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.syncclient\1730730958531\tedbeingessner@hydroottawa.com\1LOjIYyj0d-g_0JJsO3lVf1ipR3wePQZm\"/>
    </mc:Choice>
  </mc:AlternateContent>
  <xr:revisionPtr revIDLastSave="0" documentId="13_ncr:1_{19163EE7-3E07-44EC-B282-3647777399DF}" xr6:coauthVersionLast="47" xr6:coauthVersionMax="47" xr10:uidLastSave="{00000000-0000-0000-0000-000000000000}"/>
  <bookViews>
    <workbookView xWindow="13995" yWindow="-16395" windowWidth="29040" windowHeight="15990" xr2:uid="{18C700E2-E430-42DC-8C9A-18ED9312E956}"/>
  </bookViews>
  <sheets>
    <sheet name="App.2-ZA_2030-Com. Exp. Forecas" sheetId="1" r:id="rId1"/>
    <sheet name="App.2-ZB_2030Cost of Power" sheetId="2" r:id="rId2"/>
  </sheets>
  <externalReferences>
    <externalReference r:id="rId3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2" l="1"/>
  <c r="J40" i="2"/>
  <c r="J41" i="2"/>
  <c r="J39" i="2"/>
  <c r="J29" i="2"/>
  <c r="J30" i="2"/>
  <c r="J31" i="2"/>
  <c r="J32" i="2"/>
  <c r="J33" i="2"/>
  <c r="J34" i="2"/>
  <c r="J35" i="2"/>
  <c r="J36" i="2"/>
  <c r="J28" i="2"/>
  <c r="J14" i="2"/>
  <c r="J15" i="2"/>
  <c r="J16" i="2"/>
  <c r="J17" i="2"/>
  <c r="J18" i="2"/>
  <c r="J19" i="2"/>
  <c r="J20" i="2"/>
  <c r="J21" i="2"/>
  <c r="J13" i="2"/>
  <c r="H14" i="2"/>
  <c r="H15" i="2"/>
  <c r="H16" i="2"/>
  <c r="H17" i="2"/>
  <c r="H18" i="2"/>
  <c r="H21" i="2"/>
  <c r="H13" i="2"/>
  <c r="F14" i="2"/>
  <c r="F15" i="2"/>
  <c r="F16" i="2"/>
  <c r="F17" i="2"/>
  <c r="F18" i="2"/>
  <c r="F19" i="2"/>
  <c r="F20" i="2"/>
  <c r="F21" i="2"/>
  <c r="F13" i="2"/>
  <c r="D14" i="2"/>
  <c r="D15" i="2"/>
  <c r="D16" i="2"/>
  <c r="D17" i="2"/>
  <c r="D18" i="2"/>
  <c r="D19" i="2"/>
  <c r="D20" i="2"/>
  <c r="D13" i="2"/>
  <c r="L40" i="1"/>
  <c r="D170" i="2"/>
  <c r="J160" i="2"/>
  <c r="F160" i="2"/>
  <c r="J159" i="2"/>
  <c r="F159" i="2"/>
  <c r="J158" i="2"/>
  <c r="F158" i="2"/>
  <c r="J157" i="2"/>
  <c r="F157" i="2"/>
  <c r="J156" i="2"/>
  <c r="F156" i="2"/>
  <c r="J155" i="2"/>
  <c r="F155" i="2"/>
  <c r="F161" i="2" s="1"/>
  <c r="I154" i="2"/>
  <c r="J154" i="2" s="1"/>
  <c r="F154" i="2"/>
  <c r="J153" i="2"/>
  <c r="I153" i="2"/>
  <c r="F153" i="2"/>
  <c r="J148" i="2"/>
  <c r="F148" i="2"/>
  <c r="J147" i="2"/>
  <c r="F147" i="2"/>
  <c r="J146" i="2"/>
  <c r="F146" i="2"/>
  <c r="J145" i="2"/>
  <c r="F145" i="2"/>
  <c r="J144" i="2"/>
  <c r="F144" i="2"/>
  <c r="J143" i="2"/>
  <c r="F143" i="2"/>
  <c r="J142" i="2"/>
  <c r="F142" i="2"/>
  <c r="J141" i="2"/>
  <c r="F141" i="2"/>
  <c r="J140" i="2"/>
  <c r="F140" i="2"/>
  <c r="J139" i="2"/>
  <c r="F139" i="2"/>
  <c r="J138" i="2"/>
  <c r="J149" i="2" s="1"/>
  <c r="F138" i="2"/>
  <c r="F149" i="2" s="1"/>
  <c r="K149" i="2" s="1"/>
  <c r="E176" i="2" s="1"/>
  <c r="J133" i="2"/>
  <c r="F133" i="2"/>
  <c r="J132" i="2"/>
  <c r="F132" i="2"/>
  <c r="J131" i="2"/>
  <c r="I131" i="2"/>
  <c r="F131" i="2"/>
  <c r="I130" i="2"/>
  <c r="J130" i="2" s="1"/>
  <c r="F130" i="2"/>
  <c r="I129" i="2"/>
  <c r="J129" i="2" s="1"/>
  <c r="F129" i="2"/>
  <c r="J128" i="2"/>
  <c r="I128" i="2"/>
  <c r="F128" i="2"/>
  <c r="I127" i="2"/>
  <c r="J127" i="2" s="1"/>
  <c r="F127" i="2"/>
  <c r="I126" i="2"/>
  <c r="J126" i="2" s="1"/>
  <c r="F126" i="2"/>
  <c r="J125" i="2"/>
  <c r="I125" i="2"/>
  <c r="F125" i="2"/>
  <c r="I124" i="2"/>
  <c r="J124" i="2" s="1"/>
  <c r="F124" i="2"/>
  <c r="I123" i="2"/>
  <c r="J123" i="2" s="1"/>
  <c r="F123" i="2"/>
  <c r="F134" i="2" s="1"/>
  <c r="J118" i="2"/>
  <c r="F118" i="2"/>
  <c r="J117" i="2"/>
  <c r="F117" i="2"/>
  <c r="I116" i="2"/>
  <c r="J116" i="2" s="1"/>
  <c r="F116" i="2"/>
  <c r="J115" i="2"/>
  <c r="I115" i="2"/>
  <c r="F115" i="2"/>
  <c r="J114" i="2"/>
  <c r="I114" i="2"/>
  <c r="F114" i="2"/>
  <c r="I113" i="2"/>
  <c r="J113" i="2" s="1"/>
  <c r="F113" i="2"/>
  <c r="J112" i="2"/>
  <c r="I112" i="2"/>
  <c r="F112" i="2"/>
  <c r="J111" i="2"/>
  <c r="I111" i="2"/>
  <c r="F111" i="2"/>
  <c r="I110" i="2"/>
  <c r="J110" i="2" s="1"/>
  <c r="F110" i="2"/>
  <c r="J109" i="2"/>
  <c r="I109" i="2"/>
  <c r="F109" i="2"/>
  <c r="F119" i="2" s="1"/>
  <c r="J108" i="2"/>
  <c r="I108" i="2"/>
  <c r="F108" i="2"/>
  <c r="J104" i="2"/>
  <c r="J103" i="2"/>
  <c r="F103" i="2"/>
  <c r="J102" i="2"/>
  <c r="F102" i="2"/>
  <c r="J101" i="2"/>
  <c r="F101" i="2"/>
  <c r="J100" i="2"/>
  <c r="F100" i="2"/>
  <c r="J99" i="2"/>
  <c r="F99" i="2"/>
  <c r="J98" i="2"/>
  <c r="F98" i="2"/>
  <c r="J97" i="2"/>
  <c r="F97" i="2"/>
  <c r="J96" i="2"/>
  <c r="F96" i="2"/>
  <c r="J95" i="2"/>
  <c r="F95" i="2"/>
  <c r="F104" i="2" s="1"/>
  <c r="K104" i="2" s="1"/>
  <c r="J94" i="2"/>
  <c r="F94" i="2"/>
  <c r="J93" i="2"/>
  <c r="F93" i="2"/>
  <c r="J88" i="2"/>
  <c r="F88" i="2"/>
  <c r="J87" i="2"/>
  <c r="F87" i="2"/>
  <c r="I86" i="2"/>
  <c r="J86" i="2" s="1"/>
  <c r="F86" i="2"/>
  <c r="J85" i="2"/>
  <c r="I85" i="2"/>
  <c r="F85" i="2"/>
  <c r="I84" i="2"/>
  <c r="J84" i="2" s="1"/>
  <c r="F84" i="2"/>
  <c r="I83" i="2"/>
  <c r="J83" i="2" s="1"/>
  <c r="F83" i="2"/>
  <c r="A83" i="2"/>
  <c r="A98" i="2" s="1"/>
  <c r="A113" i="2" s="1"/>
  <c r="A128" i="2" s="1"/>
  <c r="A143" i="2" s="1"/>
  <c r="J82" i="2"/>
  <c r="I82" i="2"/>
  <c r="F82" i="2"/>
  <c r="J81" i="2"/>
  <c r="I81" i="2"/>
  <c r="F81" i="2"/>
  <c r="I80" i="2"/>
  <c r="J80" i="2" s="1"/>
  <c r="F80" i="2"/>
  <c r="J79" i="2"/>
  <c r="I79" i="2"/>
  <c r="F79" i="2"/>
  <c r="F89" i="2" s="1"/>
  <c r="J78" i="2"/>
  <c r="I78" i="2"/>
  <c r="F78" i="2"/>
  <c r="U73" i="2"/>
  <c r="Q73" i="2"/>
  <c r="J73" i="2"/>
  <c r="F73" i="2"/>
  <c r="U72" i="2"/>
  <c r="Q72" i="2"/>
  <c r="J72" i="2"/>
  <c r="F72" i="2"/>
  <c r="U71" i="2"/>
  <c r="Q71" i="2"/>
  <c r="J71" i="2"/>
  <c r="F71" i="2"/>
  <c r="U70" i="2"/>
  <c r="Q70" i="2"/>
  <c r="J70" i="2"/>
  <c r="F70" i="2"/>
  <c r="U69" i="2"/>
  <c r="Q69" i="2"/>
  <c r="J69" i="2"/>
  <c r="J74" i="2" s="1"/>
  <c r="F69" i="2"/>
  <c r="U68" i="2"/>
  <c r="Q68" i="2"/>
  <c r="J68" i="2"/>
  <c r="F68" i="2"/>
  <c r="A68" i="2"/>
  <c r="U67" i="2"/>
  <c r="Q67" i="2"/>
  <c r="J67" i="2"/>
  <c r="F67" i="2"/>
  <c r="A67" i="2"/>
  <c r="A82" i="2" s="1"/>
  <c r="A97" i="2" s="1"/>
  <c r="A112" i="2" s="1"/>
  <c r="A127" i="2" s="1"/>
  <c r="A142" i="2" s="1"/>
  <c r="U66" i="2"/>
  <c r="Q66" i="2"/>
  <c r="J66" i="2"/>
  <c r="F66" i="2"/>
  <c r="U65" i="2"/>
  <c r="Q65" i="2"/>
  <c r="J65" i="2"/>
  <c r="F65" i="2"/>
  <c r="U64" i="2"/>
  <c r="Q64" i="2"/>
  <c r="J64" i="2"/>
  <c r="F64" i="2"/>
  <c r="A64" i="2"/>
  <c r="A79" i="2" s="1"/>
  <c r="A94" i="2" s="1"/>
  <c r="A109" i="2" s="1"/>
  <c r="A124" i="2" s="1"/>
  <c r="A139" i="2" s="1"/>
  <c r="U63" i="2"/>
  <c r="U74" i="2" s="1"/>
  <c r="Q63" i="2"/>
  <c r="J63" i="2"/>
  <c r="F63" i="2"/>
  <c r="F74" i="2" s="1"/>
  <c r="K74" i="2" s="1"/>
  <c r="U58" i="2"/>
  <c r="Q58" i="2"/>
  <c r="J58" i="2"/>
  <c r="F58" i="2"/>
  <c r="A58" i="2"/>
  <c r="A73" i="2" s="1"/>
  <c r="A88" i="2" s="1"/>
  <c r="A103" i="2" s="1"/>
  <c r="A118" i="2" s="1"/>
  <c r="A133" i="2" s="1"/>
  <c r="A148" i="2" s="1"/>
  <c r="U57" i="2"/>
  <c r="Q57" i="2"/>
  <c r="J57" i="2"/>
  <c r="F57" i="2"/>
  <c r="U56" i="2"/>
  <c r="Q56" i="2"/>
  <c r="J56" i="2"/>
  <c r="F56" i="2"/>
  <c r="A56" i="2"/>
  <c r="A71" i="2" s="1"/>
  <c r="A86" i="2" s="1"/>
  <c r="A101" i="2" s="1"/>
  <c r="A116" i="2" s="1"/>
  <c r="A131" i="2" s="1"/>
  <c r="A146" i="2" s="1"/>
  <c r="U55" i="2"/>
  <c r="Q55" i="2"/>
  <c r="J55" i="2"/>
  <c r="F55" i="2"/>
  <c r="A55" i="2"/>
  <c r="A70" i="2" s="1"/>
  <c r="A85" i="2" s="1"/>
  <c r="A100" i="2" s="1"/>
  <c r="A115" i="2" s="1"/>
  <c r="A130" i="2" s="1"/>
  <c r="A145" i="2" s="1"/>
  <c r="U54" i="2"/>
  <c r="Q54" i="2"/>
  <c r="J54" i="2"/>
  <c r="F54" i="2"/>
  <c r="A54" i="2"/>
  <c r="A69" i="2" s="1"/>
  <c r="A84" i="2" s="1"/>
  <c r="A99" i="2" s="1"/>
  <c r="A114" i="2" s="1"/>
  <c r="A129" i="2" s="1"/>
  <c r="A144" i="2" s="1"/>
  <c r="U53" i="2"/>
  <c r="Q53" i="2"/>
  <c r="J53" i="2"/>
  <c r="F53" i="2"/>
  <c r="A53" i="2"/>
  <c r="U52" i="2"/>
  <c r="Q52" i="2"/>
  <c r="J52" i="2"/>
  <c r="F52" i="2"/>
  <c r="A52" i="2"/>
  <c r="U51" i="2"/>
  <c r="Q51" i="2"/>
  <c r="J51" i="2"/>
  <c r="F51" i="2"/>
  <c r="A51" i="2"/>
  <c r="A66" i="2" s="1"/>
  <c r="A81" i="2" s="1"/>
  <c r="A96" i="2" s="1"/>
  <c r="A111" i="2" s="1"/>
  <c r="A126" i="2" s="1"/>
  <c r="A141" i="2" s="1"/>
  <c r="U50" i="2"/>
  <c r="Q50" i="2"/>
  <c r="J50" i="2"/>
  <c r="F50" i="2"/>
  <c r="A50" i="2"/>
  <c r="A65" i="2" s="1"/>
  <c r="A80" i="2" s="1"/>
  <c r="A95" i="2" s="1"/>
  <c r="A110" i="2" s="1"/>
  <c r="A125" i="2" s="1"/>
  <c r="A140" i="2" s="1"/>
  <c r="U49" i="2"/>
  <c r="Q49" i="2"/>
  <c r="J49" i="2"/>
  <c r="F49" i="2"/>
  <c r="F59" i="2" s="1"/>
  <c r="A49" i="2"/>
  <c r="U48" i="2"/>
  <c r="Q48" i="2"/>
  <c r="J48" i="2"/>
  <c r="F48" i="2"/>
  <c r="A48" i="2"/>
  <c r="A63" i="2" s="1"/>
  <c r="A78" i="2" s="1"/>
  <c r="A93" i="2" s="1"/>
  <c r="A108" i="2" s="1"/>
  <c r="A123" i="2" s="1"/>
  <c r="A138" i="2" s="1"/>
  <c r="F43" i="2"/>
  <c r="F42" i="2"/>
  <c r="F41" i="2"/>
  <c r="F40" i="2"/>
  <c r="F39" i="2"/>
  <c r="F38" i="2"/>
  <c r="F37" i="2"/>
  <c r="F36" i="2"/>
  <c r="F35" i="2"/>
  <c r="F34" i="2"/>
  <c r="F33" i="2"/>
  <c r="J44" i="2"/>
  <c r="F32" i="2"/>
  <c r="F44" i="2" s="1"/>
  <c r="F31" i="2"/>
  <c r="F30" i="2"/>
  <c r="F29" i="2"/>
  <c r="F28" i="2"/>
  <c r="A37" i="2"/>
  <c r="H10" i="2"/>
  <c r="K65" i="1"/>
  <c r="L65" i="1" s="1"/>
  <c r="H65" i="1"/>
  <c r="B65" i="1"/>
  <c r="L64" i="1"/>
  <c r="K64" i="1"/>
  <c r="H64" i="1"/>
  <c r="B64" i="1"/>
  <c r="K63" i="1"/>
  <c r="L63" i="1" s="1"/>
  <c r="H63" i="1"/>
  <c r="B63" i="1"/>
  <c r="K62" i="1"/>
  <c r="L62" i="1" s="1"/>
  <c r="H62" i="1"/>
  <c r="B62" i="1"/>
  <c r="L61" i="1"/>
  <c r="K61" i="1"/>
  <c r="H61" i="1"/>
  <c r="B61" i="1"/>
  <c r="K60" i="1"/>
  <c r="L60" i="1" s="1"/>
  <c r="H60" i="1"/>
  <c r="B60" i="1"/>
  <c r="K59" i="1"/>
  <c r="L59" i="1" s="1"/>
  <c r="H59" i="1"/>
  <c r="B59" i="1"/>
  <c r="L58" i="1"/>
  <c r="K58" i="1"/>
  <c r="H58" i="1"/>
  <c r="B58" i="1"/>
  <c r="K57" i="1"/>
  <c r="L57" i="1" s="1"/>
  <c r="H57" i="1"/>
  <c r="B57" i="1"/>
  <c r="K56" i="1"/>
  <c r="L56" i="1" s="1"/>
  <c r="H56" i="1"/>
  <c r="B56" i="1"/>
  <c r="L55" i="1"/>
  <c r="K55" i="1"/>
  <c r="H55" i="1"/>
  <c r="H66" i="1" s="1"/>
  <c r="B55" i="1"/>
  <c r="F50" i="1"/>
  <c r="L49" i="1"/>
  <c r="L48" i="1"/>
  <c r="G47" i="1"/>
  <c r="L47" i="1" s="1"/>
  <c r="L46" i="1"/>
  <c r="G46" i="1"/>
  <c r="G45" i="1"/>
  <c r="G50" i="1" s="1"/>
  <c r="G52" i="1"/>
  <c r="B40" i="1"/>
  <c r="J39" i="1"/>
  <c r="J38" i="1"/>
  <c r="J37" i="1"/>
  <c r="K36" i="1"/>
  <c r="L36" i="1" s="1"/>
  <c r="J36" i="1"/>
  <c r="J35" i="1"/>
  <c r="J34" i="1"/>
  <c r="J33" i="1"/>
  <c r="K32" i="1"/>
  <c r="L32" i="1" s="1"/>
  <c r="J32" i="1"/>
  <c r="J31" i="1"/>
  <c r="J30" i="1"/>
  <c r="J29" i="1"/>
  <c r="H20" i="1"/>
  <c r="K39" i="1" s="1"/>
  <c r="L39" i="1" s="1"/>
  <c r="A57" i="2" l="1"/>
  <c r="A72" i="2" s="1"/>
  <c r="A87" i="2" s="1"/>
  <c r="A102" i="2" s="1"/>
  <c r="A117" i="2" s="1"/>
  <c r="A132" i="2" s="1"/>
  <c r="A147" i="2" s="1"/>
  <c r="Q74" i="2"/>
  <c r="V74" i="2" s="1"/>
  <c r="E175" i="2" s="1"/>
  <c r="U59" i="2"/>
  <c r="Q59" i="2"/>
  <c r="J59" i="2"/>
  <c r="K59" i="2" s="1"/>
  <c r="V59" i="2"/>
  <c r="K89" i="2"/>
  <c r="J89" i="2"/>
  <c r="J119" i="2"/>
  <c r="K119" i="2" s="1"/>
  <c r="E172" i="2"/>
  <c r="J24" i="2"/>
  <c r="J134" i="2"/>
  <c r="K134" i="2" s="1"/>
  <c r="J161" i="2"/>
  <c r="K161" i="2" s="1"/>
  <c r="E177" i="2" s="1"/>
  <c r="F24" i="2"/>
  <c r="L67" i="1"/>
  <c r="L34" i="1"/>
  <c r="L37" i="1"/>
  <c r="K29" i="1"/>
  <c r="L29" i="1" s="1"/>
  <c r="K33" i="1"/>
  <c r="L33" i="1" s="1"/>
  <c r="K37" i="1"/>
  <c r="L45" i="1"/>
  <c r="L50" i="1" s="1"/>
  <c r="K30" i="1"/>
  <c r="L30" i="1" s="1"/>
  <c r="K34" i="1"/>
  <c r="K38" i="1"/>
  <c r="L38" i="1" s="1"/>
  <c r="K31" i="1"/>
  <c r="L31" i="1" s="1"/>
  <c r="K35" i="1"/>
  <c r="L35" i="1" s="1"/>
  <c r="E174" i="2" l="1"/>
  <c r="K24" i="2"/>
  <c r="L24" i="2" s="1"/>
  <c r="J163" i="2"/>
  <c r="J165" i="2" s="1"/>
  <c r="E173" i="2"/>
  <c r="F163" i="2"/>
  <c r="E171" i="2" l="1"/>
  <c r="F164" i="2"/>
  <c r="K164" i="2" s="1"/>
  <c r="E178" i="2" s="1"/>
  <c r="K163" i="2"/>
  <c r="K165" i="2" l="1"/>
  <c r="E179" i="2"/>
  <c r="F165" i="2"/>
  <c r="E180" i="2" l="1"/>
</calcChain>
</file>

<file path=xl/sharedStrings.xml><?xml version="1.0" encoding="utf-8"?>
<sst xmlns="http://schemas.openxmlformats.org/spreadsheetml/2006/main" count="358" uniqueCount="116">
  <si>
    <t>File Number:</t>
  </si>
  <si>
    <t>EB-2024-0115</t>
  </si>
  <si>
    <t>Exhibit:</t>
  </si>
  <si>
    <t xml:space="preserve">Commodity Expense </t>
  </si>
  <si>
    <t>Tab:</t>
  </si>
  <si>
    <t>Schedule:</t>
  </si>
  <si>
    <t>Attachment:</t>
  </si>
  <si>
    <t>E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</si>
  <si>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</si>
  <si>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</si>
  <si>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</si>
  <si>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</si>
  <si>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</si>
  <si>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</si>
  <si>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</si>
  <si>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</si>
  <si>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</si>
  <si>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</si>
  <si>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</si>
  <si>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</si>
  <si>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</si>
  <si>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</si>
  <si>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</si>
  <si>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</si>
  <si>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</si>
  <si>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</si>
  <si>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</si>
  <si>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2030 Test Year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</si>
  <si>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</si>
  <si>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</si>
  <si>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</si>
  <si>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</si>
  <si>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</si>
  <si>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</si>
  <si>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</si>
  <si>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</si>
  <si>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</si>
  <si>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</si>
  <si>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</si>
  <si>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</si>
  <si>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</si>
  <si>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</si>
  <si>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&lt;50KW</t>
  </si>
  <si>
    <t>GENERAL SERVICE 1000-1500KW</t>
  </si>
  <si>
    <t>GENERAL SERVICE 1500-5000 KW</t>
  </si>
  <si>
    <t>LARGE USER</t>
  </si>
  <si>
    <t>STREETLIGHTING</t>
  </si>
  <si>
    <t>SENTINEL LIGHTS</t>
  </si>
  <si>
    <t>UNMETERED SCATTERED LOADS</t>
  </si>
  <si>
    <t>DRYCORE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</si>
  <si>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</si>
  <si>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</si>
  <si>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</si>
  <si>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</si>
  <si>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</si>
  <si>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</si>
  <si>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</si>
  <si>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TOTAL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</si>
  <si>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</si>
  <si>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</si>
  <si>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</si>
  <si>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</si>
  <si>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</si>
  <si>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</si>
  <si>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</si>
  <si>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</si>
  <si>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</si>
  <si>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</si>
  <si>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</si>
  <si>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</si>
  <si>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</si>
  <si>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</si>
  <si>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</si>
  <si>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</si>
  <si>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</si>
  <si>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</si>
  <si>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>RESIDENTIAL - Class B</t>
  </si>
  <si>
    <t>GENERAL SERVICE &lt;50KW - Class B</t>
  </si>
  <si>
    <t>GENERAL SERVICE 1000-1500KW - Class B</t>
  </si>
  <si>
    <t>GENERAL SERVICE 1500-5000 KW - Class B</t>
  </si>
  <si>
    <t>LARGE USER - Class B</t>
  </si>
  <si>
    <t>STREETLIGHTING - Class B</t>
  </si>
  <si>
    <t>SENTINEL LIGHTS - Class B</t>
  </si>
  <si>
    <t>UNMETERED SCATTERED LOADS - Class B</t>
  </si>
  <si>
    <t>DRYCORE - Class B</t>
  </si>
  <si>
    <t>GENERAL SERVICE 1000-1500KW - Class A</t>
  </si>
  <si>
    <t>GENERAL SERVICE 1500-5000 KW - Class A</t>
  </si>
  <si>
    <t>LARGE USER - Class A</t>
  </si>
  <si>
    <t>Transmission - Network - IESO</t>
  </si>
  <si>
    <t xml:space="preserve"> Volume</t>
  </si>
  <si>
    <t>Transmission - Network - Hydro One</t>
  </si>
  <si>
    <t>kW</t>
  </si>
  <si>
    <t>Transmission - Connection - IESO</t>
  </si>
  <si>
    <t>Transmission - Connection - Hydro One</t>
  </si>
  <si>
    <t>Wholesale Market Service</t>
  </si>
  <si>
    <t xml:space="preserve">Class A CBR </t>
  </si>
  <si>
    <t xml:space="preserve">Class B CBR </t>
  </si>
  <si>
    <t>RRRP</t>
  </si>
  <si>
    <t>Low Voltage - No TLF adjustment</t>
  </si>
  <si>
    <t>Smart Meter Entity Charge</t>
  </si>
  <si>
    <t>Residential</t>
  </si>
  <si>
    <t># of Customers</t>
  </si>
  <si>
    <t>GS &lt; 50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</si>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</sst>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0.0000"/>
    <numFmt numFmtId="171" formatCode="_-* #,##0_-;\-* #,##0_-;_-* \-??_-;_-@"/>
    <numFmt numFmtId="172" formatCode="_(&quot;$&quot;* #,##0_);_(&quot;$&quot;* \(#,##0\);_(&quot;$&quot;* &quot;-&quot;??_);_(@_)"/>
    <numFmt numFmtId="173" formatCode="_(* #,##0.00_);_(* \(#,##0.00\);_(* &quot;-&quot;??.00_);_(@_)"/>
    <numFmt numFmtId="174" formatCode="_-* #,##0.00_-;\-* #,##0.00_-;_-* &quot;-&quot;??_-;_-@"/>
    <numFmt numFmtId="175" formatCode="0.0%"/>
    <numFmt numFmtId="176" formatCode="_(* #,##0.000000_);_(* \(#,##0.000000\);_(* &quot;-&quot;??_);_(@_)"/>
  </numFmts>
  <fonts count="35" x14ac:knownFonts="1">
    <font>
      <sz val="10"/>
      <color rgb="FF000000"/>
      <name val="Calibri"/>
      <scheme val="minor"/>
    </font>
    <font>
      <sz val="11"/>
      <color theme="1"/>
      <name val="Calibri"/>
    </font>
    <font>
      <i/>
      <sz val="8"/>
      <color rgb="FFC0C0C0"/>
      <name val="Arial"/>
    </font>
    <font>
      <strike/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i/>
      <sz val="11"/>
      <color theme="1"/>
      <name val="Arial"/>
    </font>
    <font>
      <b/>
      <u/>
      <sz val="12"/>
      <color theme="1"/>
      <name val="Arial"/>
    </font>
    <font>
      <b/>
      <sz val="11"/>
      <color theme="1"/>
      <name val="Arial"/>
    </font>
    <font>
      <b/>
      <u/>
      <sz val="11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0"/>
      <name val="Arial"/>
    </font>
    <font>
      <i/>
      <sz val="10"/>
      <color rgb="FFFF0000"/>
      <name val="Arial"/>
    </font>
    <font>
      <b/>
      <sz val="12"/>
      <color theme="1"/>
      <name val="Arial"/>
    </font>
    <font>
      <b/>
      <sz val="11"/>
      <color theme="1"/>
      <name val="Calibri"/>
    </font>
    <font>
      <b/>
      <sz val="10"/>
      <color rgb="FF7F7F7F"/>
      <name val="Arial"/>
    </font>
    <font>
      <sz val="10"/>
      <color rgb="FF7F7F7F"/>
      <name val="Arial"/>
    </font>
    <font>
      <sz val="11"/>
      <color rgb="FF7F7F7F"/>
      <name val="Calibri"/>
    </font>
    <font>
      <sz val="10"/>
      <color theme="1"/>
      <name val="Mangal"/>
    </font>
    <font>
      <b/>
      <sz val="16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i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B8CCE4"/>
        <bgColor rgb="FFB8CCE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10" fontId="8" fillId="0" borderId="2" xfId="0" applyNumberFormat="1" applyFont="1" applyBorder="1" applyAlignment="1">
      <alignment horizontal="right"/>
    </xf>
    <xf numFmtId="10" fontId="8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44" fontId="4" fillId="0" borderId="3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9" xfId="0" applyFont="1" applyBorder="1"/>
    <xf numFmtId="0" fontId="14" fillId="3" borderId="12" xfId="0" applyFont="1" applyFill="1" applyBorder="1" applyAlignment="1">
      <alignment horizontal="center" wrapText="1"/>
    </xf>
    <xf numFmtId="164" fontId="14" fillId="2" borderId="13" xfId="0" applyNumberFormat="1" applyFont="1" applyFill="1" applyBorder="1"/>
    <xf numFmtId="164" fontId="14" fillId="2" borderId="14" xfId="0" applyNumberFormat="1" applyFont="1" applyFill="1" applyBorder="1"/>
    <xf numFmtId="164" fontId="14" fillId="0" borderId="0" xfId="0" applyNumberFormat="1" applyFont="1"/>
    <xf numFmtId="0" fontId="14" fillId="3" borderId="15" xfId="0" applyFont="1" applyFill="1" applyBorder="1" applyAlignment="1">
      <alignment horizontal="center" wrapText="1"/>
    </xf>
    <xf numFmtId="164" fontId="14" fillId="2" borderId="16" xfId="0" applyNumberFormat="1" applyFont="1" applyFill="1" applyBorder="1"/>
    <xf numFmtId="164" fontId="14" fillId="2" borderId="17" xfId="0" applyNumberFormat="1" applyFont="1" applyFill="1" applyBorder="1"/>
    <xf numFmtId="164" fontId="7" fillId="0" borderId="16" xfId="0" applyNumberFormat="1" applyFont="1" applyBorder="1"/>
    <xf numFmtId="164" fontId="7" fillId="0" borderId="0" xfId="0" applyNumberFormat="1" applyFont="1"/>
    <xf numFmtId="0" fontId="4" fillId="0" borderId="9" xfId="0" applyFont="1" applyBorder="1" applyAlignment="1">
      <alignment horizontal="left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4" fillId="0" borderId="0" xfId="0" applyNumberFormat="1" applyFont="1"/>
    <xf numFmtId="0" fontId="16" fillId="0" borderId="0" xfId="0" applyFont="1"/>
    <xf numFmtId="0" fontId="17" fillId="0" borderId="0" xfId="0" applyFont="1"/>
    <xf numFmtId="0" fontId="1" fillId="0" borderId="18" xfId="0" applyFont="1" applyBorder="1"/>
    <xf numFmtId="1" fontId="4" fillId="4" borderId="11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2" borderId="16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65" fontId="14" fillId="2" borderId="16" xfId="0" applyNumberFormat="1" applyFont="1" applyFill="1" applyBorder="1" applyAlignment="1">
      <alignment vertical="center"/>
    </xf>
    <xf numFmtId="165" fontId="1" fillId="3" borderId="0" xfId="0" applyNumberFormat="1" applyFont="1" applyFill="1"/>
    <xf numFmtId="166" fontId="14" fillId="0" borderId="16" xfId="0" applyNumberFormat="1" applyFont="1" applyBorder="1" applyAlignment="1">
      <alignment horizontal="right"/>
    </xf>
    <xf numFmtId="167" fontId="1" fillId="0" borderId="16" xfId="0" applyNumberFormat="1" applyFont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37" fontId="4" fillId="0" borderId="16" xfId="0" applyNumberFormat="1" applyFont="1" applyBorder="1" applyAlignment="1">
      <alignment horizontal="right"/>
    </xf>
    <xf numFmtId="168" fontId="18" fillId="0" borderId="16" xfId="0" applyNumberFormat="1" applyFont="1" applyBorder="1"/>
    <xf numFmtId="37" fontId="4" fillId="0" borderId="11" xfId="0" applyNumberFormat="1" applyFont="1" applyBorder="1" applyAlignment="1">
      <alignment horizontal="right"/>
    </xf>
    <xf numFmtId="167" fontId="4" fillId="0" borderId="16" xfId="0" applyNumberFormat="1" applyFont="1" applyBorder="1" applyAlignment="1">
      <alignment horizontal="right"/>
    </xf>
    <xf numFmtId="169" fontId="7" fillId="0" borderId="0" xfId="0" applyNumberFormat="1" applyFont="1"/>
    <xf numFmtId="1" fontId="4" fillId="4" borderId="19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4" fillId="0" borderId="18" xfId="0" applyFont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20" fillId="3" borderId="0" xfId="0" applyFont="1" applyFill="1" applyAlignment="1">
      <alignment vertical="center"/>
    </xf>
    <xf numFmtId="165" fontId="14" fillId="2" borderId="11" xfId="0" applyNumberFormat="1" applyFont="1" applyFill="1" applyBorder="1" applyAlignment="1">
      <alignment vertical="center"/>
    </xf>
    <xf numFmtId="168" fontId="14" fillId="3" borderId="0" xfId="0" applyNumberFormat="1" applyFont="1" applyFill="1" applyAlignment="1">
      <alignment horizontal="center"/>
    </xf>
    <xf numFmtId="170" fontId="14" fillId="2" borderId="16" xfId="0" applyNumberFormat="1" applyFont="1" applyFill="1" applyBorder="1" applyAlignment="1">
      <alignment vertical="center"/>
    </xf>
    <xf numFmtId="43" fontId="14" fillId="3" borderId="0" xfId="0" applyNumberFormat="1" applyFont="1" applyFill="1" applyAlignment="1">
      <alignment horizontal="center"/>
    </xf>
    <xf numFmtId="168" fontId="21" fillId="3" borderId="0" xfId="0" applyNumberFormat="1" applyFont="1" applyFill="1" applyAlignment="1">
      <alignment horizontal="center"/>
    </xf>
    <xf numFmtId="171" fontId="1" fillId="5" borderId="11" xfId="0" applyNumberFormat="1" applyFont="1" applyFill="1" applyBorder="1" applyAlignment="1">
      <alignment horizontal="center"/>
    </xf>
    <xf numFmtId="171" fontId="1" fillId="3" borderId="0" xfId="0" applyNumberFormat="1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167" fontId="18" fillId="0" borderId="16" xfId="0" applyNumberFormat="1" applyFont="1" applyBorder="1" applyAlignment="1">
      <alignment horizontal="right"/>
    </xf>
    <xf numFmtId="0" fontId="4" fillId="0" borderId="0" xfId="0" applyFont="1"/>
    <xf numFmtId="0" fontId="14" fillId="0" borderId="1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vertical="center"/>
    </xf>
    <xf numFmtId="37" fontId="1" fillId="3" borderId="0" xfId="0" applyNumberFormat="1" applyFont="1" applyFill="1" applyAlignment="1">
      <alignment horizontal="right"/>
    </xf>
    <xf numFmtId="37" fontId="1" fillId="6" borderId="10" xfId="0" applyNumberFormat="1" applyFont="1" applyFill="1" applyBorder="1" applyAlignment="1">
      <alignment horizontal="right"/>
    </xf>
    <xf numFmtId="166" fontId="14" fillId="6" borderId="11" xfId="0" applyNumberFormat="1" applyFont="1" applyFill="1" applyBorder="1" applyAlignment="1">
      <alignment horizontal="right"/>
    </xf>
    <xf numFmtId="37" fontId="1" fillId="0" borderId="16" xfId="0" applyNumberFormat="1" applyFont="1" applyBorder="1" applyAlignment="1">
      <alignment horizontal="right"/>
    </xf>
    <xf numFmtId="37" fontId="18" fillId="6" borderId="16" xfId="0" applyNumberFormat="1" applyFont="1" applyFill="1" applyBorder="1" applyAlignment="1">
      <alignment horizontal="right"/>
    </xf>
    <xf numFmtId="37" fontId="1" fillId="6" borderId="11" xfId="0" applyNumberFormat="1" applyFont="1" applyFill="1" applyBorder="1" applyAlignment="1">
      <alignment horizontal="right"/>
    </xf>
    <xf numFmtId="37" fontId="4" fillId="0" borderId="1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right"/>
    </xf>
    <xf numFmtId="167" fontId="1" fillId="0" borderId="0" xfId="0" applyNumberFormat="1" applyFont="1"/>
    <xf numFmtId="171" fontId="22" fillId="0" borderId="0" xfId="0" applyNumberFormat="1" applyFont="1"/>
    <xf numFmtId="43" fontId="1" fillId="0" borderId="0" xfId="0" applyNumberFormat="1" applyFont="1"/>
    <xf numFmtId="0" fontId="18" fillId="0" borderId="0" xfId="0" applyFont="1" applyAlignment="1">
      <alignment horizontal="center"/>
    </xf>
    <xf numFmtId="0" fontId="1" fillId="0" borderId="20" xfId="0" applyFont="1" applyBorder="1"/>
    <xf numFmtId="172" fontId="1" fillId="0" borderId="0" xfId="0" applyNumberFormat="1" applyFont="1"/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16" xfId="0" applyFont="1" applyBorder="1" applyAlignment="1">
      <alignment horizontal="center"/>
    </xf>
    <xf numFmtId="0" fontId="26" fillId="0" borderId="0" xfId="0" applyFont="1"/>
    <xf numFmtId="0" fontId="26" fillId="0" borderId="11" xfId="0" applyFont="1" applyBorder="1" applyAlignment="1">
      <alignment horizontal="center" vertical="center"/>
    </xf>
    <xf numFmtId="0" fontId="28" fillId="0" borderId="16" xfId="0" applyFont="1" applyBorder="1"/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0" fontId="25" fillId="0" borderId="1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1" xfId="0" applyFont="1" applyBorder="1" applyAlignment="1">
      <alignment horizontal="center"/>
    </xf>
    <xf numFmtId="0" fontId="26" fillId="0" borderId="16" xfId="0" applyFont="1" applyBorder="1"/>
    <xf numFmtId="0" fontId="25" fillId="0" borderId="15" xfId="0" applyFont="1" applyBorder="1"/>
    <xf numFmtId="37" fontId="25" fillId="0" borderId="16" xfId="0" applyNumberFormat="1" applyFont="1" applyBorder="1"/>
    <xf numFmtId="0" fontId="25" fillId="0" borderId="12" xfId="0" applyFont="1" applyBorder="1"/>
    <xf numFmtId="168" fontId="24" fillId="0" borderId="11" xfId="0" applyNumberFormat="1" applyFont="1" applyBorder="1"/>
    <xf numFmtId="0" fontId="25" fillId="0" borderId="16" xfId="0" applyFont="1" applyBorder="1"/>
    <xf numFmtId="0" fontId="25" fillId="2" borderId="16" xfId="0" applyFont="1" applyFill="1" applyBorder="1"/>
    <xf numFmtId="0" fontId="24" fillId="3" borderId="15" xfId="0" applyFont="1" applyFill="1" applyBorder="1"/>
    <xf numFmtId="0" fontId="25" fillId="3" borderId="15" xfId="0" applyFont="1" applyFill="1" applyBorder="1"/>
    <xf numFmtId="0" fontId="25" fillId="0" borderId="20" xfId="0" applyFont="1" applyBorder="1"/>
    <xf numFmtId="0" fontId="25" fillId="2" borderId="12" xfId="0" applyFont="1" applyFill="1" applyBorder="1"/>
    <xf numFmtId="0" fontId="25" fillId="0" borderId="13" xfId="0" applyFont="1" applyBorder="1"/>
    <xf numFmtId="0" fontId="25" fillId="0" borderId="18" xfId="0" applyFont="1" applyBorder="1"/>
    <xf numFmtId="168" fontId="25" fillId="0" borderId="16" xfId="0" applyNumberFormat="1" applyFont="1" applyBorder="1"/>
    <xf numFmtId="172" fontId="24" fillId="0" borderId="16" xfId="0" applyNumberFormat="1" applyFont="1" applyBorder="1"/>
    <xf numFmtId="0" fontId="25" fillId="0" borderId="21" xfId="0" applyFont="1" applyBorder="1"/>
    <xf numFmtId="0" fontId="25" fillId="3" borderId="0" xfId="0" applyFont="1" applyFill="1"/>
    <xf numFmtId="0" fontId="25" fillId="0" borderId="11" xfId="0" applyFont="1" applyBorder="1"/>
    <xf numFmtId="37" fontId="25" fillId="3" borderId="0" xfId="0" applyNumberFormat="1" applyFont="1" applyFill="1"/>
    <xf numFmtId="0" fontId="25" fillId="0" borderId="9" xfId="0" applyFont="1" applyBorder="1" applyAlignment="1">
      <alignment horizontal="center"/>
    </xf>
    <xf numFmtId="168" fontId="24" fillId="0" borderId="16" xfId="0" applyNumberFormat="1" applyFont="1" applyBorder="1"/>
    <xf numFmtId="0" fontId="25" fillId="0" borderId="20" xfId="0" applyFont="1" applyBorder="1" applyAlignment="1">
      <alignment horizontal="center"/>
    </xf>
    <xf numFmtId="168" fontId="24" fillId="2" borderId="16" xfId="0" applyNumberFormat="1" applyFont="1" applyFill="1" applyBorder="1"/>
    <xf numFmtId="169" fontId="24" fillId="2" borderId="16" xfId="0" applyNumberFormat="1" applyFont="1" applyFill="1" applyBorder="1"/>
    <xf numFmtId="169" fontId="25" fillId="0" borderId="16" xfId="0" applyNumberFormat="1" applyFont="1" applyBorder="1"/>
    <xf numFmtId="0" fontId="25" fillId="0" borderId="9" xfId="0" applyFont="1" applyBorder="1"/>
    <xf numFmtId="0" fontId="25" fillId="0" borderId="23" xfId="0" applyFont="1" applyBorder="1"/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168" fontId="24" fillId="0" borderId="19" xfId="0" applyNumberFormat="1" applyFont="1" applyBorder="1"/>
    <xf numFmtId="168" fontId="24" fillId="0" borderId="12" xfId="0" applyNumberFormat="1" applyFont="1" applyBorder="1"/>
    <xf numFmtId="0" fontId="25" fillId="0" borderId="22" xfId="0" applyFont="1" applyBorder="1"/>
    <xf numFmtId="174" fontId="24" fillId="2" borderId="16" xfId="0" applyNumberFormat="1" applyFont="1" applyFill="1" applyBorder="1"/>
    <xf numFmtId="43" fontId="24" fillId="2" borderId="16" xfId="0" applyNumberFormat="1" applyFont="1" applyFill="1" applyBorder="1"/>
    <xf numFmtId="0" fontId="25" fillId="0" borderId="21" xfId="0" applyFont="1" applyBorder="1" applyAlignment="1">
      <alignment horizontal="center"/>
    </xf>
    <xf numFmtId="175" fontId="25" fillId="2" borderId="9" xfId="0" applyNumberFormat="1" applyFont="1" applyFill="1" applyBorder="1" applyAlignment="1">
      <alignment horizontal="center"/>
    </xf>
    <xf numFmtId="168" fontId="24" fillId="0" borderId="25" xfId="0" applyNumberFormat="1" applyFont="1" applyBorder="1"/>
    <xf numFmtId="10" fontId="26" fillId="0" borderId="16" xfId="0" applyNumberFormat="1" applyFont="1" applyBorder="1"/>
    <xf numFmtId="0" fontId="26" fillId="0" borderId="15" xfId="0" applyFont="1" applyBorder="1"/>
    <xf numFmtId="168" fontId="26" fillId="0" borderId="26" xfId="0" applyNumberFormat="1" applyFont="1" applyBorder="1"/>
    <xf numFmtId="10" fontId="26" fillId="0" borderId="0" xfId="0" applyNumberFormat="1" applyFont="1"/>
    <xf numFmtId="168" fontId="26" fillId="0" borderId="0" xfId="0" applyNumberFormat="1" applyFont="1"/>
    <xf numFmtId="172" fontId="25" fillId="0" borderId="16" xfId="0" applyNumberFormat="1" applyFont="1" applyBorder="1"/>
    <xf numFmtId="172" fontId="26" fillId="0" borderId="16" xfId="0" applyNumberFormat="1" applyFont="1" applyBorder="1"/>
    <xf numFmtId="43" fontId="25" fillId="0" borderId="0" xfId="0" applyNumberFormat="1" applyFont="1"/>
    <xf numFmtId="172" fontId="25" fillId="0" borderId="0" xfId="0" applyNumberFormat="1" applyFont="1"/>
    <xf numFmtId="0" fontId="24" fillId="0" borderId="0" xfId="0" applyFont="1"/>
    <xf numFmtId="0" fontId="32" fillId="7" borderId="16" xfId="0" applyFont="1" applyFill="1" applyBorder="1"/>
    <xf numFmtId="0" fontId="24" fillId="0" borderId="12" xfId="0" applyFont="1" applyBorder="1"/>
    <xf numFmtId="0" fontId="24" fillId="0" borderId="12" xfId="0" applyFont="1" applyBorder="1" applyAlignment="1">
      <alignment horizontal="center"/>
    </xf>
    <xf numFmtId="0" fontId="30" fillId="0" borderId="16" xfId="0" applyFont="1" applyBorder="1"/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0" fontId="24" fillId="0" borderId="16" xfId="0" applyFont="1" applyBorder="1"/>
    <xf numFmtId="0" fontId="24" fillId="2" borderId="16" xfId="0" applyFont="1" applyFill="1" applyBorder="1"/>
    <xf numFmtId="168" fontId="24" fillId="0" borderId="16" xfId="0" applyNumberFormat="1" applyFont="1" applyBorder="1" applyAlignment="1">
      <alignment horizontal="right"/>
    </xf>
    <xf numFmtId="0" fontId="24" fillId="0" borderId="9" xfId="0" applyFont="1" applyBorder="1"/>
    <xf numFmtId="169" fontId="24" fillId="0" borderId="16" xfId="0" applyNumberFormat="1" applyFont="1" applyBorder="1"/>
    <xf numFmtId="173" fontId="24" fillId="0" borderId="11" xfId="0" applyNumberFormat="1" applyFont="1" applyBorder="1"/>
    <xf numFmtId="173" fontId="24" fillId="0" borderId="0" xfId="0" applyNumberFormat="1" applyFont="1"/>
    <xf numFmtId="0" fontId="33" fillId="0" borderId="0" xfId="0" applyFont="1"/>
    <xf numFmtId="168" fontId="30" fillId="0" borderId="16" xfId="0" applyNumberFormat="1" applyFont="1" applyBorder="1"/>
    <xf numFmtId="176" fontId="24" fillId="2" borderId="16" xfId="0" applyNumberFormat="1" applyFont="1" applyFill="1" applyBorder="1"/>
    <xf numFmtId="168" fontId="30" fillId="0" borderId="9" xfId="0" applyNumberFormat="1" applyFont="1" applyBorder="1" applyAlignment="1">
      <alignment horizontal="right"/>
    </xf>
    <xf numFmtId="168" fontId="30" fillId="0" borderId="16" xfId="0" applyNumberFormat="1" applyFont="1" applyBorder="1" applyAlignment="1">
      <alignment horizontal="right"/>
    </xf>
    <xf numFmtId="1" fontId="4" fillId="4" borderId="9" xfId="0" applyNumberFormat="1" applyFont="1" applyFill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6" fillId="0" borderId="0" xfId="0" applyFont="1" applyAlignment="1">
      <alignment horizontal="center" vertical="top"/>
    </xf>
    <xf numFmtId="0" fontId="0" fillId="0" borderId="0" xfId="0"/>
    <xf numFmtId="0" fontId="1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9" fillId="0" borderId="0" xfId="0" applyFont="1"/>
    <xf numFmtId="0" fontId="26" fillId="8" borderId="9" xfId="0" applyFont="1" applyFill="1" applyBorder="1" applyAlignment="1">
      <alignment horizontal="center"/>
    </xf>
    <xf numFmtId="0" fontId="34" fillId="0" borderId="11" xfId="0" applyFont="1" applyBorder="1"/>
    <xf numFmtId="0" fontId="25" fillId="0" borderId="12" xfId="0" applyFont="1" applyBorder="1" applyAlignment="1">
      <alignment horizontal="center"/>
    </xf>
    <xf numFmtId="0" fontId="27" fillId="0" borderId="15" xfId="0" applyFont="1" applyBorder="1"/>
    <xf numFmtId="0" fontId="27" fillId="0" borderId="13" xfId="0" applyFont="1" applyBorder="1"/>
    <xf numFmtId="0" fontId="25" fillId="0" borderId="23" xfId="0" applyFont="1" applyBorder="1" applyAlignment="1">
      <alignment horizontal="center"/>
    </xf>
    <xf numFmtId="0" fontId="27" fillId="0" borderId="24" xfId="0" applyFont="1" applyBorder="1"/>
    <xf numFmtId="0" fontId="25" fillId="0" borderId="19" xfId="0" applyFont="1" applyBorder="1" applyAlignment="1">
      <alignment horizontal="center"/>
    </xf>
    <xf numFmtId="0" fontId="27" fillId="0" borderId="18" xfId="0" applyFont="1" applyBorder="1"/>
    <xf numFmtId="0" fontId="27" fillId="0" borderId="22" xfId="0" applyFont="1" applyBorder="1"/>
    <xf numFmtId="0" fontId="25" fillId="0" borderId="12" xfId="0" applyFont="1" applyBorder="1" applyAlignment="1">
      <alignment horizontal="center" wrapText="1"/>
    </xf>
    <xf numFmtId="0" fontId="24" fillId="0" borderId="19" xfId="0" applyFont="1" applyBorder="1" applyAlignment="1">
      <alignment horizontal="center"/>
    </xf>
    <xf numFmtId="0" fontId="31" fillId="0" borderId="18" xfId="0" applyFont="1" applyBorder="1"/>
    <xf numFmtId="0" fontId="24" fillId="0" borderId="12" xfId="0" applyFont="1" applyBorder="1" applyAlignment="1">
      <alignment horizontal="center" wrapText="1"/>
    </xf>
    <xf numFmtId="0" fontId="31" fillId="0" borderId="13" xfId="0" applyFont="1" applyBorder="1"/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0" fontId="31" fillId="0" borderId="15" xfId="0" applyFont="1" applyBorder="1"/>
    <xf numFmtId="0" fontId="30" fillId="0" borderId="9" xfId="0" applyFont="1" applyBorder="1" applyAlignment="1">
      <alignment horizontal="center"/>
    </xf>
    <xf numFmtId="0" fontId="31" fillId="0" borderId="11" xfId="0" applyFont="1" applyBorder="1"/>
    <xf numFmtId="0" fontId="25" fillId="0" borderId="20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7" fillId="0" borderId="11" xfId="0" applyFont="1" applyBorder="1"/>
    <xf numFmtId="0" fontId="26" fillId="0" borderId="12" xfId="0" applyFont="1" applyBorder="1" applyAlignment="1">
      <alignment horizontal="center" vertical="center" wrapText="1"/>
    </xf>
    <xf numFmtId="0" fontId="27" fillId="0" borderId="20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8">
          <cell r="B38"/>
        </row>
      </sheetData>
      <sheetData sheetId="65"/>
      <sheetData sheetId="66">
        <row r="38">
          <cell r="K38">
            <v>0.10764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9451-7077-4BF0-9E55-4C803A8283B5}">
  <dimension ref="A1:AA1000"/>
  <sheetViews>
    <sheetView showGridLines="0" tabSelected="1" workbookViewId="0">
      <selection activeCell="A2" sqref="A2"/>
    </sheetView>
  </sheetViews>
  <sheetFormatPr defaultColWidth="12.5546875" defaultRowHeight="15" customHeight="1" outlineLevelRow="1" x14ac:dyDescent="0.3"/>
  <cols>
    <col min="1" max="1" width="9.109375" customWidth="1"/>
    <col min="2" max="2" width="43.109375" customWidth="1"/>
    <col min="3" max="3" width="7.109375" customWidth="1"/>
    <col min="4" max="4" width="10.109375" customWidth="1"/>
    <col min="5" max="5" width="7.5546875" customWidth="1"/>
    <col min="6" max="6" width="20.109375" customWidth="1"/>
    <col min="7" max="7" width="14.5546875" customWidth="1"/>
    <col min="8" max="10" width="17.44140625" customWidth="1"/>
    <col min="11" max="11" width="21.109375" customWidth="1"/>
    <col min="12" max="12" width="16.5546875" customWidth="1"/>
    <col min="13" max="13" width="12.44140625" customWidth="1"/>
    <col min="14" max="14" width="12" customWidth="1"/>
    <col min="15" max="27" width="9.109375" customWidth="1"/>
  </cols>
  <sheetData>
    <row r="1" spans="1:27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4" t="s">
        <v>0</v>
      </c>
      <c r="L2" s="5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399999999999999" x14ac:dyDescent="0.3">
      <c r="A3" s="3"/>
      <c r="B3" s="1"/>
      <c r="C3" s="6"/>
      <c r="D3" s="6"/>
      <c r="E3" s="6"/>
      <c r="F3" s="6"/>
      <c r="G3" s="6"/>
      <c r="H3" s="6"/>
      <c r="I3" s="6"/>
      <c r="J3" s="6"/>
      <c r="K3" s="4" t="s">
        <v>2</v>
      </c>
      <c r="L3" s="7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x14ac:dyDescent="0.3">
      <c r="A4" s="1"/>
      <c r="B4" s="186" t="s">
        <v>3</v>
      </c>
      <c r="C4" s="187"/>
      <c r="D4" s="187"/>
      <c r="E4" s="187"/>
      <c r="F4" s="187"/>
      <c r="G4" s="187"/>
      <c r="H4" s="187"/>
      <c r="I4" s="187"/>
      <c r="J4" s="1"/>
      <c r="K4" s="4" t="s">
        <v>4</v>
      </c>
      <c r="L4" s="7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3">
      <c r="A5" s="1"/>
      <c r="B5" s="187"/>
      <c r="C5" s="187"/>
      <c r="D5" s="187"/>
      <c r="E5" s="187"/>
      <c r="F5" s="187"/>
      <c r="G5" s="187"/>
      <c r="H5" s="187"/>
      <c r="I5" s="187"/>
      <c r="J5" s="6"/>
      <c r="K5" s="4" t="s">
        <v>5</v>
      </c>
      <c r="L5" s="7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187"/>
      <c r="C6" s="187"/>
      <c r="D6" s="187"/>
      <c r="E6" s="187"/>
      <c r="F6" s="187"/>
      <c r="G6" s="187"/>
      <c r="H6" s="187"/>
      <c r="I6" s="187"/>
      <c r="J6" s="6"/>
      <c r="K6" s="4" t="s">
        <v>6</v>
      </c>
      <c r="L6" s="5" t="s">
        <v>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8"/>
      <c r="C7" s="1"/>
      <c r="D7" s="1"/>
      <c r="E7" s="1"/>
      <c r="F7" s="1"/>
      <c r="G7" s="1"/>
      <c r="H7" s="1"/>
      <c r="I7" s="1"/>
      <c r="J7" s="1"/>
      <c r="K7" s="4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8"/>
      <c r="C8" s="1"/>
      <c r="D8" s="1"/>
      <c r="E8" s="1"/>
      <c r="F8" s="1"/>
      <c r="G8" s="1"/>
      <c r="H8" s="1"/>
      <c r="I8" s="1"/>
      <c r="J8" s="1"/>
      <c r="K8" s="4" t="s">
        <v>8</v>
      </c>
      <c r="L8" s="5" t="s">
        <v>115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thickBot="1" x14ac:dyDescent="0.35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M10" s="1"/>
      <c r="N10" s="1"/>
      <c r="O10" s="1"/>
      <c r="P10" s="1"/>
      <c r="Q10" s="14"/>
      <c r="R10" s="14"/>
      <c r="S10" s="14"/>
      <c r="T10" s="14"/>
      <c r="U10" s="14"/>
      <c r="V10" s="14"/>
      <c r="W10" s="1"/>
      <c r="X10" s="1"/>
      <c r="Y10" s="15"/>
      <c r="Z10" s="15"/>
      <c r="AA10" s="15"/>
    </row>
    <row r="11" spans="1:27" ht="15.6" x14ac:dyDescent="0.3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W11" s="1"/>
      <c r="X11" s="1"/>
      <c r="Y11" s="15"/>
      <c r="Z11" s="15"/>
      <c r="AA11" s="15"/>
    </row>
    <row r="12" spans="1:27" ht="15.6" x14ac:dyDescent="0.3">
      <c r="A12" s="18" t="s">
        <v>9</v>
      </c>
      <c r="B12" s="19" t="s">
        <v>10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W12" s="1"/>
      <c r="X12" s="1"/>
      <c r="Y12" s="15"/>
      <c r="Z12" s="15"/>
      <c r="AA12" s="15"/>
    </row>
    <row r="13" spans="1:27" ht="16.2" thickBot="1" x14ac:dyDescent="0.35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W13" s="1"/>
      <c r="X13" s="1"/>
      <c r="Y13" s="15"/>
      <c r="Z13" s="15"/>
      <c r="AA13" s="15"/>
    </row>
    <row r="14" spans="1:27" thickBot="1" x14ac:dyDescent="0.35">
      <c r="A14" s="15"/>
      <c r="B14" s="15" t="s">
        <v>11</v>
      </c>
      <c r="C14" s="15"/>
      <c r="D14" s="15"/>
      <c r="E14" s="15"/>
      <c r="F14" s="15"/>
      <c r="G14" s="20"/>
      <c r="H14" s="21"/>
      <c r="I14" s="1"/>
      <c r="J14" s="22"/>
      <c r="K14" s="22"/>
      <c r="L14" s="1"/>
      <c r="M14" s="1"/>
      <c r="N14" s="23"/>
      <c r="O14" s="23"/>
      <c r="P14" s="1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18"/>
      <c r="B15" s="24" t="s">
        <v>12</v>
      </c>
      <c r="C15" s="15" t="s">
        <v>13</v>
      </c>
      <c r="D15" s="15"/>
      <c r="E15" s="15"/>
      <c r="F15" s="15"/>
      <c r="G15" s="25" t="s">
        <v>14</v>
      </c>
      <c r="H15" s="26" t="s">
        <v>15</v>
      </c>
      <c r="I15" s="1"/>
      <c r="J15" s="27"/>
      <c r="K15" s="27"/>
      <c r="L15" s="1"/>
      <c r="M15" s="1"/>
      <c r="N15" s="23"/>
      <c r="O15" s="23"/>
      <c r="P15" s="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thickBot="1" x14ac:dyDescent="0.35">
      <c r="A16" s="15"/>
      <c r="B16" s="28"/>
      <c r="C16" s="15"/>
      <c r="D16" s="15"/>
      <c r="E16" s="15"/>
      <c r="F16" s="15"/>
      <c r="G16" s="29"/>
      <c r="H16" s="30"/>
      <c r="I16" s="1"/>
      <c r="J16" s="27"/>
      <c r="K16" s="27"/>
      <c r="L16" s="1"/>
      <c r="M16" s="1"/>
      <c r="N16" s="23"/>
      <c r="O16" s="23"/>
      <c r="P16" s="1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 x14ac:dyDescent="0.3">
      <c r="A17" s="15"/>
      <c r="B17" s="31" t="s">
        <v>16</v>
      </c>
      <c r="C17" s="188" t="s">
        <v>17</v>
      </c>
      <c r="D17" s="184"/>
      <c r="E17" s="185"/>
      <c r="F17" s="32"/>
      <c r="G17" s="33">
        <v>39.56</v>
      </c>
      <c r="H17" s="34">
        <v>39.56</v>
      </c>
      <c r="I17" s="1"/>
      <c r="J17" s="35"/>
      <c r="K17" s="35"/>
      <c r="L17" s="1"/>
      <c r="M17" s="1"/>
      <c r="N17" s="15"/>
      <c r="O17" s="15"/>
      <c r="P17" s="1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2.25" customHeight="1" x14ac:dyDescent="0.3">
      <c r="A18" s="15"/>
      <c r="B18" s="31" t="s">
        <v>18</v>
      </c>
      <c r="C18" s="188" t="s">
        <v>19</v>
      </c>
      <c r="D18" s="184"/>
      <c r="E18" s="185"/>
      <c r="F18" s="36"/>
      <c r="G18" s="37">
        <v>73.94</v>
      </c>
      <c r="H18" s="38">
        <v>73.94</v>
      </c>
      <c r="I18" s="1"/>
      <c r="J18" s="35"/>
      <c r="K18" s="35"/>
      <c r="L18" s="1"/>
      <c r="M18" s="1"/>
      <c r="N18" s="15"/>
      <c r="O18" s="15"/>
      <c r="P18" s="1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15"/>
      <c r="B19" s="31" t="s">
        <v>20</v>
      </c>
      <c r="C19" s="189"/>
      <c r="D19" s="184"/>
      <c r="E19" s="185"/>
      <c r="F19" s="36"/>
      <c r="G19" s="39"/>
      <c r="H19" s="38">
        <v>1</v>
      </c>
      <c r="I19" s="1"/>
      <c r="J19" s="40"/>
      <c r="K19" s="35"/>
      <c r="L19" s="1"/>
      <c r="M19" s="1"/>
      <c r="N19" s="15"/>
      <c r="O19" s="15"/>
      <c r="P19" s="1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customHeight="1" x14ac:dyDescent="0.3">
      <c r="A20" s="15"/>
      <c r="B20" s="41" t="s">
        <v>21</v>
      </c>
      <c r="C20" s="188" t="s">
        <v>22</v>
      </c>
      <c r="D20" s="184"/>
      <c r="E20" s="185"/>
      <c r="F20" s="36"/>
      <c r="G20" s="42"/>
      <c r="H20" s="43">
        <f>SUM(H17:H19)</f>
        <v>114.5</v>
      </c>
      <c r="I20" s="1"/>
      <c r="J20" s="44"/>
      <c r="K20" s="44"/>
      <c r="L20" s="1"/>
      <c r="M20" s="1"/>
      <c r="N20" s="15"/>
      <c r="O20" s="15"/>
      <c r="P20" s="1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outlineLevel="1" x14ac:dyDescent="0.3">
      <c r="A23" s="18" t="s">
        <v>23</v>
      </c>
      <c r="B23" s="19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outlineLevel="1" x14ac:dyDescent="0.3">
      <c r="A24" s="15"/>
      <c r="B24" s="45" t="s">
        <v>25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outlineLevel="1" x14ac:dyDescent="0.3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outlineLevel="1" x14ac:dyDescent="0.3">
      <c r="A26" s="15"/>
      <c r="B26" s="46" t="s">
        <v>26</v>
      </c>
      <c r="C26" s="1"/>
      <c r="D26" s="1"/>
      <c r="E26" s="47"/>
      <c r="F26" s="48"/>
      <c r="G26" s="183" t="s">
        <v>27</v>
      </c>
      <c r="H26" s="184"/>
      <c r="I26" s="184"/>
      <c r="J26" s="184"/>
      <c r="K26" s="184"/>
      <c r="L26" s="185"/>
      <c r="M26" s="15"/>
      <c r="N26" s="15"/>
      <c r="O26" s="15"/>
      <c r="P26" s="1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outlineLevel="1" x14ac:dyDescent="0.3">
      <c r="A27" s="15"/>
      <c r="B27" s="49" t="s">
        <v>28</v>
      </c>
      <c r="C27" s="50"/>
      <c r="D27" s="50" t="s">
        <v>29</v>
      </c>
      <c r="E27" s="51" t="s">
        <v>30</v>
      </c>
      <c r="F27" s="50"/>
      <c r="G27" s="50"/>
      <c r="H27" s="50"/>
      <c r="I27" s="50"/>
      <c r="J27" s="50"/>
      <c r="K27" s="50"/>
      <c r="L27" s="50"/>
      <c r="M27" s="15"/>
      <c r="N27" s="15"/>
      <c r="O27" s="15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2.75" customHeight="1" outlineLevel="1" x14ac:dyDescent="0.3">
      <c r="A28" s="15"/>
      <c r="B28" s="52" t="s">
        <v>31</v>
      </c>
      <c r="C28" s="53" t="s">
        <v>32</v>
      </c>
      <c r="D28" s="53" t="s">
        <v>33</v>
      </c>
      <c r="E28" s="54" t="s">
        <v>33</v>
      </c>
      <c r="F28" s="55" t="s">
        <v>34</v>
      </c>
      <c r="G28" s="55"/>
      <c r="H28" s="55" t="s">
        <v>35</v>
      </c>
      <c r="I28" s="55" t="s">
        <v>36</v>
      </c>
      <c r="J28" s="55" t="s">
        <v>37</v>
      </c>
      <c r="K28" s="55" t="s">
        <v>38</v>
      </c>
      <c r="L28" s="53" t="s">
        <v>39</v>
      </c>
      <c r="M28" s="15"/>
      <c r="N28" s="15"/>
      <c r="O28" s="15"/>
      <c r="P28" s="1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outlineLevel="1" x14ac:dyDescent="0.3">
      <c r="A29" s="15"/>
      <c r="B29" s="56" t="s">
        <v>40</v>
      </c>
      <c r="C29" s="57" t="s">
        <v>41</v>
      </c>
      <c r="D29" s="57">
        <v>4006</v>
      </c>
      <c r="E29" s="58">
        <v>4705</v>
      </c>
      <c r="F29" s="59"/>
      <c r="G29" s="60"/>
      <c r="H29" s="59">
        <v>25472498.16</v>
      </c>
      <c r="I29" s="59">
        <v>2778294421.6799998</v>
      </c>
      <c r="J29" s="61">
        <f t="shared" ref="J29:J39" si="0">+$G$17/1000</f>
        <v>3.9560000000000005E-2</v>
      </c>
      <c r="K29" s="61">
        <f t="shared" ref="K29:K39" si="1">+$H$20/1000</f>
        <v>0.1145</v>
      </c>
      <c r="L29" s="62">
        <f t="shared" ref="L29:L39" si="2">(+F29+H29)*J29+(I29*K29)</f>
        <v>319122403.3095696</v>
      </c>
      <c r="M29" s="15"/>
      <c r="N29" s="15"/>
      <c r="O29" s="15"/>
      <c r="P29" s="1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outlineLevel="1" x14ac:dyDescent="0.3">
      <c r="A30" s="15"/>
      <c r="B30" s="56" t="s">
        <v>42</v>
      </c>
      <c r="C30" s="57" t="s">
        <v>41</v>
      </c>
      <c r="D30" s="57">
        <v>4010</v>
      </c>
      <c r="E30" s="58">
        <v>4705</v>
      </c>
      <c r="F30" s="59"/>
      <c r="G30" s="60"/>
      <c r="H30" s="59">
        <v>108568736.13</v>
      </c>
      <c r="I30" s="59">
        <v>637853001.78999996</v>
      </c>
      <c r="J30" s="61">
        <f t="shared" si="0"/>
        <v>3.9560000000000005E-2</v>
      </c>
      <c r="K30" s="61">
        <f t="shared" si="1"/>
        <v>0.1145</v>
      </c>
      <c r="L30" s="62">
        <f t="shared" si="2"/>
        <v>77329147.906257793</v>
      </c>
      <c r="M30" s="15"/>
      <c r="N30" s="15"/>
      <c r="O30" s="15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outlineLevel="1" x14ac:dyDescent="0.3">
      <c r="A31" s="15"/>
      <c r="B31" s="56" t="s">
        <v>43</v>
      </c>
      <c r="C31" s="57" t="s">
        <v>41</v>
      </c>
      <c r="D31" s="57">
        <v>4035</v>
      </c>
      <c r="E31" s="58">
        <v>4705</v>
      </c>
      <c r="F31" s="59">
        <v>411684059.44999999</v>
      </c>
      <c r="G31" s="60"/>
      <c r="H31" s="59">
        <v>2128852191.1800001</v>
      </c>
      <c r="I31" s="59">
        <v>336034213.49000001</v>
      </c>
      <c r="J31" s="61">
        <f t="shared" si="0"/>
        <v>3.9560000000000005E-2</v>
      </c>
      <c r="K31" s="61">
        <f t="shared" si="1"/>
        <v>0.1145</v>
      </c>
      <c r="L31" s="62">
        <f t="shared" si="2"/>
        <v>138979531.51952782</v>
      </c>
      <c r="M31" s="15"/>
      <c r="N31" s="15"/>
      <c r="O31" s="15"/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outlineLevel="1" x14ac:dyDescent="0.3">
      <c r="A32" s="15"/>
      <c r="B32" s="56" t="s">
        <v>44</v>
      </c>
      <c r="C32" s="57" t="s">
        <v>41</v>
      </c>
      <c r="D32" s="57">
        <v>4010</v>
      </c>
      <c r="E32" s="58">
        <v>4705</v>
      </c>
      <c r="F32" s="59">
        <v>554004440.13999999</v>
      </c>
      <c r="G32" s="60"/>
      <c r="H32" s="59">
        <v>146723323.13999999</v>
      </c>
      <c r="I32" s="59">
        <v>0</v>
      </c>
      <c r="J32" s="61">
        <f t="shared" si="0"/>
        <v>3.9560000000000005E-2</v>
      </c>
      <c r="K32" s="61">
        <f t="shared" si="1"/>
        <v>0.1145</v>
      </c>
      <c r="L32" s="62">
        <f t="shared" si="2"/>
        <v>27720790.315356802</v>
      </c>
      <c r="M32" s="15"/>
      <c r="N32" s="15"/>
      <c r="O32" s="15"/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outlineLevel="1" x14ac:dyDescent="0.3">
      <c r="A33" s="15"/>
      <c r="B33" s="56" t="s">
        <v>45</v>
      </c>
      <c r="C33" s="57" t="s">
        <v>41</v>
      </c>
      <c r="D33" s="57">
        <v>4025</v>
      </c>
      <c r="E33" s="58">
        <v>4705</v>
      </c>
      <c r="F33" s="59">
        <v>661117828.12</v>
      </c>
      <c r="G33" s="60"/>
      <c r="H33" s="59">
        <v>63241311.390000001</v>
      </c>
      <c r="I33" s="59">
        <v>0</v>
      </c>
      <c r="J33" s="61">
        <f t="shared" si="0"/>
        <v>3.9560000000000005E-2</v>
      </c>
      <c r="K33" s="61">
        <f t="shared" si="1"/>
        <v>0.1145</v>
      </c>
      <c r="L33" s="62">
        <f t="shared" si="2"/>
        <v>28655647.559015602</v>
      </c>
      <c r="M33" s="15"/>
      <c r="N33" s="15"/>
      <c r="O33" s="15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outlineLevel="1" x14ac:dyDescent="0.3">
      <c r="A34" s="15"/>
      <c r="B34" s="56" t="s">
        <v>46</v>
      </c>
      <c r="C34" s="57" t="s">
        <v>41</v>
      </c>
      <c r="D34" s="57">
        <v>4025</v>
      </c>
      <c r="E34" s="58">
        <v>4705</v>
      </c>
      <c r="F34" s="59"/>
      <c r="G34" s="60"/>
      <c r="H34" s="59">
        <v>23097019.649999999</v>
      </c>
      <c r="I34" s="59">
        <v>0</v>
      </c>
      <c r="J34" s="61">
        <f t="shared" si="0"/>
        <v>3.9560000000000005E-2</v>
      </c>
      <c r="K34" s="61">
        <f t="shared" si="1"/>
        <v>0.1145</v>
      </c>
      <c r="L34" s="62">
        <f t="shared" si="2"/>
        <v>913718.09735400009</v>
      </c>
      <c r="M34" s="15"/>
      <c r="N34" s="15"/>
      <c r="O34" s="15"/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outlineLevel="1" x14ac:dyDescent="0.3">
      <c r="A35" s="15"/>
      <c r="B35" s="56" t="s">
        <v>47</v>
      </c>
      <c r="C35" s="57" t="s">
        <v>41</v>
      </c>
      <c r="D35" s="57">
        <v>4025</v>
      </c>
      <c r="E35" s="58">
        <v>4705</v>
      </c>
      <c r="F35" s="59"/>
      <c r="G35" s="60"/>
      <c r="H35" s="59">
        <v>0</v>
      </c>
      <c r="I35" s="59">
        <v>38943.370000000003</v>
      </c>
      <c r="J35" s="61">
        <f t="shared" si="0"/>
        <v>3.9560000000000005E-2</v>
      </c>
      <c r="K35" s="61">
        <f t="shared" si="1"/>
        <v>0.1145</v>
      </c>
      <c r="L35" s="62">
        <f t="shared" si="2"/>
        <v>4459.0158650000003</v>
      </c>
      <c r="M35" s="15"/>
      <c r="N35" s="15"/>
      <c r="O35" s="15"/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outlineLevel="1" x14ac:dyDescent="0.3">
      <c r="A36" s="15"/>
      <c r="B36" s="56" t="s">
        <v>48</v>
      </c>
      <c r="C36" s="57" t="s">
        <v>41</v>
      </c>
      <c r="D36" s="57">
        <v>4025</v>
      </c>
      <c r="E36" s="58">
        <v>4705</v>
      </c>
      <c r="F36" s="59"/>
      <c r="G36" s="60"/>
      <c r="H36" s="59">
        <v>0</v>
      </c>
      <c r="I36" s="59">
        <v>15201535.66</v>
      </c>
      <c r="J36" s="61">
        <f t="shared" si="0"/>
        <v>3.9560000000000005E-2</v>
      </c>
      <c r="K36" s="61">
        <f t="shared" si="1"/>
        <v>0.1145</v>
      </c>
      <c r="L36" s="62">
        <f t="shared" si="2"/>
        <v>1740575.8330700002</v>
      </c>
      <c r="M36" s="15"/>
      <c r="N36" s="15"/>
      <c r="O36" s="15"/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outlineLevel="1" x14ac:dyDescent="0.3">
      <c r="A37" s="15"/>
      <c r="B37" s="56" t="s">
        <v>49</v>
      </c>
      <c r="C37" s="57" t="s">
        <v>41</v>
      </c>
      <c r="D37" s="57">
        <v>4025</v>
      </c>
      <c r="E37" s="58">
        <v>4705</v>
      </c>
      <c r="F37" s="59"/>
      <c r="G37" s="60"/>
      <c r="H37" s="59">
        <v>6931149.8799999999</v>
      </c>
      <c r="I37" s="59">
        <v>0</v>
      </c>
      <c r="J37" s="61">
        <f t="shared" si="0"/>
        <v>3.9560000000000005E-2</v>
      </c>
      <c r="K37" s="61">
        <f t="shared" si="1"/>
        <v>0.1145</v>
      </c>
      <c r="L37" s="62">
        <f t="shared" si="2"/>
        <v>274196.28925280005</v>
      </c>
      <c r="M37" s="15"/>
      <c r="N37" s="15"/>
      <c r="O37" s="15"/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outlineLevel="1" x14ac:dyDescent="0.3">
      <c r="A38" s="15"/>
      <c r="B38" s="56"/>
      <c r="C38" s="57" t="s">
        <v>41</v>
      </c>
      <c r="D38" s="57">
        <v>4025</v>
      </c>
      <c r="E38" s="58">
        <v>4705</v>
      </c>
      <c r="F38" s="59"/>
      <c r="G38" s="60"/>
      <c r="H38" s="59">
        <v>0</v>
      </c>
      <c r="I38" s="59">
        <v>0</v>
      </c>
      <c r="J38" s="61">
        <f t="shared" si="0"/>
        <v>3.9560000000000005E-2</v>
      </c>
      <c r="K38" s="61">
        <f t="shared" si="1"/>
        <v>0.1145</v>
      </c>
      <c r="L38" s="62">
        <f t="shared" si="2"/>
        <v>0</v>
      </c>
      <c r="M38" s="15"/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outlineLevel="1" x14ac:dyDescent="0.3">
      <c r="A39" s="15"/>
      <c r="B39" s="52"/>
      <c r="C39" s="57" t="s">
        <v>41</v>
      </c>
      <c r="D39" s="57">
        <v>4025</v>
      </c>
      <c r="E39" s="58">
        <v>4705</v>
      </c>
      <c r="F39" s="59"/>
      <c r="G39" s="60"/>
      <c r="H39" s="59"/>
      <c r="I39" s="59"/>
      <c r="J39" s="61">
        <f t="shared" si="0"/>
        <v>3.9560000000000005E-2</v>
      </c>
      <c r="K39" s="61">
        <f t="shared" si="1"/>
        <v>0.1145</v>
      </c>
      <c r="L39" s="62">
        <f t="shared" si="2"/>
        <v>0</v>
      </c>
      <c r="M39" s="15"/>
      <c r="N39" s="15"/>
      <c r="O39" s="15"/>
      <c r="P39" s="1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outlineLevel="1" x14ac:dyDescent="0.3">
      <c r="A40" s="15"/>
      <c r="B40" s="52" t="str">
        <f t="shared" ref="B40" si="3">IF(B25="","",B25)</f>
        <v/>
      </c>
      <c r="C40" s="63"/>
      <c r="D40" s="50"/>
      <c r="E40" s="51"/>
      <c r="F40" s="64"/>
      <c r="G40" s="65"/>
      <c r="H40" s="64"/>
      <c r="I40" s="66"/>
      <c r="J40" s="66"/>
      <c r="K40" s="64"/>
      <c r="L40" s="67">
        <f>ROUND(SUM(L29:L39),2)</f>
        <v>594740469.85000002</v>
      </c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outlineLevel="1" x14ac:dyDescent="0.3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outlineLevel="1" x14ac:dyDescent="0.3">
      <c r="A42" s="15"/>
      <c r="B42" s="28"/>
      <c r="C42" s="15"/>
      <c r="D42" s="15"/>
      <c r="E42" s="15"/>
      <c r="F42" s="68"/>
      <c r="G42" s="68"/>
      <c r="H42" s="15"/>
      <c r="I42" s="15"/>
      <c r="J42" s="15"/>
      <c r="K42" s="15"/>
      <c r="L42" s="15"/>
      <c r="M42" s="15"/>
      <c r="N42" s="15"/>
      <c r="O42" s="15"/>
      <c r="P42" s="1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outlineLevel="1" x14ac:dyDescent="0.3">
      <c r="A43" s="15"/>
      <c r="B43" s="46" t="s">
        <v>50</v>
      </c>
      <c r="C43" s="1"/>
      <c r="D43" s="1"/>
      <c r="E43" s="47"/>
      <c r="F43" s="69"/>
      <c r="G43" s="183">
        <v>2030</v>
      </c>
      <c r="H43" s="184"/>
      <c r="I43" s="184"/>
      <c r="J43" s="184"/>
      <c r="K43" s="184"/>
      <c r="L43" s="185"/>
      <c r="M43" s="15"/>
      <c r="N43" s="15"/>
      <c r="O43" s="15"/>
      <c r="P43" s="15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outlineLevel="1" x14ac:dyDescent="0.3">
      <c r="A44" s="15"/>
      <c r="B44" s="49" t="s">
        <v>28</v>
      </c>
      <c r="C44" s="53"/>
      <c r="D44" s="50" t="s">
        <v>29</v>
      </c>
      <c r="E44" s="51" t="s">
        <v>30</v>
      </c>
      <c r="F44" s="70"/>
      <c r="G44" s="71" t="s">
        <v>51</v>
      </c>
      <c r="H44" s="72"/>
      <c r="I44" s="72"/>
      <c r="J44" s="73"/>
      <c r="K44" s="74" t="s">
        <v>52</v>
      </c>
      <c r="L44" s="75" t="s">
        <v>39</v>
      </c>
      <c r="M44" s="15"/>
      <c r="N44" s="15"/>
      <c r="O44" s="15"/>
      <c r="P44" s="1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outlineLevel="1" x14ac:dyDescent="0.3">
      <c r="A45" s="15"/>
      <c r="B45" s="56" t="s">
        <v>43</v>
      </c>
      <c r="C45" s="57"/>
      <c r="D45" s="57">
        <v>4035</v>
      </c>
      <c r="E45" s="58">
        <v>4707</v>
      </c>
      <c r="F45" s="76"/>
      <c r="G45" s="77">
        <f t="shared" ref="G45:G47" si="4">F31</f>
        <v>411684059.44999999</v>
      </c>
      <c r="H45" s="72"/>
      <c r="I45" s="72"/>
      <c r="J45" s="78"/>
      <c r="K45" s="79">
        <v>5.91E-2</v>
      </c>
      <c r="L45" s="62">
        <f t="shared" ref="L45:L49" si="5">+K45*G45</f>
        <v>24330527.913495</v>
      </c>
      <c r="M45" s="15"/>
      <c r="N45" s="15"/>
      <c r="O45" s="15"/>
      <c r="P45" s="1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outlineLevel="1" x14ac:dyDescent="0.3">
      <c r="A46" s="15"/>
      <c r="B46" s="56" t="s">
        <v>44</v>
      </c>
      <c r="C46" s="57"/>
      <c r="D46" s="57">
        <v>4010</v>
      </c>
      <c r="E46" s="58">
        <v>4707</v>
      </c>
      <c r="F46" s="76"/>
      <c r="G46" s="77">
        <f t="shared" si="4"/>
        <v>554004440.13999999</v>
      </c>
      <c r="H46" s="72"/>
      <c r="I46" s="72"/>
      <c r="J46" s="78"/>
      <c r="K46" s="56">
        <v>5.91E-2</v>
      </c>
      <c r="L46" s="62">
        <f t="shared" si="5"/>
        <v>32741662.412273999</v>
      </c>
      <c r="M46" s="15"/>
      <c r="N46" s="15"/>
      <c r="O46" s="15"/>
      <c r="P46" s="15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outlineLevel="1" x14ac:dyDescent="0.3">
      <c r="A47" s="15"/>
      <c r="B47" s="56" t="s">
        <v>45</v>
      </c>
      <c r="C47" s="57"/>
      <c r="D47" s="57">
        <v>4010</v>
      </c>
      <c r="E47" s="58">
        <v>4707</v>
      </c>
      <c r="F47" s="76"/>
      <c r="G47" s="77">
        <f t="shared" si="4"/>
        <v>661117828.12</v>
      </c>
      <c r="H47" s="72"/>
      <c r="I47" s="72"/>
      <c r="J47" s="78"/>
      <c r="K47" s="56">
        <v>5.91E-2</v>
      </c>
      <c r="L47" s="62">
        <f t="shared" si="5"/>
        <v>39072063.641892001</v>
      </c>
      <c r="M47" s="15"/>
      <c r="N47" s="15"/>
      <c r="O47" s="15"/>
      <c r="P47" s="1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outlineLevel="1" x14ac:dyDescent="0.3">
      <c r="A48" s="15"/>
      <c r="B48" s="56"/>
      <c r="C48" s="57"/>
      <c r="D48" s="57">
        <v>4010</v>
      </c>
      <c r="E48" s="58">
        <v>4707</v>
      </c>
      <c r="F48" s="76"/>
      <c r="G48" s="77"/>
      <c r="H48" s="72"/>
      <c r="I48" s="72"/>
      <c r="J48" s="78"/>
      <c r="K48" s="56"/>
      <c r="L48" s="62">
        <f t="shared" si="5"/>
        <v>0</v>
      </c>
      <c r="M48" s="15"/>
      <c r="N48" s="15"/>
      <c r="O48" s="15"/>
      <c r="P48" s="1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outlineLevel="1" x14ac:dyDescent="0.3">
      <c r="A49" s="15"/>
      <c r="B49" s="56"/>
      <c r="C49" s="57"/>
      <c r="D49" s="57">
        <v>4010</v>
      </c>
      <c r="E49" s="58">
        <v>4707</v>
      </c>
      <c r="F49" s="76"/>
      <c r="G49" s="77"/>
      <c r="H49" s="72"/>
      <c r="I49" s="72"/>
      <c r="J49" s="80"/>
      <c r="K49" s="56"/>
      <c r="L49" s="62">
        <f t="shared" si="5"/>
        <v>0</v>
      </c>
      <c r="M49" s="15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outlineLevel="1" x14ac:dyDescent="0.3">
      <c r="A50" s="15"/>
      <c r="B50" s="1"/>
      <c r="C50" s="1"/>
      <c r="D50" s="1"/>
      <c r="E50" s="1"/>
      <c r="F50" s="81">
        <f>+F45+F46</f>
        <v>0</v>
      </c>
      <c r="G50" s="82">
        <f>SUM(G45:G49)</f>
        <v>1626806327.71</v>
      </c>
      <c r="H50" s="72"/>
      <c r="I50" s="72"/>
      <c r="J50" s="83"/>
      <c r="K50" s="84"/>
      <c r="L50" s="85">
        <f>SUM(L45:L49)</f>
        <v>96144253.967660993</v>
      </c>
      <c r="M50" s="15"/>
      <c r="N50" s="15"/>
      <c r="O50" s="15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outlineLevel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outlineLevel="1" x14ac:dyDescent="0.3">
      <c r="A52" s="1"/>
      <c r="B52" s="46" t="s">
        <v>53</v>
      </c>
      <c r="C52" s="1"/>
      <c r="D52" s="1"/>
      <c r="E52" s="47"/>
      <c r="F52" s="48"/>
      <c r="G52" s="183">
        <f>G43</f>
        <v>2030</v>
      </c>
      <c r="H52" s="184"/>
      <c r="I52" s="184"/>
      <c r="J52" s="184"/>
      <c r="K52" s="184"/>
      <c r="L52" s="18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outlineLevel="1" x14ac:dyDescent="0.3">
      <c r="A53" s="86"/>
      <c r="B53" s="49" t="s">
        <v>28</v>
      </c>
      <c r="C53" s="50"/>
      <c r="D53" s="50" t="s">
        <v>29</v>
      </c>
      <c r="E53" s="51" t="s">
        <v>30</v>
      </c>
      <c r="F53" s="50"/>
      <c r="G53" s="50"/>
      <c r="H53" s="50"/>
      <c r="I53" s="50"/>
      <c r="J53" s="50"/>
      <c r="K53" s="50"/>
      <c r="L53" s="53" t="s">
        <v>39</v>
      </c>
      <c r="M53" s="86"/>
      <c r="N53" s="86"/>
      <c r="O53" s="86"/>
      <c r="P53" s="8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.75" customHeight="1" outlineLevel="1" x14ac:dyDescent="0.3">
      <c r="A54" s="1"/>
      <c r="B54" s="52" t="s">
        <v>31</v>
      </c>
      <c r="C54" s="53" t="s">
        <v>32</v>
      </c>
      <c r="D54" s="53" t="s">
        <v>33</v>
      </c>
      <c r="E54" s="53" t="s">
        <v>33</v>
      </c>
      <c r="F54" s="87"/>
      <c r="G54" s="87"/>
      <c r="H54" s="55" t="s">
        <v>54</v>
      </c>
      <c r="I54" s="88"/>
      <c r="J54" s="88"/>
      <c r="K54" s="87" t="s">
        <v>55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outlineLevel="1" x14ac:dyDescent="0.3">
      <c r="A55" s="1"/>
      <c r="B55" s="89" t="str">
        <f t="shared" ref="B55:B65" si="6">IF(B29=0,"",B29)</f>
        <v>RESIDENTIAL</v>
      </c>
      <c r="C55" s="57" t="s">
        <v>41</v>
      </c>
      <c r="D55" s="57">
        <v>4006</v>
      </c>
      <c r="E55" s="57">
        <v>4707</v>
      </c>
      <c r="F55" s="90"/>
      <c r="G55" s="90"/>
      <c r="H55" s="91">
        <f t="shared" ref="H55:H65" si="7">+H29</f>
        <v>25472498.16</v>
      </c>
      <c r="I55" s="90"/>
      <c r="J55" s="90"/>
      <c r="K55" s="92">
        <f t="shared" ref="K55:K65" si="8">+$G$18/1000</f>
        <v>7.3939999999999992E-2</v>
      </c>
      <c r="L55" s="62">
        <f t="shared" ref="L55:L65" si="9">+K55*H55</f>
        <v>1883436.5139503998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outlineLevel="1" x14ac:dyDescent="0.3">
      <c r="A56" s="1"/>
      <c r="B56" s="89" t="str">
        <f t="shared" si="6"/>
        <v>GENERAL SERVICE &lt;50KW</v>
      </c>
      <c r="C56" s="57" t="s">
        <v>41</v>
      </c>
      <c r="D56" s="57">
        <v>4010</v>
      </c>
      <c r="E56" s="57">
        <v>4707</v>
      </c>
      <c r="F56" s="90"/>
      <c r="G56" s="90"/>
      <c r="H56" s="91">
        <f t="shared" si="7"/>
        <v>108568736.13</v>
      </c>
      <c r="I56" s="90"/>
      <c r="J56" s="90"/>
      <c r="K56" s="92">
        <f t="shared" si="8"/>
        <v>7.3939999999999992E-2</v>
      </c>
      <c r="L56" s="62">
        <f t="shared" si="9"/>
        <v>8027572.3494521985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outlineLevel="1" x14ac:dyDescent="0.3">
      <c r="A57" s="1"/>
      <c r="B57" s="89" t="str">
        <f t="shared" si="6"/>
        <v>GENERAL SERVICE 1000-1500KW</v>
      </c>
      <c r="C57" s="57" t="s">
        <v>41</v>
      </c>
      <c r="D57" s="57">
        <v>4035</v>
      </c>
      <c r="E57" s="57">
        <v>4707</v>
      </c>
      <c r="F57" s="90"/>
      <c r="G57" s="90"/>
      <c r="H57" s="91">
        <f t="shared" si="7"/>
        <v>2128852191.1800001</v>
      </c>
      <c r="I57" s="90"/>
      <c r="J57" s="90"/>
      <c r="K57" s="92">
        <f t="shared" si="8"/>
        <v>7.3939999999999992E-2</v>
      </c>
      <c r="L57" s="62">
        <f t="shared" si="9"/>
        <v>157407331.01584917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outlineLevel="1" x14ac:dyDescent="0.3">
      <c r="A58" s="1"/>
      <c r="B58" s="89" t="str">
        <f t="shared" si="6"/>
        <v>GENERAL SERVICE 1500-5000 KW</v>
      </c>
      <c r="C58" s="57" t="s">
        <v>41</v>
      </c>
      <c r="D58" s="57">
        <v>4010</v>
      </c>
      <c r="E58" s="57">
        <v>4707</v>
      </c>
      <c r="F58" s="90"/>
      <c r="G58" s="90"/>
      <c r="H58" s="91">
        <f t="shared" si="7"/>
        <v>146723323.13999999</v>
      </c>
      <c r="I58" s="90"/>
      <c r="J58" s="90"/>
      <c r="K58" s="92">
        <f t="shared" si="8"/>
        <v>7.3939999999999992E-2</v>
      </c>
      <c r="L58" s="62">
        <f t="shared" si="9"/>
        <v>10848722.512971599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outlineLevel="1" x14ac:dyDescent="0.3">
      <c r="A59" s="1"/>
      <c r="B59" s="89" t="str">
        <f t="shared" si="6"/>
        <v>LARGE USER</v>
      </c>
      <c r="C59" s="57" t="s">
        <v>41</v>
      </c>
      <c r="D59" s="57">
        <v>4025</v>
      </c>
      <c r="E59" s="57">
        <v>4707</v>
      </c>
      <c r="F59" s="90"/>
      <c r="G59" s="90"/>
      <c r="H59" s="91">
        <f t="shared" si="7"/>
        <v>63241311.390000001</v>
      </c>
      <c r="I59" s="90"/>
      <c r="J59" s="90"/>
      <c r="K59" s="92">
        <f t="shared" si="8"/>
        <v>7.3939999999999992E-2</v>
      </c>
      <c r="L59" s="62">
        <f t="shared" si="9"/>
        <v>4676062.5641765995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outlineLevel="1" x14ac:dyDescent="0.3">
      <c r="A60" s="1"/>
      <c r="B60" s="89" t="str">
        <f t="shared" si="6"/>
        <v>STREETLIGHTING</v>
      </c>
      <c r="C60" s="57" t="s">
        <v>41</v>
      </c>
      <c r="D60" s="57">
        <v>4025</v>
      </c>
      <c r="E60" s="57">
        <v>4707</v>
      </c>
      <c r="F60" s="90"/>
      <c r="G60" s="90"/>
      <c r="H60" s="91">
        <f t="shared" si="7"/>
        <v>23097019.649999999</v>
      </c>
      <c r="I60" s="90"/>
      <c r="J60" s="90"/>
      <c r="K60" s="92">
        <f t="shared" si="8"/>
        <v>7.3939999999999992E-2</v>
      </c>
      <c r="L60" s="62">
        <f t="shared" si="9"/>
        <v>1707793.6329209998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outlineLevel="1" x14ac:dyDescent="0.3">
      <c r="A61" s="1"/>
      <c r="B61" s="89" t="str">
        <f t="shared" si="6"/>
        <v>SENTINEL LIGHTS</v>
      </c>
      <c r="C61" s="57" t="s">
        <v>41</v>
      </c>
      <c r="D61" s="57">
        <v>4025</v>
      </c>
      <c r="E61" s="57">
        <v>4707</v>
      </c>
      <c r="F61" s="90"/>
      <c r="G61" s="90"/>
      <c r="H61" s="91">
        <f t="shared" si="7"/>
        <v>0</v>
      </c>
      <c r="I61" s="90"/>
      <c r="J61" s="90"/>
      <c r="K61" s="92">
        <f t="shared" si="8"/>
        <v>7.3939999999999992E-2</v>
      </c>
      <c r="L61" s="62">
        <f t="shared" si="9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outlineLevel="1" x14ac:dyDescent="0.3">
      <c r="A62" s="1"/>
      <c r="B62" s="89" t="str">
        <f t="shared" si="6"/>
        <v>UNMETERED SCATTERED LOADS</v>
      </c>
      <c r="C62" s="57" t="s">
        <v>41</v>
      </c>
      <c r="D62" s="57">
        <v>4025</v>
      </c>
      <c r="E62" s="57">
        <v>4707</v>
      </c>
      <c r="F62" s="90"/>
      <c r="G62" s="90"/>
      <c r="H62" s="91">
        <f t="shared" si="7"/>
        <v>0</v>
      </c>
      <c r="I62" s="90"/>
      <c r="J62" s="90"/>
      <c r="K62" s="92">
        <f t="shared" si="8"/>
        <v>7.3939999999999992E-2</v>
      </c>
      <c r="L62" s="62">
        <f t="shared" si="9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outlineLevel="1" x14ac:dyDescent="0.3">
      <c r="A63" s="1"/>
      <c r="B63" s="89" t="str">
        <f t="shared" si="6"/>
        <v>DRYCORE</v>
      </c>
      <c r="C63" s="57" t="s">
        <v>41</v>
      </c>
      <c r="D63" s="57">
        <v>4025</v>
      </c>
      <c r="E63" s="57">
        <v>4707</v>
      </c>
      <c r="F63" s="90"/>
      <c r="G63" s="90"/>
      <c r="H63" s="91">
        <f t="shared" si="7"/>
        <v>6931149.8799999999</v>
      </c>
      <c r="I63" s="90"/>
      <c r="J63" s="90"/>
      <c r="K63" s="92">
        <f t="shared" si="8"/>
        <v>7.3939999999999992E-2</v>
      </c>
      <c r="L63" s="62">
        <f t="shared" si="9"/>
        <v>512489.22212719993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outlineLevel="1" x14ac:dyDescent="0.3">
      <c r="A64" s="1"/>
      <c r="B64" s="89" t="str">
        <f t="shared" si="6"/>
        <v/>
      </c>
      <c r="C64" s="57" t="s">
        <v>41</v>
      </c>
      <c r="D64" s="57">
        <v>4025</v>
      </c>
      <c r="E64" s="57">
        <v>4707</v>
      </c>
      <c r="F64" s="90"/>
      <c r="G64" s="90"/>
      <c r="H64" s="91">
        <f t="shared" si="7"/>
        <v>0</v>
      </c>
      <c r="I64" s="90"/>
      <c r="J64" s="90"/>
      <c r="K64" s="92">
        <f t="shared" si="8"/>
        <v>7.3939999999999992E-2</v>
      </c>
      <c r="L64" s="62">
        <f t="shared" si="9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outlineLevel="1" x14ac:dyDescent="0.3">
      <c r="A65" s="1"/>
      <c r="B65" s="89" t="str">
        <f t="shared" si="6"/>
        <v/>
      </c>
      <c r="C65" s="57" t="s">
        <v>41</v>
      </c>
      <c r="D65" s="57">
        <v>4025</v>
      </c>
      <c r="E65" s="57">
        <v>4707</v>
      </c>
      <c r="F65" s="90"/>
      <c r="G65" s="90"/>
      <c r="H65" s="91">
        <f t="shared" si="7"/>
        <v>0</v>
      </c>
      <c r="I65" s="90"/>
      <c r="J65" s="90"/>
      <c r="K65" s="92">
        <f t="shared" si="8"/>
        <v>7.3939999999999992E-2</v>
      </c>
      <c r="L65" s="62">
        <f t="shared" si="9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outlineLevel="1" x14ac:dyDescent="0.3">
      <c r="A66" s="1"/>
      <c r="B66" s="89" t="s">
        <v>56</v>
      </c>
      <c r="C66" s="53"/>
      <c r="D66" s="53"/>
      <c r="E66" s="54"/>
      <c r="F66" s="93"/>
      <c r="G66" s="93"/>
      <c r="H66" s="94">
        <f>SUM(H55:H65)</f>
        <v>2502886229.5300002</v>
      </c>
      <c r="I66" s="93"/>
      <c r="J66" s="93"/>
      <c r="K66" s="95"/>
      <c r="L66" s="6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outlineLevel="1" x14ac:dyDescent="0.3">
      <c r="A67" s="1"/>
      <c r="B67" s="49" t="s">
        <v>57</v>
      </c>
      <c r="C67" s="63"/>
      <c r="D67" s="50"/>
      <c r="E67" s="51"/>
      <c r="F67" s="96"/>
      <c r="G67" s="96"/>
      <c r="H67" s="96"/>
      <c r="I67" s="96"/>
      <c r="J67" s="96"/>
      <c r="K67" s="64"/>
      <c r="L67" s="85">
        <f>SUM(L55:L65)</f>
        <v>185063407.81144819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outlineLevel="1" x14ac:dyDescent="0.3">
      <c r="A68" s="1"/>
      <c r="B68" s="86"/>
      <c r="C68" s="97"/>
      <c r="D68" s="98"/>
      <c r="E68" s="98"/>
      <c r="F68" s="99"/>
      <c r="G68" s="99"/>
      <c r="H68" s="99"/>
      <c r="I68" s="99"/>
      <c r="J68" s="99"/>
      <c r="K68" s="99"/>
      <c r="L68" s="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outlineLevel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75">
      <c r="A70" s="1" t="s">
        <v>58</v>
      </c>
      <c r="B70" s="1"/>
      <c r="C70" s="1"/>
      <c r="D70" s="1"/>
      <c r="E70" s="1"/>
      <c r="F70" s="101"/>
      <c r="G70" s="101"/>
      <c r="H70" s="101"/>
      <c r="I70" s="101"/>
      <c r="J70" s="101"/>
      <c r="K70" s="10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 t="s">
        <v>59</v>
      </c>
      <c r="B71" s="1"/>
      <c r="C71" s="1"/>
      <c r="D71" s="1"/>
      <c r="E71" s="1"/>
      <c r="F71" s="1"/>
      <c r="G71" s="102"/>
      <c r="H71" s="102"/>
      <c r="I71" s="102"/>
      <c r="J71" s="102"/>
      <c r="K71" s="10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 t="s">
        <v>60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" footer="0"/>
  <pageSetup paperSize="5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E2D4-FE47-42CC-BCD2-9846AB95581A}">
  <dimension ref="A1:Z1000"/>
  <sheetViews>
    <sheetView showGridLines="0" workbookViewId="0">
      <selection activeCell="M15" sqref="M15"/>
    </sheetView>
  </sheetViews>
  <sheetFormatPr defaultColWidth="12.5546875" defaultRowHeight="15" customHeight="1" x14ac:dyDescent="0.3"/>
  <cols>
    <col min="1" max="1" width="37" customWidth="1"/>
    <col min="2" max="2" width="12.109375" customWidth="1"/>
    <col min="3" max="3" width="1.5546875" customWidth="1"/>
    <col min="4" max="4" width="23.109375" customWidth="1"/>
    <col min="5" max="5" width="15.109375" customWidth="1"/>
    <col min="6" max="6" width="12.88671875" customWidth="1"/>
    <col min="7" max="7" width="2.109375" customWidth="1"/>
    <col min="8" max="8" width="19.109375" customWidth="1"/>
    <col min="9" max="9" width="11.109375" customWidth="1"/>
    <col min="10" max="10" width="13.109375" customWidth="1"/>
    <col min="11" max="11" width="16.109375" customWidth="1"/>
    <col min="12" max="12" width="12" customWidth="1"/>
    <col min="13" max="13" width="29.5546875" style="178" customWidth="1"/>
    <col min="14" max="15" width="9.109375" style="178" customWidth="1"/>
    <col min="16" max="16" width="8.109375" style="178" bestFit="1" customWidth="1"/>
    <col min="17" max="17" width="10.6640625" style="178" bestFit="1" customWidth="1"/>
    <col min="18" max="18" width="9.109375" style="178" customWidth="1"/>
    <col min="19" max="19" width="11.6640625" style="178" bestFit="1" customWidth="1"/>
    <col min="20" max="20" width="8.109375" style="178" bestFit="1" customWidth="1"/>
    <col min="21" max="21" width="14.5546875" style="178" bestFit="1" customWidth="1"/>
    <col min="22" max="22" width="10.6640625" style="178" bestFit="1" customWidth="1"/>
    <col min="23" max="26" width="9.109375" customWidth="1"/>
  </cols>
  <sheetData>
    <row r="1" spans="1:26" ht="21" x14ac:dyDescent="0.4">
      <c r="A1" s="214" t="s">
        <v>61</v>
      </c>
      <c r="B1" s="187"/>
      <c r="C1" s="187"/>
      <c r="D1" s="187"/>
      <c r="E1" s="187"/>
      <c r="F1" s="187"/>
      <c r="G1" s="187"/>
      <c r="H1" s="187"/>
      <c r="I1" s="187"/>
      <c r="J1" s="187"/>
      <c r="K1" s="1"/>
      <c r="L1" s="1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"/>
      <c r="X1" s="1"/>
      <c r="Y1" s="1"/>
      <c r="Z1" s="1"/>
    </row>
    <row r="2" spans="1:26" ht="14.4" x14ac:dyDescent="0.3">
      <c r="A2" s="103"/>
      <c r="B2" s="103"/>
      <c r="C2" s="103"/>
      <c r="D2" s="103"/>
      <c r="E2" s="103"/>
      <c r="F2" s="103"/>
      <c r="G2" s="103"/>
      <c r="H2" s="103"/>
      <c r="I2" s="103"/>
      <c r="J2" s="4" t="s">
        <v>0</v>
      </c>
      <c r="K2" s="5" t="s">
        <v>1</v>
      </c>
      <c r="L2" s="1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"/>
      <c r="X2" s="1"/>
      <c r="Y2" s="1"/>
      <c r="Z2" s="1"/>
    </row>
    <row r="3" spans="1:26" ht="14.4" x14ac:dyDescent="0.3">
      <c r="A3" s="103"/>
      <c r="B3" s="103"/>
      <c r="C3" s="103"/>
      <c r="D3" s="103"/>
      <c r="E3" s="103"/>
      <c r="F3" s="103"/>
      <c r="G3" s="103"/>
      <c r="H3" s="103"/>
      <c r="I3" s="103"/>
      <c r="J3" s="4" t="s">
        <v>2</v>
      </c>
      <c r="K3" s="5">
        <v>2</v>
      </c>
      <c r="L3" s="1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"/>
      <c r="X3" s="1"/>
      <c r="Y3" s="1"/>
      <c r="Z3" s="1"/>
    </row>
    <row r="4" spans="1:26" ht="14.4" x14ac:dyDescent="0.3">
      <c r="A4" s="103"/>
      <c r="B4" s="103"/>
      <c r="C4" s="103"/>
      <c r="D4" s="103"/>
      <c r="E4" s="103"/>
      <c r="F4" s="103"/>
      <c r="G4" s="103"/>
      <c r="H4" s="103"/>
      <c r="I4" s="103"/>
      <c r="J4" s="4" t="s">
        <v>4</v>
      </c>
      <c r="K4" s="5">
        <v>3</v>
      </c>
      <c r="L4" s="1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"/>
      <c r="X4" s="1"/>
      <c r="Y4" s="1"/>
      <c r="Z4" s="1"/>
    </row>
    <row r="5" spans="1:26" ht="14.4" x14ac:dyDescent="0.3">
      <c r="A5" s="103"/>
      <c r="B5" s="103"/>
      <c r="C5" s="103"/>
      <c r="D5" s="103"/>
      <c r="E5" s="103"/>
      <c r="F5" s="103"/>
      <c r="G5" s="103"/>
      <c r="H5" s="103"/>
      <c r="I5" s="103"/>
      <c r="J5" s="4" t="s">
        <v>5</v>
      </c>
      <c r="K5" s="5">
        <v>1</v>
      </c>
      <c r="L5" s="1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"/>
      <c r="X5" s="1"/>
      <c r="Y5" s="1"/>
      <c r="Z5" s="1"/>
    </row>
    <row r="6" spans="1:26" ht="14.4" x14ac:dyDescent="0.3">
      <c r="A6" s="103"/>
      <c r="B6" s="103"/>
      <c r="C6" s="103"/>
      <c r="D6" s="103"/>
      <c r="E6" s="103"/>
      <c r="F6" s="103"/>
      <c r="G6" s="103"/>
      <c r="H6" s="103"/>
      <c r="I6" s="103"/>
      <c r="J6" s="4" t="s">
        <v>6</v>
      </c>
      <c r="K6" s="5" t="s">
        <v>7</v>
      </c>
      <c r="L6" s="1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"/>
      <c r="X6" s="1"/>
      <c r="Y6" s="1"/>
      <c r="Z6" s="1"/>
    </row>
    <row r="7" spans="1:26" ht="14.4" x14ac:dyDescent="0.3">
      <c r="A7" s="1" t="s">
        <v>62</v>
      </c>
      <c r="B7" s="1"/>
      <c r="C7" s="1"/>
      <c r="D7" s="1"/>
      <c r="E7" s="1"/>
      <c r="F7" s="1"/>
      <c r="G7" s="1"/>
      <c r="H7" s="1"/>
      <c r="I7" s="1"/>
      <c r="J7" s="4"/>
      <c r="K7" s="9"/>
      <c r="L7" s="1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"/>
      <c r="X7" s="1"/>
      <c r="Y7" s="1"/>
      <c r="Z7" s="1"/>
    </row>
    <row r="8" spans="1:26" ht="14.4" x14ac:dyDescent="0.3">
      <c r="A8" s="1" t="s">
        <v>63</v>
      </c>
      <c r="B8" s="1"/>
      <c r="C8" s="1"/>
      <c r="D8" s="1"/>
      <c r="E8" s="1"/>
      <c r="F8" s="1"/>
      <c r="G8" s="1"/>
      <c r="H8" s="1"/>
      <c r="I8" s="1"/>
      <c r="J8" s="4" t="s">
        <v>8</v>
      </c>
      <c r="K8" s="5" t="s">
        <v>115</v>
      </c>
      <c r="L8" s="1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"/>
      <c r="X8" s="1"/>
      <c r="Y8" s="1"/>
      <c r="Z8" s="1"/>
    </row>
    <row r="9" spans="1:26" ht="14.4" x14ac:dyDescent="0.3">
      <c r="A9" s="1" t="s">
        <v>64</v>
      </c>
      <c r="B9" s="1"/>
      <c r="C9" s="1"/>
      <c r="D9" s="1"/>
      <c r="E9" s="215"/>
      <c r="F9" s="187"/>
      <c r="G9" s="8"/>
      <c r="H9" s="8"/>
      <c r="I9" s="215"/>
      <c r="J9" s="187"/>
      <c r="K9" s="1"/>
      <c r="L9" s="1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"/>
      <c r="X9" s="1"/>
      <c r="Y9" s="1"/>
      <c r="Z9" s="1"/>
    </row>
    <row r="10" spans="1:26" ht="14.4" x14ac:dyDescent="0.3">
      <c r="A10" s="106"/>
      <c r="B10" s="107"/>
      <c r="C10" s="108"/>
      <c r="D10" s="109" t="s">
        <v>27</v>
      </c>
      <c r="E10" s="216" t="s">
        <v>15</v>
      </c>
      <c r="F10" s="217"/>
      <c r="G10" s="110"/>
      <c r="H10" s="109" t="str">
        <f>D10</f>
        <v>2030 Test Year</v>
      </c>
      <c r="I10" s="216" t="s">
        <v>14</v>
      </c>
      <c r="J10" s="217"/>
      <c r="K10" s="111" t="s">
        <v>65</v>
      </c>
      <c r="L10" s="1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"/>
      <c r="X10" s="1"/>
      <c r="Y10" s="1"/>
      <c r="Z10" s="1"/>
    </row>
    <row r="11" spans="1:26" ht="14.4" x14ac:dyDescent="0.3">
      <c r="A11" s="112" t="s">
        <v>66</v>
      </c>
      <c r="B11" s="218" t="s">
        <v>67</v>
      </c>
      <c r="C11" s="113"/>
      <c r="D11" s="114" t="s">
        <v>68</v>
      </c>
      <c r="E11" s="114" t="s">
        <v>69</v>
      </c>
      <c r="F11" s="115" t="s">
        <v>70</v>
      </c>
      <c r="G11" s="116"/>
      <c r="H11" s="114" t="s">
        <v>68</v>
      </c>
      <c r="I11" s="114" t="s">
        <v>69</v>
      </c>
      <c r="J11" s="115" t="s">
        <v>70</v>
      </c>
      <c r="K11" s="117" t="s">
        <v>71</v>
      </c>
      <c r="L11" s="1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"/>
      <c r="X11" s="1"/>
      <c r="Y11" s="1"/>
      <c r="Z11" s="1"/>
    </row>
    <row r="12" spans="1:26" ht="14.4" x14ac:dyDescent="0.3">
      <c r="A12" s="118" t="s">
        <v>72</v>
      </c>
      <c r="B12" s="196"/>
      <c r="C12" s="119"/>
      <c r="D12" s="120"/>
      <c r="E12" s="121"/>
      <c r="F12" s="122"/>
      <c r="G12" s="106"/>
      <c r="H12" s="120"/>
      <c r="I12" s="121"/>
      <c r="J12" s="122"/>
      <c r="K12" s="194"/>
      <c r="L12" s="1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"/>
      <c r="X12" s="1"/>
      <c r="Y12" s="1"/>
      <c r="Z12" s="1"/>
    </row>
    <row r="13" spans="1:26" ht="14.4" x14ac:dyDescent="0.3">
      <c r="A13" s="123" t="s">
        <v>40</v>
      </c>
      <c r="B13" s="124" t="s">
        <v>41</v>
      </c>
      <c r="C13" s="119"/>
      <c r="D13" s="120">
        <f>'App.2-ZA_2030-Com. Exp. Forecas'!I29</f>
        <v>2778294421.6799998</v>
      </c>
      <c r="E13" s="125"/>
      <c r="F13" s="122">
        <f>D13*'App.2-ZA_2030-Com. Exp. Forecas'!K29</f>
        <v>318114711.28236002</v>
      </c>
      <c r="G13" s="106"/>
      <c r="H13" s="120">
        <f>'App.2-ZA_2030-Com. Exp. Forecas'!F29+'App.2-ZA_2030-Com. Exp. Forecas'!H29</f>
        <v>25472498.16</v>
      </c>
      <c r="I13" s="126"/>
      <c r="J13" s="122">
        <f>H13*'App.2-ZA_2030-Com. Exp. Forecas'!J29</f>
        <v>1007692.0272096001</v>
      </c>
      <c r="K13" s="195"/>
      <c r="L13" s="1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"/>
      <c r="X13" s="1"/>
      <c r="Y13" s="1"/>
      <c r="Z13" s="1"/>
    </row>
    <row r="14" spans="1:26" ht="14.4" x14ac:dyDescent="0.3">
      <c r="A14" s="123" t="s">
        <v>42</v>
      </c>
      <c r="B14" s="124" t="s">
        <v>41</v>
      </c>
      <c r="C14" s="119"/>
      <c r="D14" s="120">
        <f>'App.2-ZA_2030-Com. Exp. Forecas'!I30</f>
        <v>637853001.78999996</v>
      </c>
      <c r="E14" s="125"/>
      <c r="F14" s="122">
        <f>D14*'App.2-ZA_2030-Com. Exp. Forecas'!K30</f>
        <v>73034168.704954997</v>
      </c>
      <c r="G14" s="106"/>
      <c r="H14" s="120">
        <f>'App.2-ZA_2030-Com. Exp. Forecas'!F30+'App.2-ZA_2030-Com. Exp. Forecas'!H30</f>
        <v>108568736.13</v>
      </c>
      <c r="I14" s="126"/>
      <c r="J14" s="122">
        <f>H14*'App.2-ZA_2030-Com. Exp. Forecas'!J30</f>
        <v>4294979.2013028003</v>
      </c>
      <c r="K14" s="195"/>
      <c r="L14" s="1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"/>
      <c r="X14" s="1"/>
      <c r="Y14" s="1"/>
      <c r="Z14" s="1"/>
    </row>
    <row r="15" spans="1:26" ht="14.4" x14ac:dyDescent="0.3">
      <c r="A15" s="123" t="s">
        <v>43</v>
      </c>
      <c r="B15" s="124" t="s">
        <v>41</v>
      </c>
      <c r="C15" s="119"/>
      <c r="D15" s="120">
        <f>'App.2-ZA_2030-Com. Exp. Forecas'!I31</f>
        <v>336034213.49000001</v>
      </c>
      <c r="E15" s="125"/>
      <c r="F15" s="122">
        <f>D15*'App.2-ZA_2030-Com. Exp. Forecas'!K31</f>
        <v>38475917.444605</v>
      </c>
      <c r="G15" s="106"/>
      <c r="H15" s="120">
        <f>'App.2-ZA_2030-Com. Exp. Forecas'!F31+'App.2-ZA_2030-Com. Exp. Forecas'!H31</f>
        <v>2540536250.6300001</v>
      </c>
      <c r="I15" s="126"/>
      <c r="J15" s="122">
        <f>H15*'App.2-ZA_2030-Com. Exp. Forecas'!J31</f>
        <v>100503614.07492281</v>
      </c>
      <c r="K15" s="195"/>
      <c r="L15" s="1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"/>
      <c r="X15" s="1"/>
      <c r="Y15" s="1"/>
      <c r="Z15" s="1"/>
    </row>
    <row r="16" spans="1:26" ht="14.4" x14ac:dyDescent="0.3">
      <c r="A16" s="123" t="s">
        <v>44</v>
      </c>
      <c r="B16" s="124" t="s">
        <v>41</v>
      </c>
      <c r="C16" s="119"/>
      <c r="D16" s="120">
        <f>'App.2-ZA_2030-Com. Exp. Forecas'!I32</f>
        <v>0</v>
      </c>
      <c r="E16" s="125"/>
      <c r="F16" s="122">
        <f>D16*'App.2-ZA_2030-Com. Exp. Forecas'!K32</f>
        <v>0</v>
      </c>
      <c r="G16" s="106"/>
      <c r="H16" s="120">
        <f>'App.2-ZA_2030-Com. Exp. Forecas'!F32+'App.2-ZA_2030-Com. Exp. Forecas'!H32</f>
        <v>700727763.27999997</v>
      </c>
      <c r="I16" s="126"/>
      <c r="J16" s="122">
        <f>H16*'App.2-ZA_2030-Com. Exp. Forecas'!J32</f>
        <v>27720790.315356802</v>
      </c>
      <c r="K16" s="195"/>
      <c r="L16" s="1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"/>
      <c r="X16" s="1"/>
      <c r="Y16" s="1"/>
      <c r="Z16" s="1"/>
    </row>
    <row r="17" spans="1:26" ht="14.4" x14ac:dyDescent="0.3">
      <c r="A17" s="123" t="s">
        <v>45</v>
      </c>
      <c r="B17" s="124" t="s">
        <v>41</v>
      </c>
      <c r="C17" s="119"/>
      <c r="D17" s="120">
        <f>'App.2-ZA_2030-Com. Exp. Forecas'!I33</f>
        <v>0</v>
      </c>
      <c r="E17" s="125"/>
      <c r="F17" s="122">
        <f>D17*'App.2-ZA_2030-Com. Exp. Forecas'!K33</f>
        <v>0</v>
      </c>
      <c r="G17" s="106"/>
      <c r="H17" s="120">
        <f>'App.2-ZA_2030-Com. Exp. Forecas'!F33+'App.2-ZA_2030-Com. Exp. Forecas'!H33</f>
        <v>724359139.50999999</v>
      </c>
      <c r="I17" s="126"/>
      <c r="J17" s="122">
        <f>H17*'App.2-ZA_2030-Com. Exp. Forecas'!J33</f>
        <v>28655647.559015602</v>
      </c>
      <c r="K17" s="195"/>
      <c r="L17" s="1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"/>
      <c r="X17" s="1"/>
      <c r="Y17" s="1"/>
      <c r="Z17" s="1"/>
    </row>
    <row r="18" spans="1:26" ht="14.4" x14ac:dyDescent="0.3">
      <c r="A18" s="123" t="s">
        <v>46</v>
      </c>
      <c r="B18" s="124" t="s">
        <v>41</v>
      </c>
      <c r="C18" s="119"/>
      <c r="D18" s="120">
        <f>'App.2-ZA_2030-Com. Exp. Forecas'!I34</f>
        <v>0</v>
      </c>
      <c r="E18" s="125"/>
      <c r="F18" s="122">
        <f>D18*'App.2-ZA_2030-Com. Exp. Forecas'!K34</f>
        <v>0</v>
      </c>
      <c r="G18" s="106"/>
      <c r="H18" s="120">
        <f>'App.2-ZA_2030-Com. Exp. Forecas'!F34+'App.2-ZA_2030-Com. Exp. Forecas'!H34</f>
        <v>23097019.649999999</v>
      </c>
      <c r="I18" s="126"/>
      <c r="J18" s="122">
        <f>H18*'App.2-ZA_2030-Com. Exp. Forecas'!J34</f>
        <v>913718.09735400009</v>
      </c>
      <c r="K18" s="195"/>
      <c r="L18" s="1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"/>
      <c r="X18" s="1"/>
      <c r="Y18" s="1"/>
      <c r="Z18" s="1"/>
    </row>
    <row r="19" spans="1:26" ht="14.4" x14ac:dyDescent="0.3">
      <c r="A19" s="123" t="s">
        <v>47</v>
      </c>
      <c r="B19" s="124" t="s">
        <v>41</v>
      </c>
      <c r="C19" s="119"/>
      <c r="D19" s="120">
        <f>'App.2-ZA_2030-Com. Exp. Forecas'!I35</f>
        <v>38943.370000000003</v>
      </c>
      <c r="E19" s="125"/>
      <c r="F19" s="122">
        <f>D19*'App.2-ZA_2030-Com. Exp. Forecas'!K35</f>
        <v>4459.0158650000003</v>
      </c>
      <c r="G19" s="106"/>
      <c r="H19" s="120"/>
      <c r="I19" s="126"/>
      <c r="J19" s="122">
        <f>H19*'App.2-ZA_2030-Com. Exp. Forecas'!J35</f>
        <v>0</v>
      </c>
      <c r="K19" s="195"/>
      <c r="L19" s="1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"/>
      <c r="X19" s="1"/>
      <c r="Y19" s="1"/>
      <c r="Z19" s="1"/>
    </row>
    <row r="20" spans="1:26" ht="14.4" x14ac:dyDescent="0.3">
      <c r="A20" s="123" t="s">
        <v>48</v>
      </c>
      <c r="B20" s="124" t="s">
        <v>41</v>
      </c>
      <c r="C20" s="119"/>
      <c r="D20" s="120">
        <f>'App.2-ZA_2030-Com. Exp. Forecas'!I36</f>
        <v>15201535.66</v>
      </c>
      <c r="E20" s="125"/>
      <c r="F20" s="122">
        <f>D20*'App.2-ZA_2030-Com. Exp. Forecas'!K36</f>
        <v>1740575.8330700002</v>
      </c>
      <c r="G20" s="106"/>
      <c r="H20" s="120"/>
      <c r="I20" s="126"/>
      <c r="J20" s="122">
        <f>H20*'App.2-ZA_2030-Com. Exp. Forecas'!J36</f>
        <v>0</v>
      </c>
      <c r="K20" s="195"/>
      <c r="L20" s="1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"/>
      <c r="X20" s="1"/>
      <c r="Y20" s="1"/>
      <c r="Z20" s="1"/>
    </row>
    <row r="21" spans="1:26" ht="15.75" customHeight="1" x14ac:dyDescent="0.3">
      <c r="A21" s="123" t="s">
        <v>49</v>
      </c>
      <c r="B21" s="124" t="s">
        <v>41</v>
      </c>
      <c r="C21" s="119"/>
      <c r="D21" s="120"/>
      <c r="E21" s="125"/>
      <c r="F21" s="122">
        <f>D21*'App.2-ZA_2030-Com. Exp. Forecas'!K37</f>
        <v>0</v>
      </c>
      <c r="G21" s="106"/>
      <c r="H21" s="120">
        <f>'App.2-ZA_2030-Com. Exp. Forecas'!F37+'App.2-ZA_2030-Com. Exp. Forecas'!H37</f>
        <v>6931149.8799999999</v>
      </c>
      <c r="I21" s="126"/>
      <c r="J21" s="122">
        <f>H21*'App.2-ZA_2030-Com. Exp. Forecas'!J37</f>
        <v>274196.28925280005</v>
      </c>
      <c r="K21" s="195"/>
      <c r="L21" s="1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"/>
      <c r="X21" s="1"/>
      <c r="Y21" s="1"/>
      <c r="Z21" s="1"/>
    </row>
    <row r="22" spans="1:26" ht="15.75" customHeight="1" x14ac:dyDescent="0.3">
      <c r="A22" s="123"/>
      <c r="B22" s="124"/>
      <c r="C22" s="127"/>
      <c r="D22" s="120"/>
      <c r="E22" s="125"/>
      <c r="F22" s="122"/>
      <c r="G22" s="106"/>
      <c r="H22" s="120"/>
      <c r="I22" s="126"/>
      <c r="J22" s="122"/>
      <c r="K22" s="195"/>
      <c r="L22" s="1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"/>
      <c r="X22" s="1"/>
      <c r="Y22" s="1"/>
      <c r="Z22" s="1"/>
    </row>
    <row r="23" spans="1:26" ht="15.75" customHeight="1" x14ac:dyDescent="0.3">
      <c r="A23" s="123"/>
      <c r="B23" s="128"/>
      <c r="C23" s="119"/>
      <c r="D23" s="120"/>
      <c r="E23" s="125"/>
      <c r="F23" s="122"/>
      <c r="G23" s="106"/>
      <c r="H23" s="120"/>
      <c r="I23" s="126"/>
      <c r="J23" s="122"/>
      <c r="K23" s="196"/>
      <c r="L23" s="1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"/>
      <c r="X23" s="1"/>
      <c r="Y23" s="1"/>
      <c r="Z23" s="1"/>
    </row>
    <row r="24" spans="1:26" ht="15.75" customHeight="1" x14ac:dyDescent="0.3">
      <c r="A24" s="118" t="s">
        <v>73</v>
      </c>
      <c r="B24" s="123"/>
      <c r="C24" s="119"/>
      <c r="D24" s="120"/>
      <c r="E24" s="129"/>
      <c r="F24" s="122">
        <f>SUM(F13:F23)</f>
        <v>431369832.280855</v>
      </c>
      <c r="G24" s="123"/>
      <c r="H24" s="120"/>
      <c r="I24" s="130"/>
      <c r="J24" s="131">
        <f>SUM(J13:J23)</f>
        <v>163370637.56441441</v>
      </c>
      <c r="K24" s="132">
        <f>ROUND(F24+J24,2)</f>
        <v>594740469.85000002</v>
      </c>
      <c r="L24" s="1" t="str">
        <f>IF(K24='App.2-ZA_2030-Com. Exp. Forecas'!L40,"OK", "ERROR")</f>
        <v>OK</v>
      </c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"/>
      <c r="X24" s="1"/>
      <c r="Y24" s="1"/>
      <c r="Z24" s="1"/>
    </row>
    <row r="25" spans="1:26" ht="7.5" customHeight="1" x14ac:dyDescent="0.3">
      <c r="A25" s="106"/>
      <c r="B25" s="106"/>
      <c r="C25" s="106"/>
      <c r="D25" s="133"/>
      <c r="E25" s="106"/>
      <c r="F25" s="106"/>
      <c r="G25" s="106"/>
      <c r="H25" s="106"/>
      <c r="I25" s="190"/>
      <c r="J25" s="201"/>
      <c r="K25" s="106"/>
      <c r="L25" s="1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"/>
      <c r="X25" s="1"/>
      <c r="Y25" s="1"/>
      <c r="Z25" s="1"/>
    </row>
    <row r="26" spans="1:26" ht="15.75" customHeight="1" x14ac:dyDescent="0.3">
      <c r="A26" s="112" t="s">
        <v>74</v>
      </c>
      <c r="B26" s="218" t="s">
        <v>67</v>
      </c>
      <c r="C26" s="113"/>
      <c r="D26" s="194" t="s">
        <v>68</v>
      </c>
      <c r="E26" s="197" t="s">
        <v>69</v>
      </c>
      <c r="F26" s="199" t="s">
        <v>70</v>
      </c>
      <c r="G26" s="116"/>
      <c r="H26" s="202" t="s">
        <v>68</v>
      </c>
      <c r="I26" s="197" t="s">
        <v>69</v>
      </c>
      <c r="J26" s="199" t="s">
        <v>70</v>
      </c>
      <c r="K26" s="194" t="s">
        <v>65</v>
      </c>
      <c r="L26" s="1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"/>
      <c r="X26" s="1"/>
      <c r="Y26" s="1"/>
      <c r="Z26" s="1"/>
    </row>
    <row r="27" spans="1:26" ht="15.75" customHeight="1" x14ac:dyDescent="0.3">
      <c r="A27" s="118" t="s">
        <v>75</v>
      </c>
      <c r="B27" s="196"/>
      <c r="C27" s="113"/>
      <c r="D27" s="195"/>
      <c r="E27" s="219"/>
      <c r="F27" s="200"/>
      <c r="G27" s="116"/>
      <c r="H27" s="195"/>
      <c r="I27" s="219"/>
      <c r="J27" s="200"/>
      <c r="K27" s="196"/>
      <c r="L27" s="1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"/>
      <c r="X27" s="1"/>
      <c r="Y27" s="1"/>
      <c r="Z27" s="1"/>
    </row>
    <row r="28" spans="1:26" ht="15.75" customHeight="1" x14ac:dyDescent="0.3">
      <c r="A28" s="123" t="s">
        <v>76</v>
      </c>
      <c r="B28" s="124" t="s">
        <v>41</v>
      </c>
      <c r="C28" s="119"/>
      <c r="D28" s="134"/>
      <c r="E28" s="134"/>
      <c r="F28" s="135">
        <f t="shared" ref="F28:F43" si="0">D28*E28</f>
        <v>0</v>
      </c>
      <c r="G28" s="106"/>
      <c r="H28" s="136"/>
      <c r="I28" s="134"/>
      <c r="J28" s="122">
        <f>'App.2-ZA_2030-Com. Exp. Forecas'!L55</f>
        <v>1883436.5139503998</v>
      </c>
      <c r="K28" s="194"/>
      <c r="L28" s="1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"/>
      <c r="X28" s="1"/>
      <c r="Y28" s="1"/>
      <c r="Z28" s="1"/>
    </row>
    <row r="29" spans="1:26" ht="15.75" customHeight="1" x14ac:dyDescent="0.3">
      <c r="A29" s="123" t="s">
        <v>77</v>
      </c>
      <c r="B29" s="124" t="s">
        <v>41</v>
      </c>
      <c r="C29" s="119"/>
      <c r="D29" s="134"/>
      <c r="E29" s="134"/>
      <c r="F29" s="135">
        <f t="shared" si="0"/>
        <v>0</v>
      </c>
      <c r="G29" s="106"/>
      <c r="H29" s="136"/>
      <c r="I29" s="134"/>
      <c r="J29" s="122">
        <f>'App.2-ZA_2030-Com. Exp. Forecas'!L56</f>
        <v>8027572.3494521985</v>
      </c>
      <c r="K29" s="195"/>
      <c r="L29" s="1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"/>
      <c r="X29" s="1"/>
      <c r="Y29" s="1"/>
      <c r="Z29" s="1"/>
    </row>
    <row r="30" spans="1:26" ht="15.75" customHeight="1" x14ac:dyDescent="0.3">
      <c r="A30" s="123" t="s">
        <v>78</v>
      </c>
      <c r="B30" s="124" t="s">
        <v>41</v>
      </c>
      <c r="C30" s="119"/>
      <c r="D30" s="134"/>
      <c r="E30" s="134"/>
      <c r="F30" s="135">
        <f t="shared" si="0"/>
        <v>0</v>
      </c>
      <c r="G30" s="106"/>
      <c r="H30" s="136"/>
      <c r="I30" s="134"/>
      <c r="J30" s="122">
        <f>'App.2-ZA_2030-Com. Exp. Forecas'!L57</f>
        <v>157407331.01584917</v>
      </c>
      <c r="K30" s="195"/>
      <c r="L30" s="1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"/>
      <c r="X30" s="1"/>
      <c r="Y30" s="1"/>
      <c r="Z30" s="1"/>
    </row>
    <row r="31" spans="1:26" ht="15.75" customHeight="1" x14ac:dyDescent="0.3">
      <c r="A31" s="123" t="s">
        <v>79</v>
      </c>
      <c r="B31" s="124" t="s">
        <v>41</v>
      </c>
      <c r="C31" s="119"/>
      <c r="D31" s="134"/>
      <c r="E31" s="134"/>
      <c r="F31" s="135">
        <f t="shared" si="0"/>
        <v>0</v>
      </c>
      <c r="G31" s="106"/>
      <c r="H31" s="136"/>
      <c r="I31" s="134"/>
      <c r="J31" s="122">
        <f>'App.2-ZA_2030-Com. Exp. Forecas'!L58</f>
        <v>10848722.512971599</v>
      </c>
      <c r="K31" s="195"/>
      <c r="L31" s="1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"/>
      <c r="X31" s="1"/>
      <c r="Y31" s="1"/>
      <c r="Z31" s="1"/>
    </row>
    <row r="32" spans="1:26" ht="15.75" customHeight="1" x14ac:dyDescent="0.3">
      <c r="A32" s="123" t="s">
        <v>80</v>
      </c>
      <c r="B32" s="124" t="s">
        <v>41</v>
      </c>
      <c r="C32" s="119"/>
      <c r="D32" s="134"/>
      <c r="E32" s="134"/>
      <c r="F32" s="135">
        <f t="shared" si="0"/>
        <v>0</v>
      </c>
      <c r="G32" s="106"/>
      <c r="H32" s="136"/>
      <c r="I32" s="134"/>
      <c r="J32" s="122">
        <f>'App.2-ZA_2030-Com. Exp. Forecas'!L59</f>
        <v>4676062.5641765995</v>
      </c>
      <c r="K32" s="195"/>
      <c r="L32" s="1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"/>
      <c r="X32" s="1"/>
      <c r="Y32" s="1"/>
      <c r="Z32" s="1"/>
    </row>
    <row r="33" spans="1:26" ht="15.75" customHeight="1" x14ac:dyDescent="0.3">
      <c r="A33" s="123" t="s">
        <v>81</v>
      </c>
      <c r="B33" s="124" t="s">
        <v>41</v>
      </c>
      <c r="C33" s="119"/>
      <c r="D33" s="134"/>
      <c r="E33" s="134"/>
      <c r="F33" s="135">
        <f t="shared" si="0"/>
        <v>0</v>
      </c>
      <c r="G33" s="106"/>
      <c r="H33" s="136"/>
      <c r="I33" s="134"/>
      <c r="J33" s="122">
        <f>'App.2-ZA_2030-Com. Exp. Forecas'!L60</f>
        <v>1707793.6329209998</v>
      </c>
      <c r="K33" s="195"/>
      <c r="L33" s="1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"/>
      <c r="X33" s="1"/>
      <c r="Y33" s="1"/>
      <c r="Z33" s="1"/>
    </row>
    <row r="34" spans="1:26" ht="15.75" customHeight="1" x14ac:dyDescent="0.3">
      <c r="A34" s="123" t="s">
        <v>82</v>
      </c>
      <c r="B34" s="124" t="s">
        <v>41</v>
      </c>
      <c r="C34" s="119"/>
      <c r="D34" s="134"/>
      <c r="E34" s="134"/>
      <c r="F34" s="135">
        <f t="shared" si="0"/>
        <v>0</v>
      </c>
      <c r="G34" s="106"/>
      <c r="H34" s="136"/>
      <c r="I34" s="134"/>
      <c r="J34" s="122">
        <f>'App.2-ZA_2030-Com. Exp. Forecas'!L61</f>
        <v>0</v>
      </c>
      <c r="K34" s="195"/>
      <c r="L34" s="1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"/>
      <c r="X34" s="1"/>
      <c r="Y34" s="1"/>
      <c r="Z34" s="1"/>
    </row>
    <row r="35" spans="1:26" ht="15.75" customHeight="1" x14ac:dyDescent="0.3">
      <c r="A35" s="123" t="s">
        <v>83</v>
      </c>
      <c r="B35" s="124" t="s">
        <v>41</v>
      </c>
      <c r="C35" s="119"/>
      <c r="D35" s="134"/>
      <c r="E35" s="134"/>
      <c r="F35" s="135">
        <f t="shared" si="0"/>
        <v>0</v>
      </c>
      <c r="G35" s="106"/>
      <c r="H35" s="136"/>
      <c r="I35" s="134"/>
      <c r="J35" s="122">
        <f>'App.2-ZA_2030-Com. Exp. Forecas'!L62</f>
        <v>0</v>
      </c>
      <c r="K35" s="195"/>
      <c r="L35" s="1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"/>
      <c r="X35" s="1"/>
      <c r="Y35" s="1"/>
      <c r="Z35" s="1"/>
    </row>
    <row r="36" spans="1:26" ht="15.75" customHeight="1" x14ac:dyDescent="0.3">
      <c r="A36" s="123" t="s">
        <v>84</v>
      </c>
      <c r="B36" s="124" t="s">
        <v>41</v>
      </c>
      <c r="C36" s="119"/>
      <c r="D36" s="134"/>
      <c r="E36" s="134"/>
      <c r="F36" s="135">
        <f t="shared" si="0"/>
        <v>0</v>
      </c>
      <c r="G36" s="106"/>
      <c r="H36" s="136"/>
      <c r="I36" s="134"/>
      <c r="J36" s="122">
        <f>'App.2-ZA_2030-Com. Exp. Forecas'!L63</f>
        <v>512489.22212719993</v>
      </c>
      <c r="K36" s="195"/>
      <c r="L36" s="1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"/>
      <c r="X36" s="1"/>
      <c r="Y36" s="1"/>
      <c r="Z36" s="1"/>
    </row>
    <row r="37" spans="1:26" ht="15.75" customHeight="1" x14ac:dyDescent="0.3">
      <c r="A37" s="123" t="str">
        <f t="shared" ref="A37" si="1">IF(A22="","",A22 &amp; " - Class B")</f>
        <v/>
      </c>
      <c r="B37" s="124"/>
      <c r="C37" s="119"/>
      <c r="D37" s="134"/>
      <c r="E37" s="134"/>
      <c r="F37" s="135">
        <f t="shared" si="0"/>
        <v>0</v>
      </c>
      <c r="G37" s="106"/>
      <c r="H37" s="136"/>
      <c r="I37" s="134"/>
      <c r="J37" s="122"/>
      <c r="K37" s="195"/>
      <c r="L37" s="1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"/>
      <c r="X37" s="1"/>
      <c r="Y37" s="1"/>
      <c r="Z37" s="1"/>
    </row>
    <row r="38" spans="1:26" ht="15.75" customHeight="1" x14ac:dyDescent="0.3">
      <c r="A38" s="123"/>
      <c r="B38" s="124"/>
      <c r="C38" s="119"/>
      <c r="D38" s="134"/>
      <c r="E38" s="134"/>
      <c r="F38" s="135">
        <f t="shared" si="0"/>
        <v>0</v>
      </c>
      <c r="G38" s="106"/>
      <c r="H38" s="136"/>
      <c r="I38" s="134"/>
      <c r="J38" s="122"/>
      <c r="K38" s="195"/>
      <c r="L38" s="1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"/>
      <c r="X38" s="1"/>
      <c r="Y38" s="1"/>
      <c r="Z38" s="1"/>
    </row>
    <row r="39" spans="1:26" ht="15.75" customHeight="1" x14ac:dyDescent="0.3">
      <c r="A39" s="123" t="s">
        <v>85</v>
      </c>
      <c r="B39" s="124" t="s">
        <v>41</v>
      </c>
      <c r="C39" s="119"/>
      <c r="D39" s="134"/>
      <c r="E39" s="134"/>
      <c r="F39" s="135">
        <f t="shared" si="0"/>
        <v>0</v>
      </c>
      <c r="G39" s="106"/>
      <c r="H39" s="136"/>
      <c r="I39" s="134"/>
      <c r="J39" s="122">
        <f>'App.2-ZA_2030-Com. Exp. Forecas'!L45</f>
        <v>24330527.913495</v>
      </c>
      <c r="K39" s="195"/>
      <c r="L39" s="1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"/>
      <c r="X39" s="1"/>
      <c r="Y39" s="1"/>
      <c r="Z39" s="1"/>
    </row>
    <row r="40" spans="1:26" ht="15.75" customHeight="1" x14ac:dyDescent="0.3">
      <c r="A40" s="123" t="s">
        <v>86</v>
      </c>
      <c r="B40" s="124" t="s">
        <v>41</v>
      </c>
      <c r="C40" s="119"/>
      <c r="D40" s="134"/>
      <c r="E40" s="134"/>
      <c r="F40" s="135">
        <f t="shared" si="0"/>
        <v>0</v>
      </c>
      <c r="G40" s="106"/>
      <c r="H40" s="136"/>
      <c r="I40" s="134"/>
      <c r="J40" s="122">
        <f>'App.2-ZA_2030-Com. Exp. Forecas'!L46</f>
        <v>32741662.412273999</v>
      </c>
      <c r="K40" s="195"/>
      <c r="L40" s="1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"/>
      <c r="X40" s="1"/>
      <c r="Y40" s="1"/>
      <c r="Z40" s="1"/>
    </row>
    <row r="41" spans="1:26" ht="15.75" customHeight="1" x14ac:dyDescent="0.3">
      <c r="A41" s="123" t="s">
        <v>87</v>
      </c>
      <c r="B41" s="124" t="s">
        <v>41</v>
      </c>
      <c r="C41" s="119"/>
      <c r="D41" s="134"/>
      <c r="E41" s="134"/>
      <c r="F41" s="135">
        <f t="shared" si="0"/>
        <v>0</v>
      </c>
      <c r="G41" s="106"/>
      <c r="H41" s="136"/>
      <c r="I41" s="134"/>
      <c r="J41" s="122">
        <f>'App.2-ZA_2030-Com. Exp. Forecas'!L47</f>
        <v>39072063.641892001</v>
      </c>
      <c r="K41" s="195"/>
      <c r="L41" s="8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"/>
      <c r="X41" s="1"/>
      <c r="Y41" s="1"/>
      <c r="Z41" s="1"/>
    </row>
    <row r="42" spans="1:26" ht="15.75" customHeight="1" x14ac:dyDescent="0.3">
      <c r="A42" s="123"/>
      <c r="B42" s="124"/>
      <c r="C42" s="119"/>
      <c r="D42" s="134"/>
      <c r="E42" s="134"/>
      <c r="F42" s="135">
        <f t="shared" si="0"/>
        <v>0</v>
      </c>
      <c r="G42" s="106"/>
      <c r="H42" s="136"/>
      <c r="I42" s="134"/>
      <c r="J42" s="122"/>
      <c r="K42" s="195"/>
      <c r="L42" s="1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"/>
      <c r="X42" s="1"/>
      <c r="Y42" s="1"/>
      <c r="Z42" s="1"/>
    </row>
    <row r="43" spans="1:26" ht="15.75" customHeight="1" x14ac:dyDescent="0.3">
      <c r="A43" s="123"/>
      <c r="B43" s="124"/>
      <c r="C43" s="119"/>
      <c r="D43" s="134"/>
      <c r="E43" s="134"/>
      <c r="F43" s="135">
        <f t="shared" si="0"/>
        <v>0</v>
      </c>
      <c r="G43" s="106"/>
      <c r="H43" s="136"/>
      <c r="I43" s="134"/>
      <c r="J43" s="122"/>
      <c r="K43" s="196"/>
      <c r="L43" s="1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"/>
      <c r="X43" s="1"/>
      <c r="Y43" s="1"/>
      <c r="Z43" s="1"/>
    </row>
    <row r="44" spans="1:26" ht="15.75" customHeight="1" x14ac:dyDescent="0.3">
      <c r="A44" s="118" t="s">
        <v>73</v>
      </c>
      <c r="B44" s="137"/>
      <c r="C44" s="119"/>
      <c r="D44" s="130"/>
      <c r="E44" s="129"/>
      <c r="F44" s="123">
        <f>SUM(F28:F43)</f>
        <v>0</v>
      </c>
      <c r="G44" s="123"/>
      <c r="H44" s="129"/>
      <c r="I44" s="129"/>
      <c r="J44" s="138">
        <f>SUM(J28:J43)</f>
        <v>281207661.77910918</v>
      </c>
      <c r="K44" s="132">
        <f>F44+J44</f>
        <v>281207661.77910918</v>
      </c>
      <c r="L44" s="105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"/>
      <c r="X44" s="1"/>
      <c r="Y44" s="1"/>
      <c r="Z44" s="1"/>
    </row>
    <row r="45" spans="1:26" ht="14.25" customHeight="1" x14ac:dyDescent="0.3">
      <c r="A45" s="106"/>
      <c r="B45" s="133"/>
      <c r="C45" s="106"/>
      <c r="D45" s="133"/>
      <c r="E45" s="106"/>
      <c r="F45" s="106"/>
      <c r="G45" s="106"/>
      <c r="H45" s="106"/>
      <c r="I45" s="106"/>
      <c r="J45" s="106"/>
      <c r="K45" s="106"/>
      <c r="L45" s="1"/>
      <c r="M45" s="164"/>
      <c r="N45" s="164"/>
      <c r="O45" s="210" t="s">
        <v>15</v>
      </c>
      <c r="P45" s="211"/>
      <c r="Q45" s="164"/>
      <c r="R45" s="164"/>
      <c r="S45" s="210" t="s">
        <v>14</v>
      </c>
      <c r="T45" s="211"/>
      <c r="U45" s="164"/>
      <c r="V45" s="164"/>
      <c r="W45" s="1"/>
      <c r="X45" s="1"/>
      <c r="Y45" s="1"/>
      <c r="Z45" s="1"/>
    </row>
    <row r="46" spans="1:26" ht="15.75" customHeight="1" x14ac:dyDescent="0.3">
      <c r="A46" s="112" t="s">
        <v>88</v>
      </c>
      <c r="B46" s="212"/>
      <c r="C46" s="113"/>
      <c r="D46" s="213" t="s">
        <v>89</v>
      </c>
      <c r="E46" s="194" t="s">
        <v>69</v>
      </c>
      <c r="F46" s="199" t="s">
        <v>70</v>
      </c>
      <c r="G46" s="116"/>
      <c r="H46" s="202" t="s">
        <v>68</v>
      </c>
      <c r="I46" s="194" t="s">
        <v>69</v>
      </c>
      <c r="J46" s="199" t="s">
        <v>70</v>
      </c>
      <c r="K46" s="194" t="s">
        <v>65</v>
      </c>
      <c r="L46" s="1"/>
      <c r="M46" s="165" t="s">
        <v>90</v>
      </c>
      <c r="N46" s="166"/>
      <c r="O46" s="167" t="s">
        <v>68</v>
      </c>
      <c r="P46" s="167" t="s">
        <v>69</v>
      </c>
      <c r="Q46" s="203" t="s">
        <v>70</v>
      </c>
      <c r="R46" s="164"/>
      <c r="S46" s="205" t="s">
        <v>68</v>
      </c>
      <c r="T46" s="207" t="s">
        <v>69</v>
      </c>
      <c r="U46" s="203" t="s">
        <v>70</v>
      </c>
      <c r="V46" s="207" t="s">
        <v>65</v>
      </c>
      <c r="W46" s="1"/>
      <c r="X46" s="1"/>
      <c r="Y46" s="1"/>
      <c r="Z46" s="1"/>
    </row>
    <row r="47" spans="1:26" ht="15.75" customHeight="1" x14ac:dyDescent="0.3">
      <c r="A47" s="118" t="s">
        <v>75</v>
      </c>
      <c r="B47" s="198"/>
      <c r="C47" s="139"/>
      <c r="D47" s="200"/>
      <c r="E47" s="196"/>
      <c r="F47" s="200"/>
      <c r="G47" s="116"/>
      <c r="H47" s="196"/>
      <c r="I47" s="196"/>
      <c r="J47" s="200"/>
      <c r="K47" s="196"/>
      <c r="L47" s="1"/>
      <c r="M47" s="168" t="s">
        <v>72</v>
      </c>
      <c r="N47" s="169"/>
      <c r="O47" s="170"/>
      <c r="P47" s="170"/>
      <c r="Q47" s="204"/>
      <c r="R47" s="164"/>
      <c r="S47" s="206"/>
      <c r="T47" s="206"/>
      <c r="U47" s="204"/>
      <c r="V47" s="206"/>
      <c r="W47" s="1"/>
      <c r="X47" s="1"/>
      <c r="Y47" s="1"/>
      <c r="Z47" s="1"/>
    </row>
    <row r="48" spans="1:26" ht="15.75" customHeight="1" x14ac:dyDescent="0.3">
      <c r="A48" s="123" t="str">
        <f t="shared" ref="A48:A58" si="2">IF(A13="","",A13)</f>
        <v>RESIDENTIAL</v>
      </c>
      <c r="B48" s="124" t="s">
        <v>91</v>
      </c>
      <c r="C48" s="119"/>
      <c r="D48" s="140">
        <v>5820892.5899999999</v>
      </c>
      <c r="E48" s="141">
        <v>7.1477000000000004</v>
      </c>
      <c r="F48" s="138">
        <f t="shared" ref="F48:F58" si="3">D48*E48</f>
        <v>41605993.965543002</v>
      </c>
      <c r="G48" s="106"/>
      <c r="H48" s="140">
        <v>53368.24</v>
      </c>
      <c r="I48" s="141">
        <v>7.1477000000000004</v>
      </c>
      <c r="J48" s="138">
        <f t="shared" ref="J48:J58" si="4">H48*I48</f>
        <v>381460.16904800001</v>
      </c>
      <c r="K48" s="194"/>
      <c r="L48" s="1"/>
      <c r="M48" s="171" t="s">
        <v>40</v>
      </c>
      <c r="N48" s="172" t="s">
        <v>91</v>
      </c>
      <c r="O48" s="140">
        <v>234210.32</v>
      </c>
      <c r="P48" s="141">
        <v>5.9786000000000001</v>
      </c>
      <c r="Q48" s="173">
        <f t="shared" ref="Q48:Q58" si="5">O48*P48</f>
        <v>1400249.8191520001</v>
      </c>
      <c r="R48" s="164"/>
      <c r="S48" s="172">
        <v>2147.33</v>
      </c>
      <c r="T48" s="141">
        <v>5.9786000000000001</v>
      </c>
      <c r="U48" s="141">
        <f t="shared" ref="U48:U58" si="6">S48*T48</f>
        <v>12838.027137999999</v>
      </c>
      <c r="V48" s="208"/>
      <c r="W48" s="1"/>
      <c r="X48" s="1"/>
      <c r="Y48" s="1"/>
      <c r="Z48" s="1"/>
    </row>
    <row r="49" spans="1:26" ht="15.75" customHeight="1" x14ac:dyDescent="0.3">
      <c r="A49" s="123" t="str">
        <f t="shared" si="2"/>
        <v>GENERAL SERVICE &lt;50KW</v>
      </c>
      <c r="B49" s="124" t="s">
        <v>91</v>
      </c>
      <c r="C49" s="127"/>
      <c r="D49" s="140">
        <v>1232521.67</v>
      </c>
      <c r="E49" s="141">
        <v>7.1477000000000004</v>
      </c>
      <c r="F49" s="138">
        <f t="shared" si="3"/>
        <v>8809695.1406590007</v>
      </c>
      <c r="G49" s="106"/>
      <c r="H49" s="140">
        <v>209787.08</v>
      </c>
      <c r="I49" s="141">
        <v>7.1477000000000004</v>
      </c>
      <c r="J49" s="138">
        <f t="shared" si="4"/>
        <v>1499495.1117159999</v>
      </c>
      <c r="K49" s="195"/>
      <c r="L49" s="1"/>
      <c r="M49" s="171" t="s">
        <v>42</v>
      </c>
      <c r="N49" s="172" t="s">
        <v>91</v>
      </c>
      <c r="O49" s="140">
        <v>49591.93</v>
      </c>
      <c r="P49" s="141">
        <v>5.9786000000000001</v>
      </c>
      <c r="Q49" s="173">
        <f t="shared" si="5"/>
        <v>296490.31269799999</v>
      </c>
      <c r="R49" s="164"/>
      <c r="S49" s="172">
        <v>8441.02</v>
      </c>
      <c r="T49" s="141">
        <v>5.9786000000000001</v>
      </c>
      <c r="U49" s="141">
        <f t="shared" si="6"/>
        <v>50465.482172000004</v>
      </c>
      <c r="V49" s="209"/>
      <c r="W49" s="1"/>
      <c r="X49" s="1"/>
      <c r="Y49" s="1"/>
      <c r="Z49" s="1"/>
    </row>
    <row r="50" spans="1:26" ht="15.75" customHeight="1" x14ac:dyDescent="0.3">
      <c r="A50" s="123" t="str">
        <f t="shared" si="2"/>
        <v>GENERAL SERVICE 1000-1500KW</v>
      </c>
      <c r="B50" s="124" t="s">
        <v>91</v>
      </c>
      <c r="C50" s="127"/>
      <c r="D50" s="140">
        <v>590891.69999999995</v>
      </c>
      <c r="E50" s="141">
        <v>7.1477000000000004</v>
      </c>
      <c r="F50" s="138">
        <f t="shared" si="3"/>
        <v>4223516.6040899996</v>
      </c>
      <c r="G50" s="106"/>
      <c r="H50" s="140">
        <v>4467348.05</v>
      </c>
      <c r="I50" s="141">
        <v>7.1477000000000004</v>
      </c>
      <c r="J50" s="138">
        <f t="shared" si="4"/>
        <v>31931263.656985</v>
      </c>
      <c r="K50" s="195"/>
      <c r="L50" s="1"/>
      <c r="M50" s="171" t="s">
        <v>43</v>
      </c>
      <c r="N50" s="172" t="s">
        <v>91</v>
      </c>
      <c r="O50" s="140">
        <v>23775.279999999999</v>
      </c>
      <c r="P50" s="141">
        <v>5.9786000000000001</v>
      </c>
      <c r="Q50" s="173">
        <f t="shared" si="5"/>
        <v>142142.889008</v>
      </c>
      <c r="R50" s="164"/>
      <c r="S50" s="172">
        <v>179749.41</v>
      </c>
      <c r="T50" s="141">
        <v>5.9786000000000001</v>
      </c>
      <c r="U50" s="141">
        <f t="shared" si="6"/>
        <v>1074649.822626</v>
      </c>
      <c r="V50" s="209"/>
      <c r="W50" s="1"/>
      <c r="X50" s="1"/>
      <c r="Y50" s="1"/>
      <c r="Z50" s="1"/>
    </row>
    <row r="51" spans="1:26" ht="15.75" customHeight="1" x14ac:dyDescent="0.3">
      <c r="A51" s="123" t="str">
        <f t="shared" si="2"/>
        <v>GENERAL SERVICE 1500-5000 KW</v>
      </c>
      <c r="B51" s="124" t="s">
        <v>91</v>
      </c>
      <c r="C51" s="127"/>
      <c r="D51" s="140">
        <v>0</v>
      </c>
      <c r="E51" s="141">
        <v>7.1477000000000004</v>
      </c>
      <c r="F51" s="138">
        <f t="shared" si="3"/>
        <v>0</v>
      </c>
      <c r="G51" s="106"/>
      <c r="H51" s="140">
        <v>1140767.1100000001</v>
      </c>
      <c r="I51" s="141">
        <v>7.1477000000000004</v>
      </c>
      <c r="J51" s="138">
        <f t="shared" si="4"/>
        <v>8153861.0721470015</v>
      </c>
      <c r="K51" s="195"/>
      <c r="L51" s="1"/>
      <c r="M51" s="171" t="s">
        <v>44</v>
      </c>
      <c r="N51" s="172" t="s">
        <v>91</v>
      </c>
      <c r="O51" s="140">
        <v>0</v>
      </c>
      <c r="P51" s="141">
        <v>5.9786000000000001</v>
      </c>
      <c r="Q51" s="173">
        <f t="shared" si="5"/>
        <v>0</v>
      </c>
      <c r="R51" s="164"/>
      <c r="S51" s="172">
        <v>45900.08</v>
      </c>
      <c r="T51" s="141">
        <v>5.9786000000000001</v>
      </c>
      <c r="U51" s="141">
        <f t="shared" si="6"/>
        <v>274418.21828800003</v>
      </c>
      <c r="V51" s="209"/>
      <c r="W51" s="1"/>
      <c r="X51" s="1"/>
      <c r="Y51" s="1"/>
      <c r="Z51" s="1"/>
    </row>
    <row r="52" spans="1:26" ht="15.75" customHeight="1" x14ac:dyDescent="0.3">
      <c r="A52" s="123" t="str">
        <f t="shared" si="2"/>
        <v>LARGE USER</v>
      </c>
      <c r="B52" s="124" t="s">
        <v>91</v>
      </c>
      <c r="C52" s="127"/>
      <c r="D52" s="140">
        <v>0</v>
      </c>
      <c r="E52" s="141">
        <v>7.1477000000000004</v>
      </c>
      <c r="F52" s="138">
        <f t="shared" si="3"/>
        <v>0</v>
      </c>
      <c r="G52" s="106"/>
      <c r="H52" s="140">
        <v>873656.86</v>
      </c>
      <c r="I52" s="141">
        <v>7.1477000000000004</v>
      </c>
      <c r="J52" s="138">
        <f t="shared" si="4"/>
        <v>6244637.1382220006</v>
      </c>
      <c r="K52" s="195"/>
      <c r="L52" s="1"/>
      <c r="M52" s="171" t="s">
        <v>45</v>
      </c>
      <c r="N52" s="172" t="s">
        <v>91</v>
      </c>
      <c r="O52" s="140">
        <v>0</v>
      </c>
      <c r="P52" s="141">
        <v>5.9786000000000001</v>
      </c>
      <c r="Q52" s="173">
        <f t="shared" si="5"/>
        <v>0</v>
      </c>
      <c r="R52" s="164"/>
      <c r="S52" s="172">
        <v>35152.589999999997</v>
      </c>
      <c r="T52" s="141">
        <v>5.9786000000000001</v>
      </c>
      <c r="U52" s="141">
        <f t="shared" si="6"/>
        <v>210163.27457399998</v>
      </c>
      <c r="V52" s="209"/>
      <c r="W52" s="1"/>
      <c r="X52" s="1"/>
      <c r="Y52" s="1"/>
      <c r="Z52" s="1"/>
    </row>
    <row r="53" spans="1:26" ht="15.75" customHeight="1" x14ac:dyDescent="0.3">
      <c r="A53" s="123" t="str">
        <f t="shared" si="2"/>
        <v>STREETLIGHTING</v>
      </c>
      <c r="B53" s="124" t="s">
        <v>91</v>
      </c>
      <c r="C53" s="127"/>
      <c r="D53" s="140">
        <v>0</v>
      </c>
      <c r="E53" s="141">
        <v>7.1477000000000004</v>
      </c>
      <c r="F53" s="138">
        <f t="shared" si="3"/>
        <v>0</v>
      </c>
      <c r="G53" s="106"/>
      <c r="H53" s="140">
        <v>23493</v>
      </c>
      <c r="I53" s="141">
        <v>7.1477000000000004</v>
      </c>
      <c r="J53" s="138">
        <f t="shared" si="4"/>
        <v>167920.9161</v>
      </c>
      <c r="K53" s="195"/>
      <c r="L53" s="1"/>
      <c r="M53" s="171" t="s">
        <v>46</v>
      </c>
      <c r="N53" s="172" t="s">
        <v>91</v>
      </c>
      <c r="O53" s="140">
        <v>0</v>
      </c>
      <c r="P53" s="141">
        <v>5.9786000000000001</v>
      </c>
      <c r="Q53" s="173">
        <f t="shared" si="5"/>
        <v>0</v>
      </c>
      <c r="R53" s="164"/>
      <c r="S53" s="172">
        <v>945.27</v>
      </c>
      <c r="T53" s="141">
        <v>5.9786000000000001</v>
      </c>
      <c r="U53" s="141">
        <f t="shared" si="6"/>
        <v>5651.3912220000002</v>
      </c>
      <c r="V53" s="209"/>
      <c r="W53" s="1"/>
      <c r="X53" s="1"/>
      <c r="Y53" s="1"/>
      <c r="Z53" s="1"/>
    </row>
    <row r="54" spans="1:26" ht="15.75" customHeight="1" x14ac:dyDescent="0.3">
      <c r="A54" s="123" t="str">
        <f t="shared" si="2"/>
        <v>SENTINEL LIGHTS</v>
      </c>
      <c r="B54" s="124" t="s">
        <v>91</v>
      </c>
      <c r="C54" s="119"/>
      <c r="D54" s="140">
        <v>43.29</v>
      </c>
      <c r="E54" s="141">
        <v>7.1477000000000004</v>
      </c>
      <c r="F54" s="138">
        <f t="shared" si="3"/>
        <v>309.42393300000003</v>
      </c>
      <c r="G54" s="106"/>
      <c r="H54" s="140">
        <v>0</v>
      </c>
      <c r="I54" s="141">
        <v>7.1477000000000004</v>
      </c>
      <c r="J54" s="138">
        <f t="shared" si="4"/>
        <v>0</v>
      </c>
      <c r="K54" s="195"/>
      <c r="L54" s="1"/>
      <c r="M54" s="171" t="s">
        <v>47</v>
      </c>
      <c r="N54" s="172" t="s">
        <v>91</v>
      </c>
      <c r="O54" s="140">
        <v>1.74</v>
      </c>
      <c r="P54" s="141">
        <v>5.9786000000000001</v>
      </c>
      <c r="Q54" s="173">
        <f t="shared" si="5"/>
        <v>10.402763999999999</v>
      </c>
      <c r="R54" s="164"/>
      <c r="S54" s="172">
        <v>0</v>
      </c>
      <c r="T54" s="141">
        <v>5.9786000000000001</v>
      </c>
      <c r="U54" s="141">
        <f t="shared" si="6"/>
        <v>0</v>
      </c>
      <c r="V54" s="209"/>
      <c r="W54" s="1"/>
      <c r="X54" s="1"/>
      <c r="Y54" s="1"/>
      <c r="Z54" s="1"/>
    </row>
    <row r="55" spans="1:26" ht="15.75" customHeight="1" x14ac:dyDescent="0.3">
      <c r="A55" s="123" t="str">
        <f t="shared" si="2"/>
        <v>UNMETERED SCATTERED LOADS</v>
      </c>
      <c r="B55" s="124" t="s">
        <v>91</v>
      </c>
      <c r="C55" s="119"/>
      <c r="D55" s="140">
        <v>17258.990000000002</v>
      </c>
      <c r="E55" s="141">
        <v>7.1477000000000004</v>
      </c>
      <c r="F55" s="138">
        <f t="shared" si="3"/>
        <v>123362.08282300002</v>
      </c>
      <c r="G55" s="106"/>
      <c r="H55" s="140">
        <v>0</v>
      </c>
      <c r="I55" s="141">
        <v>7.1477000000000004</v>
      </c>
      <c r="J55" s="138">
        <f t="shared" si="4"/>
        <v>0</v>
      </c>
      <c r="K55" s="195"/>
      <c r="L55" s="1"/>
      <c r="M55" s="171" t="s">
        <v>48</v>
      </c>
      <c r="N55" s="172" t="s">
        <v>91</v>
      </c>
      <c r="O55" s="140">
        <v>694.44</v>
      </c>
      <c r="P55" s="141">
        <v>5.9786000000000001</v>
      </c>
      <c r="Q55" s="173">
        <f t="shared" si="5"/>
        <v>4151.7789840000005</v>
      </c>
      <c r="R55" s="164"/>
      <c r="S55" s="172">
        <v>0</v>
      </c>
      <c r="T55" s="141">
        <v>5.9786000000000001</v>
      </c>
      <c r="U55" s="141">
        <f t="shared" si="6"/>
        <v>0</v>
      </c>
      <c r="V55" s="209"/>
      <c r="W55" s="1"/>
      <c r="X55" s="1"/>
      <c r="Y55" s="1"/>
      <c r="Z55" s="1"/>
    </row>
    <row r="56" spans="1:26" ht="15.75" customHeight="1" x14ac:dyDescent="0.3">
      <c r="A56" s="123" t="str">
        <f t="shared" si="2"/>
        <v>DRYCORE</v>
      </c>
      <c r="B56" s="124" t="s">
        <v>91</v>
      </c>
      <c r="C56" s="119"/>
      <c r="D56" s="140">
        <v>0</v>
      </c>
      <c r="E56" s="141">
        <v>7.1477000000000004</v>
      </c>
      <c r="F56" s="138">
        <f t="shared" si="3"/>
        <v>0</v>
      </c>
      <c r="G56" s="106"/>
      <c r="H56" s="140">
        <v>562.79</v>
      </c>
      <c r="I56" s="141">
        <v>7.1477000000000004</v>
      </c>
      <c r="J56" s="138">
        <f t="shared" si="4"/>
        <v>4022.6540829999999</v>
      </c>
      <c r="K56" s="195"/>
      <c r="L56" s="1"/>
      <c r="M56" s="171" t="s">
        <v>49</v>
      </c>
      <c r="N56" s="172" t="s">
        <v>91</v>
      </c>
      <c r="O56" s="140">
        <v>0</v>
      </c>
      <c r="P56" s="141">
        <v>5.9786000000000001</v>
      </c>
      <c r="Q56" s="173">
        <f t="shared" si="5"/>
        <v>0</v>
      </c>
      <c r="R56" s="164"/>
      <c r="S56" s="172">
        <v>22.64</v>
      </c>
      <c r="T56" s="141">
        <v>5.9786000000000001</v>
      </c>
      <c r="U56" s="141">
        <f t="shared" si="6"/>
        <v>135.355504</v>
      </c>
      <c r="V56" s="209"/>
      <c r="W56" s="1"/>
      <c r="X56" s="1"/>
      <c r="Y56" s="1"/>
      <c r="Z56" s="1"/>
    </row>
    <row r="57" spans="1:26" ht="15.75" customHeight="1" x14ac:dyDescent="0.3">
      <c r="A57" s="123" t="str">
        <f t="shared" si="2"/>
        <v/>
      </c>
      <c r="B57" s="124"/>
      <c r="C57" s="119"/>
      <c r="D57" s="140"/>
      <c r="E57" s="141">
        <v>7.1477000000000004</v>
      </c>
      <c r="F57" s="138">
        <f t="shared" si="3"/>
        <v>0</v>
      </c>
      <c r="G57" s="106"/>
      <c r="H57" s="140"/>
      <c r="I57" s="141">
        <v>7.1477000000000004</v>
      </c>
      <c r="J57" s="138">
        <f t="shared" si="4"/>
        <v>0</v>
      </c>
      <c r="K57" s="195"/>
      <c r="L57" s="1"/>
      <c r="M57" s="171"/>
      <c r="N57" s="172"/>
      <c r="O57" s="140"/>
      <c r="P57" s="141">
        <v>5.9786000000000001</v>
      </c>
      <c r="Q57" s="173">
        <f t="shared" si="5"/>
        <v>0</v>
      </c>
      <c r="R57" s="164"/>
      <c r="S57" s="172"/>
      <c r="T57" s="141">
        <v>5.9786000000000001</v>
      </c>
      <c r="U57" s="141">
        <f t="shared" si="6"/>
        <v>0</v>
      </c>
      <c r="V57" s="209"/>
      <c r="W57" s="1"/>
      <c r="X57" s="1"/>
      <c r="Y57" s="1"/>
      <c r="Z57" s="1"/>
    </row>
    <row r="58" spans="1:26" ht="15.75" customHeight="1" x14ac:dyDescent="0.3">
      <c r="A58" s="123" t="str">
        <f t="shared" si="2"/>
        <v/>
      </c>
      <c r="B58" s="124"/>
      <c r="C58" s="119"/>
      <c r="D58" s="140"/>
      <c r="E58" s="141">
        <v>7.1477000000000004</v>
      </c>
      <c r="F58" s="138">
        <f t="shared" si="3"/>
        <v>0</v>
      </c>
      <c r="G58" s="106"/>
      <c r="H58" s="140"/>
      <c r="I58" s="141">
        <v>7.1477000000000004</v>
      </c>
      <c r="J58" s="138">
        <f t="shared" si="4"/>
        <v>0</v>
      </c>
      <c r="K58" s="196"/>
      <c r="L58" s="1"/>
      <c r="M58" s="171"/>
      <c r="N58" s="172"/>
      <c r="O58" s="140"/>
      <c r="P58" s="141">
        <v>5.9786000000000001</v>
      </c>
      <c r="Q58" s="173">
        <f t="shared" si="5"/>
        <v>0</v>
      </c>
      <c r="R58" s="164"/>
      <c r="S58" s="172"/>
      <c r="T58" s="141">
        <v>5.9786000000000001</v>
      </c>
      <c r="U58" s="141">
        <f t="shared" si="6"/>
        <v>0</v>
      </c>
      <c r="V58" s="206"/>
      <c r="W58" s="1"/>
      <c r="X58" s="1"/>
      <c r="Y58" s="1"/>
      <c r="Z58" s="1"/>
    </row>
    <row r="59" spans="1:26" ht="15.75" customHeight="1" x14ac:dyDescent="0.3">
      <c r="A59" s="118" t="s">
        <v>73</v>
      </c>
      <c r="B59" s="137"/>
      <c r="C59" s="119"/>
      <c r="D59" s="138"/>
      <c r="E59" s="142"/>
      <c r="F59" s="179">
        <f>SUM(F48:F58)</f>
        <v>54762877.217048004</v>
      </c>
      <c r="G59" s="123"/>
      <c r="H59" s="120"/>
      <c r="I59" s="123"/>
      <c r="J59" s="179">
        <f>SUM(J48:J58)</f>
        <v>48382660.718301006</v>
      </c>
      <c r="K59" s="179">
        <f>F59+J59</f>
        <v>103145537.93534902</v>
      </c>
      <c r="L59" s="1"/>
      <c r="M59" s="168" t="s">
        <v>73</v>
      </c>
      <c r="N59" s="174"/>
      <c r="O59" s="173">
        <v>298292.27</v>
      </c>
      <c r="P59" s="175"/>
      <c r="Q59" s="181">
        <f>SUM(Q48:Q58)</f>
        <v>1843045.202606</v>
      </c>
      <c r="R59" s="164"/>
      <c r="S59" s="176"/>
      <c r="T59" s="175"/>
      <c r="U59" s="182">
        <f>SUM(U48:U58)</f>
        <v>1628321.571524</v>
      </c>
      <c r="V59" s="182">
        <f>Q59+U59</f>
        <v>3471366.7741299998</v>
      </c>
      <c r="W59" s="1"/>
      <c r="X59" s="1"/>
      <c r="Y59" s="1"/>
      <c r="Z59" s="1"/>
    </row>
    <row r="60" spans="1:26" ht="5.25" customHeight="1" x14ac:dyDescent="0.3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"/>
      <c r="M60" s="164"/>
      <c r="N60" s="164"/>
      <c r="O60" s="164"/>
      <c r="P60" s="164"/>
      <c r="Q60" s="164"/>
      <c r="R60" s="164"/>
      <c r="S60" s="177"/>
      <c r="T60" s="164"/>
      <c r="U60" s="164"/>
      <c r="V60" s="164"/>
      <c r="W60" s="1"/>
      <c r="X60" s="1"/>
      <c r="Y60" s="1"/>
      <c r="Z60" s="1"/>
    </row>
    <row r="61" spans="1:26" ht="15.75" customHeight="1" x14ac:dyDescent="0.3">
      <c r="A61" s="112" t="s">
        <v>92</v>
      </c>
      <c r="B61" s="197"/>
      <c r="C61" s="113"/>
      <c r="D61" s="194"/>
      <c r="E61" s="194"/>
      <c r="F61" s="199"/>
      <c r="G61" s="116"/>
      <c r="H61" s="202"/>
      <c r="I61" s="194"/>
      <c r="J61" s="199" t="s">
        <v>70</v>
      </c>
      <c r="K61" s="194" t="s">
        <v>65</v>
      </c>
      <c r="L61" s="1"/>
      <c r="M61" s="165" t="s">
        <v>93</v>
      </c>
      <c r="N61" s="166"/>
      <c r="O61" s="167" t="s">
        <v>68</v>
      </c>
      <c r="P61" s="167" t="s">
        <v>69</v>
      </c>
      <c r="Q61" s="203" t="s">
        <v>70</v>
      </c>
      <c r="R61" s="164"/>
      <c r="S61" s="205" t="s">
        <v>68</v>
      </c>
      <c r="T61" s="207" t="s">
        <v>69</v>
      </c>
      <c r="U61" s="203" t="s">
        <v>70</v>
      </c>
      <c r="V61" s="207" t="s">
        <v>65</v>
      </c>
      <c r="W61" s="1"/>
      <c r="X61" s="1"/>
      <c r="Y61" s="1"/>
      <c r="Z61" s="1"/>
    </row>
    <row r="62" spans="1:26" ht="15.75" customHeight="1" x14ac:dyDescent="0.3">
      <c r="A62" s="118" t="s">
        <v>75</v>
      </c>
      <c r="B62" s="198"/>
      <c r="C62" s="139"/>
      <c r="D62" s="196"/>
      <c r="E62" s="196"/>
      <c r="F62" s="200"/>
      <c r="G62" s="116"/>
      <c r="H62" s="196"/>
      <c r="I62" s="196"/>
      <c r="J62" s="200"/>
      <c r="K62" s="196"/>
      <c r="L62" s="1"/>
      <c r="M62" s="168" t="s">
        <v>72</v>
      </c>
      <c r="N62" s="169"/>
      <c r="O62" s="170"/>
      <c r="P62" s="170"/>
      <c r="Q62" s="204"/>
      <c r="R62" s="164"/>
      <c r="S62" s="206"/>
      <c r="T62" s="206"/>
      <c r="U62" s="204"/>
      <c r="V62" s="206"/>
      <c r="W62" s="1"/>
      <c r="X62" s="1"/>
      <c r="Y62" s="1"/>
      <c r="Z62" s="1"/>
    </row>
    <row r="63" spans="1:26" ht="15.75" customHeight="1" x14ac:dyDescent="0.3">
      <c r="A63" s="123" t="str">
        <f t="shared" ref="A63:A73" si="7">IF(A48="","",A48)</f>
        <v>RESIDENTIAL</v>
      </c>
      <c r="B63" s="124" t="s">
        <v>91</v>
      </c>
      <c r="C63" s="119"/>
      <c r="D63" s="140">
        <v>10154093.32</v>
      </c>
      <c r="E63" s="141">
        <v>2.2818999999999998</v>
      </c>
      <c r="F63" s="138">
        <f t="shared" ref="F63:F73" si="8">D63*E63</f>
        <v>23170625.546907999</v>
      </c>
      <c r="G63" s="106"/>
      <c r="H63" s="140">
        <v>93096.73</v>
      </c>
      <c r="I63" s="141">
        <v>2.2818999999999998</v>
      </c>
      <c r="J63" s="138">
        <f t="shared" ref="J63:J73" si="9">H63*I63</f>
        <v>212437.42818699998</v>
      </c>
      <c r="K63" s="194"/>
      <c r="L63" s="1"/>
      <c r="M63" s="171" t="s">
        <v>40</v>
      </c>
      <c r="N63" s="172" t="s">
        <v>91</v>
      </c>
      <c r="O63" s="140">
        <v>258177.76</v>
      </c>
      <c r="P63" s="141">
        <v>3.58</v>
      </c>
      <c r="Q63" s="173">
        <f t="shared" ref="Q63:Q73" si="10">O63*P63</f>
        <v>924276.38080000004</v>
      </c>
      <c r="R63" s="164"/>
      <c r="S63" s="172">
        <v>2367.08</v>
      </c>
      <c r="T63" s="141">
        <v>3.58</v>
      </c>
      <c r="U63" s="141">
        <f t="shared" ref="U63:U73" si="11">S63*T63</f>
        <v>8474.1463999999996</v>
      </c>
      <c r="V63" s="208"/>
      <c r="W63" s="1"/>
      <c r="X63" s="1"/>
      <c r="Y63" s="1"/>
      <c r="Z63" s="1"/>
    </row>
    <row r="64" spans="1:26" ht="15.75" customHeight="1" x14ac:dyDescent="0.3">
      <c r="A64" s="123" t="str">
        <f t="shared" si="7"/>
        <v>GENERAL SERVICE &lt;50KW</v>
      </c>
      <c r="B64" s="124" t="s">
        <v>91</v>
      </c>
      <c r="C64" s="119"/>
      <c r="D64" s="140">
        <v>2150037.96</v>
      </c>
      <c r="E64" s="141">
        <v>2.2818999999999998</v>
      </c>
      <c r="F64" s="138">
        <f t="shared" si="8"/>
        <v>4906171.6209239997</v>
      </c>
      <c r="G64" s="106"/>
      <c r="H64" s="140">
        <v>365957.21</v>
      </c>
      <c r="I64" s="141">
        <v>2.2818999999999998</v>
      </c>
      <c r="J64" s="138">
        <f t="shared" si="9"/>
        <v>835077.75749899994</v>
      </c>
      <c r="K64" s="195"/>
      <c r="L64" s="1"/>
      <c r="M64" s="171" t="s">
        <v>42</v>
      </c>
      <c r="N64" s="172" t="s">
        <v>91</v>
      </c>
      <c r="O64" s="140">
        <v>54666.82</v>
      </c>
      <c r="P64" s="141">
        <v>3.58</v>
      </c>
      <c r="Q64" s="173">
        <f t="shared" si="10"/>
        <v>195707.2156</v>
      </c>
      <c r="R64" s="164"/>
      <c r="S64" s="172">
        <v>9304.82</v>
      </c>
      <c r="T64" s="141">
        <v>3.58</v>
      </c>
      <c r="U64" s="141">
        <f t="shared" si="11"/>
        <v>33311.255599999997</v>
      </c>
      <c r="V64" s="209"/>
      <c r="W64" s="1"/>
      <c r="X64" s="1"/>
      <c r="Y64" s="1"/>
      <c r="Z64" s="1"/>
    </row>
    <row r="65" spans="1:26" ht="15.75" customHeight="1" x14ac:dyDescent="0.3">
      <c r="A65" s="123" t="str">
        <f t="shared" si="7"/>
        <v>GENERAL SERVICE 1000-1500KW</v>
      </c>
      <c r="B65" s="124" t="s">
        <v>91</v>
      </c>
      <c r="C65" s="119"/>
      <c r="D65" s="140">
        <v>1030767.45</v>
      </c>
      <c r="E65" s="141">
        <v>2.2818999999999998</v>
      </c>
      <c r="F65" s="138">
        <f t="shared" si="8"/>
        <v>2352108.2441549995</v>
      </c>
      <c r="G65" s="106"/>
      <c r="H65" s="140">
        <v>7792962.6200000001</v>
      </c>
      <c r="I65" s="141">
        <v>2.2818999999999998</v>
      </c>
      <c r="J65" s="138">
        <f t="shared" si="9"/>
        <v>17782761.402578</v>
      </c>
      <c r="K65" s="195"/>
      <c r="L65" s="1"/>
      <c r="M65" s="171" t="s">
        <v>43</v>
      </c>
      <c r="N65" s="172" t="s">
        <v>91</v>
      </c>
      <c r="O65" s="140">
        <v>26208.27</v>
      </c>
      <c r="P65" s="141">
        <v>3.58</v>
      </c>
      <c r="Q65" s="173">
        <f t="shared" si="10"/>
        <v>93825.606599999999</v>
      </c>
      <c r="R65" s="164"/>
      <c r="S65" s="172">
        <v>198143.7</v>
      </c>
      <c r="T65" s="141">
        <v>3.58</v>
      </c>
      <c r="U65" s="141">
        <f t="shared" si="11"/>
        <v>709354.44600000011</v>
      </c>
      <c r="V65" s="209"/>
      <c r="W65" s="1"/>
      <c r="X65" s="1"/>
      <c r="Y65" s="1"/>
      <c r="Z65" s="1"/>
    </row>
    <row r="66" spans="1:26" ht="15.75" customHeight="1" x14ac:dyDescent="0.3">
      <c r="A66" s="123" t="str">
        <f t="shared" si="7"/>
        <v>GENERAL SERVICE 1500-5000 KW</v>
      </c>
      <c r="B66" s="124" t="s">
        <v>91</v>
      </c>
      <c r="C66" s="119"/>
      <c r="D66" s="140">
        <v>0</v>
      </c>
      <c r="E66" s="141">
        <v>2.2818999999999998</v>
      </c>
      <c r="F66" s="138">
        <f t="shared" si="8"/>
        <v>0</v>
      </c>
      <c r="G66" s="106"/>
      <c r="H66" s="140">
        <v>1989979.29</v>
      </c>
      <c r="I66" s="141">
        <v>2.2818999999999998</v>
      </c>
      <c r="J66" s="138">
        <f t="shared" si="9"/>
        <v>4540933.7418510001</v>
      </c>
      <c r="K66" s="195"/>
      <c r="L66" s="1"/>
      <c r="M66" s="171" t="s">
        <v>44</v>
      </c>
      <c r="N66" s="172" t="s">
        <v>91</v>
      </c>
      <c r="O66" s="140">
        <v>0</v>
      </c>
      <c r="P66" s="141">
        <v>3.58</v>
      </c>
      <c r="Q66" s="173">
        <f t="shared" si="10"/>
        <v>0</v>
      </c>
      <c r="R66" s="164"/>
      <c r="S66" s="172">
        <v>50597.17</v>
      </c>
      <c r="T66" s="141">
        <v>3.58</v>
      </c>
      <c r="U66" s="141">
        <f t="shared" si="11"/>
        <v>181137.86859999999</v>
      </c>
      <c r="V66" s="209"/>
      <c r="W66" s="1"/>
      <c r="X66" s="1"/>
      <c r="Y66" s="1"/>
      <c r="Z66" s="1"/>
    </row>
    <row r="67" spans="1:26" ht="15.75" customHeight="1" x14ac:dyDescent="0.3">
      <c r="A67" s="123" t="str">
        <f t="shared" si="7"/>
        <v>LARGE USER</v>
      </c>
      <c r="B67" s="124" t="s">
        <v>91</v>
      </c>
      <c r="C67" s="119"/>
      <c r="D67" s="140">
        <v>0</v>
      </c>
      <c r="E67" s="141">
        <v>2.2818999999999998</v>
      </c>
      <c r="F67" s="138">
        <f t="shared" si="8"/>
        <v>0</v>
      </c>
      <c r="G67" s="106"/>
      <c r="H67" s="140">
        <v>1524026.29</v>
      </c>
      <c r="I67" s="141">
        <v>2.2818999999999998</v>
      </c>
      <c r="J67" s="138">
        <f t="shared" si="9"/>
        <v>3477675.591151</v>
      </c>
      <c r="K67" s="195"/>
      <c r="L67" s="1"/>
      <c r="M67" s="171" t="s">
        <v>45</v>
      </c>
      <c r="N67" s="172" t="s">
        <v>91</v>
      </c>
      <c r="O67" s="140">
        <v>0</v>
      </c>
      <c r="P67" s="141">
        <v>3.58</v>
      </c>
      <c r="Q67" s="173">
        <f t="shared" si="10"/>
        <v>0</v>
      </c>
      <c r="R67" s="164"/>
      <c r="S67" s="172">
        <v>38749.86</v>
      </c>
      <c r="T67" s="141">
        <v>3.58</v>
      </c>
      <c r="U67" s="141">
        <f t="shared" si="11"/>
        <v>138724.4988</v>
      </c>
      <c r="V67" s="209"/>
      <c r="W67" s="1"/>
      <c r="X67" s="1"/>
      <c r="Y67" s="1"/>
      <c r="Z67" s="1"/>
    </row>
    <row r="68" spans="1:26" ht="15.75" customHeight="1" x14ac:dyDescent="0.3">
      <c r="A68" s="123" t="str">
        <f t="shared" si="7"/>
        <v>STREETLIGHTING</v>
      </c>
      <c r="B68" s="124" t="s">
        <v>91</v>
      </c>
      <c r="C68" s="129"/>
      <c r="D68" s="140">
        <v>0</v>
      </c>
      <c r="E68" s="141">
        <v>2.2818999999999998</v>
      </c>
      <c r="F68" s="138">
        <f t="shared" si="8"/>
        <v>0</v>
      </c>
      <c r="G68" s="106"/>
      <c r="H68" s="140">
        <v>40981.71</v>
      </c>
      <c r="I68" s="141">
        <v>2.2818999999999998</v>
      </c>
      <c r="J68" s="138">
        <f t="shared" si="9"/>
        <v>93516.164048999985</v>
      </c>
      <c r="K68" s="195"/>
      <c r="L68" s="1"/>
      <c r="M68" s="171" t="s">
        <v>46</v>
      </c>
      <c r="N68" s="172" t="s">
        <v>91</v>
      </c>
      <c r="O68" s="140">
        <v>0</v>
      </c>
      <c r="P68" s="141">
        <v>3.58</v>
      </c>
      <c r="Q68" s="173">
        <f t="shared" si="10"/>
        <v>0</v>
      </c>
      <c r="R68" s="164"/>
      <c r="S68" s="172">
        <v>1042</v>
      </c>
      <c r="T68" s="141">
        <v>3.58</v>
      </c>
      <c r="U68" s="141">
        <f t="shared" si="11"/>
        <v>3730.36</v>
      </c>
      <c r="V68" s="209"/>
      <c r="W68" s="1"/>
      <c r="X68" s="1"/>
      <c r="Y68" s="1"/>
      <c r="Z68" s="1"/>
    </row>
    <row r="69" spans="1:26" ht="15.75" customHeight="1" x14ac:dyDescent="0.3">
      <c r="A69" s="123" t="str">
        <f t="shared" si="7"/>
        <v>SENTINEL LIGHTS</v>
      </c>
      <c r="B69" s="124" t="s">
        <v>91</v>
      </c>
      <c r="C69" s="143"/>
      <c r="D69" s="140">
        <v>75.52</v>
      </c>
      <c r="E69" s="141">
        <v>2.2818999999999998</v>
      </c>
      <c r="F69" s="138">
        <f t="shared" si="8"/>
        <v>172.32908799999998</v>
      </c>
      <c r="G69" s="106"/>
      <c r="H69" s="140">
        <v>0</v>
      </c>
      <c r="I69" s="141">
        <v>2.2818999999999998</v>
      </c>
      <c r="J69" s="138">
        <f t="shared" si="9"/>
        <v>0</v>
      </c>
      <c r="K69" s="195"/>
      <c r="L69" s="1"/>
      <c r="M69" s="171" t="s">
        <v>47</v>
      </c>
      <c r="N69" s="172" t="s">
        <v>91</v>
      </c>
      <c r="O69" s="140">
        <v>1.92</v>
      </c>
      <c r="P69" s="141">
        <v>3.58</v>
      </c>
      <c r="Q69" s="173">
        <f t="shared" si="10"/>
        <v>6.8735999999999997</v>
      </c>
      <c r="R69" s="164"/>
      <c r="S69" s="172">
        <v>0</v>
      </c>
      <c r="T69" s="141">
        <v>3.58</v>
      </c>
      <c r="U69" s="141">
        <f t="shared" si="11"/>
        <v>0</v>
      </c>
      <c r="V69" s="209"/>
      <c r="W69" s="1"/>
      <c r="X69" s="1"/>
      <c r="Y69" s="1"/>
      <c r="Z69" s="1"/>
    </row>
    <row r="70" spans="1:26" ht="15.75" customHeight="1" x14ac:dyDescent="0.3">
      <c r="A70" s="123" t="str">
        <f t="shared" si="7"/>
        <v>UNMETERED SCATTERED LOADS</v>
      </c>
      <c r="B70" s="124" t="s">
        <v>91</v>
      </c>
      <c r="C70" s="143"/>
      <c r="D70" s="140">
        <v>30106.959999999999</v>
      </c>
      <c r="E70" s="141">
        <v>2.2818999999999998</v>
      </c>
      <c r="F70" s="138">
        <f t="shared" si="8"/>
        <v>68701.072023999994</v>
      </c>
      <c r="G70" s="106"/>
      <c r="H70" s="140">
        <v>0</v>
      </c>
      <c r="I70" s="141">
        <v>2.2818999999999998</v>
      </c>
      <c r="J70" s="138">
        <f t="shared" si="9"/>
        <v>0</v>
      </c>
      <c r="K70" s="195"/>
      <c r="L70" s="1"/>
      <c r="M70" s="171" t="s">
        <v>48</v>
      </c>
      <c r="N70" s="172" t="s">
        <v>91</v>
      </c>
      <c r="O70" s="140">
        <v>765.5</v>
      </c>
      <c r="P70" s="141">
        <v>3.58</v>
      </c>
      <c r="Q70" s="173">
        <f t="shared" si="10"/>
        <v>2740.4900000000002</v>
      </c>
      <c r="R70" s="164"/>
      <c r="S70" s="172">
        <v>0</v>
      </c>
      <c r="T70" s="141">
        <v>3.58</v>
      </c>
      <c r="U70" s="141">
        <f t="shared" si="11"/>
        <v>0</v>
      </c>
      <c r="V70" s="209"/>
      <c r="W70" s="1"/>
      <c r="X70" s="1"/>
      <c r="Y70" s="1"/>
      <c r="Z70" s="1"/>
    </row>
    <row r="71" spans="1:26" ht="15.75" customHeight="1" x14ac:dyDescent="0.3">
      <c r="A71" s="123" t="str">
        <f t="shared" si="7"/>
        <v>DRYCORE</v>
      </c>
      <c r="B71" s="124" t="s">
        <v>91</v>
      </c>
      <c r="C71" s="143"/>
      <c r="D71" s="140">
        <v>0</v>
      </c>
      <c r="E71" s="141">
        <v>2.2818999999999998</v>
      </c>
      <c r="F71" s="138">
        <f t="shared" si="8"/>
        <v>0</v>
      </c>
      <c r="G71" s="106"/>
      <c r="H71" s="140">
        <v>981.75</v>
      </c>
      <c r="I71" s="141">
        <v>2.2818999999999998</v>
      </c>
      <c r="J71" s="138">
        <f t="shared" si="9"/>
        <v>2240.2553249999996</v>
      </c>
      <c r="K71" s="195"/>
      <c r="L71" s="1"/>
      <c r="M71" s="171" t="s">
        <v>49</v>
      </c>
      <c r="N71" s="172" t="s">
        <v>91</v>
      </c>
      <c r="O71" s="140">
        <v>0</v>
      </c>
      <c r="P71" s="141">
        <v>3.58</v>
      </c>
      <c r="Q71" s="173">
        <f t="shared" si="10"/>
        <v>0</v>
      </c>
      <c r="R71" s="164"/>
      <c r="S71" s="172">
        <v>24.96</v>
      </c>
      <c r="T71" s="141">
        <v>3.58</v>
      </c>
      <c r="U71" s="141">
        <f t="shared" si="11"/>
        <v>89.356800000000007</v>
      </c>
      <c r="V71" s="209"/>
      <c r="W71" s="1"/>
      <c r="X71" s="1"/>
      <c r="Y71" s="1"/>
      <c r="Z71" s="1"/>
    </row>
    <row r="72" spans="1:26" ht="15.75" customHeight="1" x14ac:dyDescent="0.3">
      <c r="A72" s="123" t="str">
        <f t="shared" si="7"/>
        <v/>
      </c>
      <c r="B72" s="124"/>
      <c r="C72" s="143"/>
      <c r="D72" s="140"/>
      <c r="E72" s="140"/>
      <c r="F72" s="138">
        <f t="shared" si="8"/>
        <v>0</v>
      </c>
      <c r="G72" s="106"/>
      <c r="H72" s="140"/>
      <c r="I72" s="140"/>
      <c r="J72" s="138">
        <f t="shared" si="9"/>
        <v>0</v>
      </c>
      <c r="K72" s="195"/>
      <c r="L72" s="1"/>
      <c r="M72" s="171"/>
      <c r="N72" s="172"/>
      <c r="O72" s="140"/>
      <c r="P72" s="141"/>
      <c r="Q72" s="173">
        <f t="shared" si="10"/>
        <v>0</v>
      </c>
      <c r="R72" s="164"/>
      <c r="S72" s="172"/>
      <c r="T72" s="140"/>
      <c r="U72" s="141">
        <f t="shared" si="11"/>
        <v>0</v>
      </c>
      <c r="V72" s="209"/>
      <c r="W72" s="1"/>
      <c r="X72" s="1"/>
      <c r="Y72" s="1"/>
      <c r="Z72" s="1"/>
    </row>
    <row r="73" spans="1:26" ht="15.75" customHeight="1" x14ac:dyDescent="0.3">
      <c r="A73" s="123" t="str">
        <f t="shared" si="7"/>
        <v/>
      </c>
      <c r="B73" s="124"/>
      <c r="C73" s="143"/>
      <c r="D73" s="140"/>
      <c r="E73" s="140"/>
      <c r="F73" s="138">
        <f t="shared" si="8"/>
        <v>0</v>
      </c>
      <c r="G73" s="106"/>
      <c r="H73" s="140"/>
      <c r="I73" s="140"/>
      <c r="J73" s="138">
        <f t="shared" si="9"/>
        <v>0</v>
      </c>
      <c r="K73" s="196"/>
      <c r="L73" s="1"/>
      <c r="M73" s="171"/>
      <c r="N73" s="172"/>
      <c r="O73" s="140"/>
      <c r="P73" s="141"/>
      <c r="Q73" s="173">
        <f t="shared" si="10"/>
        <v>0</v>
      </c>
      <c r="R73" s="164"/>
      <c r="S73" s="172"/>
      <c r="T73" s="140"/>
      <c r="U73" s="141">
        <f t="shared" si="11"/>
        <v>0</v>
      </c>
      <c r="V73" s="206"/>
      <c r="W73" s="1"/>
      <c r="X73" s="1"/>
      <c r="Y73" s="1"/>
      <c r="Z73" s="1"/>
    </row>
    <row r="74" spans="1:26" ht="15.75" customHeight="1" x14ac:dyDescent="0.3">
      <c r="A74" s="118" t="s">
        <v>73</v>
      </c>
      <c r="B74" s="137"/>
      <c r="C74" s="144"/>
      <c r="D74" s="138"/>
      <c r="E74" s="123"/>
      <c r="F74" s="179">
        <f>SUM(F63:F73)</f>
        <v>30497778.813098997</v>
      </c>
      <c r="G74" s="123"/>
      <c r="H74" s="123"/>
      <c r="I74" s="123"/>
      <c r="J74" s="179">
        <f>SUM(J63:J73)</f>
        <v>26944642.340639997</v>
      </c>
      <c r="K74" s="179">
        <f>F74+J74</f>
        <v>57442421.15373899</v>
      </c>
      <c r="L74" s="1"/>
      <c r="M74" s="168" t="s">
        <v>73</v>
      </c>
      <c r="N74" s="174"/>
      <c r="O74" s="173"/>
      <c r="P74" s="175"/>
      <c r="Q74" s="181">
        <f>SUM(Q63:Q73)</f>
        <v>1216556.5666000003</v>
      </c>
      <c r="R74" s="164"/>
      <c r="S74" s="176"/>
      <c r="T74" s="175"/>
      <c r="U74" s="182">
        <f>SUM(U63:U73)</f>
        <v>1074821.9322000002</v>
      </c>
      <c r="V74" s="182">
        <f>Q74+U74</f>
        <v>2291378.4988000002</v>
      </c>
      <c r="W74" s="1"/>
      <c r="X74" s="1"/>
      <c r="Y74" s="1"/>
      <c r="Z74" s="1"/>
    </row>
    <row r="75" spans="1:26" ht="7.5" customHeight="1" x14ac:dyDescent="0.3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"/>
      <c r="X75" s="1"/>
      <c r="Y75" s="1"/>
      <c r="Z75" s="1"/>
    </row>
    <row r="76" spans="1:26" ht="15.75" customHeight="1" x14ac:dyDescent="0.3">
      <c r="A76" s="112" t="s">
        <v>94</v>
      </c>
      <c r="B76" s="194"/>
      <c r="C76" s="145"/>
      <c r="D76" s="194"/>
      <c r="E76" s="194"/>
      <c r="F76" s="199"/>
      <c r="G76" s="116"/>
      <c r="H76" s="202"/>
      <c r="I76" s="194"/>
      <c r="J76" s="194" t="s">
        <v>70</v>
      </c>
      <c r="K76" s="194" t="s">
        <v>65</v>
      </c>
      <c r="L76" s="1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"/>
      <c r="X76" s="1"/>
      <c r="Y76" s="1"/>
      <c r="Z76" s="1"/>
    </row>
    <row r="77" spans="1:26" ht="15.75" customHeight="1" x14ac:dyDescent="0.3">
      <c r="A77" s="118" t="s">
        <v>75</v>
      </c>
      <c r="B77" s="196"/>
      <c r="C77" s="116"/>
      <c r="D77" s="196"/>
      <c r="E77" s="196"/>
      <c r="F77" s="200"/>
      <c r="G77" s="116"/>
      <c r="H77" s="196"/>
      <c r="I77" s="196"/>
      <c r="J77" s="196"/>
      <c r="K77" s="196"/>
      <c r="L77" s="1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"/>
      <c r="X77" s="1"/>
      <c r="Y77" s="1"/>
      <c r="Z77" s="1"/>
    </row>
    <row r="78" spans="1:26" ht="15.75" customHeight="1" x14ac:dyDescent="0.3">
      <c r="A78" s="123" t="str">
        <f t="shared" ref="A78:A88" si="12">IF(A63="","",A63)</f>
        <v>RESIDENTIAL</v>
      </c>
      <c r="B78" s="124" t="s">
        <v>41</v>
      </c>
      <c r="C78" s="119"/>
      <c r="D78" s="140">
        <v>2778294421.6799998</v>
      </c>
      <c r="E78" s="141">
        <v>4.5999999999999999E-3</v>
      </c>
      <c r="F78" s="138">
        <f t="shared" ref="F78:F88" si="13">D78*E78</f>
        <v>12780154.339728</v>
      </c>
      <c r="G78" s="106"/>
      <c r="H78" s="140">
        <v>25472498.16</v>
      </c>
      <c r="I78" s="141">
        <f t="shared" ref="I78:I86" si="14">E78</f>
        <v>4.5999999999999999E-3</v>
      </c>
      <c r="J78" s="138">
        <f t="shared" ref="J78:J88" si="15">H78*I78</f>
        <v>117173.491536</v>
      </c>
      <c r="K78" s="194"/>
      <c r="L78" s="1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"/>
      <c r="X78" s="1"/>
      <c r="Y78" s="1"/>
      <c r="Z78" s="1"/>
    </row>
    <row r="79" spans="1:26" ht="15.75" customHeight="1" x14ac:dyDescent="0.3">
      <c r="A79" s="123" t="str">
        <f t="shared" si="12"/>
        <v>GENERAL SERVICE &lt;50KW</v>
      </c>
      <c r="B79" s="124" t="s">
        <v>41</v>
      </c>
      <c r="C79" s="119"/>
      <c r="D79" s="140">
        <v>637853001.78999996</v>
      </c>
      <c r="E79" s="141">
        <v>4.5999999999999999E-3</v>
      </c>
      <c r="F79" s="138">
        <f t="shared" si="13"/>
        <v>2934123.8082339996</v>
      </c>
      <c r="G79" s="106"/>
      <c r="H79" s="140">
        <v>108568736.13</v>
      </c>
      <c r="I79" s="141">
        <f t="shared" si="14"/>
        <v>4.5999999999999999E-3</v>
      </c>
      <c r="J79" s="138">
        <f t="shared" si="15"/>
        <v>499416.18619799998</v>
      </c>
      <c r="K79" s="195"/>
      <c r="L79" s="1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"/>
      <c r="X79" s="1"/>
      <c r="Y79" s="1"/>
      <c r="Z79" s="1"/>
    </row>
    <row r="80" spans="1:26" ht="15.75" customHeight="1" x14ac:dyDescent="0.3">
      <c r="A80" s="123" t="str">
        <f t="shared" si="12"/>
        <v>GENERAL SERVICE 1000-1500KW</v>
      </c>
      <c r="B80" s="124" t="s">
        <v>41</v>
      </c>
      <c r="C80" s="119"/>
      <c r="D80" s="140">
        <v>336034213.49000001</v>
      </c>
      <c r="E80" s="141">
        <v>4.5999999999999999E-3</v>
      </c>
      <c r="F80" s="138">
        <f t="shared" si="13"/>
        <v>1545757.3820539999</v>
      </c>
      <c r="G80" s="106"/>
      <c r="H80" s="140">
        <v>2540536250.6300001</v>
      </c>
      <c r="I80" s="141">
        <f t="shared" si="14"/>
        <v>4.5999999999999999E-3</v>
      </c>
      <c r="J80" s="138">
        <f t="shared" si="15"/>
        <v>11686466.752898</v>
      </c>
      <c r="K80" s="195"/>
      <c r="L80" s="1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"/>
      <c r="X80" s="1"/>
      <c r="Y80" s="1"/>
      <c r="Z80" s="1"/>
    </row>
    <row r="81" spans="1:26" ht="15.75" customHeight="1" x14ac:dyDescent="0.3">
      <c r="A81" s="123" t="str">
        <f t="shared" si="12"/>
        <v>GENERAL SERVICE 1500-5000 KW</v>
      </c>
      <c r="B81" s="124" t="s">
        <v>41</v>
      </c>
      <c r="C81" s="119"/>
      <c r="D81" s="140">
        <v>0</v>
      </c>
      <c r="E81" s="141">
        <v>4.5999999999999999E-3</v>
      </c>
      <c r="F81" s="138">
        <f t="shared" si="13"/>
        <v>0</v>
      </c>
      <c r="G81" s="106"/>
      <c r="H81" s="140">
        <v>700727763.27999997</v>
      </c>
      <c r="I81" s="141">
        <f t="shared" si="14"/>
        <v>4.5999999999999999E-3</v>
      </c>
      <c r="J81" s="138">
        <f t="shared" si="15"/>
        <v>3223347.7110879999</v>
      </c>
      <c r="K81" s="195"/>
      <c r="L81" s="1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"/>
      <c r="X81" s="1"/>
      <c r="Y81" s="1"/>
      <c r="Z81" s="1"/>
    </row>
    <row r="82" spans="1:26" ht="15.75" customHeight="1" x14ac:dyDescent="0.3">
      <c r="A82" s="123" t="str">
        <f t="shared" si="12"/>
        <v>LARGE USER</v>
      </c>
      <c r="B82" s="124" t="s">
        <v>41</v>
      </c>
      <c r="C82" s="119"/>
      <c r="D82" s="140">
        <v>0</v>
      </c>
      <c r="E82" s="141">
        <v>4.5999999999999999E-3</v>
      </c>
      <c r="F82" s="138">
        <f t="shared" si="13"/>
        <v>0</v>
      </c>
      <c r="G82" s="106"/>
      <c r="H82" s="140">
        <v>724359139.50999999</v>
      </c>
      <c r="I82" s="141">
        <f t="shared" si="14"/>
        <v>4.5999999999999999E-3</v>
      </c>
      <c r="J82" s="138">
        <f t="shared" si="15"/>
        <v>3332052.0417459998</v>
      </c>
      <c r="K82" s="195"/>
      <c r="L82" s="1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"/>
      <c r="X82" s="1"/>
      <c r="Y82" s="1"/>
      <c r="Z82" s="1"/>
    </row>
    <row r="83" spans="1:26" ht="15.75" customHeight="1" x14ac:dyDescent="0.3">
      <c r="A83" s="123" t="str">
        <f t="shared" si="12"/>
        <v>STREETLIGHTING</v>
      </c>
      <c r="B83" s="124" t="s">
        <v>41</v>
      </c>
      <c r="C83" s="119"/>
      <c r="D83" s="140">
        <v>0</v>
      </c>
      <c r="E83" s="141">
        <v>4.5999999999999999E-3</v>
      </c>
      <c r="F83" s="138">
        <f t="shared" si="13"/>
        <v>0</v>
      </c>
      <c r="G83" s="106"/>
      <c r="H83" s="140">
        <v>23097019.649999999</v>
      </c>
      <c r="I83" s="141">
        <f t="shared" si="14"/>
        <v>4.5999999999999999E-3</v>
      </c>
      <c r="J83" s="138">
        <f t="shared" si="15"/>
        <v>106246.29038999999</v>
      </c>
      <c r="K83" s="195"/>
      <c r="L83" s="1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"/>
      <c r="X83" s="1"/>
      <c r="Y83" s="1"/>
      <c r="Z83" s="1"/>
    </row>
    <row r="84" spans="1:26" ht="15.75" customHeight="1" x14ac:dyDescent="0.3">
      <c r="A84" s="123" t="str">
        <f t="shared" si="12"/>
        <v>SENTINEL LIGHTS</v>
      </c>
      <c r="B84" s="124" t="s">
        <v>41</v>
      </c>
      <c r="C84" s="119"/>
      <c r="D84" s="140">
        <v>38943.370000000003</v>
      </c>
      <c r="E84" s="141">
        <v>4.5999999999999999E-3</v>
      </c>
      <c r="F84" s="138">
        <f t="shared" si="13"/>
        <v>179.13950200000002</v>
      </c>
      <c r="G84" s="106"/>
      <c r="H84" s="140">
        <v>0</v>
      </c>
      <c r="I84" s="141">
        <f t="shared" si="14"/>
        <v>4.5999999999999999E-3</v>
      </c>
      <c r="J84" s="138">
        <f t="shared" si="15"/>
        <v>0</v>
      </c>
      <c r="K84" s="195"/>
      <c r="L84" s="1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"/>
      <c r="X84" s="1"/>
      <c r="Y84" s="1"/>
      <c r="Z84" s="1"/>
    </row>
    <row r="85" spans="1:26" ht="15.75" customHeight="1" x14ac:dyDescent="0.3">
      <c r="A85" s="123" t="str">
        <f t="shared" si="12"/>
        <v>UNMETERED SCATTERED LOADS</v>
      </c>
      <c r="B85" s="124" t="s">
        <v>41</v>
      </c>
      <c r="C85" s="119"/>
      <c r="D85" s="140">
        <v>15201535.66</v>
      </c>
      <c r="E85" s="141">
        <v>4.5999999999999999E-3</v>
      </c>
      <c r="F85" s="138">
        <f t="shared" si="13"/>
        <v>69927.064035999996</v>
      </c>
      <c r="G85" s="106"/>
      <c r="H85" s="140">
        <v>0</v>
      </c>
      <c r="I85" s="141">
        <f t="shared" si="14"/>
        <v>4.5999999999999999E-3</v>
      </c>
      <c r="J85" s="138">
        <f t="shared" si="15"/>
        <v>0</v>
      </c>
      <c r="K85" s="195"/>
      <c r="L85" s="1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"/>
      <c r="X85" s="1"/>
      <c r="Y85" s="1"/>
      <c r="Z85" s="1"/>
    </row>
    <row r="86" spans="1:26" ht="15.75" customHeight="1" x14ac:dyDescent="0.3">
      <c r="A86" s="123" t="str">
        <f t="shared" si="12"/>
        <v>DRYCORE</v>
      </c>
      <c r="B86" s="124" t="s">
        <v>41</v>
      </c>
      <c r="C86" s="119"/>
      <c r="D86" s="140">
        <v>0</v>
      </c>
      <c r="E86" s="141">
        <v>4.5999999999999999E-3</v>
      </c>
      <c r="F86" s="138">
        <f t="shared" si="13"/>
        <v>0</v>
      </c>
      <c r="G86" s="106"/>
      <c r="H86" s="140">
        <v>6931149.8799999999</v>
      </c>
      <c r="I86" s="141">
        <f t="shared" si="14"/>
        <v>4.5999999999999999E-3</v>
      </c>
      <c r="J86" s="138">
        <f t="shared" si="15"/>
        <v>31883.289448</v>
      </c>
      <c r="K86" s="195"/>
      <c r="L86" s="1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"/>
      <c r="X86" s="1"/>
      <c r="Y86" s="1"/>
      <c r="Z86" s="1"/>
    </row>
    <row r="87" spans="1:26" ht="15.75" customHeight="1" x14ac:dyDescent="0.3">
      <c r="A87" s="123" t="str">
        <f t="shared" si="12"/>
        <v/>
      </c>
      <c r="B87" s="124"/>
      <c r="C87" s="119"/>
      <c r="D87" s="140"/>
      <c r="E87" s="140"/>
      <c r="F87" s="138">
        <f t="shared" si="13"/>
        <v>0</v>
      </c>
      <c r="G87" s="106"/>
      <c r="H87" s="140"/>
      <c r="I87" s="140"/>
      <c r="J87" s="138">
        <f t="shared" si="15"/>
        <v>0</v>
      </c>
      <c r="K87" s="195"/>
      <c r="L87" s="1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"/>
      <c r="X87" s="1"/>
      <c r="Y87" s="1"/>
      <c r="Z87" s="1"/>
    </row>
    <row r="88" spans="1:26" ht="15.75" customHeight="1" x14ac:dyDescent="0.3">
      <c r="A88" s="123" t="str">
        <f t="shared" si="12"/>
        <v/>
      </c>
      <c r="B88" s="124"/>
      <c r="C88" s="119"/>
      <c r="D88" s="140"/>
      <c r="E88" s="140"/>
      <c r="F88" s="138">
        <f t="shared" si="13"/>
        <v>0</v>
      </c>
      <c r="G88" s="106"/>
      <c r="H88" s="140"/>
      <c r="I88" s="140"/>
      <c r="J88" s="138">
        <f t="shared" si="15"/>
        <v>0</v>
      </c>
      <c r="K88" s="196"/>
      <c r="L88" s="1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"/>
      <c r="X88" s="1"/>
      <c r="Y88" s="1"/>
      <c r="Z88" s="1"/>
    </row>
    <row r="89" spans="1:26" ht="15.75" customHeight="1" x14ac:dyDescent="0.3">
      <c r="A89" s="118" t="s">
        <v>73</v>
      </c>
      <c r="B89" s="137"/>
      <c r="C89" s="119"/>
      <c r="D89" s="138"/>
      <c r="E89" s="123"/>
      <c r="F89" s="179">
        <f>SUM(F78:F88)</f>
        <v>17330141.733554002</v>
      </c>
      <c r="G89" s="123"/>
      <c r="H89" s="123"/>
      <c r="I89" s="123"/>
      <c r="J89" s="179">
        <f>SUM(J78:J88)</f>
        <v>18996585.763304003</v>
      </c>
      <c r="K89" s="179">
        <f>F89+J89</f>
        <v>36326727.496858001</v>
      </c>
      <c r="L89" s="1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"/>
      <c r="X89" s="1"/>
      <c r="Y89" s="1"/>
      <c r="Z89" s="1"/>
    </row>
    <row r="90" spans="1:26" ht="6.75" customHeight="1" x14ac:dyDescent="0.3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"/>
      <c r="X90" s="1"/>
      <c r="Y90" s="1"/>
      <c r="Z90" s="1"/>
    </row>
    <row r="91" spans="1:26" ht="15.75" customHeight="1" x14ac:dyDescent="0.3">
      <c r="A91" s="112" t="s">
        <v>95</v>
      </c>
      <c r="B91" s="194"/>
      <c r="C91" s="145"/>
      <c r="D91" s="194"/>
      <c r="E91" s="194"/>
      <c r="F91" s="199"/>
      <c r="G91" s="116"/>
      <c r="H91" s="202"/>
      <c r="I91" s="194"/>
      <c r="J91" s="194" t="s">
        <v>70</v>
      </c>
      <c r="K91" s="194" t="s">
        <v>65</v>
      </c>
      <c r="L91" s="1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"/>
      <c r="X91" s="1"/>
      <c r="Y91" s="1"/>
      <c r="Z91" s="1"/>
    </row>
    <row r="92" spans="1:26" ht="15.75" customHeight="1" x14ac:dyDescent="0.3">
      <c r="A92" s="118" t="s">
        <v>75</v>
      </c>
      <c r="B92" s="196"/>
      <c r="C92" s="116"/>
      <c r="D92" s="196"/>
      <c r="E92" s="196"/>
      <c r="F92" s="200"/>
      <c r="G92" s="116"/>
      <c r="H92" s="196"/>
      <c r="I92" s="196"/>
      <c r="J92" s="196"/>
      <c r="K92" s="196"/>
      <c r="L92" s="1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"/>
      <c r="X92" s="1"/>
      <c r="Y92" s="1"/>
      <c r="Z92" s="1"/>
    </row>
    <row r="93" spans="1:26" ht="15.75" customHeight="1" x14ac:dyDescent="0.3">
      <c r="A93" s="123" t="str">
        <f t="shared" ref="A93:A103" si="16">IF(A78="","",A78)</f>
        <v>RESIDENTIAL</v>
      </c>
      <c r="B93" s="124"/>
      <c r="C93" s="119"/>
      <c r="D93" s="140"/>
      <c r="E93" s="140"/>
      <c r="F93" s="138">
        <f t="shared" ref="F93:F103" si="17">D93*E93</f>
        <v>0</v>
      </c>
      <c r="G93" s="106"/>
      <c r="H93" s="140"/>
      <c r="I93" s="141"/>
      <c r="J93" s="138">
        <f t="shared" ref="J93:J103" si="18">H93*I93</f>
        <v>0</v>
      </c>
      <c r="K93" s="194"/>
      <c r="L93" s="1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"/>
      <c r="X93" s="1"/>
      <c r="Y93" s="1"/>
      <c r="Z93" s="1"/>
    </row>
    <row r="94" spans="1:26" ht="15.75" customHeight="1" x14ac:dyDescent="0.3">
      <c r="A94" s="123" t="str">
        <f t="shared" si="16"/>
        <v>GENERAL SERVICE &lt;50KW</v>
      </c>
      <c r="B94" s="124"/>
      <c r="C94" s="119"/>
      <c r="D94" s="140"/>
      <c r="E94" s="140"/>
      <c r="F94" s="138">
        <f t="shared" si="17"/>
        <v>0</v>
      </c>
      <c r="G94" s="106"/>
      <c r="H94" s="140"/>
      <c r="I94" s="141"/>
      <c r="J94" s="138">
        <f t="shared" si="18"/>
        <v>0</v>
      </c>
      <c r="K94" s="195"/>
      <c r="L94" s="1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"/>
      <c r="X94" s="1"/>
      <c r="Y94" s="1"/>
      <c r="Z94" s="1"/>
    </row>
    <row r="95" spans="1:26" ht="15.75" customHeight="1" x14ac:dyDescent="0.3">
      <c r="A95" s="123" t="str">
        <f t="shared" si="16"/>
        <v>GENERAL SERVICE 1000-1500KW</v>
      </c>
      <c r="B95" s="124" t="s">
        <v>41</v>
      </c>
      <c r="C95" s="119"/>
      <c r="D95" s="140"/>
      <c r="E95" s="140"/>
      <c r="F95" s="138">
        <f t="shared" si="17"/>
        <v>0</v>
      </c>
      <c r="G95" s="106"/>
      <c r="H95" s="140">
        <v>411684059.44999999</v>
      </c>
      <c r="I95" s="141">
        <v>4.0000000000000002E-4</v>
      </c>
      <c r="J95" s="138">
        <f t="shared" si="18"/>
        <v>164673.62377999999</v>
      </c>
      <c r="K95" s="195"/>
      <c r="L95" s="1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"/>
      <c r="X95" s="1"/>
      <c r="Y95" s="1"/>
      <c r="Z95" s="1"/>
    </row>
    <row r="96" spans="1:26" ht="15.75" customHeight="1" x14ac:dyDescent="0.3">
      <c r="A96" s="123" t="str">
        <f t="shared" si="16"/>
        <v>GENERAL SERVICE 1500-5000 KW</v>
      </c>
      <c r="B96" s="124" t="s">
        <v>41</v>
      </c>
      <c r="C96" s="119"/>
      <c r="D96" s="140"/>
      <c r="E96" s="140"/>
      <c r="F96" s="138">
        <f t="shared" si="17"/>
        <v>0</v>
      </c>
      <c r="G96" s="106"/>
      <c r="H96" s="140">
        <v>554004440.13999999</v>
      </c>
      <c r="I96" s="141">
        <v>4.0000000000000002E-4</v>
      </c>
      <c r="J96" s="138">
        <f t="shared" si="18"/>
        <v>221601.776056</v>
      </c>
      <c r="K96" s="195"/>
      <c r="L96" s="1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"/>
      <c r="X96" s="1"/>
      <c r="Y96" s="1"/>
      <c r="Z96" s="1"/>
    </row>
    <row r="97" spans="1:26" ht="15.75" customHeight="1" x14ac:dyDescent="0.3">
      <c r="A97" s="123" t="str">
        <f t="shared" si="16"/>
        <v>LARGE USER</v>
      </c>
      <c r="B97" s="124" t="s">
        <v>41</v>
      </c>
      <c r="C97" s="119"/>
      <c r="D97" s="140"/>
      <c r="E97" s="140"/>
      <c r="F97" s="138">
        <f t="shared" si="17"/>
        <v>0</v>
      </c>
      <c r="G97" s="106"/>
      <c r="H97" s="140">
        <v>661117828.12</v>
      </c>
      <c r="I97" s="141">
        <v>4.0000000000000002E-4</v>
      </c>
      <c r="J97" s="138">
        <f t="shared" si="18"/>
        <v>264447.13124800002</v>
      </c>
      <c r="K97" s="195"/>
      <c r="L97" s="1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"/>
      <c r="X97" s="1"/>
      <c r="Y97" s="1"/>
      <c r="Z97" s="1"/>
    </row>
    <row r="98" spans="1:26" ht="15.75" customHeight="1" x14ac:dyDescent="0.3">
      <c r="A98" s="123" t="str">
        <f t="shared" si="16"/>
        <v>STREETLIGHTING</v>
      </c>
      <c r="B98" s="124"/>
      <c r="C98" s="119"/>
      <c r="D98" s="140"/>
      <c r="E98" s="140"/>
      <c r="F98" s="138">
        <f t="shared" si="17"/>
        <v>0</v>
      </c>
      <c r="G98" s="106"/>
      <c r="H98" s="140"/>
      <c r="I98" s="141"/>
      <c r="J98" s="138">
        <f t="shared" si="18"/>
        <v>0</v>
      </c>
      <c r="K98" s="195"/>
      <c r="L98" s="1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"/>
      <c r="X98" s="1"/>
      <c r="Y98" s="1"/>
      <c r="Z98" s="1"/>
    </row>
    <row r="99" spans="1:26" ht="15.75" customHeight="1" x14ac:dyDescent="0.3">
      <c r="A99" s="123" t="str">
        <f t="shared" si="16"/>
        <v>SENTINEL LIGHTS</v>
      </c>
      <c r="B99" s="124"/>
      <c r="C99" s="119"/>
      <c r="D99" s="140"/>
      <c r="E99" s="140"/>
      <c r="F99" s="138">
        <f t="shared" si="17"/>
        <v>0</v>
      </c>
      <c r="G99" s="106"/>
      <c r="H99" s="140"/>
      <c r="I99" s="141"/>
      <c r="J99" s="138">
        <f t="shared" si="18"/>
        <v>0</v>
      </c>
      <c r="K99" s="195"/>
      <c r="L99" s="1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"/>
      <c r="X99" s="1"/>
      <c r="Y99" s="1"/>
      <c r="Z99" s="1"/>
    </row>
    <row r="100" spans="1:26" ht="15.75" customHeight="1" x14ac:dyDescent="0.3">
      <c r="A100" s="123" t="str">
        <f t="shared" si="16"/>
        <v>UNMETERED SCATTERED LOADS</v>
      </c>
      <c r="B100" s="124"/>
      <c r="C100" s="119"/>
      <c r="D100" s="140"/>
      <c r="E100" s="140"/>
      <c r="F100" s="138">
        <f t="shared" si="17"/>
        <v>0</v>
      </c>
      <c r="G100" s="106"/>
      <c r="H100" s="140"/>
      <c r="I100" s="141"/>
      <c r="J100" s="138">
        <f t="shared" si="18"/>
        <v>0</v>
      </c>
      <c r="K100" s="195"/>
      <c r="L100" s="1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"/>
      <c r="X100" s="1"/>
      <c r="Y100" s="1"/>
      <c r="Z100" s="1"/>
    </row>
    <row r="101" spans="1:26" ht="15.75" customHeight="1" x14ac:dyDescent="0.3">
      <c r="A101" s="123" t="str">
        <f t="shared" si="16"/>
        <v>DRYCORE</v>
      </c>
      <c r="B101" s="124"/>
      <c r="C101" s="119"/>
      <c r="D101" s="140"/>
      <c r="E101" s="140"/>
      <c r="F101" s="138">
        <f t="shared" si="17"/>
        <v>0</v>
      </c>
      <c r="G101" s="106"/>
      <c r="H101" s="140"/>
      <c r="I101" s="140"/>
      <c r="J101" s="138">
        <f t="shared" si="18"/>
        <v>0</v>
      </c>
      <c r="K101" s="195"/>
      <c r="L101" s="1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"/>
      <c r="X101" s="1"/>
      <c r="Y101" s="1"/>
      <c r="Z101" s="1"/>
    </row>
    <row r="102" spans="1:26" ht="15.75" customHeight="1" x14ac:dyDescent="0.3">
      <c r="A102" s="123" t="str">
        <f t="shared" si="16"/>
        <v/>
      </c>
      <c r="B102" s="124"/>
      <c r="C102" s="119"/>
      <c r="D102" s="140"/>
      <c r="E102" s="140"/>
      <c r="F102" s="138">
        <f t="shared" si="17"/>
        <v>0</v>
      </c>
      <c r="G102" s="106"/>
      <c r="H102" s="140"/>
      <c r="I102" s="140"/>
      <c r="J102" s="138">
        <f t="shared" si="18"/>
        <v>0</v>
      </c>
      <c r="K102" s="195"/>
      <c r="L102" s="1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"/>
      <c r="X102" s="1"/>
      <c r="Y102" s="1"/>
      <c r="Z102" s="1"/>
    </row>
    <row r="103" spans="1:26" ht="15.75" customHeight="1" x14ac:dyDescent="0.3">
      <c r="A103" s="123" t="str">
        <f t="shared" si="16"/>
        <v/>
      </c>
      <c r="B103" s="124"/>
      <c r="C103" s="119"/>
      <c r="D103" s="140"/>
      <c r="E103" s="140"/>
      <c r="F103" s="138">
        <f t="shared" si="17"/>
        <v>0</v>
      </c>
      <c r="G103" s="106"/>
      <c r="H103" s="140"/>
      <c r="I103" s="140"/>
      <c r="J103" s="138">
        <f t="shared" si="18"/>
        <v>0</v>
      </c>
      <c r="K103" s="196"/>
      <c r="L103" s="1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"/>
      <c r="X103" s="1"/>
      <c r="Y103" s="1"/>
      <c r="Z103" s="1"/>
    </row>
    <row r="104" spans="1:26" ht="15.75" customHeight="1" x14ac:dyDescent="0.3">
      <c r="A104" s="118" t="s">
        <v>73</v>
      </c>
      <c r="B104" s="137"/>
      <c r="C104" s="119"/>
      <c r="D104" s="138"/>
      <c r="E104" s="123"/>
      <c r="F104" s="138">
        <f>SUM(F93:F103)</f>
        <v>0</v>
      </c>
      <c r="G104" s="123"/>
      <c r="H104" s="123"/>
      <c r="I104" s="123"/>
      <c r="J104" s="179">
        <f>SUM(J93:J103)</f>
        <v>650722.53108400002</v>
      </c>
      <c r="K104" s="179">
        <f>F104+J104</f>
        <v>650722.53108400002</v>
      </c>
      <c r="L104" s="1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"/>
      <c r="X104" s="1"/>
      <c r="Y104" s="1"/>
      <c r="Z104" s="1"/>
    </row>
    <row r="105" spans="1:26" ht="6.75" customHeight="1" x14ac:dyDescent="0.3">
      <c r="A105" s="118"/>
      <c r="B105" s="146"/>
      <c r="C105" s="119"/>
      <c r="D105" s="147"/>
      <c r="E105" s="144"/>
      <c r="F105" s="138"/>
      <c r="G105" s="106"/>
      <c r="H105" s="121"/>
      <c r="I105" s="144"/>
      <c r="J105" s="138"/>
      <c r="K105" s="148"/>
      <c r="L105" s="1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"/>
      <c r="X105" s="1"/>
      <c r="Y105" s="1"/>
      <c r="Z105" s="1"/>
    </row>
    <row r="106" spans="1:26" ht="15.75" customHeight="1" x14ac:dyDescent="0.3">
      <c r="A106" s="112" t="s">
        <v>96</v>
      </c>
      <c r="B106" s="194"/>
      <c r="C106" s="145"/>
      <c r="D106" s="194"/>
      <c r="E106" s="194"/>
      <c r="F106" s="199"/>
      <c r="G106" s="116"/>
      <c r="H106" s="202"/>
      <c r="I106" s="194"/>
      <c r="J106" s="194" t="s">
        <v>70</v>
      </c>
      <c r="K106" s="194" t="s">
        <v>65</v>
      </c>
      <c r="L106" s="1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"/>
      <c r="X106" s="1"/>
      <c r="Y106" s="1"/>
      <c r="Z106" s="1"/>
    </row>
    <row r="107" spans="1:26" ht="15.75" customHeight="1" x14ac:dyDescent="0.3">
      <c r="A107" s="118" t="s">
        <v>75</v>
      </c>
      <c r="B107" s="196"/>
      <c r="C107" s="116"/>
      <c r="D107" s="196"/>
      <c r="E107" s="196"/>
      <c r="F107" s="200"/>
      <c r="G107" s="116"/>
      <c r="H107" s="196"/>
      <c r="I107" s="196"/>
      <c r="J107" s="196"/>
      <c r="K107" s="196"/>
      <c r="L107" s="1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"/>
      <c r="X107" s="1"/>
      <c r="Y107" s="1"/>
      <c r="Z107" s="1"/>
    </row>
    <row r="108" spans="1:26" ht="15.75" customHeight="1" x14ac:dyDescent="0.3">
      <c r="A108" s="123" t="str">
        <f t="shared" ref="A108:A118" si="19">IF(A93="","",A93)</f>
        <v>RESIDENTIAL</v>
      </c>
      <c r="B108" s="124" t="s">
        <v>41</v>
      </c>
      <c r="C108" s="119"/>
      <c r="D108" s="140">
        <v>2778294421.6799998</v>
      </c>
      <c r="E108" s="141">
        <v>4.0000000000000002E-4</v>
      </c>
      <c r="F108" s="138">
        <f t="shared" ref="F108:F118" si="20">D108*E108</f>
        <v>1111317.7686719999</v>
      </c>
      <c r="G108" s="106"/>
      <c r="H108" s="140">
        <v>25472498.16</v>
      </c>
      <c r="I108" s="141">
        <f t="shared" ref="I108:I116" si="21">E108</f>
        <v>4.0000000000000002E-4</v>
      </c>
      <c r="J108" s="138">
        <f t="shared" ref="J108:J118" si="22">H108*I108</f>
        <v>10188.999264</v>
      </c>
      <c r="K108" s="194"/>
      <c r="L108" s="1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"/>
      <c r="X108" s="1"/>
      <c r="Y108" s="1"/>
      <c r="Z108" s="1"/>
    </row>
    <row r="109" spans="1:26" ht="15.75" customHeight="1" x14ac:dyDescent="0.3">
      <c r="A109" s="123" t="str">
        <f t="shared" si="19"/>
        <v>GENERAL SERVICE &lt;50KW</v>
      </c>
      <c r="B109" s="124" t="s">
        <v>41</v>
      </c>
      <c r="C109" s="119"/>
      <c r="D109" s="140">
        <v>637853001.78999996</v>
      </c>
      <c r="E109" s="141">
        <v>4.0000000000000002E-4</v>
      </c>
      <c r="F109" s="138">
        <f t="shared" si="20"/>
        <v>255141.20071599999</v>
      </c>
      <c r="G109" s="106"/>
      <c r="H109" s="140">
        <v>108568736.13</v>
      </c>
      <c r="I109" s="141">
        <f t="shared" si="21"/>
        <v>4.0000000000000002E-4</v>
      </c>
      <c r="J109" s="138">
        <f t="shared" si="22"/>
        <v>43427.494451999999</v>
      </c>
      <c r="K109" s="195"/>
      <c r="L109" s="1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"/>
      <c r="X109" s="1"/>
      <c r="Y109" s="1"/>
      <c r="Z109" s="1"/>
    </row>
    <row r="110" spans="1:26" ht="15.75" customHeight="1" x14ac:dyDescent="0.3">
      <c r="A110" s="123" t="str">
        <f t="shared" si="19"/>
        <v>GENERAL SERVICE 1000-1500KW</v>
      </c>
      <c r="B110" s="124" t="s">
        <v>41</v>
      </c>
      <c r="C110" s="119"/>
      <c r="D110" s="140">
        <v>336034213.49000001</v>
      </c>
      <c r="E110" s="141">
        <v>4.0000000000000002E-4</v>
      </c>
      <c r="F110" s="138">
        <f t="shared" si="20"/>
        <v>134413.68539600002</v>
      </c>
      <c r="G110" s="106"/>
      <c r="H110" s="140">
        <v>2128852191.1800001</v>
      </c>
      <c r="I110" s="141">
        <f t="shared" si="21"/>
        <v>4.0000000000000002E-4</v>
      </c>
      <c r="J110" s="138">
        <f t="shared" si="22"/>
        <v>851540.87647200003</v>
      </c>
      <c r="K110" s="195"/>
      <c r="L110" s="1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"/>
      <c r="X110" s="1"/>
      <c r="Y110" s="1"/>
      <c r="Z110" s="1"/>
    </row>
    <row r="111" spans="1:26" ht="15.75" customHeight="1" x14ac:dyDescent="0.3">
      <c r="A111" s="123" t="str">
        <f t="shared" si="19"/>
        <v>GENERAL SERVICE 1500-5000 KW</v>
      </c>
      <c r="B111" s="124" t="s">
        <v>41</v>
      </c>
      <c r="C111" s="119"/>
      <c r="D111" s="140">
        <v>0</v>
      </c>
      <c r="E111" s="141">
        <v>4.0000000000000002E-4</v>
      </c>
      <c r="F111" s="138">
        <f t="shared" si="20"/>
        <v>0</v>
      </c>
      <c r="G111" s="106"/>
      <c r="H111" s="140">
        <v>146723323.13999999</v>
      </c>
      <c r="I111" s="141">
        <f t="shared" si="21"/>
        <v>4.0000000000000002E-4</v>
      </c>
      <c r="J111" s="138">
        <f t="shared" si="22"/>
        <v>58689.329255999997</v>
      </c>
      <c r="K111" s="195"/>
      <c r="L111" s="1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"/>
      <c r="X111" s="1"/>
      <c r="Y111" s="1"/>
      <c r="Z111" s="1"/>
    </row>
    <row r="112" spans="1:26" ht="15.75" customHeight="1" x14ac:dyDescent="0.3">
      <c r="A112" s="123" t="str">
        <f t="shared" si="19"/>
        <v>LARGE USER</v>
      </c>
      <c r="B112" s="124" t="s">
        <v>41</v>
      </c>
      <c r="C112" s="119"/>
      <c r="D112" s="140">
        <v>0</v>
      </c>
      <c r="E112" s="141">
        <v>4.0000000000000002E-4</v>
      </c>
      <c r="F112" s="138">
        <f t="shared" si="20"/>
        <v>0</v>
      </c>
      <c r="G112" s="106"/>
      <c r="H112" s="140">
        <v>63241311.390000001</v>
      </c>
      <c r="I112" s="141">
        <f t="shared" si="21"/>
        <v>4.0000000000000002E-4</v>
      </c>
      <c r="J112" s="138">
        <f t="shared" si="22"/>
        <v>25296.524556</v>
      </c>
      <c r="K112" s="195"/>
      <c r="L112" s="1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"/>
      <c r="X112" s="1"/>
      <c r="Y112" s="1"/>
      <c r="Z112" s="1"/>
    </row>
    <row r="113" spans="1:26" ht="15.75" customHeight="1" x14ac:dyDescent="0.3">
      <c r="A113" s="123" t="str">
        <f t="shared" si="19"/>
        <v>STREETLIGHTING</v>
      </c>
      <c r="B113" s="124" t="s">
        <v>41</v>
      </c>
      <c r="C113" s="119"/>
      <c r="D113" s="140">
        <v>0</v>
      </c>
      <c r="E113" s="141">
        <v>4.0000000000000002E-4</v>
      </c>
      <c r="F113" s="138">
        <f t="shared" si="20"/>
        <v>0</v>
      </c>
      <c r="G113" s="106"/>
      <c r="H113" s="140">
        <v>23097019.649999999</v>
      </c>
      <c r="I113" s="141">
        <f t="shared" si="21"/>
        <v>4.0000000000000002E-4</v>
      </c>
      <c r="J113" s="138">
        <f t="shared" si="22"/>
        <v>9238.807859999999</v>
      </c>
      <c r="K113" s="195"/>
      <c r="L113" s="1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"/>
      <c r="X113" s="1"/>
      <c r="Y113" s="1"/>
      <c r="Z113" s="1"/>
    </row>
    <row r="114" spans="1:26" ht="15.75" customHeight="1" x14ac:dyDescent="0.3">
      <c r="A114" s="123" t="str">
        <f t="shared" si="19"/>
        <v>SENTINEL LIGHTS</v>
      </c>
      <c r="B114" s="124" t="s">
        <v>41</v>
      </c>
      <c r="C114" s="119"/>
      <c r="D114" s="140">
        <v>38943.370000000003</v>
      </c>
      <c r="E114" s="141">
        <v>4.0000000000000002E-4</v>
      </c>
      <c r="F114" s="138">
        <f t="shared" si="20"/>
        <v>15.577348000000002</v>
      </c>
      <c r="G114" s="106"/>
      <c r="H114" s="140">
        <v>0</v>
      </c>
      <c r="I114" s="141">
        <f t="shared" si="21"/>
        <v>4.0000000000000002E-4</v>
      </c>
      <c r="J114" s="138">
        <f t="shared" si="22"/>
        <v>0</v>
      </c>
      <c r="K114" s="195"/>
      <c r="L114" s="1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"/>
      <c r="X114" s="1"/>
      <c r="Y114" s="1"/>
      <c r="Z114" s="1"/>
    </row>
    <row r="115" spans="1:26" ht="15.75" customHeight="1" x14ac:dyDescent="0.3">
      <c r="A115" s="123" t="str">
        <f t="shared" si="19"/>
        <v>UNMETERED SCATTERED LOADS</v>
      </c>
      <c r="B115" s="124" t="s">
        <v>41</v>
      </c>
      <c r="C115" s="119"/>
      <c r="D115" s="140">
        <v>15201535.66</v>
      </c>
      <c r="E115" s="141">
        <v>4.0000000000000002E-4</v>
      </c>
      <c r="F115" s="138">
        <f t="shared" si="20"/>
        <v>6080.6142640000007</v>
      </c>
      <c r="G115" s="106"/>
      <c r="H115" s="140">
        <v>0</v>
      </c>
      <c r="I115" s="141">
        <f t="shared" si="21"/>
        <v>4.0000000000000002E-4</v>
      </c>
      <c r="J115" s="138">
        <f t="shared" si="22"/>
        <v>0</v>
      </c>
      <c r="K115" s="195"/>
      <c r="L115" s="1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"/>
      <c r="X115" s="1"/>
      <c r="Y115" s="1"/>
      <c r="Z115" s="1"/>
    </row>
    <row r="116" spans="1:26" ht="15.75" customHeight="1" x14ac:dyDescent="0.3">
      <c r="A116" s="123" t="str">
        <f t="shared" si="19"/>
        <v>DRYCORE</v>
      </c>
      <c r="B116" s="124" t="s">
        <v>41</v>
      </c>
      <c r="C116" s="119"/>
      <c r="D116" s="140">
        <v>0</v>
      </c>
      <c r="E116" s="141">
        <v>4.0000000000000002E-4</v>
      </c>
      <c r="F116" s="138">
        <f t="shared" si="20"/>
        <v>0</v>
      </c>
      <c r="G116" s="106"/>
      <c r="H116" s="140">
        <v>6931149.8799999999</v>
      </c>
      <c r="I116" s="141">
        <f t="shared" si="21"/>
        <v>4.0000000000000002E-4</v>
      </c>
      <c r="J116" s="138">
        <f t="shared" si="22"/>
        <v>2772.4599520000002</v>
      </c>
      <c r="K116" s="195"/>
      <c r="L116" s="1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"/>
      <c r="X116" s="1"/>
      <c r="Y116" s="1"/>
      <c r="Z116" s="1"/>
    </row>
    <row r="117" spans="1:26" ht="15.75" customHeight="1" x14ac:dyDescent="0.3">
      <c r="A117" s="123" t="str">
        <f t="shared" si="19"/>
        <v/>
      </c>
      <c r="B117" s="124"/>
      <c r="C117" s="119"/>
      <c r="D117" s="140"/>
      <c r="E117" s="140"/>
      <c r="F117" s="138">
        <f t="shared" si="20"/>
        <v>0</v>
      </c>
      <c r="G117" s="106"/>
      <c r="H117" s="140"/>
      <c r="I117" s="140"/>
      <c r="J117" s="138">
        <f t="shared" si="22"/>
        <v>0</v>
      </c>
      <c r="K117" s="195"/>
      <c r="L117" s="1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"/>
      <c r="X117" s="1"/>
      <c r="Y117" s="1"/>
      <c r="Z117" s="1"/>
    </row>
    <row r="118" spans="1:26" ht="15.75" customHeight="1" x14ac:dyDescent="0.3">
      <c r="A118" s="123" t="str">
        <f t="shared" si="19"/>
        <v/>
      </c>
      <c r="B118" s="124"/>
      <c r="C118" s="119"/>
      <c r="D118" s="140"/>
      <c r="E118" s="140"/>
      <c r="F118" s="138">
        <f t="shared" si="20"/>
        <v>0</v>
      </c>
      <c r="G118" s="106"/>
      <c r="H118" s="140"/>
      <c r="I118" s="140"/>
      <c r="J118" s="138">
        <f t="shared" si="22"/>
        <v>0</v>
      </c>
      <c r="K118" s="196"/>
      <c r="L118" s="1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"/>
      <c r="X118" s="1"/>
      <c r="Y118" s="1"/>
      <c r="Z118" s="1"/>
    </row>
    <row r="119" spans="1:26" ht="15.75" customHeight="1" x14ac:dyDescent="0.3">
      <c r="A119" s="118" t="s">
        <v>73</v>
      </c>
      <c r="B119" s="137"/>
      <c r="C119" s="119"/>
      <c r="D119" s="138"/>
      <c r="E119" s="123"/>
      <c r="F119" s="179">
        <f>SUM(F108:F118)</f>
        <v>1506968.8463959999</v>
      </c>
      <c r="G119" s="123"/>
      <c r="H119" s="123"/>
      <c r="I119" s="123"/>
      <c r="J119" s="179">
        <f>SUM(J108:J118)</f>
        <v>1001154.4918119999</v>
      </c>
      <c r="K119" s="179">
        <f>F119+J119</f>
        <v>2508123.3382079997</v>
      </c>
      <c r="L119" s="1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"/>
      <c r="X119" s="1"/>
      <c r="Y119" s="1"/>
      <c r="Z119" s="1"/>
    </row>
    <row r="120" spans="1:26" ht="6.75" customHeight="1" x14ac:dyDescent="0.3">
      <c r="A120" s="118"/>
      <c r="B120" s="146"/>
      <c r="C120" s="119"/>
      <c r="D120" s="147"/>
      <c r="E120" s="144"/>
      <c r="F120" s="138"/>
      <c r="G120" s="106"/>
      <c r="H120" s="121"/>
      <c r="I120" s="144"/>
      <c r="J120" s="138"/>
      <c r="K120" s="148"/>
      <c r="L120" s="1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"/>
      <c r="X120" s="1"/>
      <c r="Y120" s="1"/>
      <c r="Z120" s="1"/>
    </row>
    <row r="121" spans="1:26" ht="15" customHeight="1" x14ac:dyDescent="0.3">
      <c r="A121" s="112" t="s">
        <v>97</v>
      </c>
      <c r="B121" s="194"/>
      <c r="C121" s="113"/>
      <c r="D121" s="199"/>
      <c r="E121" s="197"/>
      <c r="F121" s="194"/>
      <c r="G121" s="116"/>
      <c r="H121" s="202"/>
      <c r="I121" s="197"/>
      <c r="J121" s="194" t="s">
        <v>70</v>
      </c>
      <c r="K121" s="194" t="s">
        <v>65</v>
      </c>
      <c r="L121" s="1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"/>
      <c r="X121" s="1"/>
      <c r="Y121" s="1"/>
      <c r="Z121" s="1"/>
    </row>
    <row r="122" spans="1:26" ht="15.75" customHeight="1" x14ac:dyDescent="0.3">
      <c r="A122" s="118" t="s">
        <v>75</v>
      </c>
      <c r="B122" s="196"/>
      <c r="C122" s="113"/>
      <c r="D122" s="200"/>
      <c r="E122" s="198"/>
      <c r="F122" s="196"/>
      <c r="G122" s="116"/>
      <c r="H122" s="196"/>
      <c r="I122" s="198"/>
      <c r="J122" s="196"/>
      <c r="K122" s="196"/>
      <c r="L122" s="1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"/>
      <c r="X122" s="1"/>
      <c r="Y122" s="1"/>
      <c r="Z122" s="1"/>
    </row>
    <row r="123" spans="1:26" ht="15.75" customHeight="1" x14ac:dyDescent="0.3">
      <c r="A123" s="123" t="str">
        <f t="shared" ref="A123:A133" si="23">IF(A108="","",A108)</f>
        <v>RESIDENTIAL</v>
      </c>
      <c r="B123" s="124" t="s">
        <v>41</v>
      </c>
      <c r="C123" s="119"/>
      <c r="D123" s="140">
        <v>2778294421.6799998</v>
      </c>
      <c r="E123" s="141">
        <v>1.5E-3</v>
      </c>
      <c r="F123" s="138">
        <f t="shared" ref="F123:F133" si="24">D123*E123</f>
        <v>4167441.63252</v>
      </c>
      <c r="G123" s="106"/>
      <c r="H123" s="140">
        <v>25472498.16</v>
      </c>
      <c r="I123" s="141">
        <f t="shared" ref="I123:I131" si="25">E123</f>
        <v>1.5E-3</v>
      </c>
      <c r="J123" s="138">
        <f t="shared" ref="J123:J133" si="26">H123*I123</f>
        <v>38208.747240000004</v>
      </c>
      <c r="K123" s="194"/>
      <c r="L123" s="1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"/>
      <c r="X123" s="1"/>
      <c r="Y123" s="1"/>
      <c r="Z123" s="1"/>
    </row>
    <row r="124" spans="1:26" ht="15.75" customHeight="1" x14ac:dyDescent="0.3">
      <c r="A124" s="123" t="str">
        <f t="shared" si="23"/>
        <v>GENERAL SERVICE &lt;50KW</v>
      </c>
      <c r="B124" s="124" t="s">
        <v>41</v>
      </c>
      <c r="C124" s="119"/>
      <c r="D124" s="140">
        <v>637853001.78999996</v>
      </c>
      <c r="E124" s="141">
        <v>1.5E-3</v>
      </c>
      <c r="F124" s="138">
        <f t="shared" si="24"/>
        <v>956779.50268499996</v>
      </c>
      <c r="G124" s="106"/>
      <c r="H124" s="140">
        <v>108568736.13</v>
      </c>
      <c r="I124" s="141">
        <f t="shared" si="25"/>
        <v>1.5E-3</v>
      </c>
      <c r="J124" s="138">
        <f t="shared" si="26"/>
        <v>162853.10419499999</v>
      </c>
      <c r="K124" s="195"/>
      <c r="L124" s="1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"/>
      <c r="X124" s="1"/>
      <c r="Y124" s="1"/>
      <c r="Z124" s="1"/>
    </row>
    <row r="125" spans="1:26" ht="15.75" customHeight="1" x14ac:dyDescent="0.3">
      <c r="A125" s="123" t="str">
        <f t="shared" si="23"/>
        <v>GENERAL SERVICE 1000-1500KW</v>
      </c>
      <c r="B125" s="124" t="s">
        <v>41</v>
      </c>
      <c r="C125" s="119"/>
      <c r="D125" s="140">
        <v>336034213.49000001</v>
      </c>
      <c r="E125" s="141">
        <v>1.5E-3</v>
      </c>
      <c r="F125" s="138">
        <f t="shared" si="24"/>
        <v>504051.32023500005</v>
      </c>
      <c r="G125" s="106"/>
      <c r="H125" s="140">
        <v>2540536250.6300001</v>
      </c>
      <c r="I125" s="141">
        <f t="shared" si="25"/>
        <v>1.5E-3</v>
      </c>
      <c r="J125" s="138">
        <f t="shared" si="26"/>
        <v>3810804.3759450004</v>
      </c>
      <c r="K125" s="195"/>
      <c r="L125" s="1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"/>
      <c r="X125" s="1"/>
      <c r="Y125" s="1"/>
      <c r="Z125" s="1"/>
    </row>
    <row r="126" spans="1:26" ht="15.75" customHeight="1" x14ac:dyDescent="0.3">
      <c r="A126" s="123" t="str">
        <f t="shared" si="23"/>
        <v>GENERAL SERVICE 1500-5000 KW</v>
      </c>
      <c r="B126" s="124" t="s">
        <v>41</v>
      </c>
      <c r="C126" s="119"/>
      <c r="D126" s="140">
        <v>0</v>
      </c>
      <c r="E126" s="141">
        <v>1.5E-3</v>
      </c>
      <c r="F126" s="138">
        <f t="shared" si="24"/>
        <v>0</v>
      </c>
      <c r="G126" s="106"/>
      <c r="H126" s="140">
        <v>700727763.27999997</v>
      </c>
      <c r="I126" s="141">
        <f t="shared" si="25"/>
        <v>1.5E-3</v>
      </c>
      <c r="J126" s="138">
        <f t="shared" si="26"/>
        <v>1051091.6449199999</v>
      </c>
      <c r="K126" s="195"/>
      <c r="L126" s="1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"/>
      <c r="X126" s="1"/>
      <c r="Y126" s="1"/>
      <c r="Z126" s="1"/>
    </row>
    <row r="127" spans="1:26" ht="15.75" customHeight="1" x14ac:dyDescent="0.3">
      <c r="A127" s="123" t="str">
        <f t="shared" si="23"/>
        <v>LARGE USER</v>
      </c>
      <c r="B127" s="124" t="s">
        <v>41</v>
      </c>
      <c r="C127" s="119"/>
      <c r="D127" s="140">
        <v>0</v>
      </c>
      <c r="E127" s="141">
        <v>1.5E-3</v>
      </c>
      <c r="F127" s="138">
        <f t="shared" si="24"/>
        <v>0</v>
      </c>
      <c r="G127" s="106"/>
      <c r="H127" s="140">
        <v>724359139.50999999</v>
      </c>
      <c r="I127" s="141">
        <f t="shared" si="25"/>
        <v>1.5E-3</v>
      </c>
      <c r="J127" s="138">
        <f t="shared" si="26"/>
        <v>1086538.709265</v>
      </c>
      <c r="K127" s="195"/>
      <c r="L127" s="1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"/>
      <c r="X127" s="1"/>
      <c r="Y127" s="1"/>
      <c r="Z127" s="1"/>
    </row>
    <row r="128" spans="1:26" ht="15.75" customHeight="1" x14ac:dyDescent="0.3">
      <c r="A128" s="123" t="str">
        <f t="shared" si="23"/>
        <v>STREETLIGHTING</v>
      </c>
      <c r="B128" s="124" t="s">
        <v>41</v>
      </c>
      <c r="C128" s="119"/>
      <c r="D128" s="140">
        <v>0</v>
      </c>
      <c r="E128" s="141">
        <v>1.5E-3</v>
      </c>
      <c r="F128" s="138">
        <f t="shared" si="24"/>
        <v>0</v>
      </c>
      <c r="G128" s="106"/>
      <c r="H128" s="140">
        <v>23097019.649999999</v>
      </c>
      <c r="I128" s="141">
        <f t="shared" si="25"/>
        <v>1.5E-3</v>
      </c>
      <c r="J128" s="138">
        <f t="shared" si="26"/>
        <v>34645.529474999996</v>
      </c>
      <c r="K128" s="195"/>
      <c r="L128" s="1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"/>
      <c r="X128" s="1"/>
      <c r="Y128" s="1"/>
      <c r="Z128" s="1"/>
    </row>
    <row r="129" spans="1:26" ht="15.75" customHeight="1" x14ac:dyDescent="0.3">
      <c r="A129" s="123" t="str">
        <f t="shared" si="23"/>
        <v>SENTINEL LIGHTS</v>
      </c>
      <c r="B129" s="124" t="s">
        <v>41</v>
      </c>
      <c r="C129" s="119"/>
      <c r="D129" s="140">
        <v>38943.370000000003</v>
      </c>
      <c r="E129" s="141">
        <v>1.5E-3</v>
      </c>
      <c r="F129" s="138">
        <f t="shared" si="24"/>
        <v>58.415055000000002</v>
      </c>
      <c r="G129" s="106"/>
      <c r="H129" s="140">
        <v>0</v>
      </c>
      <c r="I129" s="141">
        <f t="shared" si="25"/>
        <v>1.5E-3</v>
      </c>
      <c r="J129" s="138">
        <f t="shared" si="26"/>
        <v>0</v>
      </c>
      <c r="K129" s="195"/>
      <c r="L129" s="1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"/>
      <c r="X129" s="1"/>
      <c r="Y129" s="1"/>
      <c r="Z129" s="1"/>
    </row>
    <row r="130" spans="1:26" ht="15.75" customHeight="1" x14ac:dyDescent="0.3">
      <c r="A130" s="123" t="str">
        <f t="shared" si="23"/>
        <v>UNMETERED SCATTERED LOADS</v>
      </c>
      <c r="B130" s="124" t="s">
        <v>41</v>
      </c>
      <c r="C130" s="119"/>
      <c r="D130" s="140">
        <v>15201535.66</v>
      </c>
      <c r="E130" s="141">
        <v>1.5E-3</v>
      </c>
      <c r="F130" s="138">
        <f t="shared" si="24"/>
        <v>22802.303490000002</v>
      </c>
      <c r="G130" s="106"/>
      <c r="H130" s="140">
        <v>0</v>
      </c>
      <c r="I130" s="141">
        <f t="shared" si="25"/>
        <v>1.5E-3</v>
      </c>
      <c r="J130" s="138">
        <f t="shared" si="26"/>
        <v>0</v>
      </c>
      <c r="K130" s="195"/>
      <c r="L130" s="1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"/>
      <c r="X130" s="1"/>
      <c r="Y130" s="1"/>
      <c r="Z130" s="1"/>
    </row>
    <row r="131" spans="1:26" ht="15.75" customHeight="1" x14ac:dyDescent="0.3">
      <c r="A131" s="123" t="str">
        <f t="shared" si="23"/>
        <v>DRYCORE</v>
      </c>
      <c r="B131" s="124" t="s">
        <v>41</v>
      </c>
      <c r="C131" s="119"/>
      <c r="D131" s="140">
        <v>0</v>
      </c>
      <c r="E131" s="141">
        <v>1.5E-3</v>
      </c>
      <c r="F131" s="138">
        <f t="shared" si="24"/>
        <v>0</v>
      </c>
      <c r="G131" s="106"/>
      <c r="H131" s="140">
        <v>6931149.8799999999</v>
      </c>
      <c r="I131" s="141">
        <f t="shared" si="25"/>
        <v>1.5E-3</v>
      </c>
      <c r="J131" s="138">
        <f t="shared" si="26"/>
        <v>10396.724819999999</v>
      </c>
      <c r="K131" s="195"/>
      <c r="L131" s="1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"/>
      <c r="X131" s="1"/>
      <c r="Y131" s="1"/>
      <c r="Z131" s="1"/>
    </row>
    <row r="132" spans="1:26" ht="15.75" customHeight="1" x14ac:dyDescent="0.3">
      <c r="A132" s="123" t="str">
        <f t="shared" si="23"/>
        <v/>
      </c>
      <c r="B132" s="124"/>
      <c r="C132" s="119"/>
      <c r="D132" s="140"/>
      <c r="E132" s="140"/>
      <c r="F132" s="138">
        <f t="shared" si="24"/>
        <v>0</v>
      </c>
      <c r="G132" s="106"/>
      <c r="H132" s="140"/>
      <c r="I132" s="140"/>
      <c r="J132" s="138">
        <f t="shared" si="26"/>
        <v>0</v>
      </c>
      <c r="K132" s="195"/>
      <c r="L132" s="1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"/>
      <c r="X132" s="1"/>
      <c r="Y132" s="1"/>
      <c r="Z132" s="1"/>
    </row>
    <row r="133" spans="1:26" ht="15.75" customHeight="1" x14ac:dyDescent="0.3">
      <c r="A133" s="123" t="str">
        <f t="shared" si="23"/>
        <v/>
      </c>
      <c r="B133" s="124"/>
      <c r="C133" s="119"/>
      <c r="D133" s="140"/>
      <c r="E133" s="140"/>
      <c r="F133" s="138">
        <f t="shared" si="24"/>
        <v>0</v>
      </c>
      <c r="G133" s="106"/>
      <c r="H133" s="140"/>
      <c r="I133" s="140"/>
      <c r="J133" s="138">
        <f t="shared" si="26"/>
        <v>0</v>
      </c>
      <c r="K133" s="196"/>
      <c r="L133" s="1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"/>
      <c r="X133" s="1"/>
      <c r="Y133" s="1"/>
      <c r="Z133" s="1"/>
    </row>
    <row r="134" spans="1:26" ht="15.75" customHeight="1" x14ac:dyDescent="0.3">
      <c r="A134" s="118" t="s">
        <v>73</v>
      </c>
      <c r="B134" s="137"/>
      <c r="C134" s="127"/>
      <c r="D134" s="138"/>
      <c r="E134" s="123"/>
      <c r="F134" s="179">
        <f>SUM(F123:F133)</f>
        <v>5651133.1739849998</v>
      </c>
      <c r="G134" s="123"/>
      <c r="H134" s="123"/>
      <c r="I134" s="123"/>
      <c r="J134" s="179">
        <f>SUM(J123:J133)</f>
        <v>6194538.8358600009</v>
      </c>
      <c r="K134" s="179">
        <f>F134+J134</f>
        <v>11845672.009845</v>
      </c>
      <c r="L134" s="1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"/>
      <c r="X134" s="1"/>
      <c r="Y134" s="1"/>
      <c r="Z134" s="1"/>
    </row>
    <row r="135" spans="1:26" ht="6.75" customHeight="1" x14ac:dyDescent="0.3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"/>
      <c r="X135" s="1"/>
      <c r="Y135" s="1"/>
      <c r="Z135" s="1"/>
    </row>
    <row r="136" spans="1:26" ht="15.75" customHeight="1" x14ac:dyDescent="0.3">
      <c r="A136" s="112" t="s">
        <v>98</v>
      </c>
      <c r="B136" s="194"/>
      <c r="C136" s="113"/>
      <c r="D136" s="199"/>
      <c r="E136" s="197"/>
      <c r="F136" s="194"/>
      <c r="G136" s="116"/>
      <c r="H136" s="202"/>
      <c r="I136" s="197"/>
      <c r="J136" s="194" t="s">
        <v>70</v>
      </c>
      <c r="K136" s="194" t="s">
        <v>65</v>
      </c>
      <c r="L136" s="1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"/>
      <c r="X136" s="1"/>
      <c r="Y136" s="1"/>
      <c r="Z136" s="1"/>
    </row>
    <row r="137" spans="1:26" ht="15.75" customHeight="1" x14ac:dyDescent="0.3">
      <c r="A137" s="118" t="s">
        <v>75</v>
      </c>
      <c r="B137" s="196"/>
      <c r="C137" s="113"/>
      <c r="D137" s="200"/>
      <c r="E137" s="198"/>
      <c r="F137" s="196"/>
      <c r="G137" s="116"/>
      <c r="H137" s="196"/>
      <c r="I137" s="198"/>
      <c r="J137" s="196"/>
      <c r="K137" s="196"/>
      <c r="L137" s="1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"/>
      <c r="X137" s="1"/>
      <c r="Y137" s="1"/>
      <c r="Z137" s="1"/>
    </row>
    <row r="138" spans="1:26" ht="15.75" customHeight="1" x14ac:dyDescent="0.3">
      <c r="A138" s="123" t="str">
        <f t="shared" ref="A138:A148" si="27">IF(A123="","",A123)</f>
        <v>RESIDENTIAL</v>
      </c>
      <c r="B138" s="124" t="s">
        <v>41</v>
      </c>
      <c r="C138" s="119"/>
      <c r="D138" s="140">
        <v>2689018991.1700001</v>
      </c>
      <c r="E138" s="180">
        <v>6.6680000000000005E-5</v>
      </c>
      <c r="F138" s="138">
        <f t="shared" ref="F138:F148" si="28">D138*E138</f>
        <v>179303.78633121561</v>
      </c>
      <c r="G138" s="106"/>
      <c r="H138" s="140">
        <v>24653985.829999998</v>
      </c>
      <c r="I138" s="180">
        <v>6.6680000000000005E-5</v>
      </c>
      <c r="J138" s="138">
        <f t="shared" ref="J138:J148" si="29">H138*I138</f>
        <v>1643.9277751443999</v>
      </c>
      <c r="K138" s="194"/>
      <c r="L138" s="1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"/>
      <c r="X138" s="1"/>
      <c r="Y138" s="1"/>
      <c r="Z138" s="1"/>
    </row>
    <row r="139" spans="1:26" ht="15.75" customHeight="1" x14ac:dyDescent="0.3">
      <c r="A139" s="123" t="str">
        <f t="shared" si="27"/>
        <v>GENERAL SERVICE &lt;50KW</v>
      </c>
      <c r="B139" s="124" t="s">
        <v>41</v>
      </c>
      <c r="C139" s="119"/>
      <c r="D139" s="140">
        <v>617356757.45000005</v>
      </c>
      <c r="E139" s="180">
        <v>6.6680000000000005E-5</v>
      </c>
      <c r="F139" s="138">
        <f t="shared" si="28"/>
        <v>41165.348586766006</v>
      </c>
      <c r="G139" s="106"/>
      <c r="H139" s="140">
        <v>105080077.55</v>
      </c>
      <c r="I139" s="180">
        <v>6.6680000000000005E-5</v>
      </c>
      <c r="J139" s="138">
        <f t="shared" si="29"/>
        <v>7006.7395710340006</v>
      </c>
      <c r="K139" s="195"/>
      <c r="L139" s="1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"/>
      <c r="X139" s="1"/>
      <c r="Y139" s="1"/>
      <c r="Z139" s="1"/>
    </row>
    <row r="140" spans="1:26" ht="15.75" customHeight="1" x14ac:dyDescent="0.3">
      <c r="A140" s="123" t="str">
        <f t="shared" si="27"/>
        <v>GENERAL SERVICE 1000-1500KW</v>
      </c>
      <c r="B140" s="124" t="s">
        <v>41</v>
      </c>
      <c r="C140" s="119"/>
      <c r="D140" s="140">
        <v>325236366.13</v>
      </c>
      <c r="E140" s="180">
        <v>6.6680000000000005E-5</v>
      </c>
      <c r="F140" s="138">
        <f t="shared" si="28"/>
        <v>21686.760893548402</v>
      </c>
      <c r="G140" s="106"/>
      <c r="H140" s="140">
        <v>2458900745.8699999</v>
      </c>
      <c r="I140" s="180">
        <v>6.6680000000000005E-5</v>
      </c>
      <c r="J140" s="138">
        <f t="shared" si="29"/>
        <v>163959.50173461161</v>
      </c>
      <c r="K140" s="195"/>
      <c r="L140" s="1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"/>
      <c r="X140" s="1"/>
      <c r="Y140" s="1"/>
      <c r="Z140" s="1"/>
    </row>
    <row r="141" spans="1:26" ht="15.75" customHeight="1" x14ac:dyDescent="0.3">
      <c r="A141" s="123" t="str">
        <f t="shared" si="27"/>
        <v>GENERAL SERVICE 1500-5000 KW</v>
      </c>
      <c r="B141" s="124" t="s">
        <v>41</v>
      </c>
      <c r="C141" s="119"/>
      <c r="D141" s="140">
        <v>0</v>
      </c>
      <c r="E141" s="180">
        <v>6.6680000000000005E-5</v>
      </c>
      <c r="F141" s="138">
        <f t="shared" si="28"/>
        <v>0</v>
      </c>
      <c r="G141" s="106"/>
      <c r="H141" s="140">
        <v>678211153</v>
      </c>
      <c r="I141" s="180">
        <v>6.6680000000000005E-5</v>
      </c>
      <c r="J141" s="138">
        <f t="shared" si="29"/>
        <v>45223.11968204</v>
      </c>
      <c r="K141" s="195"/>
      <c r="L141" s="1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"/>
      <c r="X141" s="1"/>
      <c r="Y141" s="1"/>
      <c r="Z141" s="1"/>
    </row>
    <row r="142" spans="1:26" ht="15.75" customHeight="1" x14ac:dyDescent="0.3">
      <c r="A142" s="123" t="str">
        <f t="shared" si="27"/>
        <v>LARGE USER</v>
      </c>
      <c r="B142" s="124" t="s">
        <v>41</v>
      </c>
      <c r="C142" s="119"/>
      <c r="D142" s="140">
        <v>0</v>
      </c>
      <c r="E142" s="180">
        <v>6.6680000000000005E-5</v>
      </c>
      <c r="F142" s="138">
        <f t="shared" si="28"/>
        <v>0</v>
      </c>
      <c r="G142" s="106"/>
      <c r="H142" s="140">
        <v>701083178</v>
      </c>
      <c r="I142" s="180">
        <v>6.6680000000000005E-5</v>
      </c>
      <c r="J142" s="138">
        <f t="shared" si="29"/>
        <v>46748.226309040001</v>
      </c>
      <c r="K142" s="195"/>
      <c r="L142" s="1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"/>
      <c r="X142" s="1"/>
      <c r="Y142" s="1"/>
      <c r="Z142" s="1"/>
    </row>
    <row r="143" spans="1:26" ht="15.75" customHeight="1" x14ac:dyDescent="0.3">
      <c r="A143" s="123" t="str">
        <f t="shared" si="27"/>
        <v>STREETLIGHTING</v>
      </c>
      <c r="B143" s="124" t="s">
        <v>41</v>
      </c>
      <c r="C143" s="119"/>
      <c r="D143" s="140">
        <v>0</v>
      </c>
      <c r="E143" s="180">
        <v>6.6680000000000005E-5</v>
      </c>
      <c r="F143" s="138">
        <f t="shared" si="28"/>
        <v>0</v>
      </c>
      <c r="G143" s="106"/>
      <c r="H143" s="140">
        <v>22354839</v>
      </c>
      <c r="I143" s="180">
        <v>6.6680000000000005E-5</v>
      </c>
      <c r="J143" s="138">
        <f t="shared" si="29"/>
        <v>1490.6206645200002</v>
      </c>
      <c r="K143" s="195"/>
      <c r="L143" s="1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"/>
      <c r="X143" s="1"/>
      <c r="Y143" s="1"/>
      <c r="Z143" s="1"/>
    </row>
    <row r="144" spans="1:26" ht="15.75" customHeight="1" x14ac:dyDescent="0.3">
      <c r="A144" s="123" t="str">
        <f t="shared" si="27"/>
        <v>SENTINEL LIGHTS</v>
      </c>
      <c r="B144" s="124" t="s">
        <v>41</v>
      </c>
      <c r="C144" s="149"/>
      <c r="D144" s="140">
        <v>37692</v>
      </c>
      <c r="E144" s="180">
        <v>6.6680000000000005E-5</v>
      </c>
      <c r="F144" s="138">
        <f t="shared" si="28"/>
        <v>2.5133025600000001</v>
      </c>
      <c r="G144" s="106"/>
      <c r="H144" s="140">
        <v>0</v>
      </c>
      <c r="I144" s="180">
        <v>6.6680000000000005E-5</v>
      </c>
      <c r="J144" s="138">
        <f t="shared" si="29"/>
        <v>0</v>
      </c>
      <c r="K144" s="195"/>
      <c r="L144" s="1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"/>
      <c r="X144" s="1"/>
      <c r="Y144" s="1"/>
      <c r="Z144" s="1"/>
    </row>
    <row r="145" spans="1:26" ht="15.75" customHeight="1" x14ac:dyDescent="0.3">
      <c r="A145" s="123" t="str">
        <f t="shared" si="27"/>
        <v>UNMETERED SCATTERED LOADS</v>
      </c>
      <c r="B145" s="124" t="s">
        <v>41</v>
      </c>
      <c r="C145" s="149"/>
      <c r="D145" s="140">
        <v>14713062</v>
      </c>
      <c r="E145" s="180">
        <v>6.6680000000000005E-5</v>
      </c>
      <c r="F145" s="138">
        <f t="shared" si="28"/>
        <v>981.06697416000009</v>
      </c>
      <c r="G145" s="106"/>
      <c r="H145" s="140">
        <v>0</v>
      </c>
      <c r="I145" s="180">
        <v>6.6680000000000005E-5</v>
      </c>
      <c r="J145" s="138">
        <f t="shared" si="29"/>
        <v>0</v>
      </c>
      <c r="K145" s="195"/>
      <c r="L145" s="1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"/>
      <c r="X145" s="1"/>
      <c r="Y145" s="1"/>
      <c r="Z145" s="1"/>
    </row>
    <row r="146" spans="1:26" ht="15.75" customHeight="1" x14ac:dyDescent="0.3">
      <c r="A146" s="123" t="str">
        <f t="shared" si="27"/>
        <v>DRYCORE</v>
      </c>
      <c r="B146" s="124" t="s">
        <v>41</v>
      </c>
      <c r="C146" s="149"/>
      <c r="D146" s="140">
        <v>0</v>
      </c>
      <c r="E146" s="180">
        <v>6.6680000000000005E-5</v>
      </c>
      <c r="F146" s="138">
        <f t="shared" si="28"/>
        <v>0</v>
      </c>
      <c r="G146" s="106"/>
      <c r="H146" s="140">
        <v>6708430</v>
      </c>
      <c r="I146" s="180">
        <v>6.6680000000000005E-5</v>
      </c>
      <c r="J146" s="138">
        <f t="shared" si="29"/>
        <v>447.31811240000002</v>
      </c>
      <c r="K146" s="195"/>
      <c r="L146" s="1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"/>
      <c r="X146" s="1"/>
      <c r="Y146" s="1"/>
      <c r="Z146" s="1"/>
    </row>
    <row r="147" spans="1:26" ht="14.25" customHeight="1" x14ac:dyDescent="0.3">
      <c r="A147" s="123" t="str">
        <f t="shared" si="27"/>
        <v/>
      </c>
      <c r="B147" s="124"/>
      <c r="C147" s="119"/>
      <c r="D147" s="140">
        <v>0</v>
      </c>
      <c r="E147" s="180"/>
      <c r="F147" s="138">
        <f t="shared" si="28"/>
        <v>0</v>
      </c>
      <c r="G147" s="106"/>
      <c r="H147" s="140"/>
      <c r="I147" s="180"/>
      <c r="J147" s="138">
        <f t="shared" si="29"/>
        <v>0</v>
      </c>
      <c r="K147" s="195"/>
      <c r="L147" s="1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"/>
      <c r="X147" s="1"/>
      <c r="Y147" s="1"/>
      <c r="Z147" s="1"/>
    </row>
    <row r="148" spans="1:26" ht="15.75" customHeight="1" x14ac:dyDescent="0.3">
      <c r="A148" s="123" t="str">
        <f t="shared" si="27"/>
        <v/>
      </c>
      <c r="B148" s="124"/>
      <c r="C148" s="119"/>
      <c r="D148" s="140"/>
      <c r="E148" s="140"/>
      <c r="F148" s="138">
        <f t="shared" si="28"/>
        <v>0</v>
      </c>
      <c r="G148" s="106"/>
      <c r="H148" s="140"/>
      <c r="I148" s="140"/>
      <c r="J148" s="138">
        <f t="shared" si="29"/>
        <v>0</v>
      </c>
      <c r="K148" s="196"/>
      <c r="L148" s="1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"/>
      <c r="X148" s="1"/>
      <c r="Y148" s="1"/>
      <c r="Z148" s="1"/>
    </row>
    <row r="149" spans="1:26" ht="15.75" customHeight="1" x14ac:dyDescent="0.3">
      <c r="A149" s="118" t="s">
        <v>73</v>
      </c>
      <c r="B149" s="137"/>
      <c r="C149" s="119"/>
      <c r="D149" s="138"/>
      <c r="E149" s="123"/>
      <c r="F149" s="179">
        <f>SUM(F138:F148)</f>
        <v>243139.47608825003</v>
      </c>
      <c r="G149" s="123"/>
      <c r="H149" s="123"/>
      <c r="I149" s="123"/>
      <c r="J149" s="179">
        <f>SUM(J138:J148)</f>
        <v>266519.45384879003</v>
      </c>
      <c r="K149" s="179">
        <f>F149+J149</f>
        <v>509658.92993704008</v>
      </c>
      <c r="L149" s="1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"/>
      <c r="X149" s="1"/>
      <c r="Y149" s="1"/>
      <c r="Z149" s="1"/>
    </row>
    <row r="150" spans="1:26" ht="15.75" customHeight="1" x14ac:dyDescent="0.3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"/>
      <c r="X150" s="1"/>
      <c r="Y150" s="1"/>
      <c r="Z150" s="1"/>
    </row>
    <row r="151" spans="1:26" ht="15.75" customHeight="1" x14ac:dyDescent="0.3">
      <c r="A151" s="112" t="s">
        <v>99</v>
      </c>
      <c r="B151" s="197"/>
      <c r="C151" s="113"/>
      <c r="D151" s="199"/>
      <c r="E151" s="197"/>
      <c r="F151" s="194"/>
      <c r="G151" s="116"/>
      <c r="H151" s="194"/>
      <c r="I151" s="197"/>
      <c r="J151" s="194" t="s">
        <v>70</v>
      </c>
      <c r="K151" s="199" t="s">
        <v>65</v>
      </c>
      <c r="L151" s="1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"/>
      <c r="X151" s="1"/>
      <c r="Y151" s="1"/>
      <c r="Z151" s="1"/>
    </row>
    <row r="152" spans="1:26" ht="15.75" customHeight="1" x14ac:dyDescent="0.3">
      <c r="A152" s="118" t="s">
        <v>75</v>
      </c>
      <c r="B152" s="198"/>
      <c r="C152" s="113"/>
      <c r="D152" s="200"/>
      <c r="E152" s="198"/>
      <c r="F152" s="196"/>
      <c r="G152" s="116"/>
      <c r="H152" s="196"/>
      <c r="I152" s="198"/>
      <c r="J152" s="196"/>
      <c r="K152" s="201"/>
      <c r="L152" s="10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"/>
      <c r="X152" s="1"/>
      <c r="Y152" s="1"/>
      <c r="Z152" s="1"/>
    </row>
    <row r="153" spans="1:26" ht="15.75" customHeight="1" x14ac:dyDescent="0.3">
      <c r="A153" s="124" t="s">
        <v>100</v>
      </c>
      <c r="B153" s="137" t="s">
        <v>101</v>
      </c>
      <c r="C153" s="119"/>
      <c r="D153" s="140">
        <v>362676</v>
      </c>
      <c r="E153" s="150">
        <v>0.45</v>
      </c>
      <c r="F153" s="138">
        <f t="shared" ref="F153:F160" si="30">D153*E153*12</f>
        <v>1958450.4000000001</v>
      </c>
      <c r="G153" s="106"/>
      <c r="H153" s="140"/>
      <c r="I153" s="151">
        <f t="shared" ref="I153:I154" si="31">E153</f>
        <v>0.45</v>
      </c>
      <c r="J153" s="138">
        <f t="shared" ref="J153:J160" si="32">H153*I153*12</f>
        <v>0</v>
      </c>
      <c r="K153" s="190"/>
      <c r="L153" s="10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"/>
      <c r="X153" s="1"/>
      <c r="Y153" s="1"/>
      <c r="Z153" s="1"/>
    </row>
    <row r="154" spans="1:26" ht="15.75" customHeight="1" x14ac:dyDescent="0.3">
      <c r="A154" s="128" t="s">
        <v>102</v>
      </c>
      <c r="B154" s="137" t="s">
        <v>101</v>
      </c>
      <c r="C154" s="119"/>
      <c r="D154" s="140">
        <v>26524</v>
      </c>
      <c r="E154" s="150">
        <v>0.45</v>
      </c>
      <c r="F154" s="138">
        <f t="shared" si="30"/>
        <v>143229.6</v>
      </c>
      <c r="G154" s="106"/>
      <c r="H154" s="140"/>
      <c r="I154" s="151">
        <f t="shared" si="31"/>
        <v>0.45</v>
      </c>
      <c r="J154" s="138">
        <f t="shared" si="32"/>
        <v>0</v>
      </c>
      <c r="K154" s="191"/>
      <c r="L154" s="10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"/>
      <c r="X154" s="1"/>
      <c r="Y154" s="1"/>
      <c r="Z154" s="1"/>
    </row>
    <row r="155" spans="1:26" ht="15.75" customHeight="1" x14ac:dyDescent="0.3">
      <c r="A155" s="128"/>
      <c r="B155" s="137"/>
      <c r="C155" s="119"/>
      <c r="D155" s="140"/>
      <c r="E155" s="140"/>
      <c r="F155" s="138">
        <f t="shared" si="30"/>
        <v>0</v>
      </c>
      <c r="G155" s="106"/>
      <c r="H155" s="140"/>
      <c r="I155" s="140"/>
      <c r="J155" s="138">
        <f t="shared" si="32"/>
        <v>0</v>
      </c>
      <c r="K155" s="191"/>
      <c r="L155" s="10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"/>
      <c r="X155" s="1"/>
      <c r="Y155" s="1"/>
      <c r="Z155" s="1"/>
    </row>
    <row r="156" spans="1:26" ht="15.75" customHeight="1" x14ac:dyDescent="0.3">
      <c r="A156" s="128"/>
      <c r="B156" s="137"/>
      <c r="C156" s="119"/>
      <c r="D156" s="140"/>
      <c r="E156" s="140"/>
      <c r="F156" s="138">
        <f t="shared" si="30"/>
        <v>0</v>
      </c>
      <c r="G156" s="106"/>
      <c r="H156" s="140"/>
      <c r="I156" s="140"/>
      <c r="J156" s="138">
        <f t="shared" si="32"/>
        <v>0</v>
      </c>
      <c r="K156" s="191"/>
      <c r="L156" s="10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"/>
      <c r="X156" s="1"/>
      <c r="Y156" s="1"/>
      <c r="Z156" s="1"/>
    </row>
    <row r="157" spans="1:26" ht="15.75" customHeight="1" x14ac:dyDescent="0.3">
      <c r="A157" s="128"/>
      <c r="B157" s="137"/>
      <c r="C157" s="119"/>
      <c r="D157" s="140"/>
      <c r="E157" s="140"/>
      <c r="F157" s="138">
        <f t="shared" si="30"/>
        <v>0</v>
      </c>
      <c r="G157" s="106"/>
      <c r="H157" s="140"/>
      <c r="I157" s="140"/>
      <c r="J157" s="138">
        <f t="shared" si="32"/>
        <v>0</v>
      </c>
      <c r="K157" s="191"/>
      <c r="L157" s="10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"/>
      <c r="X157" s="1"/>
      <c r="Y157" s="1"/>
      <c r="Z157" s="1"/>
    </row>
    <row r="158" spans="1:26" ht="15.75" customHeight="1" x14ac:dyDescent="0.3">
      <c r="A158" s="128"/>
      <c r="B158" s="137"/>
      <c r="C158" s="119"/>
      <c r="D158" s="140"/>
      <c r="E158" s="140"/>
      <c r="F158" s="138">
        <f t="shared" si="30"/>
        <v>0</v>
      </c>
      <c r="G158" s="106"/>
      <c r="H158" s="140"/>
      <c r="I158" s="140"/>
      <c r="J158" s="138">
        <f t="shared" si="32"/>
        <v>0</v>
      </c>
      <c r="K158" s="191"/>
      <c r="L158" s="10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"/>
      <c r="X158" s="1"/>
      <c r="Y158" s="1"/>
      <c r="Z158" s="1"/>
    </row>
    <row r="159" spans="1:26" ht="15.75" customHeight="1" x14ac:dyDescent="0.3">
      <c r="A159" s="128"/>
      <c r="B159" s="137"/>
      <c r="C159" s="119"/>
      <c r="D159" s="140"/>
      <c r="E159" s="140"/>
      <c r="F159" s="138">
        <f t="shared" si="30"/>
        <v>0</v>
      </c>
      <c r="G159" s="106"/>
      <c r="H159" s="140"/>
      <c r="I159" s="140"/>
      <c r="J159" s="138">
        <f t="shared" si="32"/>
        <v>0</v>
      </c>
      <c r="K159" s="191"/>
      <c r="L159" s="10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"/>
      <c r="X159" s="1"/>
      <c r="Y159" s="1"/>
      <c r="Z159" s="1"/>
    </row>
    <row r="160" spans="1:26" ht="15.75" customHeight="1" x14ac:dyDescent="0.3">
      <c r="A160" s="128"/>
      <c r="B160" s="137"/>
      <c r="C160" s="119"/>
      <c r="D160" s="140"/>
      <c r="E160" s="140"/>
      <c r="F160" s="138">
        <f t="shared" si="30"/>
        <v>0</v>
      </c>
      <c r="G160" s="106"/>
      <c r="H160" s="140"/>
      <c r="I160" s="140"/>
      <c r="J160" s="138">
        <f t="shared" si="32"/>
        <v>0</v>
      </c>
      <c r="K160" s="152"/>
      <c r="L160" s="10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"/>
      <c r="X160" s="1"/>
      <c r="Y160" s="1"/>
      <c r="Z160" s="1"/>
    </row>
    <row r="161" spans="1:26" ht="15.75" customHeight="1" x14ac:dyDescent="0.3">
      <c r="A161" s="118" t="s">
        <v>73</v>
      </c>
      <c r="B161" s="137"/>
      <c r="C161" s="119"/>
      <c r="D161" s="123"/>
      <c r="E161" s="123"/>
      <c r="F161" s="179">
        <f>SUM(F153:F160)</f>
        <v>2101680</v>
      </c>
      <c r="G161" s="123"/>
      <c r="H161" s="123"/>
      <c r="I161" s="123"/>
      <c r="J161" s="138">
        <f>SUM(J153:J160)</f>
        <v>0</v>
      </c>
      <c r="K161" s="179">
        <f>F161+J161</f>
        <v>2101680</v>
      </c>
      <c r="L161" s="1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"/>
      <c r="X161" s="1"/>
      <c r="Y161" s="1"/>
      <c r="Z161" s="1"/>
    </row>
    <row r="162" spans="1:26" ht="15.75" customHeight="1" x14ac:dyDescent="0.3">
      <c r="A162" s="123"/>
      <c r="B162" s="123"/>
      <c r="C162" s="119"/>
      <c r="D162" s="123"/>
      <c r="E162" s="123"/>
      <c r="F162" s="123"/>
      <c r="G162" s="123"/>
      <c r="H162" s="123"/>
      <c r="I162" s="123"/>
      <c r="J162" s="123"/>
      <c r="K162" s="106"/>
      <c r="L162" s="1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"/>
      <c r="X162" s="1"/>
      <c r="Y162" s="1"/>
      <c r="Z162" s="1"/>
    </row>
    <row r="163" spans="1:26" ht="15.75" customHeight="1" x14ac:dyDescent="0.3">
      <c r="A163" s="118" t="s">
        <v>103</v>
      </c>
      <c r="B163" s="123"/>
      <c r="C163" s="119"/>
      <c r="D163" s="123"/>
      <c r="E163" s="123"/>
      <c r="F163" s="138">
        <f>SUM(F24+F59+F74+F89+F134+F149+F161+F119)+Q59+Q74</f>
        <v>546523153.31023121</v>
      </c>
      <c r="G163" s="123"/>
      <c r="H163" s="123"/>
      <c r="I163" s="123"/>
      <c r="J163" s="138">
        <f>J24+J44+J59+J74+J89+J104+J119+J134+J149+J161+U59+U74</f>
        <v>549718266.98209739</v>
      </c>
      <c r="K163" s="131">
        <f t="shared" ref="K163:K164" si="33">+F163+J163</f>
        <v>1096241420.2923286</v>
      </c>
      <c r="L163" s="1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"/>
      <c r="X163" s="1"/>
      <c r="Y163" s="1"/>
      <c r="Z163" s="1"/>
    </row>
    <row r="164" spans="1:26" ht="15.75" customHeight="1" thickBot="1" x14ac:dyDescent="0.35">
      <c r="A164" s="118" t="s">
        <v>104</v>
      </c>
      <c r="B164" s="153">
        <v>0.13100000000000001</v>
      </c>
      <c r="C164" s="119"/>
      <c r="D164" s="140"/>
      <c r="E164" s="140"/>
      <c r="F164" s="154">
        <f>-F163*B164</f>
        <v>-71594533.083640292</v>
      </c>
      <c r="G164" s="123"/>
      <c r="H164" s="140"/>
      <c r="I164" s="140"/>
      <c r="J164" s="123">
        <v>0</v>
      </c>
      <c r="K164" s="131">
        <f t="shared" si="33"/>
        <v>-71594533.083640292</v>
      </c>
      <c r="L164" s="1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"/>
      <c r="X164" s="1"/>
      <c r="Y164" s="1"/>
      <c r="Z164" s="1"/>
    </row>
    <row r="165" spans="1:26" ht="15.75" customHeight="1" thickBot="1" x14ac:dyDescent="0.35">
      <c r="A165" s="118" t="s">
        <v>57</v>
      </c>
      <c r="B165" s="155"/>
      <c r="C165" s="156"/>
      <c r="D165" s="118"/>
      <c r="E165" s="118"/>
      <c r="F165" s="157">
        <f>+F163+F164</f>
        <v>474928620.22659093</v>
      </c>
      <c r="G165" s="118"/>
      <c r="H165" s="118"/>
      <c r="I165" s="118"/>
      <c r="J165" s="157">
        <f t="shared" ref="J165:K165" si="34">+J163+J164</f>
        <v>549718266.98209739</v>
      </c>
      <c r="K165" s="157">
        <f t="shared" si="34"/>
        <v>1024646887.2086883</v>
      </c>
      <c r="L165" s="1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"/>
      <c r="X165" s="1"/>
      <c r="Y165" s="1"/>
      <c r="Z165" s="1"/>
    </row>
    <row r="166" spans="1:26" ht="15.75" customHeight="1" thickTop="1" x14ac:dyDescent="0.3">
      <c r="A166" s="156"/>
      <c r="B166" s="158"/>
      <c r="C166" s="110"/>
      <c r="D166" s="110"/>
      <c r="E166" s="110"/>
      <c r="F166" s="159"/>
      <c r="G166" s="110"/>
      <c r="H166" s="110"/>
      <c r="I166" s="110"/>
      <c r="J166" s="159"/>
      <c r="K166" s="159"/>
      <c r="L166" s="1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"/>
      <c r="X166" s="1"/>
      <c r="Y166" s="1"/>
      <c r="Z166" s="1"/>
    </row>
    <row r="167" spans="1:26" ht="15.75" customHeight="1" x14ac:dyDescent="0.3">
      <c r="A167" s="119" t="s">
        <v>105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"/>
      <c r="X167" s="1"/>
      <c r="Y167" s="1"/>
      <c r="Z167" s="1"/>
    </row>
    <row r="168" spans="1:26" ht="15.75" customHeight="1" x14ac:dyDescent="0.3">
      <c r="A168" s="119" t="s">
        <v>106</v>
      </c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"/>
      <c r="X168" s="1"/>
      <c r="Y168" s="1"/>
      <c r="Z168" s="1"/>
    </row>
    <row r="169" spans="1:26" ht="15.75" customHeight="1" x14ac:dyDescent="0.3">
      <c r="A169" s="110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"/>
      <c r="X169" s="1"/>
      <c r="Y169" s="1"/>
      <c r="Z169" s="1"/>
    </row>
    <row r="170" spans="1:26" ht="15.75" customHeight="1" x14ac:dyDescent="0.3">
      <c r="A170" s="106"/>
      <c r="B170" s="106"/>
      <c r="C170" s="106"/>
      <c r="D170" s="192" t="str">
        <f>D10 &amp; " - Cop"</f>
        <v>2030 Test Year - Cop</v>
      </c>
      <c r="E170" s="193"/>
      <c r="F170" s="106"/>
      <c r="G170" s="106"/>
      <c r="H170" s="106"/>
      <c r="I170" s="106"/>
      <c r="J170" s="106"/>
      <c r="K170" s="106"/>
      <c r="L170" s="1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"/>
      <c r="X170" s="1"/>
      <c r="Y170" s="1"/>
      <c r="Z170" s="1"/>
    </row>
    <row r="171" spans="1:26" ht="15.75" customHeight="1" x14ac:dyDescent="0.3">
      <c r="A171" s="106"/>
      <c r="B171" s="106"/>
      <c r="C171" s="106"/>
      <c r="D171" s="123" t="s">
        <v>107</v>
      </c>
      <c r="E171" s="160">
        <f>K24</f>
        <v>594740469.85000002</v>
      </c>
      <c r="F171" s="106"/>
      <c r="G171" s="106"/>
      <c r="H171" s="106"/>
      <c r="I171" s="106"/>
      <c r="J171" s="106"/>
      <c r="K171" s="106"/>
      <c r="L171" s="1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"/>
      <c r="X171" s="1"/>
      <c r="Y171" s="1"/>
      <c r="Z171" s="1"/>
    </row>
    <row r="172" spans="1:26" ht="15.75" customHeight="1" x14ac:dyDescent="0.3">
      <c r="A172" s="106"/>
      <c r="B172" s="106"/>
      <c r="C172" s="106"/>
      <c r="D172" s="123" t="s">
        <v>108</v>
      </c>
      <c r="E172" s="132">
        <f>K44</f>
        <v>281207661.77910918</v>
      </c>
      <c r="F172" s="106"/>
      <c r="G172" s="106"/>
      <c r="H172" s="106"/>
      <c r="I172" s="106"/>
      <c r="J172" s="106"/>
      <c r="K172" s="106"/>
      <c r="L172" s="1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"/>
      <c r="X172" s="1"/>
      <c r="Y172" s="1"/>
      <c r="Z172" s="1"/>
    </row>
    <row r="173" spans="1:26" ht="15.75" customHeight="1" x14ac:dyDescent="0.3">
      <c r="A173" s="106"/>
      <c r="B173" s="106"/>
      <c r="C173" s="106"/>
      <c r="D173" s="123" t="s">
        <v>109</v>
      </c>
      <c r="E173" s="132">
        <f>(K89+K104+K119+K134)</f>
        <v>51331245.375994995</v>
      </c>
      <c r="F173" s="106"/>
      <c r="G173" s="106"/>
      <c r="H173" s="106"/>
      <c r="I173" s="106"/>
      <c r="J173" s="106"/>
      <c r="K173" s="106"/>
      <c r="L173" s="1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"/>
      <c r="X173" s="1"/>
      <c r="Y173" s="1"/>
      <c r="Z173" s="1"/>
    </row>
    <row r="174" spans="1:26" ht="15.75" customHeight="1" x14ac:dyDescent="0.3">
      <c r="A174" s="106"/>
      <c r="B174" s="106"/>
      <c r="C174" s="106"/>
      <c r="D174" s="123" t="s">
        <v>110</v>
      </c>
      <c r="E174" s="132">
        <f>K59+V59</f>
        <v>106616904.70947902</v>
      </c>
      <c r="F174" s="106"/>
      <c r="G174" s="106"/>
      <c r="H174" s="106"/>
      <c r="I174" s="106"/>
      <c r="J174" s="106"/>
      <c r="K174" s="106"/>
      <c r="L174" s="1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"/>
      <c r="X174" s="1"/>
      <c r="Y174" s="1"/>
      <c r="Z174" s="1"/>
    </row>
    <row r="175" spans="1:26" ht="15.75" customHeight="1" x14ac:dyDescent="0.3">
      <c r="A175" s="106"/>
      <c r="B175" s="106"/>
      <c r="C175" s="106"/>
      <c r="D175" s="123" t="s">
        <v>111</v>
      </c>
      <c r="E175" s="132">
        <f>K74+V74</f>
        <v>59733799.652538992</v>
      </c>
      <c r="F175" s="106"/>
      <c r="G175" s="106"/>
      <c r="H175" s="106"/>
      <c r="I175" s="106"/>
      <c r="J175" s="106"/>
      <c r="K175" s="106"/>
      <c r="L175" s="1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"/>
      <c r="X175" s="1"/>
      <c r="Y175" s="1"/>
      <c r="Z175" s="1"/>
    </row>
    <row r="176" spans="1:26" ht="15.75" customHeight="1" x14ac:dyDescent="0.3">
      <c r="A176" s="106"/>
      <c r="B176" s="106"/>
      <c r="C176" s="106"/>
      <c r="D176" s="123" t="s">
        <v>112</v>
      </c>
      <c r="E176" s="132">
        <f>K149</f>
        <v>509658.92993704008</v>
      </c>
      <c r="F176" s="106"/>
      <c r="G176" s="106"/>
      <c r="H176" s="106"/>
      <c r="I176" s="106"/>
      <c r="J176" s="106"/>
      <c r="K176" s="106"/>
      <c r="L176" s="1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"/>
      <c r="X176" s="1"/>
      <c r="Y176" s="1"/>
      <c r="Z176" s="1"/>
    </row>
    <row r="177" spans="1:26" ht="15.75" customHeight="1" x14ac:dyDescent="0.3">
      <c r="A177" s="106"/>
      <c r="B177" s="106"/>
      <c r="C177" s="106"/>
      <c r="D177" s="123" t="s">
        <v>113</v>
      </c>
      <c r="E177" s="132">
        <f>K161</f>
        <v>2101680</v>
      </c>
      <c r="F177" s="106"/>
      <c r="G177" s="106"/>
      <c r="H177" s="106"/>
      <c r="I177" s="106"/>
      <c r="J177" s="106"/>
      <c r="K177" s="106"/>
      <c r="L177" s="1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"/>
      <c r="X177" s="1"/>
      <c r="Y177" s="1"/>
      <c r="Z177" s="1"/>
    </row>
    <row r="178" spans="1:26" ht="15.75" customHeight="1" x14ac:dyDescent="0.3">
      <c r="A178" s="106"/>
      <c r="B178" s="106"/>
      <c r="C178" s="106"/>
      <c r="D178" s="123" t="s">
        <v>114</v>
      </c>
      <c r="E178" s="132">
        <f>+K164</f>
        <v>-71594533.083640292</v>
      </c>
      <c r="F178" s="106"/>
      <c r="G178" s="106"/>
      <c r="H178" s="106"/>
      <c r="I178" s="106"/>
      <c r="J178" s="106"/>
      <c r="K178" s="106"/>
      <c r="L178" s="1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"/>
      <c r="X178" s="1"/>
      <c r="Y178" s="1"/>
      <c r="Z178" s="1"/>
    </row>
    <row r="179" spans="1:26" ht="15.75" customHeight="1" x14ac:dyDescent="0.3">
      <c r="A179" s="106"/>
      <c r="B179" s="106"/>
      <c r="C179" s="106"/>
      <c r="D179" s="118" t="s">
        <v>57</v>
      </c>
      <c r="E179" s="161">
        <f>SUM(E171:E178)</f>
        <v>1024646887.213419</v>
      </c>
      <c r="F179" s="106"/>
      <c r="G179" s="106"/>
      <c r="H179" s="106"/>
      <c r="I179" s="106"/>
      <c r="J179" s="106"/>
      <c r="K179" s="106"/>
      <c r="L179" s="1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"/>
      <c r="X179" s="1"/>
      <c r="Y179" s="1"/>
      <c r="Z179" s="1"/>
    </row>
    <row r="180" spans="1:26" ht="15.75" customHeight="1" x14ac:dyDescent="0.3">
      <c r="A180" s="106"/>
      <c r="B180" s="106"/>
      <c r="C180" s="106"/>
      <c r="D180" s="106"/>
      <c r="E180" s="162">
        <f>+E179-K165</f>
        <v>4.7307014465332031E-3</v>
      </c>
      <c r="F180" s="163"/>
      <c r="G180" s="106"/>
      <c r="H180" s="106"/>
      <c r="I180" s="106"/>
      <c r="J180" s="106"/>
      <c r="K180" s="106"/>
      <c r="L180" s="1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64"/>
      <c r="N285" s="164"/>
      <c r="O285" s="164"/>
      <c r="P285" s="164"/>
      <c r="Q285" s="164"/>
      <c r="R285" s="164"/>
      <c r="S285" s="164"/>
      <c r="T285" s="164"/>
      <c r="U285" s="164"/>
      <c r="V285" s="164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64"/>
      <c r="N286" s="164"/>
      <c r="O286" s="164"/>
      <c r="P286" s="164"/>
      <c r="Q286" s="164"/>
      <c r="R286" s="164"/>
      <c r="S286" s="164"/>
      <c r="T286" s="164"/>
      <c r="U286" s="164"/>
      <c r="V286" s="164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64"/>
      <c r="N293" s="164"/>
      <c r="O293" s="164"/>
      <c r="P293" s="164"/>
      <c r="Q293" s="164"/>
      <c r="R293" s="164"/>
      <c r="S293" s="164"/>
      <c r="T293" s="164"/>
      <c r="U293" s="164"/>
      <c r="V293" s="164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64"/>
      <c r="N450" s="164"/>
      <c r="O450" s="164"/>
      <c r="P450" s="164"/>
      <c r="Q450" s="164"/>
      <c r="R450" s="164"/>
      <c r="S450" s="164"/>
      <c r="T450" s="164"/>
      <c r="U450" s="164"/>
      <c r="V450" s="164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64"/>
      <c r="N451" s="164"/>
      <c r="O451" s="164"/>
      <c r="P451" s="164"/>
      <c r="Q451" s="164"/>
      <c r="R451" s="164"/>
      <c r="S451" s="164"/>
      <c r="T451" s="164"/>
      <c r="U451" s="164"/>
      <c r="V451" s="164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64"/>
      <c r="N452" s="164"/>
      <c r="O452" s="164"/>
      <c r="P452" s="164"/>
      <c r="Q452" s="164"/>
      <c r="R452" s="164"/>
      <c r="S452" s="164"/>
      <c r="T452" s="164"/>
      <c r="U452" s="164"/>
      <c r="V452" s="164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64"/>
      <c r="N453" s="164"/>
      <c r="O453" s="164"/>
      <c r="P453" s="164"/>
      <c r="Q453" s="164"/>
      <c r="R453" s="164"/>
      <c r="S453" s="164"/>
      <c r="T453" s="164"/>
      <c r="U453" s="164"/>
      <c r="V453" s="164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64"/>
      <c r="N463" s="164"/>
      <c r="O463" s="164"/>
      <c r="P463" s="164"/>
      <c r="Q463" s="164"/>
      <c r="R463" s="164"/>
      <c r="S463" s="164"/>
      <c r="T463" s="164"/>
      <c r="U463" s="164"/>
      <c r="V463" s="164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64"/>
      <c r="N464" s="164"/>
      <c r="O464" s="164"/>
      <c r="P464" s="164"/>
      <c r="Q464" s="164"/>
      <c r="R464" s="164"/>
      <c r="S464" s="164"/>
      <c r="T464" s="164"/>
      <c r="U464" s="164"/>
      <c r="V464" s="164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64"/>
      <c r="N465" s="164"/>
      <c r="O465" s="164"/>
      <c r="P465" s="164"/>
      <c r="Q465" s="164"/>
      <c r="R465" s="164"/>
      <c r="S465" s="164"/>
      <c r="T465" s="164"/>
      <c r="U465" s="164"/>
      <c r="V465" s="164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64"/>
      <c r="N466" s="164"/>
      <c r="O466" s="164"/>
      <c r="P466" s="164"/>
      <c r="Q466" s="164"/>
      <c r="R466" s="164"/>
      <c r="S466" s="164"/>
      <c r="T466" s="164"/>
      <c r="U466" s="164"/>
      <c r="V466" s="164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64"/>
      <c r="N467" s="164"/>
      <c r="O467" s="164"/>
      <c r="P467" s="164"/>
      <c r="Q467" s="164"/>
      <c r="R467" s="164"/>
      <c r="S467" s="164"/>
      <c r="T467" s="164"/>
      <c r="U467" s="164"/>
      <c r="V467" s="164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64"/>
      <c r="N469" s="164"/>
      <c r="O469" s="164"/>
      <c r="P469" s="164"/>
      <c r="Q469" s="164"/>
      <c r="R469" s="164"/>
      <c r="S469" s="164"/>
      <c r="T469" s="164"/>
      <c r="U469" s="164"/>
      <c r="V469" s="164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64"/>
      <c r="N470" s="164"/>
      <c r="O470" s="164"/>
      <c r="P470" s="164"/>
      <c r="Q470" s="164"/>
      <c r="R470" s="164"/>
      <c r="S470" s="164"/>
      <c r="T470" s="164"/>
      <c r="U470" s="164"/>
      <c r="V470" s="164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64"/>
      <c r="N471" s="164"/>
      <c r="O471" s="164"/>
      <c r="P471" s="164"/>
      <c r="Q471" s="164"/>
      <c r="R471" s="164"/>
      <c r="S471" s="164"/>
      <c r="T471" s="164"/>
      <c r="U471" s="164"/>
      <c r="V471" s="164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64"/>
      <c r="N472" s="164"/>
      <c r="O472" s="164"/>
      <c r="P472" s="164"/>
      <c r="Q472" s="164"/>
      <c r="R472" s="164"/>
      <c r="S472" s="164"/>
      <c r="T472" s="164"/>
      <c r="U472" s="164"/>
      <c r="V472" s="164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64"/>
      <c r="N473" s="164"/>
      <c r="O473" s="164"/>
      <c r="P473" s="164"/>
      <c r="Q473" s="164"/>
      <c r="R473" s="164"/>
      <c r="S473" s="164"/>
      <c r="T473" s="164"/>
      <c r="U473" s="164"/>
      <c r="V473" s="164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64"/>
      <c r="N474" s="164"/>
      <c r="O474" s="164"/>
      <c r="P474" s="164"/>
      <c r="Q474" s="164"/>
      <c r="R474" s="164"/>
      <c r="S474" s="164"/>
      <c r="T474" s="164"/>
      <c r="U474" s="164"/>
      <c r="V474" s="164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64"/>
      <c r="N475" s="164"/>
      <c r="O475" s="164"/>
      <c r="P475" s="164"/>
      <c r="Q475" s="164"/>
      <c r="R475" s="164"/>
      <c r="S475" s="164"/>
      <c r="T475" s="164"/>
      <c r="U475" s="164"/>
      <c r="V475" s="164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64"/>
      <c r="N476" s="164"/>
      <c r="O476" s="164"/>
      <c r="P476" s="164"/>
      <c r="Q476" s="164"/>
      <c r="R476" s="164"/>
      <c r="S476" s="164"/>
      <c r="T476" s="164"/>
      <c r="U476" s="164"/>
      <c r="V476" s="164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64"/>
      <c r="N477" s="164"/>
      <c r="O477" s="164"/>
      <c r="P477" s="164"/>
      <c r="Q477" s="164"/>
      <c r="R477" s="164"/>
      <c r="S477" s="164"/>
      <c r="T477" s="164"/>
      <c r="U477" s="164"/>
      <c r="V477" s="164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64"/>
      <c r="N478" s="164"/>
      <c r="O478" s="164"/>
      <c r="P478" s="164"/>
      <c r="Q478" s="164"/>
      <c r="R478" s="164"/>
      <c r="S478" s="164"/>
      <c r="T478" s="164"/>
      <c r="U478" s="164"/>
      <c r="V478" s="164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64"/>
      <c r="N480" s="164"/>
      <c r="O480" s="164"/>
      <c r="P480" s="164"/>
      <c r="Q480" s="164"/>
      <c r="R480" s="164"/>
      <c r="S480" s="164"/>
      <c r="T480" s="164"/>
      <c r="U480" s="164"/>
      <c r="V480" s="164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64"/>
      <c r="N481" s="164"/>
      <c r="O481" s="164"/>
      <c r="P481" s="164"/>
      <c r="Q481" s="164"/>
      <c r="R481" s="164"/>
      <c r="S481" s="164"/>
      <c r="T481" s="164"/>
      <c r="U481" s="164"/>
      <c r="V481" s="164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64"/>
      <c r="N482" s="164"/>
      <c r="O482" s="164"/>
      <c r="P482" s="164"/>
      <c r="Q482" s="164"/>
      <c r="R482" s="164"/>
      <c r="S482" s="164"/>
      <c r="T482" s="164"/>
      <c r="U482" s="164"/>
      <c r="V482" s="164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64"/>
      <c r="N483" s="164"/>
      <c r="O483" s="164"/>
      <c r="P483" s="164"/>
      <c r="Q483" s="164"/>
      <c r="R483" s="164"/>
      <c r="S483" s="164"/>
      <c r="T483" s="164"/>
      <c r="U483" s="164"/>
      <c r="V483" s="164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64"/>
      <c r="N484" s="164"/>
      <c r="O484" s="164"/>
      <c r="P484" s="164"/>
      <c r="Q484" s="164"/>
      <c r="R484" s="164"/>
      <c r="S484" s="164"/>
      <c r="T484" s="164"/>
      <c r="U484" s="164"/>
      <c r="V484" s="164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64"/>
      <c r="N485" s="164"/>
      <c r="O485" s="164"/>
      <c r="P485" s="164"/>
      <c r="Q485" s="164"/>
      <c r="R485" s="164"/>
      <c r="S485" s="164"/>
      <c r="T485" s="164"/>
      <c r="U485" s="164"/>
      <c r="V485" s="164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64"/>
      <c r="N486" s="164"/>
      <c r="O486" s="164"/>
      <c r="P486" s="164"/>
      <c r="Q486" s="164"/>
      <c r="R486" s="164"/>
      <c r="S486" s="164"/>
      <c r="T486" s="164"/>
      <c r="U486" s="164"/>
      <c r="V486" s="164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64"/>
      <c r="N487" s="164"/>
      <c r="O487" s="164"/>
      <c r="P487" s="164"/>
      <c r="Q487" s="164"/>
      <c r="R487" s="164"/>
      <c r="S487" s="164"/>
      <c r="T487" s="164"/>
      <c r="U487" s="164"/>
      <c r="V487" s="164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64"/>
      <c r="N488" s="164"/>
      <c r="O488" s="164"/>
      <c r="P488" s="164"/>
      <c r="Q488" s="164"/>
      <c r="R488" s="164"/>
      <c r="S488" s="164"/>
      <c r="T488" s="164"/>
      <c r="U488" s="164"/>
      <c r="V488" s="164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64"/>
      <c r="N489" s="164"/>
      <c r="O489" s="164"/>
      <c r="P489" s="164"/>
      <c r="Q489" s="164"/>
      <c r="R489" s="164"/>
      <c r="S489" s="164"/>
      <c r="T489" s="164"/>
      <c r="U489" s="164"/>
      <c r="V489" s="164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64"/>
      <c r="N490" s="164"/>
      <c r="O490" s="164"/>
      <c r="P490" s="164"/>
      <c r="Q490" s="164"/>
      <c r="R490" s="164"/>
      <c r="S490" s="164"/>
      <c r="T490" s="164"/>
      <c r="U490" s="164"/>
      <c r="V490" s="164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64"/>
      <c r="N491" s="164"/>
      <c r="O491" s="164"/>
      <c r="P491" s="164"/>
      <c r="Q491" s="164"/>
      <c r="R491" s="164"/>
      <c r="S491" s="164"/>
      <c r="T491" s="164"/>
      <c r="U491" s="164"/>
      <c r="V491" s="164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64"/>
      <c r="N492" s="164"/>
      <c r="O492" s="164"/>
      <c r="P492" s="164"/>
      <c r="Q492" s="164"/>
      <c r="R492" s="164"/>
      <c r="S492" s="164"/>
      <c r="T492" s="164"/>
      <c r="U492" s="164"/>
      <c r="V492" s="164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64"/>
      <c r="N493" s="164"/>
      <c r="O493" s="164"/>
      <c r="P493" s="164"/>
      <c r="Q493" s="164"/>
      <c r="R493" s="164"/>
      <c r="S493" s="164"/>
      <c r="T493" s="164"/>
      <c r="U493" s="164"/>
      <c r="V493" s="164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64"/>
      <c r="N494" s="164"/>
      <c r="O494" s="164"/>
      <c r="P494" s="164"/>
      <c r="Q494" s="164"/>
      <c r="R494" s="164"/>
      <c r="S494" s="164"/>
      <c r="T494" s="164"/>
      <c r="U494" s="164"/>
      <c r="V494" s="164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64"/>
      <c r="N495" s="164"/>
      <c r="O495" s="164"/>
      <c r="P495" s="164"/>
      <c r="Q495" s="164"/>
      <c r="R495" s="164"/>
      <c r="S495" s="164"/>
      <c r="T495" s="164"/>
      <c r="U495" s="164"/>
      <c r="V495" s="164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64"/>
      <c r="N496" s="164"/>
      <c r="O496" s="164"/>
      <c r="P496" s="164"/>
      <c r="Q496" s="164"/>
      <c r="R496" s="164"/>
      <c r="S496" s="164"/>
      <c r="T496" s="164"/>
      <c r="U496" s="164"/>
      <c r="V496" s="164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64"/>
      <c r="N497" s="164"/>
      <c r="O497" s="164"/>
      <c r="P497" s="164"/>
      <c r="Q497" s="164"/>
      <c r="R497" s="164"/>
      <c r="S497" s="164"/>
      <c r="T497" s="164"/>
      <c r="U497" s="164"/>
      <c r="V497" s="164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64"/>
      <c r="N498" s="164"/>
      <c r="O498" s="164"/>
      <c r="P498" s="164"/>
      <c r="Q498" s="164"/>
      <c r="R498" s="164"/>
      <c r="S498" s="164"/>
      <c r="T498" s="164"/>
      <c r="U498" s="164"/>
      <c r="V498" s="164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64"/>
      <c r="N499" s="164"/>
      <c r="O499" s="164"/>
      <c r="P499" s="164"/>
      <c r="Q499" s="164"/>
      <c r="R499" s="164"/>
      <c r="S499" s="164"/>
      <c r="T499" s="164"/>
      <c r="U499" s="164"/>
      <c r="V499" s="164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64"/>
      <c r="N500" s="164"/>
      <c r="O500" s="164"/>
      <c r="P500" s="164"/>
      <c r="Q500" s="164"/>
      <c r="R500" s="164"/>
      <c r="S500" s="164"/>
      <c r="T500" s="164"/>
      <c r="U500" s="164"/>
      <c r="V500" s="164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64"/>
      <c r="N501" s="164"/>
      <c r="O501" s="164"/>
      <c r="P501" s="164"/>
      <c r="Q501" s="164"/>
      <c r="R501" s="164"/>
      <c r="S501" s="164"/>
      <c r="T501" s="164"/>
      <c r="U501" s="164"/>
      <c r="V501" s="164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64"/>
      <c r="N502" s="164"/>
      <c r="O502" s="164"/>
      <c r="P502" s="164"/>
      <c r="Q502" s="164"/>
      <c r="R502" s="164"/>
      <c r="S502" s="164"/>
      <c r="T502" s="164"/>
      <c r="U502" s="164"/>
      <c r="V502" s="164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64"/>
      <c r="N503" s="164"/>
      <c r="O503" s="164"/>
      <c r="P503" s="164"/>
      <c r="Q503" s="164"/>
      <c r="R503" s="164"/>
      <c r="S503" s="164"/>
      <c r="T503" s="164"/>
      <c r="U503" s="164"/>
      <c r="V503" s="164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64"/>
      <c r="N504" s="164"/>
      <c r="O504" s="164"/>
      <c r="P504" s="164"/>
      <c r="Q504" s="164"/>
      <c r="R504" s="164"/>
      <c r="S504" s="164"/>
      <c r="T504" s="164"/>
      <c r="U504" s="164"/>
      <c r="V504" s="164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64"/>
      <c r="N505" s="164"/>
      <c r="O505" s="164"/>
      <c r="P505" s="164"/>
      <c r="Q505" s="164"/>
      <c r="R505" s="164"/>
      <c r="S505" s="164"/>
      <c r="T505" s="164"/>
      <c r="U505" s="164"/>
      <c r="V505" s="164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64"/>
      <c r="N506" s="164"/>
      <c r="O506" s="164"/>
      <c r="P506" s="164"/>
      <c r="Q506" s="164"/>
      <c r="R506" s="164"/>
      <c r="S506" s="164"/>
      <c r="T506" s="164"/>
      <c r="U506" s="164"/>
      <c r="V506" s="164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64"/>
      <c r="N507" s="164"/>
      <c r="O507" s="164"/>
      <c r="P507" s="164"/>
      <c r="Q507" s="164"/>
      <c r="R507" s="164"/>
      <c r="S507" s="164"/>
      <c r="T507" s="164"/>
      <c r="U507" s="164"/>
      <c r="V507" s="164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64"/>
      <c r="N508" s="164"/>
      <c r="O508" s="164"/>
      <c r="P508" s="164"/>
      <c r="Q508" s="164"/>
      <c r="R508" s="164"/>
      <c r="S508" s="164"/>
      <c r="T508" s="164"/>
      <c r="U508" s="164"/>
      <c r="V508" s="164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64"/>
      <c r="N509" s="164"/>
      <c r="O509" s="164"/>
      <c r="P509" s="164"/>
      <c r="Q509" s="164"/>
      <c r="R509" s="164"/>
      <c r="S509" s="164"/>
      <c r="T509" s="164"/>
      <c r="U509" s="164"/>
      <c r="V509" s="164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64"/>
      <c r="N533" s="164"/>
      <c r="O533" s="164"/>
      <c r="P533" s="164"/>
      <c r="Q533" s="164"/>
      <c r="R533" s="164"/>
      <c r="S533" s="164"/>
      <c r="T533" s="164"/>
      <c r="U533" s="164"/>
      <c r="V533" s="164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64"/>
      <c r="N537" s="164"/>
      <c r="O537" s="164"/>
      <c r="P537" s="164"/>
      <c r="Q537" s="164"/>
      <c r="R537" s="164"/>
      <c r="S537" s="164"/>
      <c r="T537" s="164"/>
      <c r="U537" s="164"/>
      <c r="V537" s="164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64"/>
      <c r="N538" s="164"/>
      <c r="O538" s="164"/>
      <c r="P538" s="164"/>
      <c r="Q538" s="164"/>
      <c r="R538" s="164"/>
      <c r="S538" s="164"/>
      <c r="T538" s="164"/>
      <c r="U538" s="164"/>
      <c r="V538" s="164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64"/>
      <c r="N539" s="164"/>
      <c r="O539" s="164"/>
      <c r="P539" s="164"/>
      <c r="Q539" s="164"/>
      <c r="R539" s="164"/>
      <c r="S539" s="164"/>
      <c r="T539" s="164"/>
      <c r="U539" s="164"/>
      <c r="V539" s="164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64"/>
      <c r="N540" s="164"/>
      <c r="O540" s="164"/>
      <c r="P540" s="164"/>
      <c r="Q540" s="164"/>
      <c r="R540" s="164"/>
      <c r="S540" s="164"/>
      <c r="T540" s="164"/>
      <c r="U540" s="164"/>
      <c r="V540" s="164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64"/>
      <c r="N541" s="164"/>
      <c r="O541" s="164"/>
      <c r="P541" s="164"/>
      <c r="Q541" s="164"/>
      <c r="R541" s="164"/>
      <c r="S541" s="164"/>
      <c r="T541" s="164"/>
      <c r="U541" s="164"/>
      <c r="V541" s="164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64"/>
      <c r="N542" s="164"/>
      <c r="O542" s="164"/>
      <c r="P542" s="164"/>
      <c r="Q542" s="164"/>
      <c r="R542" s="164"/>
      <c r="S542" s="164"/>
      <c r="T542" s="164"/>
      <c r="U542" s="164"/>
      <c r="V542" s="164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64"/>
      <c r="N543" s="164"/>
      <c r="O543" s="164"/>
      <c r="P543" s="164"/>
      <c r="Q543" s="164"/>
      <c r="R543" s="164"/>
      <c r="S543" s="164"/>
      <c r="T543" s="164"/>
      <c r="U543" s="164"/>
      <c r="V543" s="164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64"/>
      <c r="N544" s="164"/>
      <c r="O544" s="164"/>
      <c r="P544" s="164"/>
      <c r="Q544" s="164"/>
      <c r="R544" s="164"/>
      <c r="S544" s="164"/>
      <c r="T544" s="164"/>
      <c r="U544" s="164"/>
      <c r="V544" s="164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64"/>
      <c r="N545" s="164"/>
      <c r="O545" s="164"/>
      <c r="P545" s="164"/>
      <c r="Q545" s="164"/>
      <c r="R545" s="164"/>
      <c r="S545" s="164"/>
      <c r="T545" s="164"/>
      <c r="U545" s="164"/>
      <c r="V545" s="164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64"/>
      <c r="N554" s="164"/>
      <c r="O554" s="164"/>
      <c r="P554" s="164"/>
      <c r="Q554" s="164"/>
      <c r="R554" s="164"/>
      <c r="S554" s="164"/>
      <c r="T554" s="164"/>
      <c r="U554" s="164"/>
      <c r="V554" s="164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64"/>
      <c r="N555" s="164"/>
      <c r="O555" s="164"/>
      <c r="P555" s="164"/>
      <c r="Q555" s="164"/>
      <c r="R555" s="164"/>
      <c r="S555" s="164"/>
      <c r="T555" s="164"/>
      <c r="U555" s="164"/>
      <c r="V555" s="164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64"/>
      <c r="N556" s="164"/>
      <c r="O556" s="164"/>
      <c r="P556" s="164"/>
      <c r="Q556" s="164"/>
      <c r="R556" s="164"/>
      <c r="S556" s="164"/>
      <c r="T556" s="164"/>
      <c r="U556" s="164"/>
      <c r="V556" s="164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64"/>
      <c r="N557" s="164"/>
      <c r="O557" s="164"/>
      <c r="P557" s="164"/>
      <c r="Q557" s="164"/>
      <c r="R557" s="164"/>
      <c r="S557" s="164"/>
      <c r="T557" s="164"/>
      <c r="U557" s="164"/>
      <c r="V557" s="164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64"/>
      <c r="N558" s="164"/>
      <c r="O558" s="164"/>
      <c r="P558" s="164"/>
      <c r="Q558" s="164"/>
      <c r="R558" s="164"/>
      <c r="S558" s="164"/>
      <c r="T558" s="164"/>
      <c r="U558" s="164"/>
      <c r="V558" s="164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64"/>
      <c r="N559" s="164"/>
      <c r="O559" s="164"/>
      <c r="P559" s="164"/>
      <c r="Q559" s="164"/>
      <c r="R559" s="164"/>
      <c r="S559" s="164"/>
      <c r="T559" s="164"/>
      <c r="U559" s="164"/>
      <c r="V559" s="164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64"/>
      <c r="N560" s="164"/>
      <c r="O560" s="164"/>
      <c r="P560" s="164"/>
      <c r="Q560" s="164"/>
      <c r="R560" s="164"/>
      <c r="S560" s="164"/>
      <c r="T560" s="164"/>
      <c r="U560" s="164"/>
      <c r="V560" s="164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64"/>
      <c r="N561" s="164"/>
      <c r="O561" s="164"/>
      <c r="P561" s="164"/>
      <c r="Q561" s="164"/>
      <c r="R561" s="164"/>
      <c r="S561" s="164"/>
      <c r="T561" s="164"/>
      <c r="U561" s="164"/>
      <c r="V561" s="164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64"/>
      <c r="N562" s="164"/>
      <c r="O562" s="164"/>
      <c r="P562" s="164"/>
      <c r="Q562" s="164"/>
      <c r="R562" s="164"/>
      <c r="S562" s="164"/>
      <c r="T562" s="164"/>
      <c r="U562" s="164"/>
      <c r="V562" s="164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64"/>
      <c r="N563" s="164"/>
      <c r="O563" s="164"/>
      <c r="P563" s="164"/>
      <c r="Q563" s="164"/>
      <c r="R563" s="164"/>
      <c r="S563" s="164"/>
      <c r="T563" s="164"/>
      <c r="U563" s="164"/>
      <c r="V563" s="164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64"/>
      <c r="N573" s="164"/>
      <c r="O573" s="164"/>
      <c r="P573" s="164"/>
      <c r="Q573" s="164"/>
      <c r="R573" s="164"/>
      <c r="S573" s="164"/>
      <c r="T573" s="164"/>
      <c r="U573" s="164"/>
      <c r="V573" s="164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64"/>
      <c r="N574" s="164"/>
      <c r="O574" s="164"/>
      <c r="P574" s="164"/>
      <c r="Q574" s="164"/>
      <c r="R574" s="164"/>
      <c r="S574" s="164"/>
      <c r="T574" s="164"/>
      <c r="U574" s="164"/>
      <c r="V574" s="164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64"/>
      <c r="N575" s="164"/>
      <c r="O575" s="164"/>
      <c r="P575" s="164"/>
      <c r="Q575" s="164"/>
      <c r="R575" s="164"/>
      <c r="S575" s="164"/>
      <c r="T575" s="164"/>
      <c r="U575" s="164"/>
      <c r="V575" s="164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64"/>
      <c r="N576" s="164"/>
      <c r="O576" s="164"/>
      <c r="P576" s="164"/>
      <c r="Q576" s="164"/>
      <c r="R576" s="164"/>
      <c r="S576" s="164"/>
      <c r="T576" s="164"/>
      <c r="U576" s="164"/>
      <c r="V576" s="164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64"/>
      <c r="N577" s="164"/>
      <c r="O577" s="164"/>
      <c r="P577" s="164"/>
      <c r="Q577" s="164"/>
      <c r="R577" s="164"/>
      <c r="S577" s="164"/>
      <c r="T577" s="164"/>
      <c r="U577" s="164"/>
      <c r="V577" s="164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64"/>
      <c r="N578" s="164"/>
      <c r="O578" s="164"/>
      <c r="P578" s="164"/>
      <c r="Q578" s="164"/>
      <c r="R578" s="164"/>
      <c r="S578" s="164"/>
      <c r="T578" s="164"/>
      <c r="U578" s="164"/>
      <c r="V578" s="164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64"/>
      <c r="N579" s="164"/>
      <c r="O579" s="164"/>
      <c r="P579" s="164"/>
      <c r="Q579" s="164"/>
      <c r="R579" s="164"/>
      <c r="S579" s="164"/>
      <c r="T579" s="164"/>
      <c r="U579" s="164"/>
      <c r="V579" s="164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64"/>
      <c r="N585" s="164"/>
      <c r="O585" s="164"/>
      <c r="P585" s="164"/>
      <c r="Q585" s="164"/>
      <c r="R585" s="164"/>
      <c r="S585" s="164"/>
      <c r="T585" s="164"/>
      <c r="U585" s="164"/>
      <c r="V585" s="164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64"/>
      <c r="N586" s="164"/>
      <c r="O586" s="164"/>
      <c r="P586" s="164"/>
      <c r="Q586" s="164"/>
      <c r="R586" s="164"/>
      <c r="S586" s="164"/>
      <c r="T586" s="164"/>
      <c r="U586" s="164"/>
      <c r="V586" s="164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64"/>
      <c r="N587" s="164"/>
      <c r="O587" s="164"/>
      <c r="P587" s="164"/>
      <c r="Q587" s="164"/>
      <c r="R587" s="164"/>
      <c r="S587" s="164"/>
      <c r="T587" s="164"/>
      <c r="U587" s="164"/>
      <c r="V587" s="164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64"/>
      <c r="N588" s="164"/>
      <c r="O588" s="164"/>
      <c r="P588" s="164"/>
      <c r="Q588" s="164"/>
      <c r="R588" s="164"/>
      <c r="S588" s="164"/>
      <c r="T588" s="164"/>
      <c r="U588" s="164"/>
      <c r="V588" s="164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64"/>
      <c r="N589" s="164"/>
      <c r="O589" s="164"/>
      <c r="P589" s="164"/>
      <c r="Q589" s="164"/>
      <c r="R589" s="164"/>
      <c r="S589" s="164"/>
      <c r="T589" s="164"/>
      <c r="U589" s="164"/>
      <c r="V589" s="164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64"/>
      <c r="N590" s="164"/>
      <c r="O590" s="164"/>
      <c r="P590" s="164"/>
      <c r="Q590" s="164"/>
      <c r="R590" s="164"/>
      <c r="S590" s="164"/>
      <c r="T590" s="164"/>
      <c r="U590" s="164"/>
      <c r="V590" s="164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64"/>
      <c r="N591" s="164"/>
      <c r="O591" s="164"/>
      <c r="P591" s="164"/>
      <c r="Q591" s="164"/>
      <c r="R591" s="164"/>
      <c r="S591" s="164"/>
      <c r="T591" s="164"/>
      <c r="U591" s="164"/>
      <c r="V591" s="164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64"/>
      <c r="N592" s="164"/>
      <c r="O592" s="164"/>
      <c r="P592" s="164"/>
      <c r="Q592" s="164"/>
      <c r="R592" s="164"/>
      <c r="S592" s="164"/>
      <c r="T592" s="164"/>
      <c r="U592" s="164"/>
      <c r="V592" s="164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64"/>
      <c r="N593" s="164"/>
      <c r="O593" s="164"/>
      <c r="P593" s="164"/>
      <c r="Q593" s="164"/>
      <c r="R593" s="164"/>
      <c r="S593" s="164"/>
      <c r="T593" s="164"/>
      <c r="U593" s="164"/>
      <c r="V593" s="164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64"/>
      <c r="N594" s="164"/>
      <c r="O594" s="164"/>
      <c r="P594" s="164"/>
      <c r="Q594" s="164"/>
      <c r="R594" s="164"/>
      <c r="S594" s="164"/>
      <c r="T594" s="164"/>
      <c r="U594" s="164"/>
      <c r="V594" s="164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64"/>
      <c r="N595" s="164"/>
      <c r="O595" s="164"/>
      <c r="P595" s="164"/>
      <c r="Q595" s="164"/>
      <c r="R595" s="164"/>
      <c r="S595" s="164"/>
      <c r="T595" s="164"/>
      <c r="U595" s="164"/>
      <c r="V595" s="164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64"/>
      <c r="N596" s="164"/>
      <c r="O596" s="164"/>
      <c r="P596" s="164"/>
      <c r="Q596" s="164"/>
      <c r="R596" s="164"/>
      <c r="S596" s="164"/>
      <c r="T596" s="164"/>
      <c r="U596" s="164"/>
      <c r="V596" s="164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64"/>
      <c r="N597" s="164"/>
      <c r="O597" s="164"/>
      <c r="P597" s="164"/>
      <c r="Q597" s="164"/>
      <c r="R597" s="164"/>
      <c r="S597" s="164"/>
      <c r="T597" s="164"/>
      <c r="U597" s="164"/>
      <c r="V597" s="164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64"/>
      <c r="N598" s="164"/>
      <c r="O598" s="164"/>
      <c r="P598" s="164"/>
      <c r="Q598" s="164"/>
      <c r="R598" s="164"/>
      <c r="S598" s="164"/>
      <c r="T598" s="164"/>
      <c r="U598" s="164"/>
      <c r="V598" s="164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64"/>
      <c r="N599" s="164"/>
      <c r="O599" s="164"/>
      <c r="P599" s="164"/>
      <c r="Q599" s="164"/>
      <c r="R599" s="164"/>
      <c r="S599" s="164"/>
      <c r="T599" s="164"/>
      <c r="U599" s="164"/>
      <c r="V599" s="164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64"/>
      <c r="N609" s="164"/>
      <c r="O609" s="164"/>
      <c r="P609" s="164"/>
      <c r="Q609" s="164"/>
      <c r="R609" s="164"/>
      <c r="S609" s="164"/>
      <c r="T609" s="164"/>
      <c r="U609" s="164"/>
      <c r="V609" s="164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64"/>
      <c r="N610" s="164"/>
      <c r="O610" s="164"/>
      <c r="P610" s="164"/>
      <c r="Q610" s="164"/>
      <c r="R610" s="164"/>
      <c r="S610" s="164"/>
      <c r="T610" s="164"/>
      <c r="U610" s="164"/>
      <c r="V610" s="164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64"/>
      <c r="N611" s="164"/>
      <c r="O611" s="164"/>
      <c r="P611" s="164"/>
      <c r="Q611" s="164"/>
      <c r="R611" s="164"/>
      <c r="S611" s="164"/>
      <c r="T611" s="164"/>
      <c r="U611" s="164"/>
      <c r="V611" s="164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64"/>
      <c r="N612" s="164"/>
      <c r="O612" s="164"/>
      <c r="P612" s="164"/>
      <c r="Q612" s="164"/>
      <c r="R612" s="164"/>
      <c r="S612" s="164"/>
      <c r="T612" s="164"/>
      <c r="U612" s="164"/>
      <c r="V612" s="164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64"/>
      <c r="N613" s="164"/>
      <c r="O613" s="164"/>
      <c r="P613" s="164"/>
      <c r="Q613" s="164"/>
      <c r="R613" s="164"/>
      <c r="S613" s="164"/>
      <c r="T613" s="164"/>
      <c r="U613" s="164"/>
      <c r="V613" s="164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64"/>
      <c r="N614" s="164"/>
      <c r="O614" s="164"/>
      <c r="P614" s="164"/>
      <c r="Q614" s="164"/>
      <c r="R614" s="164"/>
      <c r="S614" s="164"/>
      <c r="T614" s="164"/>
      <c r="U614" s="164"/>
      <c r="V614" s="164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64"/>
      <c r="N615" s="164"/>
      <c r="O615" s="164"/>
      <c r="P615" s="164"/>
      <c r="Q615" s="164"/>
      <c r="R615" s="164"/>
      <c r="S615" s="164"/>
      <c r="T615" s="164"/>
      <c r="U615" s="164"/>
      <c r="V615" s="164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64"/>
      <c r="N616" s="164"/>
      <c r="O616" s="164"/>
      <c r="P616" s="164"/>
      <c r="Q616" s="164"/>
      <c r="R616" s="164"/>
      <c r="S616" s="164"/>
      <c r="T616" s="164"/>
      <c r="U616" s="164"/>
      <c r="V616" s="164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64"/>
      <c r="N617" s="164"/>
      <c r="O617" s="164"/>
      <c r="P617" s="164"/>
      <c r="Q617" s="164"/>
      <c r="R617" s="164"/>
      <c r="S617" s="164"/>
      <c r="T617" s="164"/>
      <c r="U617" s="164"/>
      <c r="V617" s="164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64"/>
      <c r="N627" s="164"/>
      <c r="O627" s="164"/>
      <c r="P627" s="164"/>
      <c r="Q627" s="164"/>
      <c r="R627" s="164"/>
      <c r="S627" s="164"/>
      <c r="T627" s="164"/>
      <c r="U627" s="164"/>
      <c r="V627" s="164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64"/>
      <c r="N628" s="164"/>
      <c r="O628" s="164"/>
      <c r="P628" s="164"/>
      <c r="Q628" s="164"/>
      <c r="R628" s="164"/>
      <c r="S628" s="164"/>
      <c r="T628" s="164"/>
      <c r="U628" s="164"/>
      <c r="V628" s="164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64"/>
      <c r="N629" s="164"/>
      <c r="O629" s="164"/>
      <c r="P629" s="164"/>
      <c r="Q629" s="164"/>
      <c r="R629" s="164"/>
      <c r="S629" s="164"/>
      <c r="T629" s="164"/>
      <c r="U629" s="164"/>
      <c r="V629" s="164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64"/>
      <c r="N630" s="164"/>
      <c r="O630" s="164"/>
      <c r="P630" s="164"/>
      <c r="Q630" s="164"/>
      <c r="R630" s="164"/>
      <c r="S630" s="164"/>
      <c r="T630" s="164"/>
      <c r="U630" s="164"/>
      <c r="V630" s="164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64"/>
      <c r="N631" s="164"/>
      <c r="O631" s="164"/>
      <c r="P631" s="164"/>
      <c r="Q631" s="164"/>
      <c r="R631" s="164"/>
      <c r="S631" s="164"/>
      <c r="T631" s="164"/>
      <c r="U631" s="164"/>
      <c r="V631" s="164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64"/>
      <c r="N632" s="164"/>
      <c r="O632" s="164"/>
      <c r="P632" s="164"/>
      <c r="Q632" s="164"/>
      <c r="R632" s="164"/>
      <c r="S632" s="164"/>
      <c r="T632" s="164"/>
      <c r="U632" s="164"/>
      <c r="V632" s="164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64"/>
      <c r="N633" s="164"/>
      <c r="O633" s="164"/>
      <c r="P633" s="164"/>
      <c r="Q633" s="164"/>
      <c r="R633" s="164"/>
      <c r="S633" s="164"/>
      <c r="T633" s="164"/>
      <c r="U633" s="164"/>
      <c r="V633" s="164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64"/>
      <c r="N634" s="164"/>
      <c r="O634" s="164"/>
      <c r="P634" s="164"/>
      <c r="Q634" s="164"/>
      <c r="R634" s="164"/>
      <c r="S634" s="164"/>
      <c r="T634" s="164"/>
      <c r="U634" s="164"/>
      <c r="V634" s="164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64"/>
      <c r="N635" s="164"/>
      <c r="O635" s="164"/>
      <c r="P635" s="164"/>
      <c r="Q635" s="164"/>
      <c r="R635" s="164"/>
      <c r="S635" s="164"/>
      <c r="T635" s="164"/>
      <c r="U635" s="164"/>
      <c r="V635" s="164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64"/>
      <c r="N637" s="164"/>
      <c r="O637" s="164"/>
      <c r="P637" s="164"/>
      <c r="Q637" s="164"/>
      <c r="R637" s="164"/>
      <c r="S637" s="164"/>
      <c r="T637" s="164"/>
      <c r="U637" s="164"/>
      <c r="V637" s="164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64"/>
      <c r="N638" s="164"/>
      <c r="O638" s="164"/>
      <c r="P638" s="164"/>
      <c r="Q638" s="164"/>
      <c r="R638" s="164"/>
      <c r="S638" s="164"/>
      <c r="T638" s="164"/>
      <c r="U638" s="164"/>
      <c r="V638" s="164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64"/>
      <c r="N641" s="164"/>
      <c r="O641" s="164"/>
      <c r="P641" s="164"/>
      <c r="Q641" s="164"/>
      <c r="R641" s="164"/>
      <c r="S641" s="164"/>
      <c r="T641" s="164"/>
      <c r="U641" s="164"/>
      <c r="V641" s="164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64"/>
      <c r="N642" s="164"/>
      <c r="O642" s="164"/>
      <c r="P642" s="164"/>
      <c r="Q642" s="164"/>
      <c r="R642" s="164"/>
      <c r="S642" s="164"/>
      <c r="T642" s="164"/>
      <c r="U642" s="164"/>
      <c r="V642" s="164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64"/>
      <c r="N643" s="164"/>
      <c r="O643" s="164"/>
      <c r="P643" s="164"/>
      <c r="Q643" s="164"/>
      <c r="R643" s="164"/>
      <c r="S643" s="164"/>
      <c r="T643" s="164"/>
      <c r="U643" s="164"/>
      <c r="V643" s="164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64"/>
      <c r="N663" s="164"/>
      <c r="O663" s="164"/>
      <c r="P663" s="164"/>
      <c r="Q663" s="164"/>
      <c r="R663" s="164"/>
      <c r="S663" s="164"/>
      <c r="T663" s="164"/>
      <c r="U663" s="164"/>
      <c r="V663" s="164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64"/>
      <c r="N670" s="164"/>
      <c r="O670" s="164"/>
      <c r="P670" s="164"/>
      <c r="Q670" s="164"/>
      <c r="R670" s="164"/>
      <c r="S670" s="164"/>
      <c r="T670" s="164"/>
      <c r="U670" s="164"/>
      <c r="V670" s="164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64"/>
      <c r="N671" s="164"/>
      <c r="O671" s="164"/>
      <c r="P671" s="164"/>
      <c r="Q671" s="164"/>
      <c r="R671" s="164"/>
      <c r="S671" s="164"/>
      <c r="T671" s="164"/>
      <c r="U671" s="164"/>
      <c r="V671" s="164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64"/>
      <c r="N672" s="164"/>
      <c r="O672" s="164"/>
      <c r="P672" s="164"/>
      <c r="Q672" s="164"/>
      <c r="R672" s="164"/>
      <c r="S672" s="164"/>
      <c r="T672" s="164"/>
      <c r="U672" s="164"/>
      <c r="V672" s="164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64"/>
      <c r="N673" s="164"/>
      <c r="O673" s="164"/>
      <c r="P673" s="164"/>
      <c r="Q673" s="164"/>
      <c r="R673" s="164"/>
      <c r="S673" s="164"/>
      <c r="T673" s="164"/>
      <c r="U673" s="164"/>
      <c r="V673" s="164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64"/>
      <c r="N674" s="164"/>
      <c r="O674" s="164"/>
      <c r="P674" s="164"/>
      <c r="Q674" s="164"/>
      <c r="R674" s="164"/>
      <c r="S674" s="164"/>
      <c r="T674" s="164"/>
      <c r="U674" s="164"/>
      <c r="V674" s="164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64"/>
      <c r="N675" s="164"/>
      <c r="O675" s="164"/>
      <c r="P675" s="164"/>
      <c r="Q675" s="164"/>
      <c r="R675" s="164"/>
      <c r="S675" s="164"/>
      <c r="T675" s="164"/>
      <c r="U675" s="164"/>
      <c r="V675" s="164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64"/>
      <c r="N676" s="164"/>
      <c r="O676" s="164"/>
      <c r="P676" s="164"/>
      <c r="Q676" s="164"/>
      <c r="R676" s="164"/>
      <c r="S676" s="164"/>
      <c r="T676" s="164"/>
      <c r="U676" s="164"/>
      <c r="V676" s="164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64"/>
      <c r="N677" s="164"/>
      <c r="O677" s="164"/>
      <c r="P677" s="164"/>
      <c r="Q677" s="164"/>
      <c r="R677" s="164"/>
      <c r="S677" s="164"/>
      <c r="T677" s="164"/>
      <c r="U677" s="164"/>
      <c r="V677" s="164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64"/>
      <c r="N678" s="164"/>
      <c r="O678" s="164"/>
      <c r="P678" s="164"/>
      <c r="Q678" s="164"/>
      <c r="R678" s="164"/>
      <c r="S678" s="164"/>
      <c r="T678" s="164"/>
      <c r="U678" s="164"/>
      <c r="V678" s="164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64"/>
      <c r="N679" s="164"/>
      <c r="O679" s="164"/>
      <c r="P679" s="164"/>
      <c r="Q679" s="164"/>
      <c r="R679" s="164"/>
      <c r="S679" s="164"/>
      <c r="T679" s="164"/>
      <c r="U679" s="164"/>
      <c r="V679" s="164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64"/>
      <c r="N680" s="164"/>
      <c r="O680" s="164"/>
      <c r="P680" s="164"/>
      <c r="Q680" s="164"/>
      <c r="R680" s="164"/>
      <c r="S680" s="164"/>
      <c r="T680" s="164"/>
      <c r="U680" s="164"/>
      <c r="V680" s="164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64"/>
      <c r="N681" s="164"/>
      <c r="O681" s="164"/>
      <c r="P681" s="164"/>
      <c r="Q681" s="164"/>
      <c r="R681" s="164"/>
      <c r="S681" s="164"/>
      <c r="T681" s="164"/>
      <c r="U681" s="164"/>
      <c r="V681" s="164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64"/>
      <c r="N682" s="164"/>
      <c r="O682" s="164"/>
      <c r="P682" s="164"/>
      <c r="Q682" s="164"/>
      <c r="R682" s="164"/>
      <c r="S682" s="164"/>
      <c r="T682" s="164"/>
      <c r="U682" s="164"/>
      <c r="V682" s="164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64"/>
      <c r="N683" s="164"/>
      <c r="O683" s="164"/>
      <c r="P683" s="164"/>
      <c r="Q683" s="164"/>
      <c r="R683" s="164"/>
      <c r="S683" s="164"/>
      <c r="T683" s="164"/>
      <c r="U683" s="164"/>
      <c r="V683" s="164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64"/>
      <c r="N684" s="164"/>
      <c r="O684" s="164"/>
      <c r="P684" s="164"/>
      <c r="Q684" s="164"/>
      <c r="R684" s="164"/>
      <c r="S684" s="164"/>
      <c r="T684" s="164"/>
      <c r="U684" s="164"/>
      <c r="V684" s="164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64"/>
      <c r="N685" s="164"/>
      <c r="O685" s="164"/>
      <c r="P685" s="164"/>
      <c r="Q685" s="164"/>
      <c r="R685" s="164"/>
      <c r="S685" s="164"/>
      <c r="T685" s="164"/>
      <c r="U685" s="164"/>
      <c r="V685" s="164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64"/>
      <c r="N686" s="164"/>
      <c r="O686" s="164"/>
      <c r="P686" s="164"/>
      <c r="Q686" s="164"/>
      <c r="R686" s="164"/>
      <c r="S686" s="164"/>
      <c r="T686" s="164"/>
      <c r="U686" s="164"/>
      <c r="V686" s="164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64"/>
      <c r="N687" s="164"/>
      <c r="O687" s="164"/>
      <c r="P687" s="164"/>
      <c r="Q687" s="164"/>
      <c r="R687" s="164"/>
      <c r="S687" s="164"/>
      <c r="T687" s="164"/>
      <c r="U687" s="164"/>
      <c r="V687" s="164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64"/>
      <c r="N688" s="164"/>
      <c r="O688" s="164"/>
      <c r="P688" s="164"/>
      <c r="Q688" s="164"/>
      <c r="R688" s="164"/>
      <c r="S688" s="164"/>
      <c r="T688" s="164"/>
      <c r="U688" s="164"/>
      <c r="V688" s="164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64"/>
      <c r="N697" s="164"/>
      <c r="O697" s="164"/>
      <c r="P697" s="164"/>
      <c r="Q697" s="164"/>
      <c r="R697" s="164"/>
      <c r="S697" s="164"/>
      <c r="T697" s="164"/>
      <c r="U697" s="164"/>
      <c r="V697" s="164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64"/>
      <c r="N698" s="164"/>
      <c r="O698" s="164"/>
      <c r="P698" s="164"/>
      <c r="Q698" s="164"/>
      <c r="R698" s="164"/>
      <c r="S698" s="164"/>
      <c r="T698" s="164"/>
      <c r="U698" s="164"/>
      <c r="V698" s="164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64"/>
      <c r="N699" s="164"/>
      <c r="O699" s="164"/>
      <c r="P699" s="164"/>
      <c r="Q699" s="164"/>
      <c r="R699" s="164"/>
      <c r="S699" s="164"/>
      <c r="T699" s="164"/>
      <c r="U699" s="164"/>
      <c r="V699" s="164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64"/>
      <c r="N700" s="164"/>
      <c r="O700" s="164"/>
      <c r="P700" s="164"/>
      <c r="Q700" s="164"/>
      <c r="R700" s="164"/>
      <c r="S700" s="164"/>
      <c r="T700" s="164"/>
      <c r="U700" s="164"/>
      <c r="V700" s="164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64"/>
      <c r="N701" s="164"/>
      <c r="O701" s="164"/>
      <c r="P701" s="164"/>
      <c r="Q701" s="164"/>
      <c r="R701" s="164"/>
      <c r="S701" s="164"/>
      <c r="T701" s="164"/>
      <c r="U701" s="164"/>
      <c r="V701" s="164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64"/>
      <c r="N702" s="164"/>
      <c r="O702" s="164"/>
      <c r="P702" s="164"/>
      <c r="Q702" s="164"/>
      <c r="R702" s="164"/>
      <c r="S702" s="164"/>
      <c r="T702" s="164"/>
      <c r="U702" s="164"/>
      <c r="V702" s="164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64"/>
      <c r="N703" s="164"/>
      <c r="O703" s="164"/>
      <c r="P703" s="164"/>
      <c r="Q703" s="164"/>
      <c r="R703" s="164"/>
      <c r="S703" s="164"/>
      <c r="T703" s="164"/>
      <c r="U703" s="164"/>
      <c r="V703" s="164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64"/>
      <c r="N704" s="164"/>
      <c r="O704" s="164"/>
      <c r="P704" s="164"/>
      <c r="Q704" s="164"/>
      <c r="R704" s="164"/>
      <c r="S704" s="164"/>
      <c r="T704" s="164"/>
      <c r="U704" s="164"/>
      <c r="V704" s="164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64"/>
      <c r="N705" s="164"/>
      <c r="O705" s="164"/>
      <c r="P705" s="164"/>
      <c r="Q705" s="164"/>
      <c r="R705" s="164"/>
      <c r="S705" s="164"/>
      <c r="T705" s="164"/>
      <c r="U705" s="164"/>
      <c r="V705" s="164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64"/>
      <c r="N706" s="164"/>
      <c r="O706" s="164"/>
      <c r="P706" s="164"/>
      <c r="Q706" s="164"/>
      <c r="R706" s="164"/>
      <c r="S706" s="164"/>
      <c r="T706" s="164"/>
      <c r="U706" s="164"/>
      <c r="V706" s="164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64"/>
      <c r="N707" s="164"/>
      <c r="O707" s="164"/>
      <c r="P707" s="164"/>
      <c r="Q707" s="164"/>
      <c r="R707" s="164"/>
      <c r="S707" s="164"/>
      <c r="T707" s="164"/>
      <c r="U707" s="164"/>
      <c r="V707" s="164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64"/>
      <c r="N708" s="164"/>
      <c r="O708" s="164"/>
      <c r="P708" s="164"/>
      <c r="Q708" s="164"/>
      <c r="R708" s="164"/>
      <c r="S708" s="164"/>
      <c r="T708" s="164"/>
      <c r="U708" s="164"/>
      <c r="V708" s="164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64"/>
      <c r="N709" s="164"/>
      <c r="O709" s="164"/>
      <c r="P709" s="164"/>
      <c r="Q709" s="164"/>
      <c r="R709" s="164"/>
      <c r="S709" s="164"/>
      <c r="T709" s="164"/>
      <c r="U709" s="164"/>
      <c r="V709" s="164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64"/>
      <c r="N710" s="164"/>
      <c r="O710" s="164"/>
      <c r="P710" s="164"/>
      <c r="Q710" s="164"/>
      <c r="R710" s="164"/>
      <c r="S710" s="164"/>
      <c r="T710" s="164"/>
      <c r="U710" s="164"/>
      <c r="V710" s="164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64"/>
      <c r="N711" s="164"/>
      <c r="O711" s="164"/>
      <c r="P711" s="164"/>
      <c r="Q711" s="164"/>
      <c r="R711" s="164"/>
      <c r="S711" s="164"/>
      <c r="T711" s="164"/>
      <c r="U711" s="164"/>
      <c r="V711" s="164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64"/>
      <c r="N712" s="164"/>
      <c r="O712" s="164"/>
      <c r="P712" s="164"/>
      <c r="Q712" s="164"/>
      <c r="R712" s="164"/>
      <c r="S712" s="164"/>
      <c r="T712" s="164"/>
      <c r="U712" s="164"/>
      <c r="V712" s="164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64"/>
      <c r="N713" s="164"/>
      <c r="O713" s="164"/>
      <c r="P713" s="164"/>
      <c r="Q713" s="164"/>
      <c r="R713" s="164"/>
      <c r="S713" s="164"/>
      <c r="T713" s="164"/>
      <c r="U713" s="164"/>
      <c r="V713" s="164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64"/>
      <c r="N714" s="164"/>
      <c r="O714" s="164"/>
      <c r="P714" s="164"/>
      <c r="Q714" s="164"/>
      <c r="R714" s="164"/>
      <c r="S714" s="164"/>
      <c r="T714" s="164"/>
      <c r="U714" s="164"/>
      <c r="V714" s="164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64"/>
      <c r="N715" s="164"/>
      <c r="O715" s="164"/>
      <c r="P715" s="164"/>
      <c r="Q715" s="164"/>
      <c r="R715" s="164"/>
      <c r="S715" s="164"/>
      <c r="T715" s="164"/>
      <c r="U715" s="164"/>
      <c r="V715" s="164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64"/>
      <c r="N716" s="164"/>
      <c r="O716" s="164"/>
      <c r="P716" s="164"/>
      <c r="Q716" s="164"/>
      <c r="R716" s="164"/>
      <c r="S716" s="164"/>
      <c r="T716" s="164"/>
      <c r="U716" s="164"/>
      <c r="V716" s="164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64"/>
      <c r="N717" s="164"/>
      <c r="O717" s="164"/>
      <c r="P717" s="164"/>
      <c r="Q717" s="164"/>
      <c r="R717" s="164"/>
      <c r="S717" s="164"/>
      <c r="T717" s="164"/>
      <c r="U717" s="164"/>
      <c r="V717" s="164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64"/>
      <c r="N718" s="164"/>
      <c r="O718" s="164"/>
      <c r="P718" s="164"/>
      <c r="Q718" s="164"/>
      <c r="R718" s="164"/>
      <c r="S718" s="164"/>
      <c r="T718" s="164"/>
      <c r="U718" s="164"/>
      <c r="V718" s="164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64"/>
      <c r="N719" s="164"/>
      <c r="O719" s="164"/>
      <c r="P719" s="164"/>
      <c r="Q719" s="164"/>
      <c r="R719" s="164"/>
      <c r="S719" s="164"/>
      <c r="T719" s="164"/>
      <c r="U719" s="164"/>
      <c r="V719" s="164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64"/>
      <c r="N720" s="164"/>
      <c r="O720" s="164"/>
      <c r="P720" s="164"/>
      <c r="Q720" s="164"/>
      <c r="R720" s="164"/>
      <c r="S720" s="164"/>
      <c r="T720" s="164"/>
      <c r="U720" s="164"/>
      <c r="V720" s="164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64"/>
      <c r="N721" s="164"/>
      <c r="O721" s="164"/>
      <c r="P721" s="164"/>
      <c r="Q721" s="164"/>
      <c r="R721" s="164"/>
      <c r="S721" s="164"/>
      <c r="T721" s="164"/>
      <c r="U721" s="164"/>
      <c r="V721" s="164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64"/>
      <c r="N722" s="164"/>
      <c r="O722" s="164"/>
      <c r="P722" s="164"/>
      <c r="Q722" s="164"/>
      <c r="R722" s="164"/>
      <c r="S722" s="164"/>
      <c r="T722" s="164"/>
      <c r="U722" s="164"/>
      <c r="V722" s="164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64"/>
      <c r="N723" s="164"/>
      <c r="O723" s="164"/>
      <c r="P723" s="164"/>
      <c r="Q723" s="164"/>
      <c r="R723" s="164"/>
      <c r="S723" s="164"/>
      <c r="T723" s="164"/>
      <c r="U723" s="164"/>
      <c r="V723" s="164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64"/>
      <c r="N724" s="164"/>
      <c r="O724" s="164"/>
      <c r="P724" s="164"/>
      <c r="Q724" s="164"/>
      <c r="R724" s="164"/>
      <c r="S724" s="164"/>
      <c r="T724" s="164"/>
      <c r="U724" s="164"/>
      <c r="V724" s="164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64"/>
      <c r="N725" s="164"/>
      <c r="O725" s="164"/>
      <c r="P725" s="164"/>
      <c r="Q725" s="164"/>
      <c r="R725" s="164"/>
      <c r="S725" s="164"/>
      <c r="T725" s="164"/>
      <c r="U725" s="164"/>
      <c r="V725" s="164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64"/>
      <c r="N726" s="164"/>
      <c r="O726" s="164"/>
      <c r="P726" s="164"/>
      <c r="Q726" s="164"/>
      <c r="R726" s="164"/>
      <c r="S726" s="164"/>
      <c r="T726" s="164"/>
      <c r="U726" s="164"/>
      <c r="V726" s="164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64"/>
      <c r="N727" s="164"/>
      <c r="O727" s="164"/>
      <c r="P727" s="164"/>
      <c r="Q727" s="164"/>
      <c r="R727" s="164"/>
      <c r="S727" s="164"/>
      <c r="T727" s="164"/>
      <c r="U727" s="164"/>
      <c r="V727" s="164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64"/>
      <c r="N728" s="164"/>
      <c r="O728" s="164"/>
      <c r="P728" s="164"/>
      <c r="Q728" s="164"/>
      <c r="R728" s="164"/>
      <c r="S728" s="164"/>
      <c r="T728" s="164"/>
      <c r="U728" s="164"/>
      <c r="V728" s="164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64"/>
      <c r="N729" s="164"/>
      <c r="O729" s="164"/>
      <c r="P729" s="164"/>
      <c r="Q729" s="164"/>
      <c r="R729" s="164"/>
      <c r="S729" s="164"/>
      <c r="T729" s="164"/>
      <c r="U729" s="164"/>
      <c r="V729" s="164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64"/>
      <c r="N730" s="164"/>
      <c r="O730" s="164"/>
      <c r="P730" s="164"/>
      <c r="Q730" s="164"/>
      <c r="R730" s="164"/>
      <c r="S730" s="164"/>
      <c r="T730" s="164"/>
      <c r="U730" s="164"/>
      <c r="V730" s="164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64"/>
      <c r="N731" s="164"/>
      <c r="O731" s="164"/>
      <c r="P731" s="164"/>
      <c r="Q731" s="164"/>
      <c r="R731" s="164"/>
      <c r="S731" s="164"/>
      <c r="T731" s="164"/>
      <c r="U731" s="164"/>
      <c r="V731" s="164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64"/>
      <c r="N732" s="164"/>
      <c r="O732" s="164"/>
      <c r="P732" s="164"/>
      <c r="Q732" s="164"/>
      <c r="R732" s="164"/>
      <c r="S732" s="164"/>
      <c r="T732" s="164"/>
      <c r="U732" s="164"/>
      <c r="V732" s="164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64"/>
      <c r="N733" s="164"/>
      <c r="O733" s="164"/>
      <c r="P733" s="164"/>
      <c r="Q733" s="164"/>
      <c r="R733" s="164"/>
      <c r="S733" s="164"/>
      <c r="T733" s="164"/>
      <c r="U733" s="164"/>
      <c r="V733" s="164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64"/>
      <c r="N734" s="164"/>
      <c r="O734" s="164"/>
      <c r="P734" s="164"/>
      <c r="Q734" s="164"/>
      <c r="R734" s="164"/>
      <c r="S734" s="164"/>
      <c r="T734" s="164"/>
      <c r="U734" s="164"/>
      <c r="V734" s="164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64"/>
      <c r="N735" s="164"/>
      <c r="O735" s="164"/>
      <c r="P735" s="164"/>
      <c r="Q735" s="164"/>
      <c r="R735" s="164"/>
      <c r="S735" s="164"/>
      <c r="T735" s="164"/>
      <c r="U735" s="164"/>
      <c r="V735" s="164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64"/>
      <c r="N736" s="164"/>
      <c r="O736" s="164"/>
      <c r="P736" s="164"/>
      <c r="Q736" s="164"/>
      <c r="R736" s="164"/>
      <c r="S736" s="164"/>
      <c r="T736" s="164"/>
      <c r="U736" s="164"/>
      <c r="V736" s="164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64"/>
      <c r="N737" s="164"/>
      <c r="O737" s="164"/>
      <c r="P737" s="164"/>
      <c r="Q737" s="164"/>
      <c r="R737" s="164"/>
      <c r="S737" s="164"/>
      <c r="T737" s="164"/>
      <c r="U737" s="164"/>
      <c r="V737" s="164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64"/>
      <c r="N738" s="164"/>
      <c r="O738" s="164"/>
      <c r="P738" s="164"/>
      <c r="Q738" s="164"/>
      <c r="R738" s="164"/>
      <c r="S738" s="164"/>
      <c r="T738" s="164"/>
      <c r="U738" s="164"/>
      <c r="V738" s="164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64"/>
      <c r="N739" s="164"/>
      <c r="O739" s="164"/>
      <c r="P739" s="164"/>
      <c r="Q739" s="164"/>
      <c r="R739" s="164"/>
      <c r="S739" s="164"/>
      <c r="T739" s="164"/>
      <c r="U739" s="164"/>
      <c r="V739" s="164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64"/>
      <c r="N740" s="164"/>
      <c r="O740" s="164"/>
      <c r="P740" s="164"/>
      <c r="Q740" s="164"/>
      <c r="R740" s="164"/>
      <c r="S740" s="164"/>
      <c r="T740" s="164"/>
      <c r="U740" s="164"/>
      <c r="V740" s="164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64"/>
      <c r="N741" s="164"/>
      <c r="O741" s="164"/>
      <c r="P741" s="164"/>
      <c r="Q741" s="164"/>
      <c r="R741" s="164"/>
      <c r="S741" s="164"/>
      <c r="T741" s="164"/>
      <c r="U741" s="164"/>
      <c r="V741" s="164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64"/>
      <c r="N742" s="164"/>
      <c r="O742" s="164"/>
      <c r="P742" s="164"/>
      <c r="Q742" s="164"/>
      <c r="R742" s="164"/>
      <c r="S742" s="164"/>
      <c r="T742" s="164"/>
      <c r="U742" s="164"/>
      <c r="V742" s="164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64"/>
      <c r="N743" s="164"/>
      <c r="O743" s="164"/>
      <c r="P743" s="164"/>
      <c r="Q743" s="164"/>
      <c r="R743" s="164"/>
      <c r="S743" s="164"/>
      <c r="T743" s="164"/>
      <c r="U743" s="164"/>
      <c r="V743" s="164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64"/>
      <c r="N744" s="164"/>
      <c r="O744" s="164"/>
      <c r="P744" s="164"/>
      <c r="Q744" s="164"/>
      <c r="R744" s="164"/>
      <c r="S744" s="164"/>
      <c r="T744" s="164"/>
      <c r="U744" s="164"/>
      <c r="V744" s="164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64"/>
      <c r="N745" s="164"/>
      <c r="O745" s="164"/>
      <c r="P745" s="164"/>
      <c r="Q745" s="164"/>
      <c r="R745" s="164"/>
      <c r="S745" s="164"/>
      <c r="T745" s="164"/>
      <c r="U745" s="164"/>
      <c r="V745" s="164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64"/>
      <c r="N746" s="164"/>
      <c r="O746" s="164"/>
      <c r="P746" s="164"/>
      <c r="Q746" s="164"/>
      <c r="R746" s="164"/>
      <c r="S746" s="164"/>
      <c r="T746" s="164"/>
      <c r="U746" s="164"/>
      <c r="V746" s="164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64"/>
      <c r="N747" s="164"/>
      <c r="O747" s="164"/>
      <c r="P747" s="164"/>
      <c r="Q747" s="164"/>
      <c r="R747" s="164"/>
      <c r="S747" s="164"/>
      <c r="T747" s="164"/>
      <c r="U747" s="164"/>
      <c r="V747" s="164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64"/>
      <c r="N748" s="164"/>
      <c r="O748" s="164"/>
      <c r="P748" s="164"/>
      <c r="Q748" s="164"/>
      <c r="R748" s="164"/>
      <c r="S748" s="164"/>
      <c r="T748" s="164"/>
      <c r="U748" s="164"/>
      <c r="V748" s="164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64"/>
      <c r="N749" s="164"/>
      <c r="O749" s="164"/>
      <c r="P749" s="164"/>
      <c r="Q749" s="164"/>
      <c r="R749" s="164"/>
      <c r="S749" s="164"/>
      <c r="T749" s="164"/>
      <c r="U749" s="164"/>
      <c r="V749" s="164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64"/>
      <c r="N750" s="164"/>
      <c r="O750" s="164"/>
      <c r="P750" s="164"/>
      <c r="Q750" s="164"/>
      <c r="R750" s="164"/>
      <c r="S750" s="164"/>
      <c r="T750" s="164"/>
      <c r="U750" s="164"/>
      <c r="V750" s="164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64"/>
      <c r="N751" s="164"/>
      <c r="O751" s="164"/>
      <c r="P751" s="164"/>
      <c r="Q751" s="164"/>
      <c r="R751" s="164"/>
      <c r="S751" s="164"/>
      <c r="T751" s="164"/>
      <c r="U751" s="164"/>
      <c r="V751" s="164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64"/>
      <c r="N752" s="164"/>
      <c r="O752" s="164"/>
      <c r="P752" s="164"/>
      <c r="Q752" s="164"/>
      <c r="R752" s="164"/>
      <c r="S752" s="164"/>
      <c r="T752" s="164"/>
      <c r="U752" s="164"/>
      <c r="V752" s="164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64"/>
      <c r="N753" s="164"/>
      <c r="O753" s="164"/>
      <c r="P753" s="164"/>
      <c r="Q753" s="164"/>
      <c r="R753" s="164"/>
      <c r="S753" s="164"/>
      <c r="T753" s="164"/>
      <c r="U753" s="164"/>
      <c r="V753" s="164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64"/>
      <c r="N754" s="164"/>
      <c r="O754" s="164"/>
      <c r="P754" s="164"/>
      <c r="Q754" s="164"/>
      <c r="R754" s="164"/>
      <c r="S754" s="164"/>
      <c r="T754" s="164"/>
      <c r="U754" s="164"/>
      <c r="V754" s="164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64"/>
      <c r="N755" s="164"/>
      <c r="O755" s="164"/>
      <c r="P755" s="164"/>
      <c r="Q755" s="164"/>
      <c r="R755" s="164"/>
      <c r="S755" s="164"/>
      <c r="T755" s="164"/>
      <c r="U755" s="164"/>
      <c r="V755" s="164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64"/>
      <c r="N756" s="164"/>
      <c r="O756" s="164"/>
      <c r="P756" s="164"/>
      <c r="Q756" s="164"/>
      <c r="R756" s="164"/>
      <c r="S756" s="164"/>
      <c r="T756" s="164"/>
      <c r="U756" s="164"/>
      <c r="V756" s="164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64"/>
      <c r="N757" s="164"/>
      <c r="O757" s="164"/>
      <c r="P757" s="164"/>
      <c r="Q757" s="164"/>
      <c r="R757" s="164"/>
      <c r="S757" s="164"/>
      <c r="T757" s="164"/>
      <c r="U757" s="164"/>
      <c r="V757" s="164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64"/>
      <c r="N758" s="164"/>
      <c r="O758" s="164"/>
      <c r="P758" s="164"/>
      <c r="Q758" s="164"/>
      <c r="R758" s="164"/>
      <c r="S758" s="164"/>
      <c r="T758" s="164"/>
      <c r="U758" s="164"/>
      <c r="V758" s="164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64"/>
      <c r="N759" s="164"/>
      <c r="O759" s="164"/>
      <c r="P759" s="164"/>
      <c r="Q759" s="164"/>
      <c r="R759" s="164"/>
      <c r="S759" s="164"/>
      <c r="T759" s="164"/>
      <c r="U759" s="164"/>
      <c r="V759" s="164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64"/>
      <c r="N760" s="164"/>
      <c r="O760" s="164"/>
      <c r="P760" s="164"/>
      <c r="Q760" s="164"/>
      <c r="R760" s="164"/>
      <c r="S760" s="164"/>
      <c r="T760" s="164"/>
      <c r="U760" s="164"/>
      <c r="V760" s="164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64"/>
      <c r="N761" s="164"/>
      <c r="O761" s="164"/>
      <c r="P761" s="164"/>
      <c r="Q761" s="164"/>
      <c r="R761" s="164"/>
      <c r="S761" s="164"/>
      <c r="T761" s="164"/>
      <c r="U761" s="164"/>
      <c r="V761" s="164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64"/>
      <c r="N762" s="164"/>
      <c r="O762" s="164"/>
      <c r="P762" s="164"/>
      <c r="Q762" s="164"/>
      <c r="R762" s="164"/>
      <c r="S762" s="164"/>
      <c r="T762" s="164"/>
      <c r="U762" s="164"/>
      <c r="V762" s="164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64"/>
      <c r="N763" s="164"/>
      <c r="O763" s="164"/>
      <c r="P763" s="164"/>
      <c r="Q763" s="164"/>
      <c r="R763" s="164"/>
      <c r="S763" s="164"/>
      <c r="T763" s="164"/>
      <c r="U763" s="164"/>
      <c r="V763" s="164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64"/>
      <c r="N764" s="164"/>
      <c r="O764" s="164"/>
      <c r="P764" s="164"/>
      <c r="Q764" s="164"/>
      <c r="R764" s="164"/>
      <c r="S764" s="164"/>
      <c r="T764" s="164"/>
      <c r="U764" s="164"/>
      <c r="V764" s="164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64"/>
      <c r="N765" s="164"/>
      <c r="O765" s="164"/>
      <c r="P765" s="164"/>
      <c r="Q765" s="164"/>
      <c r="R765" s="164"/>
      <c r="S765" s="164"/>
      <c r="T765" s="164"/>
      <c r="U765" s="164"/>
      <c r="V765" s="164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64"/>
      <c r="N766" s="164"/>
      <c r="O766" s="164"/>
      <c r="P766" s="164"/>
      <c r="Q766" s="164"/>
      <c r="R766" s="164"/>
      <c r="S766" s="164"/>
      <c r="T766" s="164"/>
      <c r="U766" s="164"/>
      <c r="V766" s="164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64"/>
      <c r="N767" s="164"/>
      <c r="O767" s="164"/>
      <c r="P767" s="164"/>
      <c r="Q767" s="164"/>
      <c r="R767" s="164"/>
      <c r="S767" s="164"/>
      <c r="T767" s="164"/>
      <c r="U767" s="164"/>
      <c r="V767" s="164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64"/>
      <c r="N768" s="164"/>
      <c r="O768" s="164"/>
      <c r="P768" s="164"/>
      <c r="Q768" s="164"/>
      <c r="R768" s="164"/>
      <c r="S768" s="164"/>
      <c r="T768" s="164"/>
      <c r="U768" s="164"/>
      <c r="V768" s="164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64"/>
      <c r="N769" s="164"/>
      <c r="O769" s="164"/>
      <c r="P769" s="164"/>
      <c r="Q769" s="164"/>
      <c r="R769" s="164"/>
      <c r="S769" s="164"/>
      <c r="T769" s="164"/>
      <c r="U769" s="164"/>
      <c r="V769" s="164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64"/>
      <c r="N770" s="164"/>
      <c r="O770" s="164"/>
      <c r="P770" s="164"/>
      <c r="Q770" s="164"/>
      <c r="R770" s="164"/>
      <c r="S770" s="164"/>
      <c r="T770" s="164"/>
      <c r="U770" s="164"/>
      <c r="V770" s="164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64"/>
      <c r="N771" s="164"/>
      <c r="O771" s="164"/>
      <c r="P771" s="164"/>
      <c r="Q771" s="164"/>
      <c r="R771" s="164"/>
      <c r="S771" s="164"/>
      <c r="T771" s="164"/>
      <c r="U771" s="164"/>
      <c r="V771" s="164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64"/>
      <c r="N772" s="164"/>
      <c r="O772" s="164"/>
      <c r="P772" s="164"/>
      <c r="Q772" s="164"/>
      <c r="R772" s="164"/>
      <c r="S772" s="164"/>
      <c r="T772" s="164"/>
      <c r="U772" s="164"/>
      <c r="V772" s="164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64"/>
      <c r="N773" s="164"/>
      <c r="O773" s="164"/>
      <c r="P773" s="164"/>
      <c r="Q773" s="164"/>
      <c r="R773" s="164"/>
      <c r="S773" s="164"/>
      <c r="T773" s="164"/>
      <c r="U773" s="164"/>
      <c r="V773" s="164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64"/>
      <c r="N774" s="164"/>
      <c r="O774" s="164"/>
      <c r="P774" s="164"/>
      <c r="Q774" s="164"/>
      <c r="R774" s="164"/>
      <c r="S774" s="164"/>
      <c r="T774" s="164"/>
      <c r="U774" s="164"/>
      <c r="V774" s="164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64"/>
      <c r="N775" s="164"/>
      <c r="O775" s="164"/>
      <c r="P775" s="164"/>
      <c r="Q775" s="164"/>
      <c r="R775" s="164"/>
      <c r="S775" s="164"/>
      <c r="T775" s="164"/>
      <c r="U775" s="164"/>
      <c r="V775" s="164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64"/>
      <c r="N776" s="164"/>
      <c r="O776" s="164"/>
      <c r="P776" s="164"/>
      <c r="Q776" s="164"/>
      <c r="R776" s="164"/>
      <c r="S776" s="164"/>
      <c r="T776" s="164"/>
      <c r="U776" s="164"/>
      <c r="V776" s="164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64"/>
      <c r="N777" s="164"/>
      <c r="O777" s="164"/>
      <c r="P777" s="164"/>
      <c r="Q777" s="164"/>
      <c r="R777" s="164"/>
      <c r="S777" s="164"/>
      <c r="T777" s="164"/>
      <c r="U777" s="164"/>
      <c r="V777" s="164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64"/>
      <c r="N778" s="164"/>
      <c r="O778" s="164"/>
      <c r="P778" s="164"/>
      <c r="Q778" s="164"/>
      <c r="R778" s="164"/>
      <c r="S778" s="164"/>
      <c r="T778" s="164"/>
      <c r="U778" s="164"/>
      <c r="V778" s="164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64"/>
      <c r="N779" s="164"/>
      <c r="O779" s="164"/>
      <c r="P779" s="164"/>
      <c r="Q779" s="164"/>
      <c r="R779" s="164"/>
      <c r="S779" s="164"/>
      <c r="T779" s="164"/>
      <c r="U779" s="164"/>
      <c r="V779" s="164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64"/>
      <c r="N780" s="164"/>
      <c r="O780" s="164"/>
      <c r="P780" s="164"/>
      <c r="Q780" s="164"/>
      <c r="R780" s="164"/>
      <c r="S780" s="164"/>
      <c r="T780" s="164"/>
      <c r="U780" s="164"/>
      <c r="V780" s="164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64"/>
      <c r="N781" s="164"/>
      <c r="O781" s="164"/>
      <c r="P781" s="164"/>
      <c r="Q781" s="164"/>
      <c r="R781" s="164"/>
      <c r="S781" s="164"/>
      <c r="T781" s="164"/>
      <c r="U781" s="164"/>
      <c r="V781" s="164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64"/>
      <c r="N782" s="164"/>
      <c r="O782" s="164"/>
      <c r="P782" s="164"/>
      <c r="Q782" s="164"/>
      <c r="R782" s="164"/>
      <c r="S782" s="164"/>
      <c r="T782" s="164"/>
      <c r="U782" s="164"/>
      <c r="V782" s="164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64"/>
      <c r="N783" s="164"/>
      <c r="O783" s="164"/>
      <c r="P783" s="164"/>
      <c r="Q783" s="164"/>
      <c r="R783" s="164"/>
      <c r="S783" s="164"/>
      <c r="T783" s="164"/>
      <c r="U783" s="164"/>
      <c r="V783" s="164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64"/>
      <c r="N784" s="164"/>
      <c r="O784" s="164"/>
      <c r="P784" s="164"/>
      <c r="Q784" s="164"/>
      <c r="R784" s="164"/>
      <c r="S784" s="164"/>
      <c r="T784" s="164"/>
      <c r="U784" s="164"/>
      <c r="V784" s="164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64"/>
      <c r="N785" s="164"/>
      <c r="O785" s="164"/>
      <c r="P785" s="164"/>
      <c r="Q785" s="164"/>
      <c r="R785" s="164"/>
      <c r="S785" s="164"/>
      <c r="T785" s="164"/>
      <c r="U785" s="164"/>
      <c r="V785" s="164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64"/>
      <c r="N786" s="164"/>
      <c r="O786" s="164"/>
      <c r="P786" s="164"/>
      <c r="Q786" s="164"/>
      <c r="R786" s="164"/>
      <c r="S786" s="164"/>
      <c r="T786" s="164"/>
      <c r="U786" s="164"/>
      <c r="V786" s="164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64"/>
      <c r="N787" s="164"/>
      <c r="O787" s="164"/>
      <c r="P787" s="164"/>
      <c r="Q787" s="164"/>
      <c r="R787" s="164"/>
      <c r="S787" s="164"/>
      <c r="T787" s="164"/>
      <c r="U787" s="164"/>
      <c r="V787" s="164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64"/>
      <c r="N788" s="164"/>
      <c r="O788" s="164"/>
      <c r="P788" s="164"/>
      <c r="Q788" s="164"/>
      <c r="R788" s="164"/>
      <c r="S788" s="164"/>
      <c r="T788" s="164"/>
      <c r="U788" s="164"/>
      <c r="V788" s="164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64"/>
      <c r="N789" s="164"/>
      <c r="O789" s="164"/>
      <c r="P789" s="164"/>
      <c r="Q789" s="164"/>
      <c r="R789" s="164"/>
      <c r="S789" s="164"/>
      <c r="T789" s="164"/>
      <c r="U789" s="164"/>
      <c r="V789" s="164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64"/>
      <c r="N790" s="164"/>
      <c r="O790" s="164"/>
      <c r="P790" s="164"/>
      <c r="Q790" s="164"/>
      <c r="R790" s="164"/>
      <c r="S790" s="164"/>
      <c r="T790" s="164"/>
      <c r="U790" s="164"/>
      <c r="V790" s="164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64"/>
      <c r="N791" s="164"/>
      <c r="O791" s="164"/>
      <c r="P791" s="164"/>
      <c r="Q791" s="164"/>
      <c r="R791" s="164"/>
      <c r="S791" s="164"/>
      <c r="T791" s="164"/>
      <c r="U791" s="164"/>
      <c r="V791" s="164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64"/>
      <c r="N792" s="164"/>
      <c r="O792" s="164"/>
      <c r="P792" s="164"/>
      <c r="Q792" s="164"/>
      <c r="R792" s="164"/>
      <c r="S792" s="164"/>
      <c r="T792" s="164"/>
      <c r="U792" s="164"/>
      <c r="V792" s="164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64"/>
      <c r="N793" s="164"/>
      <c r="O793" s="164"/>
      <c r="P793" s="164"/>
      <c r="Q793" s="164"/>
      <c r="R793" s="164"/>
      <c r="S793" s="164"/>
      <c r="T793" s="164"/>
      <c r="U793" s="164"/>
      <c r="V793" s="164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64"/>
      <c r="N794" s="164"/>
      <c r="O794" s="164"/>
      <c r="P794" s="164"/>
      <c r="Q794" s="164"/>
      <c r="R794" s="164"/>
      <c r="S794" s="164"/>
      <c r="T794" s="164"/>
      <c r="U794" s="164"/>
      <c r="V794" s="164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64"/>
      <c r="N795" s="164"/>
      <c r="O795" s="164"/>
      <c r="P795" s="164"/>
      <c r="Q795" s="164"/>
      <c r="R795" s="164"/>
      <c r="S795" s="164"/>
      <c r="T795" s="164"/>
      <c r="U795" s="164"/>
      <c r="V795" s="164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64"/>
      <c r="N796" s="164"/>
      <c r="O796" s="164"/>
      <c r="P796" s="164"/>
      <c r="Q796" s="164"/>
      <c r="R796" s="164"/>
      <c r="S796" s="164"/>
      <c r="T796" s="164"/>
      <c r="U796" s="164"/>
      <c r="V796" s="164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64"/>
      <c r="N797" s="164"/>
      <c r="O797" s="164"/>
      <c r="P797" s="164"/>
      <c r="Q797" s="164"/>
      <c r="R797" s="164"/>
      <c r="S797" s="164"/>
      <c r="T797" s="164"/>
      <c r="U797" s="164"/>
      <c r="V797" s="164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64"/>
      <c r="N798" s="164"/>
      <c r="O798" s="164"/>
      <c r="P798" s="164"/>
      <c r="Q798" s="164"/>
      <c r="R798" s="164"/>
      <c r="S798" s="164"/>
      <c r="T798" s="164"/>
      <c r="U798" s="164"/>
      <c r="V798" s="164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64"/>
      <c r="N799" s="164"/>
      <c r="O799" s="164"/>
      <c r="P799" s="164"/>
      <c r="Q799" s="164"/>
      <c r="R799" s="164"/>
      <c r="S799" s="164"/>
      <c r="T799" s="164"/>
      <c r="U799" s="164"/>
      <c r="V799" s="164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64"/>
      <c r="N800" s="164"/>
      <c r="O800" s="164"/>
      <c r="P800" s="164"/>
      <c r="Q800" s="164"/>
      <c r="R800" s="164"/>
      <c r="S800" s="164"/>
      <c r="T800" s="164"/>
      <c r="U800" s="164"/>
      <c r="V800" s="164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64"/>
      <c r="N801" s="164"/>
      <c r="O801" s="164"/>
      <c r="P801" s="164"/>
      <c r="Q801" s="164"/>
      <c r="R801" s="164"/>
      <c r="S801" s="164"/>
      <c r="T801" s="164"/>
      <c r="U801" s="164"/>
      <c r="V801" s="164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64"/>
      <c r="N802" s="164"/>
      <c r="O802" s="164"/>
      <c r="P802" s="164"/>
      <c r="Q802" s="164"/>
      <c r="R802" s="164"/>
      <c r="S802" s="164"/>
      <c r="T802" s="164"/>
      <c r="U802" s="164"/>
      <c r="V802" s="164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64"/>
      <c r="N803" s="164"/>
      <c r="O803" s="164"/>
      <c r="P803" s="164"/>
      <c r="Q803" s="164"/>
      <c r="R803" s="164"/>
      <c r="S803" s="164"/>
      <c r="T803" s="164"/>
      <c r="U803" s="164"/>
      <c r="V803" s="164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64"/>
      <c r="N804" s="164"/>
      <c r="O804" s="164"/>
      <c r="P804" s="164"/>
      <c r="Q804" s="164"/>
      <c r="R804" s="164"/>
      <c r="S804" s="164"/>
      <c r="T804" s="164"/>
      <c r="U804" s="164"/>
      <c r="V804" s="164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64"/>
      <c r="N805" s="164"/>
      <c r="O805" s="164"/>
      <c r="P805" s="164"/>
      <c r="Q805" s="164"/>
      <c r="R805" s="164"/>
      <c r="S805" s="164"/>
      <c r="T805" s="164"/>
      <c r="U805" s="164"/>
      <c r="V805" s="164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64"/>
      <c r="N806" s="164"/>
      <c r="O806" s="164"/>
      <c r="P806" s="164"/>
      <c r="Q806" s="164"/>
      <c r="R806" s="164"/>
      <c r="S806" s="164"/>
      <c r="T806" s="164"/>
      <c r="U806" s="164"/>
      <c r="V806" s="164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64"/>
      <c r="N807" s="164"/>
      <c r="O807" s="164"/>
      <c r="P807" s="164"/>
      <c r="Q807" s="164"/>
      <c r="R807" s="164"/>
      <c r="S807" s="164"/>
      <c r="T807" s="164"/>
      <c r="U807" s="164"/>
      <c r="V807" s="164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64"/>
      <c r="N808" s="164"/>
      <c r="O808" s="164"/>
      <c r="P808" s="164"/>
      <c r="Q808" s="164"/>
      <c r="R808" s="164"/>
      <c r="S808" s="164"/>
      <c r="T808" s="164"/>
      <c r="U808" s="164"/>
      <c r="V808" s="164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64"/>
      <c r="N809" s="164"/>
      <c r="O809" s="164"/>
      <c r="P809" s="164"/>
      <c r="Q809" s="164"/>
      <c r="R809" s="164"/>
      <c r="S809" s="164"/>
      <c r="T809" s="164"/>
      <c r="U809" s="164"/>
      <c r="V809" s="164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64"/>
      <c r="N810" s="164"/>
      <c r="O810" s="164"/>
      <c r="P810" s="164"/>
      <c r="Q810" s="164"/>
      <c r="R810" s="164"/>
      <c r="S810" s="164"/>
      <c r="T810" s="164"/>
      <c r="U810" s="164"/>
      <c r="V810" s="164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64"/>
      <c r="N811" s="164"/>
      <c r="O811" s="164"/>
      <c r="P811" s="164"/>
      <c r="Q811" s="164"/>
      <c r="R811" s="164"/>
      <c r="S811" s="164"/>
      <c r="T811" s="164"/>
      <c r="U811" s="164"/>
      <c r="V811" s="164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64"/>
      <c r="N812" s="164"/>
      <c r="O812" s="164"/>
      <c r="P812" s="164"/>
      <c r="Q812" s="164"/>
      <c r="R812" s="164"/>
      <c r="S812" s="164"/>
      <c r="T812" s="164"/>
      <c r="U812" s="164"/>
      <c r="V812" s="164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64"/>
      <c r="N813" s="164"/>
      <c r="O813" s="164"/>
      <c r="P813" s="164"/>
      <c r="Q813" s="164"/>
      <c r="R813" s="164"/>
      <c r="S813" s="164"/>
      <c r="T813" s="164"/>
      <c r="U813" s="164"/>
      <c r="V813" s="164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64"/>
      <c r="N814" s="164"/>
      <c r="O814" s="164"/>
      <c r="P814" s="164"/>
      <c r="Q814" s="164"/>
      <c r="R814" s="164"/>
      <c r="S814" s="164"/>
      <c r="T814" s="164"/>
      <c r="U814" s="164"/>
      <c r="V814" s="164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64"/>
      <c r="N815" s="164"/>
      <c r="O815" s="164"/>
      <c r="P815" s="164"/>
      <c r="Q815" s="164"/>
      <c r="R815" s="164"/>
      <c r="S815" s="164"/>
      <c r="T815" s="164"/>
      <c r="U815" s="164"/>
      <c r="V815" s="164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64"/>
      <c r="N816" s="164"/>
      <c r="O816" s="164"/>
      <c r="P816" s="164"/>
      <c r="Q816" s="164"/>
      <c r="R816" s="164"/>
      <c r="S816" s="164"/>
      <c r="T816" s="164"/>
      <c r="U816" s="164"/>
      <c r="V816" s="164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64"/>
      <c r="N817" s="164"/>
      <c r="O817" s="164"/>
      <c r="P817" s="164"/>
      <c r="Q817" s="164"/>
      <c r="R817" s="164"/>
      <c r="S817" s="164"/>
      <c r="T817" s="164"/>
      <c r="U817" s="164"/>
      <c r="V817" s="164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64"/>
      <c r="N818" s="164"/>
      <c r="O818" s="164"/>
      <c r="P818" s="164"/>
      <c r="Q818" s="164"/>
      <c r="R818" s="164"/>
      <c r="S818" s="164"/>
      <c r="T818" s="164"/>
      <c r="U818" s="164"/>
      <c r="V818" s="164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64"/>
      <c r="N819" s="164"/>
      <c r="O819" s="164"/>
      <c r="P819" s="164"/>
      <c r="Q819" s="164"/>
      <c r="R819" s="164"/>
      <c r="S819" s="164"/>
      <c r="T819" s="164"/>
      <c r="U819" s="164"/>
      <c r="V819" s="164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64"/>
      <c r="N820" s="164"/>
      <c r="O820" s="164"/>
      <c r="P820" s="164"/>
      <c r="Q820" s="164"/>
      <c r="R820" s="164"/>
      <c r="S820" s="164"/>
      <c r="T820" s="164"/>
      <c r="U820" s="164"/>
      <c r="V820" s="164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64"/>
      <c r="N821" s="164"/>
      <c r="O821" s="164"/>
      <c r="P821" s="164"/>
      <c r="Q821" s="164"/>
      <c r="R821" s="164"/>
      <c r="S821" s="164"/>
      <c r="T821" s="164"/>
      <c r="U821" s="164"/>
      <c r="V821" s="164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64"/>
      <c r="N822" s="164"/>
      <c r="O822" s="164"/>
      <c r="P822" s="164"/>
      <c r="Q822" s="164"/>
      <c r="R822" s="164"/>
      <c r="S822" s="164"/>
      <c r="T822" s="164"/>
      <c r="U822" s="164"/>
      <c r="V822" s="164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64"/>
      <c r="N823" s="164"/>
      <c r="O823" s="164"/>
      <c r="P823" s="164"/>
      <c r="Q823" s="164"/>
      <c r="R823" s="164"/>
      <c r="S823" s="164"/>
      <c r="T823" s="164"/>
      <c r="U823" s="164"/>
      <c r="V823" s="164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64"/>
      <c r="N824" s="164"/>
      <c r="O824" s="164"/>
      <c r="P824" s="164"/>
      <c r="Q824" s="164"/>
      <c r="R824" s="164"/>
      <c r="S824" s="164"/>
      <c r="T824" s="164"/>
      <c r="U824" s="164"/>
      <c r="V824" s="164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64"/>
      <c r="N825" s="164"/>
      <c r="O825" s="164"/>
      <c r="P825" s="164"/>
      <c r="Q825" s="164"/>
      <c r="R825" s="164"/>
      <c r="S825" s="164"/>
      <c r="T825" s="164"/>
      <c r="U825" s="164"/>
      <c r="V825" s="164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64"/>
      <c r="N826" s="164"/>
      <c r="O826" s="164"/>
      <c r="P826" s="164"/>
      <c r="Q826" s="164"/>
      <c r="R826" s="164"/>
      <c r="S826" s="164"/>
      <c r="T826" s="164"/>
      <c r="U826" s="164"/>
      <c r="V826" s="164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64"/>
      <c r="N827" s="164"/>
      <c r="O827" s="164"/>
      <c r="P827" s="164"/>
      <c r="Q827" s="164"/>
      <c r="R827" s="164"/>
      <c r="S827" s="164"/>
      <c r="T827" s="164"/>
      <c r="U827" s="164"/>
      <c r="V827" s="164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64"/>
      <c r="N828" s="164"/>
      <c r="O828" s="164"/>
      <c r="P828" s="164"/>
      <c r="Q828" s="164"/>
      <c r="R828" s="164"/>
      <c r="S828" s="164"/>
      <c r="T828" s="164"/>
      <c r="U828" s="164"/>
      <c r="V828" s="164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64"/>
      <c r="N829" s="164"/>
      <c r="O829" s="164"/>
      <c r="P829" s="164"/>
      <c r="Q829" s="164"/>
      <c r="R829" s="164"/>
      <c r="S829" s="164"/>
      <c r="T829" s="164"/>
      <c r="U829" s="164"/>
      <c r="V829" s="164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64"/>
      <c r="N830" s="164"/>
      <c r="O830" s="164"/>
      <c r="P830" s="164"/>
      <c r="Q830" s="164"/>
      <c r="R830" s="164"/>
      <c r="S830" s="164"/>
      <c r="T830" s="164"/>
      <c r="U830" s="164"/>
      <c r="V830" s="164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64"/>
      <c r="N831" s="164"/>
      <c r="O831" s="164"/>
      <c r="P831" s="164"/>
      <c r="Q831" s="164"/>
      <c r="R831" s="164"/>
      <c r="S831" s="164"/>
      <c r="T831" s="164"/>
      <c r="U831" s="164"/>
      <c r="V831" s="164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64"/>
      <c r="N832" s="164"/>
      <c r="O832" s="164"/>
      <c r="P832" s="164"/>
      <c r="Q832" s="164"/>
      <c r="R832" s="164"/>
      <c r="S832" s="164"/>
      <c r="T832" s="164"/>
      <c r="U832" s="164"/>
      <c r="V832" s="164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64"/>
      <c r="N833" s="164"/>
      <c r="O833" s="164"/>
      <c r="P833" s="164"/>
      <c r="Q833" s="164"/>
      <c r="R833" s="164"/>
      <c r="S833" s="164"/>
      <c r="T833" s="164"/>
      <c r="U833" s="164"/>
      <c r="V833" s="164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64"/>
      <c r="N834" s="164"/>
      <c r="O834" s="164"/>
      <c r="P834" s="164"/>
      <c r="Q834" s="164"/>
      <c r="R834" s="164"/>
      <c r="S834" s="164"/>
      <c r="T834" s="164"/>
      <c r="U834" s="164"/>
      <c r="V834" s="164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64"/>
      <c r="N835" s="164"/>
      <c r="O835" s="164"/>
      <c r="P835" s="164"/>
      <c r="Q835" s="164"/>
      <c r="R835" s="164"/>
      <c r="S835" s="164"/>
      <c r="T835" s="164"/>
      <c r="U835" s="164"/>
      <c r="V835" s="164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64"/>
      <c r="N836" s="164"/>
      <c r="O836" s="164"/>
      <c r="P836" s="164"/>
      <c r="Q836" s="164"/>
      <c r="R836" s="164"/>
      <c r="S836" s="164"/>
      <c r="T836" s="164"/>
      <c r="U836" s="164"/>
      <c r="V836" s="164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64"/>
      <c r="N837" s="164"/>
      <c r="O837" s="164"/>
      <c r="P837" s="164"/>
      <c r="Q837" s="164"/>
      <c r="R837" s="164"/>
      <c r="S837" s="164"/>
      <c r="T837" s="164"/>
      <c r="U837" s="164"/>
      <c r="V837" s="164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64"/>
      <c r="N838" s="164"/>
      <c r="O838" s="164"/>
      <c r="P838" s="164"/>
      <c r="Q838" s="164"/>
      <c r="R838" s="164"/>
      <c r="S838" s="164"/>
      <c r="T838" s="164"/>
      <c r="U838" s="164"/>
      <c r="V838" s="164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64"/>
      <c r="N839" s="164"/>
      <c r="O839" s="164"/>
      <c r="P839" s="164"/>
      <c r="Q839" s="164"/>
      <c r="R839" s="164"/>
      <c r="S839" s="164"/>
      <c r="T839" s="164"/>
      <c r="U839" s="164"/>
      <c r="V839" s="164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64"/>
      <c r="N840" s="164"/>
      <c r="O840" s="164"/>
      <c r="P840" s="164"/>
      <c r="Q840" s="164"/>
      <c r="R840" s="164"/>
      <c r="S840" s="164"/>
      <c r="T840" s="164"/>
      <c r="U840" s="164"/>
      <c r="V840" s="164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64"/>
      <c r="N841" s="164"/>
      <c r="O841" s="164"/>
      <c r="P841" s="164"/>
      <c r="Q841" s="164"/>
      <c r="R841" s="164"/>
      <c r="S841" s="164"/>
      <c r="T841" s="164"/>
      <c r="U841" s="164"/>
      <c r="V841" s="164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64"/>
      <c r="N842" s="164"/>
      <c r="O842" s="164"/>
      <c r="P842" s="164"/>
      <c r="Q842" s="164"/>
      <c r="R842" s="164"/>
      <c r="S842" s="164"/>
      <c r="T842" s="164"/>
      <c r="U842" s="164"/>
      <c r="V842" s="164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64"/>
      <c r="N843" s="164"/>
      <c r="O843" s="164"/>
      <c r="P843" s="164"/>
      <c r="Q843" s="164"/>
      <c r="R843" s="164"/>
      <c r="S843" s="164"/>
      <c r="T843" s="164"/>
      <c r="U843" s="164"/>
      <c r="V843" s="164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64"/>
      <c r="N844" s="164"/>
      <c r="O844" s="164"/>
      <c r="P844" s="164"/>
      <c r="Q844" s="164"/>
      <c r="R844" s="164"/>
      <c r="S844" s="164"/>
      <c r="T844" s="164"/>
      <c r="U844" s="164"/>
      <c r="V844" s="164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64"/>
      <c r="N845" s="164"/>
      <c r="O845" s="164"/>
      <c r="P845" s="164"/>
      <c r="Q845" s="164"/>
      <c r="R845" s="164"/>
      <c r="S845" s="164"/>
      <c r="T845" s="164"/>
      <c r="U845" s="164"/>
      <c r="V845" s="164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64"/>
      <c r="N846" s="164"/>
      <c r="O846" s="164"/>
      <c r="P846" s="164"/>
      <c r="Q846" s="164"/>
      <c r="R846" s="164"/>
      <c r="S846" s="164"/>
      <c r="T846" s="164"/>
      <c r="U846" s="164"/>
      <c r="V846" s="164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64"/>
      <c r="N847" s="164"/>
      <c r="O847" s="164"/>
      <c r="P847" s="164"/>
      <c r="Q847" s="164"/>
      <c r="R847" s="164"/>
      <c r="S847" s="164"/>
      <c r="T847" s="164"/>
      <c r="U847" s="164"/>
      <c r="V847" s="164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64"/>
      <c r="N848" s="164"/>
      <c r="O848" s="164"/>
      <c r="P848" s="164"/>
      <c r="Q848" s="164"/>
      <c r="R848" s="164"/>
      <c r="S848" s="164"/>
      <c r="T848" s="164"/>
      <c r="U848" s="164"/>
      <c r="V848" s="164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64"/>
      <c r="N849" s="164"/>
      <c r="O849" s="164"/>
      <c r="P849" s="164"/>
      <c r="Q849" s="164"/>
      <c r="R849" s="164"/>
      <c r="S849" s="164"/>
      <c r="T849" s="164"/>
      <c r="U849" s="164"/>
      <c r="V849" s="164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64"/>
      <c r="N850" s="164"/>
      <c r="O850" s="164"/>
      <c r="P850" s="164"/>
      <c r="Q850" s="164"/>
      <c r="R850" s="164"/>
      <c r="S850" s="164"/>
      <c r="T850" s="164"/>
      <c r="U850" s="164"/>
      <c r="V850" s="164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64"/>
      <c r="N851" s="164"/>
      <c r="O851" s="164"/>
      <c r="P851" s="164"/>
      <c r="Q851" s="164"/>
      <c r="R851" s="164"/>
      <c r="S851" s="164"/>
      <c r="T851" s="164"/>
      <c r="U851" s="164"/>
      <c r="V851" s="164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64"/>
      <c r="N852" s="164"/>
      <c r="O852" s="164"/>
      <c r="P852" s="164"/>
      <c r="Q852" s="164"/>
      <c r="R852" s="164"/>
      <c r="S852" s="164"/>
      <c r="T852" s="164"/>
      <c r="U852" s="164"/>
      <c r="V852" s="164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64"/>
      <c r="N853" s="164"/>
      <c r="O853" s="164"/>
      <c r="P853" s="164"/>
      <c r="Q853" s="164"/>
      <c r="R853" s="164"/>
      <c r="S853" s="164"/>
      <c r="T853" s="164"/>
      <c r="U853" s="164"/>
      <c r="V853" s="164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64"/>
      <c r="N854" s="164"/>
      <c r="O854" s="164"/>
      <c r="P854" s="164"/>
      <c r="Q854" s="164"/>
      <c r="R854" s="164"/>
      <c r="S854" s="164"/>
      <c r="T854" s="164"/>
      <c r="U854" s="164"/>
      <c r="V854" s="164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64"/>
      <c r="N855" s="164"/>
      <c r="O855" s="164"/>
      <c r="P855" s="164"/>
      <c r="Q855" s="164"/>
      <c r="R855" s="164"/>
      <c r="S855" s="164"/>
      <c r="T855" s="164"/>
      <c r="U855" s="164"/>
      <c r="V855" s="164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64"/>
      <c r="N856" s="164"/>
      <c r="O856" s="164"/>
      <c r="P856" s="164"/>
      <c r="Q856" s="164"/>
      <c r="R856" s="164"/>
      <c r="S856" s="164"/>
      <c r="T856" s="164"/>
      <c r="U856" s="164"/>
      <c r="V856" s="164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64"/>
      <c r="N857" s="164"/>
      <c r="O857" s="164"/>
      <c r="P857" s="164"/>
      <c r="Q857" s="164"/>
      <c r="R857" s="164"/>
      <c r="S857" s="164"/>
      <c r="T857" s="164"/>
      <c r="U857" s="164"/>
      <c r="V857" s="164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64"/>
      <c r="N858" s="164"/>
      <c r="O858" s="164"/>
      <c r="P858" s="164"/>
      <c r="Q858" s="164"/>
      <c r="R858" s="164"/>
      <c r="S858" s="164"/>
      <c r="T858" s="164"/>
      <c r="U858" s="164"/>
      <c r="V858" s="164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64"/>
      <c r="N859" s="164"/>
      <c r="O859" s="164"/>
      <c r="P859" s="164"/>
      <c r="Q859" s="164"/>
      <c r="R859" s="164"/>
      <c r="S859" s="164"/>
      <c r="T859" s="164"/>
      <c r="U859" s="164"/>
      <c r="V859" s="164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64"/>
      <c r="N860" s="164"/>
      <c r="O860" s="164"/>
      <c r="P860" s="164"/>
      <c r="Q860" s="164"/>
      <c r="R860" s="164"/>
      <c r="S860" s="164"/>
      <c r="T860" s="164"/>
      <c r="U860" s="164"/>
      <c r="V860" s="164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64"/>
      <c r="N861" s="164"/>
      <c r="O861" s="164"/>
      <c r="P861" s="164"/>
      <c r="Q861" s="164"/>
      <c r="R861" s="164"/>
      <c r="S861" s="164"/>
      <c r="T861" s="164"/>
      <c r="U861" s="164"/>
      <c r="V861" s="164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64"/>
      <c r="N862" s="164"/>
      <c r="O862" s="164"/>
      <c r="P862" s="164"/>
      <c r="Q862" s="164"/>
      <c r="R862" s="164"/>
      <c r="S862" s="164"/>
      <c r="T862" s="164"/>
      <c r="U862" s="164"/>
      <c r="V862" s="164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64"/>
      <c r="N863" s="164"/>
      <c r="O863" s="164"/>
      <c r="P863" s="164"/>
      <c r="Q863" s="164"/>
      <c r="R863" s="164"/>
      <c r="S863" s="164"/>
      <c r="T863" s="164"/>
      <c r="U863" s="164"/>
      <c r="V863" s="164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64"/>
      <c r="N864" s="164"/>
      <c r="O864" s="164"/>
      <c r="P864" s="164"/>
      <c r="Q864" s="164"/>
      <c r="R864" s="164"/>
      <c r="S864" s="164"/>
      <c r="T864" s="164"/>
      <c r="U864" s="164"/>
      <c r="V864" s="164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64"/>
      <c r="N865" s="164"/>
      <c r="O865" s="164"/>
      <c r="P865" s="164"/>
      <c r="Q865" s="164"/>
      <c r="R865" s="164"/>
      <c r="S865" s="164"/>
      <c r="T865" s="164"/>
      <c r="U865" s="164"/>
      <c r="V865" s="164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64"/>
      <c r="N866" s="164"/>
      <c r="O866" s="164"/>
      <c r="P866" s="164"/>
      <c r="Q866" s="164"/>
      <c r="R866" s="164"/>
      <c r="S866" s="164"/>
      <c r="T866" s="164"/>
      <c r="U866" s="164"/>
      <c r="V866" s="164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64"/>
      <c r="N867" s="164"/>
      <c r="O867" s="164"/>
      <c r="P867" s="164"/>
      <c r="Q867" s="164"/>
      <c r="R867" s="164"/>
      <c r="S867" s="164"/>
      <c r="T867" s="164"/>
      <c r="U867" s="164"/>
      <c r="V867" s="164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64"/>
      <c r="N868" s="164"/>
      <c r="O868" s="164"/>
      <c r="P868" s="164"/>
      <c r="Q868" s="164"/>
      <c r="R868" s="164"/>
      <c r="S868" s="164"/>
      <c r="T868" s="164"/>
      <c r="U868" s="164"/>
      <c r="V868" s="164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64"/>
      <c r="N869" s="164"/>
      <c r="O869" s="164"/>
      <c r="P869" s="164"/>
      <c r="Q869" s="164"/>
      <c r="R869" s="164"/>
      <c r="S869" s="164"/>
      <c r="T869" s="164"/>
      <c r="U869" s="164"/>
      <c r="V869" s="164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64"/>
      <c r="N870" s="164"/>
      <c r="O870" s="164"/>
      <c r="P870" s="164"/>
      <c r="Q870" s="164"/>
      <c r="R870" s="164"/>
      <c r="S870" s="164"/>
      <c r="T870" s="164"/>
      <c r="U870" s="164"/>
      <c r="V870" s="164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64"/>
      <c r="N871" s="164"/>
      <c r="O871" s="164"/>
      <c r="P871" s="164"/>
      <c r="Q871" s="164"/>
      <c r="R871" s="164"/>
      <c r="S871" s="164"/>
      <c r="T871" s="164"/>
      <c r="U871" s="164"/>
      <c r="V871" s="164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64"/>
      <c r="N872" s="164"/>
      <c r="O872" s="164"/>
      <c r="P872" s="164"/>
      <c r="Q872" s="164"/>
      <c r="R872" s="164"/>
      <c r="S872" s="164"/>
      <c r="T872" s="164"/>
      <c r="U872" s="164"/>
      <c r="V872" s="164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64"/>
      <c r="N873" s="164"/>
      <c r="O873" s="164"/>
      <c r="P873" s="164"/>
      <c r="Q873" s="164"/>
      <c r="R873" s="164"/>
      <c r="S873" s="164"/>
      <c r="T873" s="164"/>
      <c r="U873" s="164"/>
      <c r="V873" s="164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64"/>
      <c r="N874" s="164"/>
      <c r="O874" s="164"/>
      <c r="P874" s="164"/>
      <c r="Q874" s="164"/>
      <c r="R874" s="164"/>
      <c r="S874" s="164"/>
      <c r="T874" s="164"/>
      <c r="U874" s="164"/>
      <c r="V874" s="164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64"/>
      <c r="N875" s="164"/>
      <c r="O875" s="164"/>
      <c r="P875" s="164"/>
      <c r="Q875" s="164"/>
      <c r="R875" s="164"/>
      <c r="S875" s="164"/>
      <c r="T875" s="164"/>
      <c r="U875" s="164"/>
      <c r="V875" s="164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64"/>
      <c r="N876" s="164"/>
      <c r="O876" s="164"/>
      <c r="P876" s="164"/>
      <c r="Q876" s="164"/>
      <c r="R876" s="164"/>
      <c r="S876" s="164"/>
      <c r="T876" s="164"/>
      <c r="U876" s="164"/>
      <c r="V876" s="164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64"/>
      <c r="N877" s="164"/>
      <c r="O877" s="164"/>
      <c r="P877" s="164"/>
      <c r="Q877" s="164"/>
      <c r="R877" s="164"/>
      <c r="S877" s="164"/>
      <c r="T877" s="164"/>
      <c r="U877" s="164"/>
      <c r="V877" s="164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64"/>
      <c r="N878" s="164"/>
      <c r="O878" s="164"/>
      <c r="P878" s="164"/>
      <c r="Q878" s="164"/>
      <c r="R878" s="164"/>
      <c r="S878" s="164"/>
      <c r="T878" s="164"/>
      <c r="U878" s="164"/>
      <c r="V878" s="164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64"/>
      <c r="N879" s="164"/>
      <c r="O879" s="164"/>
      <c r="P879" s="164"/>
      <c r="Q879" s="164"/>
      <c r="R879" s="164"/>
      <c r="S879" s="164"/>
      <c r="T879" s="164"/>
      <c r="U879" s="164"/>
      <c r="V879" s="164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64"/>
      <c r="N880" s="164"/>
      <c r="O880" s="164"/>
      <c r="P880" s="164"/>
      <c r="Q880" s="164"/>
      <c r="R880" s="164"/>
      <c r="S880" s="164"/>
      <c r="T880" s="164"/>
      <c r="U880" s="164"/>
      <c r="V880" s="164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64"/>
      <c r="N881" s="164"/>
      <c r="O881" s="164"/>
      <c r="P881" s="164"/>
      <c r="Q881" s="164"/>
      <c r="R881" s="164"/>
      <c r="S881" s="164"/>
      <c r="T881" s="164"/>
      <c r="U881" s="164"/>
      <c r="V881" s="164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64"/>
      <c r="N882" s="164"/>
      <c r="O882" s="164"/>
      <c r="P882" s="164"/>
      <c r="Q882" s="164"/>
      <c r="R882" s="164"/>
      <c r="S882" s="164"/>
      <c r="T882" s="164"/>
      <c r="U882" s="164"/>
      <c r="V882" s="164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64"/>
      <c r="N883" s="164"/>
      <c r="O883" s="164"/>
      <c r="P883" s="164"/>
      <c r="Q883" s="164"/>
      <c r="R883" s="164"/>
      <c r="S883" s="164"/>
      <c r="T883" s="164"/>
      <c r="U883" s="164"/>
      <c r="V883" s="164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64"/>
      <c r="N884" s="164"/>
      <c r="O884" s="164"/>
      <c r="P884" s="164"/>
      <c r="Q884" s="164"/>
      <c r="R884" s="164"/>
      <c r="S884" s="164"/>
      <c r="T884" s="164"/>
      <c r="U884" s="164"/>
      <c r="V884" s="164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64"/>
      <c r="N885" s="164"/>
      <c r="O885" s="164"/>
      <c r="P885" s="164"/>
      <c r="Q885" s="164"/>
      <c r="R885" s="164"/>
      <c r="S885" s="164"/>
      <c r="T885" s="164"/>
      <c r="U885" s="164"/>
      <c r="V885" s="164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64"/>
      <c r="N886" s="164"/>
      <c r="O886" s="164"/>
      <c r="P886" s="164"/>
      <c r="Q886" s="164"/>
      <c r="R886" s="164"/>
      <c r="S886" s="164"/>
      <c r="T886" s="164"/>
      <c r="U886" s="164"/>
      <c r="V886" s="164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64"/>
      <c r="N887" s="164"/>
      <c r="O887" s="164"/>
      <c r="P887" s="164"/>
      <c r="Q887" s="164"/>
      <c r="R887" s="164"/>
      <c r="S887" s="164"/>
      <c r="T887" s="164"/>
      <c r="U887" s="164"/>
      <c r="V887" s="164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64"/>
      <c r="N888" s="164"/>
      <c r="O888" s="164"/>
      <c r="P888" s="164"/>
      <c r="Q888" s="164"/>
      <c r="R888" s="164"/>
      <c r="S888" s="164"/>
      <c r="T888" s="164"/>
      <c r="U888" s="164"/>
      <c r="V888" s="164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64"/>
      <c r="N889" s="164"/>
      <c r="O889" s="164"/>
      <c r="P889" s="164"/>
      <c r="Q889" s="164"/>
      <c r="R889" s="164"/>
      <c r="S889" s="164"/>
      <c r="T889" s="164"/>
      <c r="U889" s="164"/>
      <c r="V889" s="164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64"/>
      <c r="N890" s="164"/>
      <c r="O890" s="164"/>
      <c r="P890" s="164"/>
      <c r="Q890" s="164"/>
      <c r="R890" s="164"/>
      <c r="S890" s="164"/>
      <c r="T890" s="164"/>
      <c r="U890" s="164"/>
      <c r="V890" s="164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64"/>
      <c r="N891" s="164"/>
      <c r="O891" s="164"/>
      <c r="P891" s="164"/>
      <c r="Q891" s="164"/>
      <c r="R891" s="164"/>
      <c r="S891" s="164"/>
      <c r="T891" s="164"/>
      <c r="U891" s="164"/>
      <c r="V891" s="164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64"/>
      <c r="N892" s="164"/>
      <c r="O892" s="164"/>
      <c r="P892" s="164"/>
      <c r="Q892" s="164"/>
      <c r="R892" s="164"/>
      <c r="S892" s="164"/>
      <c r="T892" s="164"/>
      <c r="U892" s="164"/>
      <c r="V892" s="164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64"/>
      <c r="N893" s="164"/>
      <c r="O893" s="164"/>
      <c r="P893" s="164"/>
      <c r="Q893" s="164"/>
      <c r="R893" s="164"/>
      <c r="S893" s="164"/>
      <c r="T893" s="164"/>
      <c r="U893" s="164"/>
      <c r="V893" s="164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64"/>
      <c r="N894" s="164"/>
      <c r="O894" s="164"/>
      <c r="P894" s="164"/>
      <c r="Q894" s="164"/>
      <c r="R894" s="164"/>
      <c r="S894" s="164"/>
      <c r="T894" s="164"/>
      <c r="U894" s="164"/>
      <c r="V894" s="164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64"/>
      <c r="N895" s="164"/>
      <c r="O895" s="164"/>
      <c r="P895" s="164"/>
      <c r="Q895" s="164"/>
      <c r="R895" s="164"/>
      <c r="S895" s="164"/>
      <c r="T895" s="164"/>
      <c r="U895" s="164"/>
      <c r="V895" s="164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64"/>
      <c r="N896" s="164"/>
      <c r="O896" s="164"/>
      <c r="P896" s="164"/>
      <c r="Q896" s="164"/>
      <c r="R896" s="164"/>
      <c r="S896" s="164"/>
      <c r="T896" s="164"/>
      <c r="U896" s="164"/>
      <c r="V896" s="164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64"/>
      <c r="N897" s="164"/>
      <c r="O897" s="164"/>
      <c r="P897" s="164"/>
      <c r="Q897" s="164"/>
      <c r="R897" s="164"/>
      <c r="S897" s="164"/>
      <c r="T897" s="164"/>
      <c r="U897" s="164"/>
      <c r="V897" s="164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64"/>
      <c r="N898" s="164"/>
      <c r="O898" s="164"/>
      <c r="P898" s="164"/>
      <c r="Q898" s="164"/>
      <c r="R898" s="164"/>
      <c r="S898" s="164"/>
      <c r="T898" s="164"/>
      <c r="U898" s="164"/>
      <c r="V898" s="164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64"/>
      <c r="N899" s="164"/>
      <c r="O899" s="164"/>
      <c r="P899" s="164"/>
      <c r="Q899" s="164"/>
      <c r="R899" s="164"/>
      <c r="S899" s="164"/>
      <c r="T899" s="164"/>
      <c r="U899" s="164"/>
      <c r="V899" s="164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64"/>
      <c r="N900" s="164"/>
      <c r="O900" s="164"/>
      <c r="P900" s="164"/>
      <c r="Q900" s="164"/>
      <c r="R900" s="164"/>
      <c r="S900" s="164"/>
      <c r="T900" s="164"/>
      <c r="U900" s="164"/>
      <c r="V900" s="164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64"/>
      <c r="N901" s="164"/>
      <c r="O901" s="164"/>
      <c r="P901" s="164"/>
      <c r="Q901" s="164"/>
      <c r="R901" s="164"/>
      <c r="S901" s="164"/>
      <c r="T901" s="164"/>
      <c r="U901" s="164"/>
      <c r="V901" s="164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64"/>
      <c r="N902" s="164"/>
      <c r="O902" s="164"/>
      <c r="P902" s="164"/>
      <c r="Q902" s="164"/>
      <c r="R902" s="164"/>
      <c r="S902" s="164"/>
      <c r="T902" s="164"/>
      <c r="U902" s="164"/>
      <c r="V902" s="164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64"/>
      <c r="N903" s="164"/>
      <c r="O903" s="164"/>
      <c r="P903" s="164"/>
      <c r="Q903" s="164"/>
      <c r="R903" s="164"/>
      <c r="S903" s="164"/>
      <c r="T903" s="164"/>
      <c r="U903" s="164"/>
      <c r="V903" s="164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64"/>
      <c r="N904" s="164"/>
      <c r="O904" s="164"/>
      <c r="P904" s="164"/>
      <c r="Q904" s="164"/>
      <c r="R904" s="164"/>
      <c r="S904" s="164"/>
      <c r="T904" s="164"/>
      <c r="U904" s="164"/>
      <c r="V904" s="164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64"/>
      <c r="N905" s="164"/>
      <c r="O905" s="164"/>
      <c r="P905" s="164"/>
      <c r="Q905" s="164"/>
      <c r="R905" s="164"/>
      <c r="S905" s="164"/>
      <c r="T905" s="164"/>
      <c r="U905" s="164"/>
      <c r="V905" s="164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64"/>
      <c r="N906" s="164"/>
      <c r="O906" s="164"/>
      <c r="P906" s="164"/>
      <c r="Q906" s="164"/>
      <c r="R906" s="164"/>
      <c r="S906" s="164"/>
      <c r="T906" s="164"/>
      <c r="U906" s="164"/>
      <c r="V906" s="164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64"/>
      <c r="N907" s="164"/>
      <c r="O907" s="164"/>
      <c r="P907" s="164"/>
      <c r="Q907" s="164"/>
      <c r="R907" s="164"/>
      <c r="S907" s="164"/>
      <c r="T907" s="164"/>
      <c r="U907" s="164"/>
      <c r="V907" s="164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64"/>
      <c r="N908" s="164"/>
      <c r="O908" s="164"/>
      <c r="P908" s="164"/>
      <c r="Q908" s="164"/>
      <c r="R908" s="164"/>
      <c r="S908" s="164"/>
      <c r="T908" s="164"/>
      <c r="U908" s="164"/>
      <c r="V908" s="164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64"/>
      <c r="N909" s="164"/>
      <c r="O909" s="164"/>
      <c r="P909" s="164"/>
      <c r="Q909" s="164"/>
      <c r="R909" s="164"/>
      <c r="S909" s="164"/>
      <c r="T909" s="164"/>
      <c r="U909" s="164"/>
      <c r="V909" s="164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64"/>
      <c r="N910" s="164"/>
      <c r="O910" s="164"/>
      <c r="P910" s="164"/>
      <c r="Q910" s="164"/>
      <c r="R910" s="164"/>
      <c r="S910" s="164"/>
      <c r="T910" s="164"/>
      <c r="U910" s="164"/>
      <c r="V910" s="164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64"/>
      <c r="N911" s="164"/>
      <c r="O911" s="164"/>
      <c r="P911" s="164"/>
      <c r="Q911" s="164"/>
      <c r="R911" s="164"/>
      <c r="S911" s="164"/>
      <c r="T911" s="164"/>
      <c r="U911" s="164"/>
      <c r="V911" s="164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64"/>
      <c r="N912" s="164"/>
      <c r="O912" s="164"/>
      <c r="P912" s="164"/>
      <c r="Q912" s="164"/>
      <c r="R912" s="164"/>
      <c r="S912" s="164"/>
      <c r="T912" s="164"/>
      <c r="U912" s="164"/>
      <c r="V912" s="164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64"/>
      <c r="N913" s="164"/>
      <c r="O913" s="164"/>
      <c r="P913" s="164"/>
      <c r="Q913" s="164"/>
      <c r="R913" s="164"/>
      <c r="S913" s="164"/>
      <c r="T913" s="164"/>
      <c r="U913" s="164"/>
      <c r="V913" s="164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64"/>
      <c r="N914" s="164"/>
      <c r="O914" s="164"/>
      <c r="P914" s="164"/>
      <c r="Q914" s="164"/>
      <c r="R914" s="164"/>
      <c r="S914" s="164"/>
      <c r="T914" s="164"/>
      <c r="U914" s="164"/>
      <c r="V914" s="164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64"/>
      <c r="N915" s="164"/>
      <c r="O915" s="164"/>
      <c r="P915" s="164"/>
      <c r="Q915" s="164"/>
      <c r="R915" s="164"/>
      <c r="S915" s="164"/>
      <c r="T915" s="164"/>
      <c r="U915" s="164"/>
      <c r="V915" s="164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64"/>
      <c r="N916" s="164"/>
      <c r="O916" s="164"/>
      <c r="P916" s="164"/>
      <c r="Q916" s="164"/>
      <c r="R916" s="164"/>
      <c r="S916" s="164"/>
      <c r="T916" s="164"/>
      <c r="U916" s="164"/>
      <c r="V916" s="164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64"/>
      <c r="N917" s="164"/>
      <c r="O917" s="164"/>
      <c r="P917" s="164"/>
      <c r="Q917" s="164"/>
      <c r="R917" s="164"/>
      <c r="S917" s="164"/>
      <c r="T917" s="164"/>
      <c r="U917" s="164"/>
      <c r="V917" s="164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64"/>
      <c r="N918" s="164"/>
      <c r="O918" s="164"/>
      <c r="P918" s="164"/>
      <c r="Q918" s="164"/>
      <c r="R918" s="164"/>
      <c r="S918" s="164"/>
      <c r="T918" s="164"/>
      <c r="U918" s="164"/>
      <c r="V918" s="164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64"/>
      <c r="N919" s="164"/>
      <c r="O919" s="164"/>
      <c r="P919" s="164"/>
      <c r="Q919" s="164"/>
      <c r="R919" s="164"/>
      <c r="S919" s="164"/>
      <c r="T919" s="164"/>
      <c r="U919" s="164"/>
      <c r="V919" s="164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64"/>
      <c r="N920" s="164"/>
      <c r="O920" s="164"/>
      <c r="P920" s="164"/>
      <c r="Q920" s="164"/>
      <c r="R920" s="164"/>
      <c r="S920" s="164"/>
      <c r="T920" s="164"/>
      <c r="U920" s="164"/>
      <c r="V920" s="164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64"/>
      <c r="N921" s="164"/>
      <c r="O921" s="164"/>
      <c r="P921" s="164"/>
      <c r="Q921" s="164"/>
      <c r="R921" s="164"/>
      <c r="S921" s="164"/>
      <c r="T921" s="164"/>
      <c r="U921" s="164"/>
      <c r="V921" s="164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64"/>
      <c r="N922" s="164"/>
      <c r="O922" s="164"/>
      <c r="P922" s="164"/>
      <c r="Q922" s="164"/>
      <c r="R922" s="164"/>
      <c r="S922" s="164"/>
      <c r="T922" s="164"/>
      <c r="U922" s="164"/>
      <c r="V922" s="164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64"/>
      <c r="N923" s="164"/>
      <c r="O923" s="164"/>
      <c r="P923" s="164"/>
      <c r="Q923" s="164"/>
      <c r="R923" s="164"/>
      <c r="S923" s="164"/>
      <c r="T923" s="164"/>
      <c r="U923" s="164"/>
      <c r="V923" s="164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64"/>
      <c r="N924" s="164"/>
      <c r="O924" s="164"/>
      <c r="P924" s="164"/>
      <c r="Q924" s="164"/>
      <c r="R924" s="164"/>
      <c r="S924" s="164"/>
      <c r="T924" s="164"/>
      <c r="U924" s="164"/>
      <c r="V924" s="164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64"/>
      <c r="N925" s="164"/>
      <c r="O925" s="164"/>
      <c r="P925" s="164"/>
      <c r="Q925" s="164"/>
      <c r="R925" s="164"/>
      <c r="S925" s="164"/>
      <c r="T925" s="164"/>
      <c r="U925" s="164"/>
      <c r="V925" s="164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64"/>
      <c r="N926" s="164"/>
      <c r="O926" s="164"/>
      <c r="P926" s="164"/>
      <c r="Q926" s="164"/>
      <c r="R926" s="164"/>
      <c r="S926" s="164"/>
      <c r="T926" s="164"/>
      <c r="U926" s="164"/>
      <c r="V926" s="164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64"/>
      <c r="N927" s="164"/>
      <c r="O927" s="164"/>
      <c r="P927" s="164"/>
      <c r="Q927" s="164"/>
      <c r="R927" s="164"/>
      <c r="S927" s="164"/>
      <c r="T927" s="164"/>
      <c r="U927" s="164"/>
      <c r="V927" s="164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64"/>
      <c r="N928" s="164"/>
      <c r="O928" s="164"/>
      <c r="P928" s="164"/>
      <c r="Q928" s="164"/>
      <c r="R928" s="164"/>
      <c r="S928" s="164"/>
      <c r="T928" s="164"/>
      <c r="U928" s="164"/>
      <c r="V928" s="164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64"/>
      <c r="N929" s="164"/>
      <c r="O929" s="164"/>
      <c r="P929" s="164"/>
      <c r="Q929" s="164"/>
      <c r="R929" s="164"/>
      <c r="S929" s="164"/>
      <c r="T929" s="164"/>
      <c r="U929" s="164"/>
      <c r="V929" s="164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64"/>
      <c r="N930" s="164"/>
      <c r="O930" s="164"/>
      <c r="P930" s="164"/>
      <c r="Q930" s="164"/>
      <c r="R930" s="164"/>
      <c r="S930" s="164"/>
      <c r="T930" s="164"/>
      <c r="U930" s="164"/>
      <c r="V930" s="164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64"/>
      <c r="N931" s="164"/>
      <c r="O931" s="164"/>
      <c r="P931" s="164"/>
      <c r="Q931" s="164"/>
      <c r="R931" s="164"/>
      <c r="S931" s="164"/>
      <c r="T931" s="164"/>
      <c r="U931" s="164"/>
      <c r="V931" s="164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64"/>
      <c r="N932" s="164"/>
      <c r="O932" s="164"/>
      <c r="P932" s="164"/>
      <c r="Q932" s="164"/>
      <c r="R932" s="164"/>
      <c r="S932" s="164"/>
      <c r="T932" s="164"/>
      <c r="U932" s="164"/>
      <c r="V932" s="164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64"/>
      <c r="N933" s="164"/>
      <c r="O933" s="164"/>
      <c r="P933" s="164"/>
      <c r="Q933" s="164"/>
      <c r="R933" s="164"/>
      <c r="S933" s="164"/>
      <c r="T933" s="164"/>
      <c r="U933" s="164"/>
      <c r="V933" s="164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64"/>
      <c r="N934" s="164"/>
      <c r="O934" s="164"/>
      <c r="P934" s="164"/>
      <c r="Q934" s="164"/>
      <c r="R934" s="164"/>
      <c r="S934" s="164"/>
      <c r="T934" s="164"/>
      <c r="U934" s="164"/>
      <c r="V934" s="164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64"/>
      <c r="N935" s="164"/>
      <c r="O935" s="164"/>
      <c r="P935" s="164"/>
      <c r="Q935" s="164"/>
      <c r="R935" s="164"/>
      <c r="S935" s="164"/>
      <c r="T935" s="164"/>
      <c r="U935" s="164"/>
      <c r="V935" s="164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64"/>
      <c r="N936" s="164"/>
      <c r="O936" s="164"/>
      <c r="P936" s="164"/>
      <c r="Q936" s="164"/>
      <c r="R936" s="164"/>
      <c r="S936" s="164"/>
      <c r="T936" s="164"/>
      <c r="U936" s="164"/>
      <c r="V936" s="164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64"/>
      <c r="N937" s="164"/>
      <c r="O937" s="164"/>
      <c r="P937" s="164"/>
      <c r="Q937" s="164"/>
      <c r="R937" s="164"/>
      <c r="S937" s="164"/>
      <c r="T937" s="164"/>
      <c r="U937" s="164"/>
      <c r="V937" s="164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64"/>
      <c r="N938" s="164"/>
      <c r="O938" s="164"/>
      <c r="P938" s="164"/>
      <c r="Q938" s="164"/>
      <c r="R938" s="164"/>
      <c r="S938" s="164"/>
      <c r="T938" s="164"/>
      <c r="U938" s="164"/>
      <c r="V938" s="164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64"/>
      <c r="N939" s="164"/>
      <c r="O939" s="164"/>
      <c r="P939" s="164"/>
      <c r="Q939" s="164"/>
      <c r="R939" s="164"/>
      <c r="S939" s="164"/>
      <c r="T939" s="164"/>
      <c r="U939" s="164"/>
      <c r="V939" s="164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64"/>
      <c r="N940" s="164"/>
      <c r="O940" s="164"/>
      <c r="P940" s="164"/>
      <c r="Q940" s="164"/>
      <c r="R940" s="164"/>
      <c r="S940" s="164"/>
      <c r="T940" s="164"/>
      <c r="U940" s="164"/>
      <c r="V940" s="164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64"/>
      <c r="N941" s="164"/>
      <c r="O941" s="164"/>
      <c r="P941" s="164"/>
      <c r="Q941" s="164"/>
      <c r="R941" s="164"/>
      <c r="S941" s="164"/>
      <c r="T941" s="164"/>
      <c r="U941" s="164"/>
      <c r="V941" s="164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64"/>
      <c r="N942" s="164"/>
      <c r="O942" s="164"/>
      <c r="P942" s="164"/>
      <c r="Q942" s="164"/>
      <c r="R942" s="164"/>
      <c r="S942" s="164"/>
      <c r="T942" s="164"/>
      <c r="U942" s="164"/>
      <c r="V942" s="164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64"/>
      <c r="N943" s="164"/>
      <c r="O943" s="164"/>
      <c r="P943" s="164"/>
      <c r="Q943" s="164"/>
      <c r="R943" s="164"/>
      <c r="S943" s="164"/>
      <c r="T943" s="164"/>
      <c r="U943" s="164"/>
      <c r="V943" s="164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64"/>
      <c r="N944" s="164"/>
      <c r="O944" s="164"/>
      <c r="P944" s="164"/>
      <c r="Q944" s="164"/>
      <c r="R944" s="164"/>
      <c r="S944" s="164"/>
      <c r="T944" s="164"/>
      <c r="U944" s="164"/>
      <c r="V944" s="164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64"/>
      <c r="N945" s="164"/>
      <c r="O945" s="164"/>
      <c r="P945" s="164"/>
      <c r="Q945" s="164"/>
      <c r="R945" s="164"/>
      <c r="S945" s="164"/>
      <c r="T945" s="164"/>
      <c r="U945" s="164"/>
      <c r="V945" s="164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64"/>
      <c r="N946" s="164"/>
      <c r="O946" s="164"/>
      <c r="P946" s="164"/>
      <c r="Q946" s="164"/>
      <c r="R946" s="164"/>
      <c r="S946" s="164"/>
      <c r="T946" s="164"/>
      <c r="U946" s="164"/>
      <c r="V946" s="164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64"/>
      <c r="N947" s="164"/>
      <c r="O947" s="164"/>
      <c r="P947" s="164"/>
      <c r="Q947" s="164"/>
      <c r="R947" s="164"/>
      <c r="S947" s="164"/>
      <c r="T947" s="164"/>
      <c r="U947" s="164"/>
      <c r="V947" s="164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64"/>
      <c r="N948" s="164"/>
      <c r="O948" s="164"/>
      <c r="P948" s="164"/>
      <c r="Q948" s="164"/>
      <c r="R948" s="164"/>
      <c r="S948" s="164"/>
      <c r="T948" s="164"/>
      <c r="U948" s="164"/>
      <c r="V948" s="164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64"/>
      <c r="N949" s="164"/>
      <c r="O949" s="164"/>
      <c r="P949" s="164"/>
      <c r="Q949" s="164"/>
      <c r="R949" s="164"/>
      <c r="S949" s="164"/>
      <c r="T949" s="164"/>
      <c r="U949" s="164"/>
      <c r="V949" s="164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64"/>
      <c r="N950" s="164"/>
      <c r="O950" s="164"/>
      <c r="P950" s="164"/>
      <c r="Q950" s="164"/>
      <c r="R950" s="164"/>
      <c r="S950" s="164"/>
      <c r="T950" s="164"/>
      <c r="U950" s="164"/>
      <c r="V950" s="164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64"/>
      <c r="N951" s="164"/>
      <c r="O951" s="164"/>
      <c r="P951" s="164"/>
      <c r="Q951" s="164"/>
      <c r="R951" s="164"/>
      <c r="S951" s="164"/>
      <c r="T951" s="164"/>
      <c r="U951" s="164"/>
      <c r="V951" s="164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64"/>
      <c r="N952" s="164"/>
      <c r="O952" s="164"/>
      <c r="P952" s="164"/>
      <c r="Q952" s="164"/>
      <c r="R952" s="164"/>
      <c r="S952" s="164"/>
      <c r="T952" s="164"/>
      <c r="U952" s="164"/>
      <c r="V952" s="164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64"/>
      <c r="N953" s="164"/>
      <c r="O953" s="164"/>
      <c r="P953" s="164"/>
      <c r="Q953" s="164"/>
      <c r="R953" s="164"/>
      <c r="S953" s="164"/>
      <c r="T953" s="164"/>
      <c r="U953" s="164"/>
      <c r="V953" s="164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64"/>
      <c r="N954" s="164"/>
      <c r="O954" s="164"/>
      <c r="P954" s="164"/>
      <c r="Q954" s="164"/>
      <c r="R954" s="164"/>
      <c r="S954" s="164"/>
      <c r="T954" s="164"/>
      <c r="U954" s="164"/>
      <c r="V954" s="164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64"/>
      <c r="N955" s="164"/>
      <c r="O955" s="164"/>
      <c r="P955" s="164"/>
      <c r="Q955" s="164"/>
      <c r="R955" s="164"/>
      <c r="S955" s="164"/>
      <c r="T955" s="164"/>
      <c r="U955" s="164"/>
      <c r="V955" s="164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64"/>
      <c r="N956" s="164"/>
      <c r="O956" s="164"/>
      <c r="P956" s="164"/>
      <c r="Q956" s="164"/>
      <c r="R956" s="164"/>
      <c r="S956" s="164"/>
      <c r="T956" s="164"/>
      <c r="U956" s="164"/>
      <c r="V956" s="164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64"/>
      <c r="N957" s="164"/>
      <c r="O957" s="164"/>
      <c r="P957" s="164"/>
      <c r="Q957" s="164"/>
      <c r="R957" s="164"/>
      <c r="S957" s="164"/>
      <c r="T957" s="164"/>
      <c r="U957" s="164"/>
      <c r="V957" s="164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64"/>
      <c r="N958" s="164"/>
      <c r="O958" s="164"/>
      <c r="P958" s="164"/>
      <c r="Q958" s="164"/>
      <c r="R958" s="164"/>
      <c r="S958" s="164"/>
      <c r="T958" s="164"/>
      <c r="U958" s="164"/>
      <c r="V958" s="164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64"/>
      <c r="N959" s="164"/>
      <c r="O959" s="164"/>
      <c r="P959" s="164"/>
      <c r="Q959" s="164"/>
      <c r="R959" s="164"/>
      <c r="S959" s="164"/>
      <c r="T959" s="164"/>
      <c r="U959" s="164"/>
      <c r="V959" s="164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64"/>
      <c r="N960" s="164"/>
      <c r="O960" s="164"/>
      <c r="P960" s="164"/>
      <c r="Q960" s="164"/>
      <c r="R960" s="164"/>
      <c r="S960" s="164"/>
      <c r="T960" s="164"/>
      <c r="U960" s="164"/>
      <c r="V960" s="164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64"/>
      <c r="N961" s="164"/>
      <c r="O961" s="164"/>
      <c r="P961" s="164"/>
      <c r="Q961" s="164"/>
      <c r="R961" s="164"/>
      <c r="S961" s="164"/>
      <c r="T961" s="164"/>
      <c r="U961" s="164"/>
      <c r="V961" s="164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64"/>
      <c r="N962" s="164"/>
      <c r="O962" s="164"/>
      <c r="P962" s="164"/>
      <c r="Q962" s="164"/>
      <c r="R962" s="164"/>
      <c r="S962" s="164"/>
      <c r="T962" s="164"/>
      <c r="U962" s="164"/>
      <c r="V962" s="164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64"/>
      <c r="N963" s="164"/>
      <c r="O963" s="164"/>
      <c r="P963" s="164"/>
      <c r="Q963" s="164"/>
      <c r="R963" s="164"/>
      <c r="S963" s="164"/>
      <c r="T963" s="164"/>
      <c r="U963" s="164"/>
      <c r="V963" s="164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64"/>
      <c r="N964" s="164"/>
      <c r="O964" s="164"/>
      <c r="P964" s="164"/>
      <c r="Q964" s="164"/>
      <c r="R964" s="164"/>
      <c r="S964" s="164"/>
      <c r="T964" s="164"/>
      <c r="U964" s="164"/>
      <c r="V964" s="164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64"/>
      <c r="N965" s="164"/>
      <c r="O965" s="164"/>
      <c r="P965" s="164"/>
      <c r="Q965" s="164"/>
      <c r="R965" s="164"/>
      <c r="S965" s="164"/>
      <c r="T965" s="164"/>
      <c r="U965" s="164"/>
      <c r="V965" s="164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64"/>
      <c r="N966" s="164"/>
      <c r="O966" s="164"/>
      <c r="P966" s="164"/>
      <c r="Q966" s="164"/>
      <c r="R966" s="164"/>
      <c r="S966" s="164"/>
      <c r="T966" s="164"/>
      <c r="U966" s="164"/>
      <c r="V966" s="164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64"/>
      <c r="N967" s="164"/>
      <c r="O967" s="164"/>
      <c r="P967" s="164"/>
      <c r="Q967" s="164"/>
      <c r="R967" s="164"/>
      <c r="S967" s="164"/>
      <c r="T967" s="164"/>
      <c r="U967" s="164"/>
      <c r="V967" s="164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64"/>
      <c r="N968" s="164"/>
      <c r="O968" s="164"/>
      <c r="P968" s="164"/>
      <c r="Q968" s="164"/>
      <c r="R968" s="164"/>
      <c r="S968" s="164"/>
      <c r="T968" s="164"/>
      <c r="U968" s="164"/>
      <c r="V968" s="164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64"/>
      <c r="N969" s="164"/>
      <c r="O969" s="164"/>
      <c r="P969" s="164"/>
      <c r="Q969" s="164"/>
      <c r="R969" s="164"/>
      <c r="S969" s="164"/>
      <c r="T969" s="164"/>
      <c r="U969" s="164"/>
      <c r="V969" s="164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64"/>
      <c r="N970" s="164"/>
      <c r="O970" s="164"/>
      <c r="P970" s="164"/>
      <c r="Q970" s="164"/>
      <c r="R970" s="164"/>
      <c r="S970" s="164"/>
      <c r="T970" s="164"/>
      <c r="U970" s="164"/>
      <c r="V970" s="164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64"/>
      <c r="N971" s="164"/>
      <c r="O971" s="164"/>
      <c r="P971" s="164"/>
      <c r="Q971" s="164"/>
      <c r="R971" s="164"/>
      <c r="S971" s="164"/>
      <c r="T971" s="164"/>
      <c r="U971" s="164"/>
      <c r="V971" s="164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64"/>
      <c r="N972" s="164"/>
      <c r="O972" s="164"/>
      <c r="P972" s="164"/>
      <c r="Q972" s="164"/>
      <c r="R972" s="164"/>
      <c r="S972" s="164"/>
      <c r="T972" s="164"/>
      <c r="U972" s="164"/>
      <c r="V972" s="164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64"/>
      <c r="N973" s="164"/>
      <c r="O973" s="164"/>
      <c r="P973" s="164"/>
      <c r="Q973" s="164"/>
      <c r="R973" s="164"/>
      <c r="S973" s="164"/>
      <c r="T973" s="164"/>
      <c r="U973" s="164"/>
      <c r="V973" s="164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64"/>
      <c r="N974" s="164"/>
      <c r="O974" s="164"/>
      <c r="P974" s="164"/>
      <c r="Q974" s="164"/>
      <c r="R974" s="164"/>
      <c r="S974" s="164"/>
      <c r="T974" s="164"/>
      <c r="U974" s="164"/>
      <c r="V974" s="164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64"/>
      <c r="N975" s="164"/>
      <c r="O975" s="164"/>
      <c r="P975" s="164"/>
      <c r="Q975" s="164"/>
      <c r="R975" s="164"/>
      <c r="S975" s="164"/>
      <c r="T975" s="164"/>
      <c r="U975" s="164"/>
      <c r="V975" s="164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64"/>
      <c r="N976" s="164"/>
      <c r="O976" s="164"/>
      <c r="P976" s="164"/>
      <c r="Q976" s="164"/>
      <c r="R976" s="164"/>
      <c r="S976" s="164"/>
      <c r="T976" s="164"/>
      <c r="U976" s="164"/>
      <c r="V976" s="164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64"/>
      <c r="N977" s="164"/>
      <c r="O977" s="164"/>
      <c r="P977" s="164"/>
      <c r="Q977" s="164"/>
      <c r="R977" s="164"/>
      <c r="S977" s="164"/>
      <c r="T977" s="164"/>
      <c r="U977" s="164"/>
      <c r="V977" s="164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64"/>
      <c r="N978" s="164"/>
      <c r="O978" s="164"/>
      <c r="P978" s="164"/>
      <c r="Q978" s="164"/>
      <c r="R978" s="164"/>
      <c r="S978" s="164"/>
      <c r="T978" s="164"/>
      <c r="U978" s="164"/>
      <c r="V978" s="164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64"/>
      <c r="N979" s="164"/>
      <c r="O979" s="164"/>
      <c r="P979" s="164"/>
      <c r="Q979" s="164"/>
      <c r="R979" s="164"/>
      <c r="S979" s="164"/>
      <c r="T979" s="164"/>
      <c r="U979" s="164"/>
      <c r="V979" s="164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64"/>
      <c r="N980" s="164"/>
      <c r="O980" s="164"/>
      <c r="P980" s="164"/>
      <c r="Q980" s="164"/>
      <c r="R980" s="164"/>
      <c r="S980" s="164"/>
      <c r="T980" s="164"/>
      <c r="U980" s="164"/>
      <c r="V980" s="164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64"/>
      <c r="N981" s="164"/>
      <c r="O981" s="164"/>
      <c r="P981" s="164"/>
      <c r="Q981" s="164"/>
      <c r="R981" s="164"/>
      <c r="S981" s="164"/>
      <c r="T981" s="164"/>
      <c r="U981" s="164"/>
      <c r="V981" s="164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64"/>
      <c r="N982" s="164"/>
      <c r="O982" s="164"/>
      <c r="P982" s="164"/>
      <c r="Q982" s="164"/>
      <c r="R982" s="164"/>
      <c r="S982" s="164"/>
      <c r="T982" s="164"/>
      <c r="U982" s="164"/>
      <c r="V982" s="164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64"/>
      <c r="N983" s="164"/>
      <c r="O983" s="164"/>
      <c r="P983" s="164"/>
      <c r="Q983" s="164"/>
      <c r="R983" s="164"/>
      <c r="S983" s="164"/>
      <c r="T983" s="164"/>
      <c r="U983" s="164"/>
      <c r="V983" s="164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64"/>
      <c r="N984" s="164"/>
      <c r="O984" s="164"/>
      <c r="P984" s="164"/>
      <c r="Q984" s="164"/>
      <c r="R984" s="164"/>
      <c r="S984" s="164"/>
      <c r="T984" s="164"/>
      <c r="U984" s="164"/>
      <c r="V984" s="164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64"/>
      <c r="N985" s="164"/>
      <c r="O985" s="164"/>
      <c r="P985" s="164"/>
      <c r="Q985" s="164"/>
      <c r="R985" s="164"/>
      <c r="S985" s="164"/>
      <c r="T985" s="164"/>
      <c r="U985" s="164"/>
      <c r="V985" s="164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64"/>
      <c r="N986" s="164"/>
      <c r="O986" s="164"/>
      <c r="P986" s="164"/>
      <c r="Q986" s="164"/>
      <c r="R986" s="164"/>
      <c r="S986" s="164"/>
      <c r="T986" s="164"/>
      <c r="U986" s="164"/>
      <c r="V986" s="164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64"/>
      <c r="N987" s="164"/>
      <c r="O987" s="164"/>
      <c r="P987" s="164"/>
      <c r="Q987" s="164"/>
      <c r="R987" s="164"/>
      <c r="S987" s="164"/>
      <c r="T987" s="164"/>
      <c r="U987" s="164"/>
      <c r="V987" s="164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64"/>
      <c r="N988" s="164"/>
      <c r="O988" s="164"/>
      <c r="P988" s="164"/>
      <c r="Q988" s="164"/>
      <c r="R988" s="164"/>
      <c r="S988" s="164"/>
      <c r="T988" s="164"/>
      <c r="U988" s="164"/>
      <c r="V988" s="164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64"/>
      <c r="N989" s="164"/>
      <c r="O989" s="164"/>
      <c r="P989" s="164"/>
      <c r="Q989" s="164"/>
      <c r="R989" s="164"/>
      <c r="S989" s="164"/>
      <c r="T989" s="164"/>
      <c r="U989" s="164"/>
      <c r="V989" s="164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64"/>
      <c r="N990" s="164"/>
      <c r="O990" s="164"/>
      <c r="P990" s="164"/>
      <c r="Q990" s="164"/>
      <c r="R990" s="164"/>
      <c r="S990" s="164"/>
      <c r="T990" s="164"/>
      <c r="U990" s="164"/>
      <c r="V990" s="164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64"/>
      <c r="N991" s="164"/>
      <c r="O991" s="164"/>
      <c r="P991" s="164"/>
      <c r="Q991" s="164"/>
      <c r="R991" s="164"/>
      <c r="S991" s="164"/>
      <c r="T991" s="164"/>
      <c r="U991" s="164"/>
      <c r="V991" s="164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64"/>
      <c r="N992" s="164"/>
      <c r="O992" s="164"/>
      <c r="P992" s="164"/>
      <c r="Q992" s="164"/>
      <c r="R992" s="164"/>
      <c r="S992" s="164"/>
      <c r="T992" s="164"/>
      <c r="U992" s="164"/>
      <c r="V992" s="164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64"/>
      <c r="N993" s="164"/>
      <c r="O993" s="164"/>
      <c r="P993" s="164"/>
      <c r="Q993" s="164"/>
      <c r="R993" s="164"/>
      <c r="S993" s="164"/>
      <c r="T993" s="164"/>
      <c r="U993" s="164"/>
      <c r="V993" s="164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64"/>
      <c r="N994" s="164"/>
      <c r="O994" s="164"/>
      <c r="P994" s="164"/>
      <c r="Q994" s="164"/>
      <c r="R994" s="164"/>
      <c r="S994" s="164"/>
      <c r="T994" s="164"/>
      <c r="U994" s="164"/>
      <c r="V994" s="164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64"/>
      <c r="N995" s="164"/>
      <c r="O995" s="164"/>
      <c r="P995" s="164"/>
      <c r="Q995" s="164"/>
      <c r="R995" s="164"/>
      <c r="S995" s="164"/>
      <c r="T995" s="164"/>
      <c r="U995" s="164"/>
      <c r="V995" s="164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64"/>
      <c r="N996" s="164"/>
      <c r="O996" s="164"/>
      <c r="P996" s="164"/>
      <c r="Q996" s="164"/>
      <c r="R996" s="164"/>
      <c r="S996" s="164"/>
      <c r="T996" s="164"/>
      <c r="U996" s="164"/>
      <c r="V996" s="164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64"/>
      <c r="N997" s="164"/>
      <c r="O997" s="164"/>
      <c r="P997" s="164"/>
      <c r="Q997" s="164"/>
      <c r="R997" s="164"/>
      <c r="S997" s="164"/>
      <c r="T997" s="164"/>
      <c r="U997" s="164"/>
      <c r="V997" s="164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64"/>
      <c r="N998" s="164"/>
      <c r="O998" s="164"/>
      <c r="P998" s="164"/>
      <c r="Q998" s="164"/>
      <c r="R998" s="164"/>
      <c r="S998" s="164"/>
      <c r="T998" s="164"/>
      <c r="U998" s="164"/>
      <c r="V998" s="164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64"/>
      <c r="N999" s="164"/>
      <c r="O999" s="164"/>
      <c r="P999" s="164"/>
      <c r="Q999" s="164"/>
      <c r="R999" s="164"/>
      <c r="S999" s="164"/>
      <c r="T999" s="164"/>
      <c r="U999" s="164"/>
      <c r="V999" s="164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64"/>
      <c r="N1000" s="164"/>
      <c r="O1000" s="164"/>
      <c r="P1000" s="164"/>
      <c r="Q1000" s="164"/>
      <c r="R1000" s="164"/>
      <c r="S1000" s="164"/>
      <c r="T1000" s="164"/>
      <c r="U1000" s="164"/>
      <c r="V1000" s="164"/>
      <c r="W1000" s="1"/>
      <c r="X1000" s="1"/>
      <c r="Y1000" s="1"/>
      <c r="Z1000" s="1"/>
    </row>
  </sheetData>
  <mergeCells count="104">
    <mergeCell ref="A1:J1"/>
    <mergeCell ref="E9:F9"/>
    <mergeCell ref="I9:J9"/>
    <mergeCell ref="E10:F10"/>
    <mergeCell ref="I10:J10"/>
    <mergeCell ref="B11:B12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Q46:Q47"/>
    <mergeCell ref="S46:S47"/>
    <mergeCell ref="T46:T47"/>
    <mergeCell ref="U46:U47"/>
    <mergeCell ref="V46:V47"/>
    <mergeCell ref="K28:K43"/>
    <mergeCell ref="O45:P45"/>
    <mergeCell ref="S45:T45"/>
    <mergeCell ref="B46:B47"/>
    <mergeCell ref="D46:D47"/>
    <mergeCell ref="E46:E47"/>
    <mergeCell ref="F46:F47"/>
    <mergeCell ref="H46:H47"/>
    <mergeCell ref="I46:I47"/>
    <mergeCell ref="J46:J47"/>
    <mergeCell ref="B61:B62"/>
    <mergeCell ref="D61:D62"/>
    <mergeCell ref="E61:E62"/>
    <mergeCell ref="F61:F62"/>
    <mergeCell ref="H61:H62"/>
    <mergeCell ref="I61:I62"/>
    <mergeCell ref="J61:J62"/>
    <mergeCell ref="K61:K62"/>
    <mergeCell ref="K46:K47"/>
    <mergeCell ref="Q61:Q62"/>
    <mergeCell ref="S61:S62"/>
    <mergeCell ref="T61:T62"/>
    <mergeCell ref="U61:U62"/>
    <mergeCell ref="V61:V62"/>
    <mergeCell ref="K63:K73"/>
    <mergeCell ref="V63:V73"/>
    <mergeCell ref="K48:K58"/>
    <mergeCell ref="V48:V58"/>
    <mergeCell ref="J76:J77"/>
    <mergeCell ref="K76:K77"/>
    <mergeCell ref="K78:K88"/>
    <mergeCell ref="B91:B92"/>
    <mergeCell ref="D91:D92"/>
    <mergeCell ref="E91:E92"/>
    <mergeCell ref="F91:F92"/>
    <mergeCell ref="H91:H92"/>
    <mergeCell ref="I91:I92"/>
    <mergeCell ref="J91:J92"/>
    <mergeCell ref="B76:B77"/>
    <mergeCell ref="D76:D77"/>
    <mergeCell ref="E76:E77"/>
    <mergeCell ref="F76:F77"/>
    <mergeCell ref="H76:H77"/>
    <mergeCell ref="I76:I77"/>
    <mergeCell ref="K91:K92"/>
    <mergeCell ref="K93:K103"/>
    <mergeCell ref="B106:B107"/>
    <mergeCell ref="D106:D107"/>
    <mergeCell ref="E106:E107"/>
    <mergeCell ref="F106:F107"/>
    <mergeCell ref="H106:H107"/>
    <mergeCell ref="I106:I107"/>
    <mergeCell ref="J106:J107"/>
    <mergeCell ref="K106:K107"/>
    <mergeCell ref="K108:K118"/>
    <mergeCell ref="B121:B122"/>
    <mergeCell ref="D121:D122"/>
    <mergeCell ref="E121:E122"/>
    <mergeCell ref="F121:F122"/>
    <mergeCell ref="H121:H122"/>
    <mergeCell ref="I121:I122"/>
    <mergeCell ref="J121:J122"/>
    <mergeCell ref="K121:K122"/>
    <mergeCell ref="K123:K133"/>
    <mergeCell ref="B136:B137"/>
    <mergeCell ref="D136:D137"/>
    <mergeCell ref="E136:E137"/>
    <mergeCell ref="F136:F137"/>
    <mergeCell ref="H136:H137"/>
    <mergeCell ref="I136:I137"/>
    <mergeCell ref="J136:J137"/>
    <mergeCell ref="K136:K137"/>
    <mergeCell ref="K153:K159"/>
    <mergeCell ref="D170:E170"/>
    <mergeCell ref="K138:K148"/>
    <mergeCell ref="B151:B152"/>
    <mergeCell ref="D151:D152"/>
    <mergeCell ref="E151:E152"/>
    <mergeCell ref="F151:F152"/>
    <mergeCell ref="H151:H152"/>
    <mergeCell ref="I151:I152"/>
    <mergeCell ref="J151:J152"/>
    <mergeCell ref="K151:K15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App.2-ZA_2030-Com. Exp. Forecas</vt:lpstr>
      <vt:lpstr>App.2-ZB_2030Cost of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Beingessner, Ted</cp:lastModifiedBy>
  <dcterms:created xsi:type="dcterms:W3CDTF">2025-03-28T01:10:02Z</dcterms:created>
  <dcterms:modified xsi:type="dcterms:W3CDTF">2025-04-15T20:04:04Z</dcterms:modified>
</cp:coreProperties>
</file>