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B\Downloads\"/>
    </mc:Choice>
  </mc:AlternateContent>
  <xr:revisionPtr revIDLastSave="0" documentId="13_ncr:1_{5C63B4AE-C260-45FE-864A-5D28F94A990C}" xr6:coauthVersionLast="47" xr6:coauthVersionMax="47" xr10:uidLastSave="{00000000-0000-0000-0000-000000000000}"/>
  <bookViews>
    <workbookView xWindow="13995" yWindow="-16395" windowWidth="29040" windowHeight="15990" xr2:uid="{4A4B3830-27F2-471A-A6BE-CA18FC5CBA81}"/>
  </bookViews>
  <sheets>
    <sheet name="App.2-JA_OM&amp;A_Summary_Analys" sheetId="1" r:id="rId1"/>
  </sheets>
  <externalReferences>
    <externalReference r:id="rId2"/>
  </externalReferences>
  <definedNames>
    <definedName name="_Parse_Out">#REF!</definedName>
    <definedName name="BridgeYear">'[1]LDC Info'!$E$26</definedName>
    <definedName name="Cash">#REF!</definedName>
    <definedName name="contactf">#REF!</definedName>
    <definedName name="EBNUMBER">'[1]LDC Info'!$E$16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'[1]LDC Info'!$E$28</definedName>
    <definedName name="SALBENF">#REF!</definedName>
    <definedName name="salreg">#REF!</definedName>
    <definedName name="SALREGF">#REF!</definedName>
    <definedName name="TEMPA">#REF!</definedName>
    <definedName name="TestYear">'[1]LDC Info'!$E$24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F35" i="1" s="1"/>
  <c r="E30" i="1"/>
  <c r="D30" i="1"/>
  <c r="D35" i="1" s="1"/>
  <c r="C30" i="1"/>
  <c r="C35" i="1" s="1"/>
  <c r="B30" i="1"/>
  <c r="H22" i="1"/>
  <c r="H25" i="1" s="1"/>
  <c r="S18" i="1" s="1"/>
  <c r="S20" i="1" s="1"/>
  <c r="G22" i="1"/>
  <c r="F22" i="1"/>
  <c r="G23" i="1" s="1"/>
  <c r="E22" i="1"/>
  <c r="D22" i="1"/>
  <c r="C22" i="1"/>
  <c r="C23" i="1" s="1"/>
  <c r="K18" i="1"/>
  <c r="K20" i="1" s="1"/>
  <c r="S17" i="1"/>
  <c r="Q17" i="1"/>
  <c r="P17" i="1"/>
  <c r="O17" i="1"/>
  <c r="N17" i="1"/>
  <c r="L17" i="1"/>
  <c r="K17" i="1"/>
  <c r="C17" i="1"/>
  <c r="S16" i="1"/>
  <c r="Q16" i="1"/>
  <c r="R16" i="1" s="1"/>
  <c r="P16" i="1"/>
  <c r="O16" i="1"/>
  <c r="N16" i="1"/>
  <c r="L16" i="1"/>
  <c r="K16" i="1"/>
  <c r="H16" i="1"/>
  <c r="H18" i="1" s="1"/>
  <c r="G16" i="1"/>
  <c r="G25" i="1" s="1"/>
  <c r="F16" i="1"/>
  <c r="E16" i="1"/>
  <c r="E17" i="1" s="1"/>
  <c r="D16" i="1"/>
  <c r="C16" i="1"/>
  <c r="S15" i="1"/>
  <c r="T15" i="1" s="1"/>
  <c r="Q15" i="1"/>
  <c r="P15" i="1"/>
  <c r="O15" i="1"/>
  <c r="N15" i="1"/>
  <c r="L15" i="1"/>
  <c r="K15" i="1"/>
  <c r="S14" i="1"/>
  <c r="T14" i="1" s="1"/>
  <c r="Q14" i="1"/>
  <c r="R14" i="1" s="1"/>
  <c r="P14" i="1"/>
  <c r="O14" i="1"/>
  <c r="N14" i="1"/>
  <c r="L14" i="1"/>
  <c r="K14" i="1"/>
  <c r="S13" i="1"/>
  <c r="Q13" i="1"/>
  <c r="R13" i="1" s="1"/>
  <c r="P13" i="1"/>
  <c r="O13" i="1"/>
  <c r="N13" i="1"/>
  <c r="L13" i="1"/>
  <c r="K13" i="1"/>
  <c r="H29" i="1"/>
  <c r="G29" i="1"/>
  <c r="F29" i="1"/>
  <c r="Q11" i="1"/>
  <c r="S11" i="1"/>
  <c r="P11" i="1"/>
  <c r="O11" i="1"/>
  <c r="N11" i="1"/>
  <c r="C29" i="1"/>
  <c r="F17" i="1" l="1"/>
  <c r="D17" i="1"/>
  <c r="D23" i="1"/>
  <c r="E23" i="1"/>
  <c r="H23" i="1"/>
  <c r="H35" i="1"/>
  <c r="K11" i="1"/>
  <c r="T13" i="1"/>
  <c r="H24" i="1"/>
  <c r="R17" i="1"/>
  <c r="C25" i="1"/>
  <c r="C26" i="1" s="1"/>
  <c r="G35" i="1"/>
  <c r="B29" i="1"/>
  <c r="R15" i="1"/>
  <c r="T17" i="1"/>
  <c r="B35" i="1"/>
  <c r="C36" i="1" s="1"/>
  <c r="E35" i="1"/>
  <c r="F36" i="1" s="1"/>
  <c r="T16" i="1"/>
  <c r="S23" i="1"/>
  <c r="Q18" i="1"/>
  <c r="T18" i="1" s="1"/>
  <c r="H26" i="1"/>
  <c r="G36" i="1"/>
  <c r="D25" i="1"/>
  <c r="D29" i="1"/>
  <c r="E25" i="1"/>
  <c r="E29" i="1"/>
  <c r="G17" i="1"/>
  <c r="F25" i="1"/>
  <c r="H17" i="1"/>
  <c r="L18" i="1"/>
  <c r="F23" i="1"/>
  <c r="H36" i="1" l="1"/>
  <c r="E26" i="1"/>
  <c r="O18" i="1"/>
  <c r="D26" i="1"/>
  <c r="N18" i="1"/>
  <c r="M18" i="1"/>
  <c r="M20" i="1" s="1"/>
  <c r="L20" i="1"/>
  <c r="P18" i="1"/>
  <c r="F26" i="1"/>
  <c r="G26" i="1"/>
  <c r="Q20" i="1"/>
  <c r="N22" i="1" l="1"/>
  <c r="R18" i="1"/>
  <c r="R20" i="1"/>
  <c r="Q21" i="1"/>
  <c r="Q22" i="1" s="1"/>
  <c r="S21" i="1"/>
  <c r="S22" i="1" s="1"/>
  <c r="T20" i="1"/>
  <c r="P21" i="1"/>
  <c r="P22" i="1" s="1"/>
  <c r="S24" i="1" l="1"/>
</calcChain>
</file>

<file path=xl/sharedStrings.xml><?xml version="1.0" encoding="utf-8"?>
<sst xmlns="http://schemas.openxmlformats.org/spreadsheetml/2006/main" count="79" uniqueCount="61">
  <si>
    <t>File Number:</t>
  </si>
  <si>
    <t>Exhibit:</t>
  </si>
  <si>
    <t>Tab:</t>
  </si>
  <si>
    <t>Schedule:</t>
  </si>
  <si>
    <t>Attachment:</t>
  </si>
  <si>
    <t>A</t>
  </si>
  <si>
    <t>Date:</t>
  </si>
  <si>
    <t>ORIGINAL</t>
  </si>
  <si>
    <t>Appendix 2-JA</t>
  </si>
  <si>
    <r>
      <rPr>
        <b/>
        <sz val="14"/>
        <color theme="1"/>
        <rFont val="Arial"/>
      </rPr>
      <t xml:space="preserve">Summary of </t>
    </r>
    <r>
      <rPr>
        <b/>
        <u/>
        <sz val="14"/>
        <color rgb="FFFF0000"/>
        <rFont val="Arial"/>
      </rPr>
      <t>Recoverable</t>
    </r>
    <r>
      <rPr>
        <b/>
        <sz val="14"/>
        <color theme="1"/>
        <rFont val="Arial"/>
      </rPr>
      <t xml:space="preserve"> OM&amp;A Expenses</t>
    </r>
  </si>
  <si>
    <t>Reporting Basis</t>
  </si>
  <si>
    <t>MIFRS</t>
  </si>
  <si>
    <t>Operations</t>
  </si>
  <si>
    <t xml:space="preserve">Maintenance </t>
  </si>
  <si>
    <t>Maintenance</t>
  </si>
  <si>
    <t xml:space="preserve">Billing and Collecting </t>
  </si>
  <si>
    <t>SubTotal</t>
  </si>
  <si>
    <t xml:space="preserve">Community Relations </t>
  </si>
  <si>
    <t>%Change (year over year)</t>
  </si>
  <si>
    <t xml:space="preserve">Administrative and General </t>
  </si>
  <si>
    <t>%Change (Test Year vs 
Last Rebasing Year - Actual)</t>
  </si>
  <si>
    <t xml:space="preserve">Total OM&amp;A Expenses </t>
  </si>
  <si>
    <t>Billing and Collecting</t>
  </si>
  <si>
    <r>
      <rPr>
        <b/>
        <sz val="9"/>
        <color theme="1"/>
        <rFont val="Arial"/>
      </rPr>
      <t>Adjustments for Total non-recoverable items</t>
    </r>
    <r>
      <rPr>
        <b/>
        <vertAlign val="superscript"/>
        <sz val="9"/>
        <color theme="1"/>
        <rFont val="Arial"/>
      </rPr>
      <t>3</t>
    </r>
  </si>
  <si>
    <t>Community Relations</t>
  </si>
  <si>
    <t xml:space="preserve">Total Recoverable OM&amp;A Expenses </t>
  </si>
  <si>
    <t>Administrative and General</t>
  </si>
  <si>
    <t xml:space="preserve">Variance from previous year </t>
  </si>
  <si>
    <t xml:space="preserve">Percent change (year over year) </t>
  </si>
  <si>
    <t xml:space="preserve">Percent Change:                                                    Test year vs. Most Current Actual </t>
  </si>
  <si>
    <t>Simple average of % variance for all years</t>
  </si>
  <si>
    <t>Total</t>
  </si>
  <si>
    <t>Compound Annual Growth Rate for all years</t>
  </si>
  <si>
    <r>
      <rPr>
        <sz val="9"/>
        <color theme="1"/>
        <rFont val="Arial"/>
      </rPr>
      <t>Operations</t>
    </r>
    <r>
      <rPr>
        <vertAlign val="superscript"/>
        <sz val="9"/>
        <color theme="1"/>
        <rFont val="Arial"/>
      </rPr>
      <t>4</t>
    </r>
  </si>
  <si>
    <r>
      <rPr>
        <sz val="9"/>
        <color theme="1"/>
        <rFont val="Arial"/>
      </rPr>
      <t>Maintenance</t>
    </r>
    <r>
      <rPr>
        <vertAlign val="superscript"/>
        <sz val="9"/>
        <color theme="1"/>
        <rFont val="Arial"/>
      </rPr>
      <t>5</t>
    </r>
  </si>
  <si>
    <r>
      <rPr>
        <sz val="9"/>
        <color theme="1"/>
        <rFont val="Arial"/>
      </rPr>
      <t>Billing and Collecting</t>
    </r>
    <r>
      <rPr>
        <vertAlign val="superscript"/>
        <sz val="9"/>
        <color theme="1"/>
        <rFont val="Arial"/>
      </rPr>
      <t>6</t>
    </r>
  </si>
  <si>
    <r>
      <rPr>
        <sz val="9"/>
        <color theme="1"/>
        <rFont val="Arial"/>
      </rPr>
      <t>Community Relations</t>
    </r>
    <r>
      <rPr>
        <vertAlign val="superscript"/>
        <sz val="9"/>
        <color theme="1"/>
        <rFont val="Arial"/>
      </rPr>
      <t>7</t>
    </r>
  </si>
  <si>
    <r>
      <rPr>
        <sz val="9"/>
        <color theme="1"/>
        <rFont val="Arial"/>
      </rPr>
      <t>Administrative and General</t>
    </r>
    <r>
      <rPr>
        <vertAlign val="superscript"/>
        <sz val="9"/>
        <color theme="1"/>
        <rFont val="Arial"/>
      </rPr>
      <t>8</t>
    </r>
  </si>
  <si>
    <t>Note:</t>
  </si>
  <si>
    <t>1 Historical actuals going back to the last cost of service application are required to be entered by the applicant.</t>
  </si>
  <si>
    <t>2 Recoverable OM&amp;A that is included on these tables should be identical to the recoverable OM&amp;A that is shown for the corresponding periods on Appendix 2-JB.</t>
  </si>
  <si>
    <t>3 For unrecoverable OM&amp;A Expenses see Section 2.4.3.7</t>
  </si>
  <si>
    <t>4 USoA included in Operations: 5005, 5010, 5012, 5014, 5015, 5016, 5017, 5020, 5025, 5030, 5035, 5040, 5045, 5050, 5055, 5060, 5065, 5070, 5075, 5085, 5090, 5095, 5096</t>
  </si>
  <si>
    <t>5 USoA included in Maintenance: 5105, 5110, 5112, 5114, 5120, 5125, 5130, 5135, 5145, 5150, 5155, 5160, 5165, 5170, 5172, 5175, 5178, 5195</t>
  </si>
  <si>
    <t>6 USoA included in Billing and Collecting: 5305, 5310, 5315, 5320, 5325, 5330, 5335, 5340</t>
  </si>
  <si>
    <t>7 USoA included in Community Relations: 5405, 5410, 5415, 5420, 5425</t>
  </si>
  <si>
    <r>
      <rPr>
        <sz val="10"/>
        <color theme="1"/>
        <rFont val="Arial, sans-serif"/>
      </rPr>
      <t>8 USoA included in Administrative and General: 5505, 5510, 5515, 5520, 5605, 5610, 5615, 5620, 5625, 5630, 5635, 5640, 5645, 5646, 5647,
  5650, 5655, 5660, 5665, 5670</t>
    </r>
    <r>
      <rPr>
        <sz val="10"/>
        <color theme="1"/>
        <rFont val="Arial, sans-serif"/>
      </rPr>
      <t>, 5672, 5675, 5680, 5681, 5685, 5695 &amp; 6205 (sub-account LEAP funding)</t>
    </r>
  </si>
  <si>
    <t>2021 Last Rebasing Year OEB Approved</t>
  </si>
  <si>
    <t>2021 Last Rebasing Year Actuals</t>
  </si>
  <si>
    <t>2022 Actuals</t>
  </si>
  <si>
    <t>2023 Actuals</t>
  </si>
  <si>
    <t>2024 Bridge Year</t>
  </si>
  <si>
    <t>2025 Bridge Year</t>
  </si>
  <si>
    <t>2026 Test Year</t>
  </si>
  <si>
    <t>Last Rebasing Year 2021 OEB Approved</t>
  </si>
  <si>
    <t>Last Rebasing Year 2021 Actuals</t>
  </si>
  <si>
    <t>Variance 2021 OEB Approved - 2021 Actuals</t>
  </si>
  <si>
    <t>Variance 2025 Bridge vs. 2024 Bridge</t>
  </si>
  <si>
    <t>Variance 2026 Test vs. 2025 Bridge</t>
  </si>
  <si>
    <t>Compound Growth Rate                                                            (2024 vs. 2021 Actuals)</t>
  </si>
  <si>
    <t>EB-2024-0115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</si>
</sst>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_-;\-&quot;$&quot;* #,##0_-;_-&quot;$&quot;* &quot;-&quot;??_-;_-@"/>
    <numFmt numFmtId="165" formatCode="0.0%"/>
    <numFmt numFmtId="166" formatCode="_-* #,##0_-;\-* #,##0_-;_-* &quot;-&quot;??_-;_-@"/>
  </numFmts>
  <fonts count="19">
    <font>
      <sz val="10"/>
      <color rgb="FF000000"/>
      <name val="Calibri"/>
      <scheme val="minor"/>
    </font>
    <font>
      <b/>
      <sz val="10"/>
      <color rgb="FFFF0000"/>
      <name val="Arial"/>
    </font>
    <font>
      <b/>
      <sz val="10"/>
      <color theme="1"/>
      <name val="Arial"/>
    </font>
    <font>
      <sz val="10"/>
      <color theme="1"/>
      <name val="Calibri"/>
      <scheme val="minor"/>
    </font>
    <font>
      <sz val="10"/>
      <color theme="0"/>
      <name val="Arial"/>
    </font>
    <font>
      <sz val="8"/>
      <color theme="1"/>
      <name val="Arial"/>
    </font>
    <font>
      <b/>
      <sz val="15"/>
      <color rgb="FF000000"/>
      <name val="Arial"/>
    </font>
    <font>
      <sz val="10"/>
      <color theme="1"/>
      <name val="Arial"/>
    </font>
    <font>
      <b/>
      <sz val="14"/>
      <color theme="1"/>
      <name val="Arial"/>
    </font>
    <font>
      <b/>
      <u/>
      <sz val="14"/>
      <color rgb="FFFF0000"/>
      <name val="Arial"/>
    </font>
    <font>
      <sz val="10"/>
      <color rgb="FF000000"/>
      <name val="Arial"/>
    </font>
    <font>
      <b/>
      <sz val="10"/>
      <color theme="0"/>
      <name val="Arial"/>
    </font>
    <font>
      <b/>
      <sz val="10"/>
      <color rgb="FFFFFFFF"/>
      <name val="Arial"/>
    </font>
    <font>
      <sz val="9"/>
      <color theme="1"/>
      <name val="Arial"/>
    </font>
    <font>
      <b/>
      <i/>
      <sz val="9"/>
      <color rgb="FFFF0000"/>
      <name val="Arial"/>
    </font>
    <font>
      <b/>
      <sz val="9"/>
      <color theme="1"/>
      <name val="Arial"/>
    </font>
    <font>
      <b/>
      <vertAlign val="superscript"/>
      <sz val="9"/>
      <color theme="1"/>
      <name val="Arial"/>
    </font>
    <font>
      <vertAlign val="superscript"/>
      <sz val="9"/>
      <color theme="1"/>
      <name val="Arial"/>
    </font>
    <font>
      <sz val="10"/>
      <color theme="1"/>
      <name val="Arial, sans-serif"/>
    </font>
  </fonts>
  <fills count="6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164" fontId="7" fillId="0" borderId="0" xfId="0" applyNumberFormat="1" applyFont="1"/>
    <xf numFmtId="0" fontId="10" fillId="0" borderId="0" xfId="0" applyFont="1"/>
    <xf numFmtId="0" fontId="11" fillId="0" borderId="2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/>
    <xf numFmtId="0" fontId="13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vertical="center" wrapText="1"/>
    </xf>
    <xf numFmtId="164" fontId="15" fillId="0" borderId="12" xfId="0" applyNumberFormat="1" applyFont="1" applyBorder="1" applyAlignment="1">
      <alignment vertical="center" wrapText="1"/>
    </xf>
    <xf numFmtId="164" fontId="15" fillId="0" borderId="13" xfId="0" applyNumberFormat="1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164" fontId="13" fillId="4" borderId="15" xfId="0" applyNumberFormat="1" applyFont="1" applyFill="1" applyBorder="1" applyAlignment="1">
      <alignment vertical="center" wrapText="1"/>
    </xf>
    <xf numFmtId="164" fontId="13" fillId="2" borderId="15" xfId="0" applyNumberFormat="1" applyFont="1" applyFill="1" applyBorder="1" applyAlignment="1">
      <alignment vertical="center" wrapText="1"/>
    </xf>
    <xf numFmtId="164" fontId="13" fillId="2" borderId="16" xfId="0" applyNumberFormat="1" applyFont="1" applyFill="1" applyBorder="1" applyAlignment="1">
      <alignment vertical="center" wrapText="1"/>
    </xf>
    <xf numFmtId="164" fontId="13" fillId="2" borderId="17" xfId="0" applyNumberFormat="1" applyFont="1" applyFill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164" fontId="15" fillId="0" borderId="19" xfId="0" applyNumberFormat="1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64" fontId="7" fillId="2" borderId="15" xfId="0" applyNumberFormat="1" applyFont="1" applyFill="1" applyBorder="1"/>
    <xf numFmtId="164" fontId="7" fillId="2" borderId="16" xfId="0" applyNumberFormat="1" applyFont="1" applyFill="1" applyBorder="1"/>
    <xf numFmtId="164" fontId="7" fillId="2" borderId="17" xfId="0" applyNumberFormat="1" applyFont="1" applyFill="1" applyBorder="1"/>
    <xf numFmtId="164" fontId="15" fillId="0" borderId="15" xfId="0" applyNumberFormat="1" applyFont="1" applyBorder="1" applyAlignment="1">
      <alignment vertical="center" wrapText="1"/>
    </xf>
    <xf numFmtId="164" fontId="15" fillId="0" borderId="16" xfId="0" applyNumberFormat="1" applyFont="1" applyBorder="1" applyAlignment="1">
      <alignment vertical="center" wrapText="1"/>
    </xf>
    <xf numFmtId="164" fontId="15" fillId="0" borderId="17" xfId="0" applyNumberFormat="1" applyFont="1" applyBorder="1" applyAlignment="1">
      <alignment vertical="center" wrapText="1"/>
    </xf>
    <xf numFmtId="165" fontId="13" fillId="4" borderId="15" xfId="0" applyNumberFormat="1" applyFont="1" applyFill="1" applyBorder="1" applyAlignment="1">
      <alignment vertical="center" wrapText="1"/>
    </xf>
    <xf numFmtId="165" fontId="13" fillId="0" borderId="15" xfId="0" applyNumberFormat="1" applyFont="1" applyBorder="1" applyAlignment="1">
      <alignment vertical="center" wrapText="1"/>
    </xf>
    <xf numFmtId="165" fontId="13" fillId="0" borderId="17" xfId="0" applyNumberFormat="1" applyFont="1" applyBorder="1" applyAlignment="1">
      <alignment vertical="center" wrapText="1"/>
    </xf>
    <xf numFmtId="165" fontId="13" fillId="0" borderId="16" xfId="0" applyNumberFormat="1" applyFont="1" applyBorder="1" applyAlignment="1">
      <alignment vertical="center" wrapText="1"/>
    </xf>
    <xf numFmtId="165" fontId="13" fillId="0" borderId="20" xfId="0" applyNumberFormat="1" applyFont="1" applyBorder="1" applyAlignment="1">
      <alignment vertical="center" wrapText="1"/>
    </xf>
    <xf numFmtId="165" fontId="13" fillId="0" borderId="19" xfId="0" applyNumberFormat="1" applyFont="1" applyBorder="1" applyAlignment="1">
      <alignment vertical="center" wrapText="1"/>
    </xf>
    <xf numFmtId="0" fontId="15" fillId="5" borderId="15" xfId="0" applyFont="1" applyFill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164" fontId="13" fillId="0" borderId="15" xfId="0" applyNumberFormat="1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5" borderId="22" xfId="0" applyFont="1" applyFill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9" fontId="13" fillId="0" borderId="22" xfId="0" applyNumberFormat="1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165" fontId="13" fillId="5" borderId="15" xfId="0" applyNumberFormat="1" applyFont="1" applyFill="1" applyBorder="1" applyAlignment="1">
      <alignment vertical="center" wrapText="1"/>
    </xf>
    <xf numFmtId="10" fontId="13" fillId="0" borderId="15" xfId="0" applyNumberFormat="1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165" fontId="13" fillId="4" borderId="26" xfId="0" applyNumberFormat="1" applyFont="1" applyFill="1" applyBorder="1" applyAlignment="1">
      <alignment vertical="center" wrapText="1"/>
    </xf>
    <xf numFmtId="165" fontId="13" fillId="5" borderId="26" xfId="0" applyNumberFormat="1" applyFont="1" applyFill="1" applyBorder="1" applyAlignment="1">
      <alignment vertical="center" wrapText="1"/>
    </xf>
    <xf numFmtId="165" fontId="13" fillId="0" borderId="26" xfId="0" applyNumberFormat="1" applyFont="1" applyBorder="1" applyAlignment="1">
      <alignment vertical="center" wrapText="1"/>
    </xf>
    <xf numFmtId="165" fontId="13" fillId="0" borderId="27" xfId="0" applyNumberFormat="1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65" fontId="13" fillId="0" borderId="22" xfId="0" applyNumberFormat="1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166" fontId="7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0" fontId="7" fillId="0" borderId="29" xfId="0" applyFont="1" applyBorder="1" applyAlignment="1">
      <alignment vertical="center" wrapText="1"/>
    </xf>
    <xf numFmtId="9" fontId="7" fillId="0" borderId="0" xfId="0" applyNumberFormat="1" applyFont="1" applyAlignment="1">
      <alignment vertical="center" wrapText="1"/>
    </xf>
    <xf numFmtId="164" fontId="13" fillId="0" borderId="17" xfId="0" applyNumberFormat="1" applyFont="1" applyBorder="1" applyAlignment="1">
      <alignment vertical="center" wrapText="1"/>
    </xf>
    <xf numFmtId="9" fontId="3" fillId="0" borderId="0" xfId="0" applyNumberFormat="1" applyFont="1"/>
    <xf numFmtId="165" fontId="3" fillId="0" borderId="0" xfId="0" applyNumberFormat="1" applyFont="1"/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vertical="top"/>
    </xf>
    <xf numFmtId="0" fontId="0" fillId="0" borderId="0" xfId="0" applyAlignment="1"/>
    <xf numFmtId="0" fontId="6" fillId="0" borderId="0" xfId="0" applyFont="1" applyFill="1" applyAlignment="1"/>
    <xf numFmtId="0" fontId="7" fillId="0" borderId="0" xfId="0" applyFont="1" applyAlignment="1">
      <alignment horizontal="left" vertical="top"/>
    </xf>
    <xf numFmtId="0" fontId="0" fillId="0" borderId="0" xfId="0"/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  <dxf>
      <fill>
        <patternFill patternType="solid">
          <fgColor rgb="FFEAF1DD"/>
          <bgColor rgb="FFEAF1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ynet/Downloads/Updated_2025_Filing_Requirements_Chapter2_Appendices_1.0_%20Final%20Vers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2.1.7 - System OM (2-AB)"/>
      <sheetName val="Hidden_CAPEX"/>
      <sheetName val="App.2-BA_Fixed Asset Cont_21-25"/>
      <sheetName val="App.2-B_Acctg Instructions"/>
      <sheetName val="App.2-BA_Fixed Asset Cont_26-30"/>
      <sheetName val="Appendix 2-BB Service Life  "/>
      <sheetName val="App.2-C_DepExp_21-25"/>
      <sheetName val="App.2-C_DepExp_26-30"/>
      <sheetName val="App.2-D_Overhead"/>
      <sheetName val="App.2-G SQI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H_Other_Rev"/>
      <sheetName val="App.2-IA_Load_Forecast_Instrct"/>
      <sheetName val="App.2-IB_Load_Forecast_Analysis"/>
      <sheetName val="2.1.4_ServiceQuality"/>
      <sheetName val="2018 Adjusted SAIDI and SAIFI"/>
      <sheetName val="2019 Adjusted SAIDI and SAIFI"/>
      <sheetName val="2020"/>
      <sheetName val="2.1.4_ServiceQuality old"/>
      <sheetName val="2.1.4 SAIDI SAIFI"/>
      <sheetName val="2.1.7  All Accounts"/>
      <sheetName val="Hidden_Other Revenue"/>
      <sheetName val="Several_Accounts"/>
      <sheetName val="App_2-I LF_CDM"/>
      <sheetName val="lists"/>
      <sheetName val="2.1.2"/>
      <sheetName val="2.1.5.4"/>
      <sheetName val="App.2-JA_OM&amp;A_Summary_Analys"/>
      <sheetName val="App.2-JB_OM&amp;A_Cost _Drivers"/>
      <sheetName val="App.2-JC_OMA Programs"/>
      <sheetName val="App.2-JD_OMA Programs"/>
      <sheetName val="Hidden_OM&amp;A Summary"/>
      <sheetName val="OM&amp;A_Expense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OLD App.2-R_Loss Factors"/>
      <sheetName val="NEW App.2-R_Loss Factors"/>
      <sheetName val="App.2-ZA_2026-Com. Exp. Forecas"/>
      <sheetName val="App.2-ZB_2026Cost of Power"/>
      <sheetName val="App.2-ZA_2027-Com. Exp. Forecas"/>
      <sheetName val="App.2-ZB_2027Cost of Power"/>
      <sheetName val="App.2-ZA_2028-Com. Exp. Forecas"/>
      <sheetName val="App.2-ZB_2028Cost of Power"/>
      <sheetName val="App.2-ZA_2029-Com. Exp. Forecas"/>
      <sheetName val="App.2-ZB_2029Cost of Power"/>
      <sheetName val="App.2-ZA_2030-Com. Exp. Forecas"/>
      <sheetName val="App.2-ZB_2030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EB-2024-0115</v>
          </cell>
        </row>
        <row r="24">
          <cell r="E24">
            <v>2026</v>
          </cell>
        </row>
        <row r="26">
          <cell r="E26">
            <v>2024</v>
          </cell>
        </row>
        <row r="28">
          <cell r="E28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27D57-EA7E-40B7-BA10-018EAF274DF2}">
  <sheetPr>
    <tabColor rgb="FFB2A1C7"/>
    <pageSetUpPr fitToPage="1"/>
  </sheetPr>
  <dimension ref="A1:AL1000"/>
  <sheetViews>
    <sheetView showGridLines="0" tabSelected="1" zoomScaleNormal="100" workbookViewId="0">
      <selection activeCell="D6" sqref="D6"/>
    </sheetView>
  </sheetViews>
  <sheetFormatPr defaultColWidth="12.6640625" defaultRowHeight="15" customHeight="1"/>
  <cols>
    <col min="1" max="1" width="32.109375" customWidth="1"/>
    <col min="2" max="2" width="17.33203125" customWidth="1"/>
    <col min="3" max="5" width="15" customWidth="1"/>
    <col min="6" max="8" width="12.6640625" customWidth="1"/>
    <col min="9" max="9" width="13.33203125" customWidth="1"/>
    <col min="10" max="10" width="36" customWidth="1"/>
    <col min="11" max="11" width="13.33203125" customWidth="1"/>
    <col min="12" max="12" width="13" customWidth="1"/>
    <col min="13" max="13" width="15.33203125" customWidth="1"/>
    <col min="14" max="38" width="13.33203125" customWidth="1"/>
  </cols>
  <sheetData>
    <row r="1" spans="1:34" ht="12.75" customHeight="1">
      <c r="D1" s="1"/>
      <c r="F1" s="2"/>
      <c r="G1" s="2" t="s">
        <v>0</v>
      </c>
      <c r="H1" s="4" t="s">
        <v>60</v>
      </c>
      <c r="I1" s="3">
        <v>2021</v>
      </c>
      <c r="J1" s="3"/>
      <c r="K1" s="2"/>
      <c r="L1" s="3"/>
    </row>
    <row r="2" spans="1:34" ht="12.75" customHeight="1">
      <c r="F2" s="2"/>
      <c r="G2" s="2" t="s">
        <v>1</v>
      </c>
      <c r="H2" s="5">
        <v>4</v>
      </c>
      <c r="I2" s="3"/>
      <c r="J2" s="3"/>
      <c r="K2" s="2"/>
      <c r="L2" s="3"/>
    </row>
    <row r="3" spans="1:34" ht="12.75" customHeight="1">
      <c r="F3" s="2"/>
      <c r="G3" s="2" t="s">
        <v>2</v>
      </c>
      <c r="H3" s="5">
        <v>1</v>
      </c>
      <c r="I3" s="3">
        <v>2021</v>
      </c>
      <c r="J3" s="3"/>
      <c r="K3" s="2"/>
      <c r="L3" s="3"/>
    </row>
    <row r="4" spans="1:34" ht="12.75" customHeight="1">
      <c r="A4" s="82"/>
      <c r="B4" s="81"/>
      <c r="C4" s="81"/>
      <c r="D4" s="81"/>
      <c r="E4" s="81"/>
      <c r="F4" s="81"/>
      <c r="G4" s="2" t="s">
        <v>3</v>
      </c>
      <c r="H4" s="5">
        <v>2</v>
      </c>
      <c r="I4" s="81"/>
      <c r="J4" s="3"/>
      <c r="K4" s="2"/>
      <c r="L4" s="3"/>
    </row>
    <row r="5" spans="1:34" ht="12.75" customHeight="1">
      <c r="F5" s="2"/>
      <c r="G5" s="2" t="s">
        <v>4</v>
      </c>
      <c r="H5" s="6" t="s">
        <v>5</v>
      </c>
      <c r="I5" s="3"/>
      <c r="J5" s="3"/>
      <c r="K5" s="2"/>
      <c r="L5" s="3"/>
    </row>
    <row r="6" spans="1:34" ht="12.75" customHeight="1">
      <c r="F6" s="2"/>
      <c r="G6" s="2"/>
      <c r="H6" s="4"/>
      <c r="I6" s="3"/>
      <c r="J6" s="3"/>
      <c r="K6" s="2"/>
      <c r="L6" s="3"/>
    </row>
    <row r="7" spans="1:34" ht="12.75" customHeight="1">
      <c r="F7" s="2"/>
      <c r="G7" s="2" t="s">
        <v>6</v>
      </c>
      <c r="H7" s="6" t="s">
        <v>7</v>
      </c>
      <c r="I7" s="3"/>
      <c r="J7" s="3"/>
      <c r="K7" s="2"/>
      <c r="L7" s="3"/>
    </row>
    <row r="8" spans="1:34" ht="12.75" customHeight="1">
      <c r="B8" s="7"/>
      <c r="C8" s="7"/>
      <c r="D8" s="7"/>
      <c r="E8" s="7"/>
      <c r="I8" s="3"/>
      <c r="J8" s="3"/>
      <c r="K8" s="3"/>
      <c r="L8" s="3">
        <v>2016</v>
      </c>
      <c r="M8" s="3"/>
    </row>
    <row r="9" spans="1:34" ht="12.75" customHeight="1">
      <c r="A9" s="85" t="s">
        <v>8</v>
      </c>
      <c r="B9" s="84"/>
      <c r="C9" s="84"/>
      <c r="D9" s="84"/>
      <c r="E9" s="84"/>
      <c r="F9" s="84"/>
      <c r="G9" s="84"/>
      <c r="H9" s="84"/>
      <c r="I9" s="3"/>
      <c r="J9" s="3"/>
      <c r="K9" s="3"/>
      <c r="L9" s="3">
        <v>2017</v>
      </c>
      <c r="M9" s="3"/>
    </row>
    <row r="10" spans="1:34" ht="34.5" customHeight="1">
      <c r="A10" s="85" t="s">
        <v>9</v>
      </c>
      <c r="B10" s="84"/>
      <c r="C10" s="84"/>
      <c r="D10" s="84"/>
      <c r="E10" s="84"/>
      <c r="F10" s="84"/>
      <c r="G10" s="84"/>
      <c r="H10" s="84"/>
      <c r="I10" s="3"/>
      <c r="J10" s="3"/>
      <c r="K10" s="3"/>
      <c r="L10" s="8"/>
      <c r="M10" s="3"/>
    </row>
    <row r="11" spans="1:34" ht="12.75" customHeight="1" thickBot="1">
      <c r="A11" s="3"/>
      <c r="B11" s="3"/>
      <c r="C11" s="9">
        <v>2021</v>
      </c>
      <c r="D11" s="9">
        <v>2022</v>
      </c>
      <c r="E11" s="9">
        <v>2023</v>
      </c>
      <c r="F11" s="10">
        <v>2024</v>
      </c>
      <c r="G11" s="11">
        <v>2025</v>
      </c>
      <c r="H11" s="10">
        <v>2026</v>
      </c>
      <c r="I11" s="3"/>
      <c r="J11" s="3"/>
      <c r="K11" s="12">
        <f>C11</f>
        <v>2021</v>
      </c>
      <c r="L11" s="12"/>
      <c r="M11" s="12"/>
      <c r="N11" s="12">
        <f t="shared" ref="N11:Q11" si="0">D11</f>
        <v>2022</v>
      </c>
      <c r="O11" s="12">
        <f t="shared" si="0"/>
        <v>2023</v>
      </c>
      <c r="P11" s="12">
        <f t="shared" si="0"/>
        <v>2024</v>
      </c>
      <c r="Q11" s="12">
        <f t="shared" si="0"/>
        <v>2025</v>
      </c>
      <c r="R11" s="12"/>
      <c r="S11" s="12">
        <f>H11</f>
        <v>2026</v>
      </c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ht="46.8" customHeight="1" thickBot="1">
      <c r="A12" s="13"/>
      <c r="B12" s="14" t="s">
        <v>47</v>
      </c>
      <c r="C12" s="14" t="s">
        <v>48</v>
      </c>
      <c r="D12" s="14" t="s">
        <v>49</v>
      </c>
      <c r="E12" s="14" t="s">
        <v>50</v>
      </c>
      <c r="F12" s="14" t="s">
        <v>51</v>
      </c>
      <c r="G12" s="15" t="s">
        <v>52</v>
      </c>
      <c r="H12" s="16" t="s">
        <v>53</v>
      </c>
      <c r="I12" s="17"/>
      <c r="J12" s="18"/>
      <c r="K12" s="19" t="s">
        <v>54</v>
      </c>
      <c r="L12" s="19" t="s">
        <v>55</v>
      </c>
      <c r="M12" s="19" t="s">
        <v>56</v>
      </c>
      <c r="N12" s="19" t="s">
        <v>49</v>
      </c>
      <c r="O12" s="19" t="s">
        <v>50</v>
      </c>
      <c r="P12" s="19" t="s">
        <v>51</v>
      </c>
      <c r="Q12" s="19" t="s">
        <v>52</v>
      </c>
      <c r="R12" s="19" t="s">
        <v>57</v>
      </c>
      <c r="S12" s="19" t="s">
        <v>53</v>
      </c>
      <c r="T12" s="20" t="s">
        <v>58</v>
      </c>
    </row>
    <row r="13" spans="1:34" ht="19.8" customHeight="1" thickBot="1">
      <c r="A13" s="21" t="s">
        <v>10</v>
      </c>
      <c r="B13" s="22" t="s">
        <v>11</v>
      </c>
      <c r="C13" s="23" t="s">
        <v>11</v>
      </c>
      <c r="D13" s="23" t="s">
        <v>11</v>
      </c>
      <c r="E13" s="23" t="s">
        <v>11</v>
      </c>
      <c r="F13" s="23" t="s">
        <v>11</v>
      </c>
      <c r="G13" s="24" t="s">
        <v>11</v>
      </c>
      <c r="H13" s="25" t="s">
        <v>11</v>
      </c>
      <c r="J13" s="26" t="s">
        <v>12</v>
      </c>
      <c r="K13" s="27">
        <f t="shared" ref="K13:L14" si="1">B14</f>
        <v>0</v>
      </c>
      <c r="L13" s="27">
        <f t="shared" si="1"/>
        <v>22289609.239999998</v>
      </c>
      <c r="M13" s="27"/>
      <c r="N13" s="27">
        <f t="shared" ref="N13:Q14" si="2">D14</f>
        <v>25958199.699999999</v>
      </c>
      <c r="O13" s="27">
        <f t="shared" si="2"/>
        <v>26739430.550000001</v>
      </c>
      <c r="P13" s="27">
        <f t="shared" si="2"/>
        <v>33934538.259999998</v>
      </c>
      <c r="Q13" s="27">
        <f t="shared" si="2"/>
        <v>33750400.68</v>
      </c>
      <c r="R13" s="27">
        <f t="shared" ref="R13:R18" si="3">Q13-P13</f>
        <v>-184137.57999999821</v>
      </c>
      <c r="S13" s="27">
        <f t="shared" ref="S13:S14" si="4">H14</f>
        <v>44892544.810000002</v>
      </c>
      <c r="T13" s="28">
        <f t="shared" ref="T13:T18" si="5">S13-Q13</f>
        <v>11142144.130000003</v>
      </c>
    </row>
    <row r="14" spans="1:34" ht="19.8" customHeight="1">
      <c r="A14" s="29" t="s">
        <v>12</v>
      </c>
      <c r="B14" s="30"/>
      <c r="C14" s="31">
        <v>22289609.239999998</v>
      </c>
      <c r="D14" s="31">
        <v>25958199.699999999</v>
      </c>
      <c r="E14" s="31">
        <v>26739430.550000001</v>
      </c>
      <c r="F14" s="31">
        <v>33934538.259999998</v>
      </c>
      <c r="G14" s="32">
        <v>33750400.68</v>
      </c>
      <c r="H14" s="33">
        <v>44892544.810000002</v>
      </c>
      <c r="I14" s="17"/>
      <c r="J14" s="34" t="s">
        <v>13</v>
      </c>
      <c r="K14" s="27">
        <f t="shared" si="1"/>
        <v>0</v>
      </c>
      <c r="L14" s="27">
        <f t="shared" si="1"/>
        <v>9508222.4499999993</v>
      </c>
      <c r="M14" s="27"/>
      <c r="N14" s="35">
        <f t="shared" si="2"/>
        <v>17821203.469999999</v>
      </c>
      <c r="O14" s="35">
        <f t="shared" si="2"/>
        <v>21342846.010000002</v>
      </c>
      <c r="P14" s="35">
        <f t="shared" si="2"/>
        <v>14684628.26</v>
      </c>
      <c r="Q14" s="35">
        <f t="shared" si="2"/>
        <v>15113630.83</v>
      </c>
      <c r="R14" s="27">
        <f t="shared" si="3"/>
        <v>429002.5700000003</v>
      </c>
      <c r="S14" s="35">
        <f t="shared" si="4"/>
        <v>18897054.52</v>
      </c>
      <c r="T14" s="28">
        <f t="shared" si="5"/>
        <v>3783423.6899999995</v>
      </c>
    </row>
    <row r="15" spans="1:34" ht="19.8" customHeight="1">
      <c r="A15" s="36" t="s">
        <v>14</v>
      </c>
      <c r="B15" s="30"/>
      <c r="C15" s="37">
        <v>9508222.4499999993</v>
      </c>
      <c r="D15" s="37">
        <v>17821203.469999999</v>
      </c>
      <c r="E15" s="37">
        <v>21342846.010000002</v>
      </c>
      <c r="F15" s="37">
        <v>14684628.26</v>
      </c>
      <c r="G15" s="38">
        <v>15113630.83</v>
      </c>
      <c r="H15" s="39">
        <v>18897054.52</v>
      </c>
      <c r="J15" s="34" t="s">
        <v>15</v>
      </c>
      <c r="K15" s="27">
        <f t="shared" ref="K15:L17" si="6">B19</f>
        <v>0</v>
      </c>
      <c r="L15" s="27">
        <f t="shared" si="6"/>
        <v>9686378.1799999997</v>
      </c>
      <c r="M15" s="27"/>
      <c r="N15" s="35">
        <f t="shared" ref="N15:Q17" si="7">D19</f>
        <v>10825140.01</v>
      </c>
      <c r="O15" s="35">
        <f t="shared" si="7"/>
        <v>10938830.91</v>
      </c>
      <c r="P15" s="35">
        <f t="shared" si="7"/>
        <v>12410615.800000001</v>
      </c>
      <c r="Q15" s="35">
        <f t="shared" si="7"/>
        <v>12876189.189999999</v>
      </c>
      <c r="R15" s="27">
        <f t="shared" si="3"/>
        <v>465573.38999999873</v>
      </c>
      <c r="S15" s="35">
        <f t="shared" ref="S15:S17" si="8">H19</f>
        <v>13556551.98</v>
      </c>
      <c r="T15" s="28">
        <f t="shared" si="5"/>
        <v>680362.79000000097</v>
      </c>
    </row>
    <row r="16" spans="1:34" ht="19.8" customHeight="1">
      <c r="A16" s="34" t="s">
        <v>16</v>
      </c>
      <c r="B16" s="40"/>
      <c r="C16" s="40">
        <f t="shared" ref="C16:H16" si="9">SUM(C14:C15)</f>
        <v>31797831.689999998</v>
      </c>
      <c r="D16" s="40">
        <f t="shared" si="9"/>
        <v>43779403.170000002</v>
      </c>
      <c r="E16" s="40">
        <f t="shared" si="9"/>
        <v>48082276.560000002</v>
      </c>
      <c r="F16" s="40">
        <f t="shared" si="9"/>
        <v>48619166.519999996</v>
      </c>
      <c r="G16" s="41">
        <f t="shared" si="9"/>
        <v>48864031.509999998</v>
      </c>
      <c r="H16" s="42">
        <f t="shared" si="9"/>
        <v>63789599.329999998</v>
      </c>
      <c r="I16" s="17"/>
      <c r="J16" s="34" t="s">
        <v>17</v>
      </c>
      <c r="K16" s="27">
        <f t="shared" si="6"/>
        <v>0</v>
      </c>
      <c r="L16" s="27">
        <f t="shared" si="6"/>
        <v>6392814.6100000003</v>
      </c>
      <c r="M16" s="27"/>
      <c r="N16" s="35">
        <f t="shared" si="7"/>
        <v>6840721.6699999999</v>
      </c>
      <c r="O16" s="35">
        <f t="shared" si="7"/>
        <v>7357652.8200000003</v>
      </c>
      <c r="P16" s="35">
        <f t="shared" si="7"/>
        <v>8531803.6799999997</v>
      </c>
      <c r="Q16" s="35">
        <f t="shared" si="7"/>
        <v>8536245.6899999995</v>
      </c>
      <c r="R16" s="27">
        <f t="shared" si="3"/>
        <v>4442.0099999997765</v>
      </c>
      <c r="S16" s="35">
        <f t="shared" si="8"/>
        <v>10021881.01</v>
      </c>
      <c r="T16" s="28">
        <f t="shared" si="5"/>
        <v>1485635.3200000003</v>
      </c>
    </row>
    <row r="17" spans="1:34" ht="19.8" customHeight="1">
      <c r="A17" s="36" t="s">
        <v>18</v>
      </c>
      <c r="B17" s="43"/>
      <c r="C17" s="44" t="str">
        <f>IF(ISERROR((C16-B16)/B16), "", (C16-B16)/B16)</f>
        <v/>
      </c>
      <c r="D17" s="44">
        <f t="shared" ref="D17:F17" si="10">IF(ISERROR((D16-HLOOKUP(D11-1,$A$11:C26,6,FALSE))/HLOOKUP(D11-1,$A$11:C26,6,FALSE)), "", (D16-HLOOKUP(D11-1,$A$11:C26,6,FALSE))/HLOOKUP(D11-1,$A$11:C26,6,FALSE))</f>
        <v>0.3768046701048503</v>
      </c>
      <c r="E17" s="44">
        <f t="shared" si="10"/>
        <v>9.828533690355469E-2</v>
      </c>
      <c r="F17" s="44">
        <f t="shared" si="10"/>
        <v>1.1166067799015909E-2</v>
      </c>
      <c r="G17" s="44">
        <f t="shared" ref="G17:H17" si="11">G16/F16-1</f>
        <v>5.0363880651733695E-3</v>
      </c>
      <c r="H17" s="45">
        <f t="shared" si="11"/>
        <v>0.30545101087177984</v>
      </c>
      <c r="J17" s="34" t="s">
        <v>19</v>
      </c>
      <c r="K17" s="27">
        <f t="shared" si="6"/>
        <v>0</v>
      </c>
      <c r="L17" s="27">
        <f t="shared" si="6"/>
        <v>36860234.060000002</v>
      </c>
      <c r="M17" s="27"/>
      <c r="N17" s="35">
        <f t="shared" si="7"/>
        <v>39090479.520000003</v>
      </c>
      <c r="O17" s="35">
        <f t="shared" si="7"/>
        <v>46398985.350000001</v>
      </c>
      <c r="P17" s="35">
        <f t="shared" si="7"/>
        <v>45758786</v>
      </c>
      <c r="Q17" s="35">
        <f t="shared" si="7"/>
        <v>48645429</v>
      </c>
      <c r="R17" s="27">
        <f t="shared" si="3"/>
        <v>2886643</v>
      </c>
      <c r="S17" s="35">
        <f t="shared" si="8"/>
        <v>52642346.170000002</v>
      </c>
      <c r="T17" s="28">
        <f t="shared" si="5"/>
        <v>3996917.1700000018</v>
      </c>
    </row>
    <row r="18" spans="1:34" ht="24.6" customHeight="1">
      <c r="A18" s="36" t="s">
        <v>20</v>
      </c>
      <c r="B18" s="46"/>
      <c r="C18" s="47"/>
      <c r="D18" s="47"/>
      <c r="E18" s="47"/>
      <c r="F18" s="48"/>
      <c r="G18" s="47"/>
      <c r="H18" s="45">
        <f>IF(ISERROR((H16-C16)/C16), "", (H16-C16)/C16)</f>
        <v>1.0060990306474575</v>
      </c>
      <c r="I18" s="17"/>
      <c r="J18" s="34" t="s">
        <v>21</v>
      </c>
      <c r="K18" s="27">
        <f t="shared" ref="K18:L18" si="12">B25</f>
        <v>90600000</v>
      </c>
      <c r="L18" s="27">
        <f t="shared" si="12"/>
        <v>84737258.539999992</v>
      </c>
      <c r="M18" s="27">
        <f>K18-L18</f>
        <v>5862741.4600000083</v>
      </c>
      <c r="N18" s="35">
        <f t="shared" ref="N18:Q18" si="13">D25</f>
        <v>100535744.37</v>
      </c>
      <c r="O18" s="35">
        <f t="shared" si="13"/>
        <v>112777745.64</v>
      </c>
      <c r="P18" s="35">
        <f t="shared" si="13"/>
        <v>115320372</v>
      </c>
      <c r="Q18" s="35">
        <f t="shared" si="13"/>
        <v>118921895.38999999</v>
      </c>
      <c r="R18" s="27">
        <f t="shared" si="3"/>
        <v>3601523.3899999857</v>
      </c>
      <c r="S18" s="35">
        <f>H25</f>
        <v>140010378.49000001</v>
      </c>
      <c r="T18" s="28">
        <f t="shared" si="5"/>
        <v>21088483.100000024</v>
      </c>
    </row>
    <row r="19" spans="1:34" ht="23.4" customHeight="1">
      <c r="A19" s="36" t="s">
        <v>22</v>
      </c>
      <c r="B19" s="30"/>
      <c r="C19" s="31">
        <v>9686378.1799999997</v>
      </c>
      <c r="D19" s="31">
        <v>10825140.01</v>
      </c>
      <c r="E19" s="31">
        <v>10938830.91</v>
      </c>
      <c r="F19" s="31">
        <v>12410615.800000001</v>
      </c>
      <c r="G19" s="32">
        <v>12876189.189999999</v>
      </c>
      <c r="H19" s="33">
        <v>13556551.98</v>
      </c>
      <c r="J19" s="34" t="s">
        <v>23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1:34" ht="23.4" customHeight="1">
      <c r="A20" s="36" t="s">
        <v>24</v>
      </c>
      <c r="B20" s="30"/>
      <c r="C20" s="31">
        <v>6392814.6100000003</v>
      </c>
      <c r="D20" s="31">
        <v>6840721.6699999999</v>
      </c>
      <c r="E20" s="31">
        <v>7357652.8200000003</v>
      </c>
      <c r="F20" s="31">
        <v>8531803.6799999997</v>
      </c>
      <c r="G20" s="32">
        <v>8536245.6899999995</v>
      </c>
      <c r="H20" s="33">
        <v>10021881.01</v>
      </c>
      <c r="I20" s="17"/>
      <c r="J20" s="34" t="s">
        <v>25</v>
      </c>
      <c r="K20" s="27">
        <f t="shared" ref="K20:M20" si="14">K18-K19</f>
        <v>90600000</v>
      </c>
      <c r="L20" s="27">
        <f t="shared" si="14"/>
        <v>84737258.539999992</v>
      </c>
      <c r="M20" s="27">
        <f t="shared" si="14"/>
        <v>5862741.4600000083</v>
      </c>
      <c r="N20" s="27">
        <v>100535744.37</v>
      </c>
      <c r="O20" s="27">
        <v>112777745.64</v>
      </c>
      <c r="P20" s="27">
        <v>115320372</v>
      </c>
      <c r="Q20" s="27">
        <f>Q18</f>
        <v>118921895.38999999</v>
      </c>
      <c r="R20" s="27">
        <f>Q20-P20</f>
        <v>3601523.3899999857</v>
      </c>
      <c r="S20" s="27">
        <f>S18-S19</f>
        <v>140010378.49000001</v>
      </c>
      <c r="T20" s="28">
        <f>S20-Q20</f>
        <v>21088483.100000024</v>
      </c>
    </row>
    <row r="21" spans="1:34" ht="19.8" customHeight="1">
      <c r="A21" s="36" t="s">
        <v>26</v>
      </c>
      <c r="B21" s="30"/>
      <c r="C21" s="31">
        <v>36860234.060000002</v>
      </c>
      <c r="D21" s="31">
        <v>39090479.520000003</v>
      </c>
      <c r="E21" s="31">
        <v>46398985.350000001</v>
      </c>
      <c r="F21" s="31">
        <v>45758786</v>
      </c>
      <c r="G21" s="32">
        <v>48645429</v>
      </c>
      <c r="H21" s="33">
        <v>52642346.170000002</v>
      </c>
      <c r="J21" s="34" t="s">
        <v>27</v>
      </c>
      <c r="K21" s="49"/>
      <c r="L21" s="49"/>
      <c r="M21" s="50"/>
      <c r="N21" s="51">
        <v>15798485.830000013</v>
      </c>
      <c r="O21" s="51">
        <v>12242001.269999996</v>
      </c>
      <c r="P21" s="51">
        <f t="shared" ref="P21:Q21" si="15">P20-O20</f>
        <v>2542626.3599999994</v>
      </c>
      <c r="Q21" s="51">
        <f t="shared" si="15"/>
        <v>3601523.3899999857</v>
      </c>
      <c r="R21" s="50"/>
      <c r="S21" s="51">
        <f>S20-Q20</f>
        <v>21088483.100000024</v>
      </c>
      <c r="T21" s="52"/>
    </row>
    <row r="22" spans="1:34" ht="19.8" customHeight="1">
      <c r="A22" s="34" t="s">
        <v>16</v>
      </c>
      <c r="B22" s="40"/>
      <c r="C22" s="40">
        <f t="shared" ref="C22:H22" si="16">SUM(C19:C21)</f>
        <v>52939426.850000001</v>
      </c>
      <c r="D22" s="40">
        <f t="shared" si="16"/>
        <v>56756341.200000003</v>
      </c>
      <c r="E22" s="40">
        <f t="shared" si="16"/>
        <v>64695469.079999998</v>
      </c>
      <c r="F22" s="40">
        <f t="shared" si="16"/>
        <v>66701205.480000004</v>
      </c>
      <c r="G22" s="41">
        <f t="shared" si="16"/>
        <v>70057863.879999995</v>
      </c>
      <c r="H22" s="42">
        <f t="shared" si="16"/>
        <v>76220779.159999996</v>
      </c>
      <c r="I22" s="17"/>
      <c r="J22" s="34" t="s">
        <v>28</v>
      </c>
      <c r="K22" s="53"/>
      <c r="L22" s="53"/>
      <c r="M22" s="54"/>
      <c r="N22" s="55">
        <f>N21/L20</f>
        <v>0.1864408419885614</v>
      </c>
      <c r="O22" s="55">
        <v>0.12176764937399742</v>
      </c>
      <c r="P22" s="55">
        <f t="shared" ref="P22:Q22" si="17">P21/O20</f>
        <v>2.2545461833546183E-2</v>
      </c>
      <c r="Q22" s="55">
        <f t="shared" si="17"/>
        <v>3.1230591156955215E-2</v>
      </c>
      <c r="R22" s="50"/>
      <c r="S22" s="55">
        <f>S21/Q20</f>
        <v>0.17733053304306257</v>
      </c>
      <c r="T22" s="56"/>
    </row>
    <row r="23" spans="1:34" ht="19.8" customHeight="1">
      <c r="A23" s="36" t="s">
        <v>18</v>
      </c>
      <c r="B23" s="43"/>
      <c r="C23" s="57" t="str">
        <f>IF(ISERROR((C22-B22)/B22), "", (C22-B22)/B22)</f>
        <v/>
      </c>
      <c r="D23" s="44">
        <f t="shared" ref="D23:F23" si="18">IF(ISERROR((D22-HLOOKUP(D11-1,$A$11:C26,12,FALSE))/HLOOKUP(D11-1,$A$11:C26,12,FALSE)), "", (D22-HLOOKUP(D11-1,$A$11:C26,12,FALSE))/HLOOKUP(D11-1,$A$11:C26,12,FALSE))</f>
        <v>7.2099653832954205E-2</v>
      </c>
      <c r="E23" s="44">
        <f t="shared" si="18"/>
        <v>0.1398808963393855</v>
      </c>
      <c r="F23" s="44">
        <f t="shared" si="18"/>
        <v>3.1002733707978642E-2</v>
      </c>
      <c r="G23" s="44">
        <f t="shared" ref="G23:H23" si="19">G22/F22-1</f>
        <v>5.0323804132842431E-2</v>
      </c>
      <c r="H23" s="45">
        <f t="shared" si="19"/>
        <v>8.7968929377525207E-2</v>
      </c>
      <c r="J23" s="34" t="s">
        <v>29</v>
      </c>
      <c r="K23" s="50"/>
      <c r="L23" s="50"/>
      <c r="M23" s="50"/>
      <c r="N23" s="50"/>
      <c r="O23" s="50"/>
      <c r="P23" s="50"/>
      <c r="Q23" s="50"/>
      <c r="R23" s="50"/>
      <c r="S23" s="58" t="str">
        <f>IF(ISERROR((S20-#REF!)/#REF!), "", (S20-#REF!)/#REF!)</f>
        <v/>
      </c>
      <c r="T23" s="59"/>
    </row>
    <row r="24" spans="1:34" ht="23.4" customHeight="1">
      <c r="A24" s="36" t="s">
        <v>20</v>
      </c>
      <c r="B24" s="46"/>
      <c r="C24" s="47"/>
      <c r="D24" s="47"/>
      <c r="E24" s="47"/>
      <c r="F24" s="48"/>
      <c r="G24" s="47"/>
      <c r="H24" s="45">
        <f>IF(ISERROR((H22-C22)/C22), "", (H22-C22)/C22)</f>
        <v>0.43977341076936866</v>
      </c>
      <c r="I24" s="17"/>
      <c r="J24" s="34" t="s">
        <v>30</v>
      </c>
      <c r="K24" s="50"/>
      <c r="L24" s="50"/>
      <c r="M24" s="50"/>
      <c r="N24" s="50"/>
      <c r="O24" s="50"/>
      <c r="P24" s="50"/>
      <c r="Q24" s="50"/>
      <c r="R24" s="50"/>
      <c r="S24" s="58">
        <f>IF(ISERROR(AVERAGEIF(N22:S22,"&lt;&gt;0")),0,AVERAGEIF(N22:S22,"&lt;&gt;0"))</f>
        <v>0.10786301547922454</v>
      </c>
      <c r="T24" s="59"/>
    </row>
    <row r="25" spans="1:34" ht="19.8" customHeight="1">
      <c r="A25" s="34" t="s">
        <v>31</v>
      </c>
      <c r="B25" s="40">
        <v>90600000</v>
      </c>
      <c r="C25" s="40">
        <f t="shared" ref="C25:H25" si="20">SUM(C22,C16)</f>
        <v>84737258.539999992</v>
      </c>
      <c r="D25" s="40">
        <f t="shared" si="20"/>
        <v>100535744.37</v>
      </c>
      <c r="E25" s="40">
        <f t="shared" si="20"/>
        <v>112777745.64</v>
      </c>
      <c r="F25" s="40">
        <f t="shared" si="20"/>
        <v>115320372</v>
      </c>
      <c r="G25" s="40">
        <f t="shared" si="20"/>
        <v>118921895.38999999</v>
      </c>
      <c r="H25" s="42">
        <f t="shared" si="20"/>
        <v>140010378.49000001</v>
      </c>
      <c r="J25" s="34" t="s">
        <v>32</v>
      </c>
      <c r="K25" s="50"/>
      <c r="L25" s="50"/>
      <c r="M25" s="50"/>
      <c r="N25" s="50"/>
      <c r="O25" s="50"/>
      <c r="P25" s="50"/>
      <c r="Q25" s="50"/>
      <c r="R25" s="50"/>
      <c r="S25" s="50"/>
      <c r="T25" s="45">
        <v>0.10564871127269915</v>
      </c>
    </row>
    <row r="26" spans="1:34" ht="51.75" customHeight="1" thickBot="1">
      <c r="A26" s="60" t="s">
        <v>18</v>
      </c>
      <c r="B26" s="61"/>
      <c r="C26" s="62">
        <f>IF(ISERROR((C25-B25)/B25), "", (C25-B25)/B25)</f>
        <v>-6.4710170640176687E-2</v>
      </c>
      <c r="D26" s="63">
        <f t="shared" ref="D26:F26" si="21">IF(ISERROR((D25-HLOOKUP(D11-1,$A$11:C26,15,FALSE))/HLOOKUP(D11-1,$A$11:C26,15,FALSE)), "", (D25-HLOOKUP(D11-1,$A$11:C26,15,FALSE))/HLOOKUP(D11-1,$A$11:C26,15,FALSE))</f>
        <v>0.1864408419885614</v>
      </c>
      <c r="E26" s="63">
        <f t="shared" si="21"/>
        <v>0.12176764937399742</v>
      </c>
      <c r="F26" s="63">
        <f t="shared" si="21"/>
        <v>2.2545461833546183E-2</v>
      </c>
      <c r="G26" s="63">
        <f t="shared" ref="G26:H26" si="22">G25/F25-1</f>
        <v>3.1230591156955256E-2</v>
      </c>
      <c r="H26" s="64">
        <f t="shared" si="22"/>
        <v>0.17733053304306257</v>
      </c>
      <c r="I26" s="17"/>
      <c r="J26" s="65" t="s">
        <v>59</v>
      </c>
      <c r="K26" s="66"/>
      <c r="L26" s="66"/>
      <c r="M26" s="66"/>
      <c r="N26" s="66"/>
      <c r="O26" s="66"/>
      <c r="P26" s="66"/>
      <c r="Q26" s="66"/>
      <c r="R26" s="66"/>
      <c r="S26" s="67">
        <v>0.10818059668532332</v>
      </c>
      <c r="T26" s="68"/>
    </row>
    <row r="27" spans="1:34" ht="12.75" customHeight="1">
      <c r="A27" s="17"/>
      <c r="C27" s="69"/>
      <c r="D27" s="69"/>
      <c r="E27" s="69"/>
      <c r="F27" s="69"/>
      <c r="G27" s="70"/>
      <c r="H27" s="69"/>
      <c r="M27" s="17"/>
      <c r="N27" s="17"/>
      <c r="O27" s="17"/>
      <c r="P27" s="17"/>
      <c r="Q27" s="17"/>
      <c r="R27" s="17"/>
      <c r="S27" s="71"/>
      <c r="T27" s="17"/>
    </row>
    <row r="28" spans="1:34" ht="12.75" customHeight="1" thickBot="1">
      <c r="A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72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ht="12.75" customHeight="1" thickBot="1">
      <c r="A29" s="29"/>
      <c r="B29" s="14" t="str">
        <f t="shared" ref="B29:H29" si="23">B12</f>
        <v>2021 Last Rebasing Year OEB Approved</v>
      </c>
      <c r="C29" s="14" t="str">
        <f t="shared" si="23"/>
        <v>2021 Last Rebasing Year Actuals</v>
      </c>
      <c r="D29" s="14" t="str">
        <f t="shared" si="23"/>
        <v>2022 Actuals</v>
      </c>
      <c r="E29" s="14" t="str">
        <f t="shared" si="23"/>
        <v>2023 Actuals</v>
      </c>
      <c r="F29" s="14" t="str">
        <f t="shared" si="23"/>
        <v>2024 Bridge Year</v>
      </c>
      <c r="G29" s="15" t="str">
        <f t="shared" si="23"/>
        <v>2025 Bridge Year</v>
      </c>
      <c r="H29" s="16" t="str">
        <f t="shared" si="23"/>
        <v>2026 Test Year</v>
      </c>
      <c r="T29" s="17"/>
    </row>
    <row r="30" spans="1:34" ht="12.75" customHeight="1">
      <c r="A30" s="36" t="s">
        <v>33</v>
      </c>
      <c r="B30" s="51">
        <f t="shared" ref="B30:H31" si="24">B14</f>
        <v>0</v>
      </c>
      <c r="C30" s="51">
        <f t="shared" si="24"/>
        <v>22289609.239999998</v>
      </c>
      <c r="D30" s="51">
        <f t="shared" si="24"/>
        <v>25958199.699999999</v>
      </c>
      <c r="E30" s="51">
        <f t="shared" si="24"/>
        <v>26739430.550000001</v>
      </c>
      <c r="F30" s="51">
        <f t="shared" si="24"/>
        <v>33934538.259999998</v>
      </c>
      <c r="G30" s="51">
        <f t="shared" si="24"/>
        <v>33750400.68</v>
      </c>
      <c r="H30" s="73">
        <f t="shared" si="24"/>
        <v>44892544.810000002</v>
      </c>
      <c r="T30" s="17"/>
    </row>
    <row r="31" spans="1:34" ht="12.75" customHeight="1">
      <c r="A31" s="36" t="s">
        <v>34</v>
      </c>
      <c r="B31" s="51">
        <f t="shared" si="24"/>
        <v>0</v>
      </c>
      <c r="C31" s="51">
        <f t="shared" si="24"/>
        <v>9508222.4499999993</v>
      </c>
      <c r="D31" s="51">
        <f t="shared" si="24"/>
        <v>17821203.469999999</v>
      </c>
      <c r="E31" s="51">
        <f t="shared" si="24"/>
        <v>21342846.010000002</v>
      </c>
      <c r="F31" s="51">
        <f t="shared" si="24"/>
        <v>14684628.26</v>
      </c>
      <c r="G31" s="51">
        <f t="shared" si="24"/>
        <v>15113630.83</v>
      </c>
      <c r="H31" s="73">
        <f t="shared" si="24"/>
        <v>18897054.52</v>
      </c>
      <c r="N31" s="74"/>
      <c r="O31" s="74"/>
      <c r="P31" s="74"/>
      <c r="Q31" s="74"/>
      <c r="S31" s="75"/>
      <c r="T31" s="17"/>
    </row>
    <row r="32" spans="1:34" ht="12.75" customHeight="1">
      <c r="A32" s="36" t="s">
        <v>35</v>
      </c>
      <c r="B32" s="51">
        <f t="shared" ref="B32:H34" si="25">B19</f>
        <v>0</v>
      </c>
      <c r="C32" s="51">
        <f t="shared" si="25"/>
        <v>9686378.1799999997</v>
      </c>
      <c r="D32" s="51">
        <f t="shared" si="25"/>
        <v>10825140.01</v>
      </c>
      <c r="E32" s="51">
        <f t="shared" si="25"/>
        <v>10938830.91</v>
      </c>
      <c r="F32" s="51">
        <f t="shared" si="25"/>
        <v>12410615.800000001</v>
      </c>
      <c r="G32" s="51">
        <f t="shared" si="25"/>
        <v>12876189.189999999</v>
      </c>
      <c r="H32" s="73">
        <f t="shared" si="25"/>
        <v>13556551.98</v>
      </c>
      <c r="N32" s="74"/>
      <c r="S32" s="75"/>
      <c r="T32" s="17"/>
    </row>
    <row r="33" spans="1:38" ht="12.75" customHeight="1">
      <c r="A33" s="36" t="s">
        <v>36</v>
      </c>
      <c r="B33" s="51">
        <f t="shared" si="25"/>
        <v>0</v>
      </c>
      <c r="C33" s="51">
        <f t="shared" si="25"/>
        <v>6392814.6100000003</v>
      </c>
      <c r="D33" s="51">
        <f t="shared" si="25"/>
        <v>6840721.6699999999</v>
      </c>
      <c r="E33" s="51">
        <f t="shared" si="25"/>
        <v>7357652.8200000003</v>
      </c>
      <c r="F33" s="51">
        <f t="shared" si="25"/>
        <v>8531803.6799999997</v>
      </c>
      <c r="G33" s="51">
        <f t="shared" si="25"/>
        <v>8536245.6899999995</v>
      </c>
      <c r="H33" s="73">
        <f t="shared" si="25"/>
        <v>10021881.01</v>
      </c>
      <c r="T33" s="17"/>
    </row>
    <row r="34" spans="1:38" ht="12.75" customHeight="1">
      <c r="A34" s="36" t="s">
        <v>37</v>
      </c>
      <c r="B34" s="51">
        <f t="shared" si="25"/>
        <v>0</v>
      </c>
      <c r="C34" s="51">
        <f t="shared" si="25"/>
        <v>36860234.060000002</v>
      </c>
      <c r="D34" s="51">
        <f t="shared" si="25"/>
        <v>39090479.520000003</v>
      </c>
      <c r="E34" s="51">
        <f t="shared" si="25"/>
        <v>46398985.350000001</v>
      </c>
      <c r="F34" s="51">
        <f t="shared" si="25"/>
        <v>45758786</v>
      </c>
      <c r="G34" s="51">
        <f t="shared" si="25"/>
        <v>48645429</v>
      </c>
      <c r="H34" s="73">
        <f t="shared" si="25"/>
        <v>52642346.170000002</v>
      </c>
      <c r="T34" s="17"/>
    </row>
    <row r="35" spans="1:38" ht="12.75" customHeight="1">
      <c r="A35" s="34" t="s">
        <v>31</v>
      </c>
      <c r="B35" s="40">
        <f t="shared" ref="B35:H35" si="26">SUM(B30:B34)</f>
        <v>0</v>
      </c>
      <c r="C35" s="40">
        <f t="shared" si="26"/>
        <v>84737258.539999992</v>
      </c>
      <c r="D35" s="40">
        <f t="shared" si="26"/>
        <v>100535744.37</v>
      </c>
      <c r="E35" s="40">
        <f t="shared" si="26"/>
        <v>112777745.64</v>
      </c>
      <c r="F35" s="40">
        <f t="shared" si="26"/>
        <v>115320372</v>
      </c>
      <c r="G35" s="40">
        <f t="shared" si="26"/>
        <v>118921895.39</v>
      </c>
      <c r="H35" s="42">
        <f t="shared" si="26"/>
        <v>140010378.49000001</v>
      </c>
      <c r="T35" s="17"/>
    </row>
    <row r="36" spans="1:38" ht="12.75" customHeight="1" thickBot="1">
      <c r="A36" s="60" t="s">
        <v>18</v>
      </c>
      <c r="B36" s="61"/>
      <c r="C36" s="62" t="str">
        <f>IF(ISERROR((C35-B35)/B35), "", (C35-B35)/B35)</f>
        <v/>
      </c>
      <c r="D36" s="62">
        <v>0.1864408419885614</v>
      </c>
      <c r="E36" s="62">
        <v>0.12176764937399742</v>
      </c>
      <c r="F36" s="62">
        <f t="shared" ref="F36:H36" si="27">F35/E35-1</f>
        <v>2.254546183354611E-2</v>
      </c>
      <c r="G36" s="62">
        <f t="shared" si="27"/>
        <v>3.1230591156955256E-2</v>
      </c>
      <c r="H36" s="64">
        <f t="shared" si="27"/>
        <v>0.17733053304306234</v>
      </c>
      <c r="T36" s="17"/>
    </row>
    <row r="37" spans="1:38" ht="12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12.75" customHeight="1">
      <c r="A38" s="76" t="s">
        <v>38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8" ht="12.75" customHeight="1">
      <c r="A39" s="7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1:38" ht="12.75" customHeight="1">
      <c r="A40" s="83" t="s">
        <v>39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</row>
    <row r="41" spans="1:38" ht="12.75" customHeight="1">
      <c r="A41" s="83" t="s">
        <v>40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</row>
    <row r="42" spans="1:38" ht="12.75" customHeight="1">
      <c r="A42" s="83" t="s">
        <v>41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</row>
    <row r="43" spans="1:38" ht="12.75" customHeight="1">
      <c r="A43" s="83" t="s">
        <v>42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</row>
    <row r="44" spans="1:38" ht="12.75" customHeight="1">
      <c r="A44" s="83" t="s">
        <v>43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  <row r="45" spans="1:38" ht="12.75" customHeight="1">
      <c r="A45" s="83" t="s">
        <v>44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0"/>
      <c r="M45" s="80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</row>
    <row r="46" spans="1:38" ht="12.75" customHeight="1">
      <c r="A46" s="83" t="s">
        <v>45</v>
      </c>
      <c r="B46" s="84"/>
      <c r="C46" s="84"/>
      <c r="D46" s="84"/>
      <c r="E46" s="84"/>
      <c r="F46" s="84"/>
      <c r="G46" s="84"/>
      <c r="H46" s="84"/>
      <c r="I46" s="84"/>
      <c r="J46" s="84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</row>
    <row r="47" spans="1:38" ht="12.75" customHeight="1">
      <c r="A47" s="83" t="s">
        <v>46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</row>
    <row r="48" spans="1:38" ht="12.75" customHeight="1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</row>
    <row r="49" spans="1:38" ht="12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</row>
    <row r="50" spans="1:38" ht="12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</row>
    <row r="51" spans="1:38" ht="12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</row>
    <row r="52" spans="1:38" ht="12.75" customHeight="1">
      <c r="A52" s="83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</row>
    <row r="53" spans="1:38" ht="12.75" customHeight="1">
      <c r="A53" s="83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1:38" ht="12.75" customHeight="1">
      <c r="A54" s="83"/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</row>
    <row r="55" spans="1:38" ht="12.75" customHeight="1">
      <c r="A55" s="83"/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17"/>
    </row>
    <row r="56" spans="1:38" ht="12.75" customHeight="1">
      <c r="A56" s="83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17"/>
    </row>
    <row r="57" spans="1:38" ht="12.75" customHeight="1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0"/>
      <c r="M57" s="80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17"/>
    </row>
    <row r="58" spans="1:38" ht="12.75" customHeight="1">
      <c r="A58" s="83"/>
      <c r="B58" s="84"/>
      <c r="C58" s="84"/>
      <c r="D58" s="84"/>
      <c r="E58" s="84"/>
      <c r="F58" s="84"/>
      <c r="G58" s="84"/>
      <c r="H58" s="84"/>
      <c r="I58" s="84"/>
      <c r="J58" s="84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17"/>
    </row>
    <row r="59" spans="1:38" ht="12.75" customHeight="1">
      <c r="A59" s="83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1:38" ht="12.75" customHeight="1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</row>
    <row r="61" spans="1:38" ht="12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</row>
    <row r="62" spans="1:38" ht="12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</row>
    <row r="63" spans="1:38" ht="12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</row>
    <row r="64" spans="1:38" ht="12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</row>
    <row r="65" spans="1:38" ht="12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</row>
    <row r="66" spans="1:38" ht="12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</row>
    <row r="67" spans="1:38" ht="12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</row>
    <row r="68" spans="1:38" ht="12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</row>
    <row r="69" spans="1:38" ht="12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</row>
    <row r="70" spans="1:38" ht="12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</row>
    <row r="71" spans="1:38" ht="12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</row>
    <row r="72" spans="1:38" ht="12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</row>
    <row r="73" spans="1:38" ht="12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</row>
    <row r="74" spans="1:38" ht="12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</row>
    <row r="75" spans="1:38" ht="12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</row>
    <row r="76" spans="1:38" ht="12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</row>
    <row r="77" spans="1:38" ht="12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</row>
    <row r="78" spans="1:38" ht="12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</row>
    <row r="79" spans="1:38" ht="12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</row>
    <row r="80" spans="1:38" ht="12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</row>
    <row r="81" spans="1:38" ht="12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</row>
    <row r="82" spans="1:38" ht="12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</row>
    <row r="83" spans="1:38" ht="12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</row>
    <row r="84" spans="1:38" ht="12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</row>
    <row r="85" spans="1:38" ht="12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</row>
    <row r="86" spans="1:38" ht="12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</row>
    <row r="87" spans="1:38" ht="12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</row>
    <row r="88" spans="1:38" ht="12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</row>
    <row r="89" spans="1:38" ht="12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</row>
    <row r="90" spans="1:38" ht="12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</row>
    <row r="91" spans="1:38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</row>
    <row r="92" spans="1:38" ht="12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</row>
    <row r="93" spans="1:38" ht="12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</row>
    <row r="94" spans="1:38" ht="12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</row>
    <row r="95" spans="1:38" ht="12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</row>
    <row r="96" spans="1:38" ht="12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</row>
    <row r="97" spans="1:38" ht="12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</row>
    <row r="98" spans="1:38" ht="12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</row>
    <row r="99" spans="1:38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</row>
    <row r="100" spans="1:38" ht="12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</row>
    <row r="101" spans="1:38" ht="12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</row>
    <row r="102" spans="1:38" ht="12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</row>
    <row r="103" spans="1:38" ht="12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</row>
    <row r="104" spans="1:38" ht="12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</row>
    <row r="105" spans="1:38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</row>
    <row r="106" spans="1:38" ht="12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</row>
    <row r="107" spans="1:38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</row>
    <row r="108" spans="1:38" ht="12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</row>
    <row r="109" spans="1:38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</row>
    <row r="110" spans="1:38" ht="12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</row>
    <row r="111" spans="1:38" ht="12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</row>
    <row r="112" spans="1:38" ht="12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</row>
    <row r="113" spans="1:38" ht="12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</row>
    <row r="114" spans="1:38" ht="12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</row>
    <row r="115" spans="1:38" ht="12.75" customHeight="1"/>
    <row r="116" spans="1:38" ht="12.75" customHeight="1"/>
    <row r="117" spans="1:38" ht="12.75" customHeight="1"/>
    <row r="118" spans="1:38" ht="12.75" customHeight="1"/>
    <row r="119" spans="1:38" ht="12.75" customHeight="1"/>
    <row r="120" spans="1:38" ht="12.75" customHeight="1"/>
    <row r="121" spans="1:38" ht="12.75" customHeight="1"/>
    <row r="122" spans="1:38" ht="12.75" customHeight="1"/>
    <row r="123" spans="1:38" ht="12.75" customHeight="1"/>
    <row r="124" spans="1:38" ht="12.75" customHeight="1"/>
    <row r="125" spans="1:38" ht="12.75" customHeight="1"/>
    <row r="126" spans="1:38" ht="12.75" customHeight="1"/>
    <row r="127" spans="1:38" ht="12.75" customHeight="1"/>
    <row r="128" spans="1:3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8">
    <mergeCell ref="A52:AA52"/>
    <mergeCell ref="A9:H9"/>
    <mergeCell ref="A10:H10"/>
    <mergeCell ref="A40:AA40"/>
    <mergeCell ref="A41:AA41"/>
    <mergeCell ref="A42:AA42"/>
    <mergeCell ref="A43:M43"/>
    <mergeCell ref="A44:M44"/>
    <mergeCell ref="A45:K45"/>
    <mergeCell ref="A46:J46"/>
    <mergeCell ref="A47:L48"/>
    <mergeCell ref="A59:L60"/>
    <mergeCell ref="A53:AA53"/>
    <mergeCell ref="A54:AA54"/>
    <mergeCell ref="A55:M55"/>
    <mergeCell ref="A56:M56"/>
    <mergeCell ref="A57:K57"/>
    <mergeCell ref="A58:J58"/>
  </mergeCells>
  <conditionalFormatting sqref="C15:H15">
    <cfRule type="expression" dxfId="3" priority="1">
      <formula>$I$1=$C$11</formula>
    </cfRule>
  </conditionalFormatting>
  <conditionalFormatting sqref="B14:B15">
    <cfRule type="expression" dxfId="2" priority="2">
      <formula>$I$1=$C$11</formula>
    </cfRule>
  </conditionalFormatting>
  <conditionalFormatting sqref="B19">
    <cfRule type="expression" dxfId="1" priority="3">
      <formula>$I$1=$C$11</formula>
    </cfRule>
  </conditionalFormatting>
  <conditionalFormatting sqref="B20:B21">
    <cfRule type="expression" dxfId="0" priority="4">
      <formula>$I$1=$C$11</formula>
    </cfRule>
  </conditionalFormatting>
  <dataValidations count="1">
    <dataValidation type="list" allowBlank="1" showErrorMessage="1" sqref="B13:H13" xr:uid="{EE6E4254-C8CF-4238-B9AA-857B8C80DD7A}">
      <formula1>"CGAAP,MIFRS,USGAAP,ASPE"</formula1>
    </dataValidation>
  </dataValidations>
  <pageMargins left="0.75" right="0.75" top="1" bottom="1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App.2-JA_OM&amp;A_Summary_Analys</vt:lpstr>
    </vt:vector>
  </TitlesOfParts>
  <Company>Hydro Ottawa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Shayne</dc:creator>
  <cp:lastModifiedBy>Beingessner, Ted</cp:lastModifiedBy>
  <dcterms:created xsi:type="dcterms:W3CDTF">2025-04-15T00:37:44Z</dcterms:created>
  <dcterms:modified xsi:type="dcterms:W3CDTF">2025-04-15T18:31:34Z</dcterms:modified>
</cp:coreProperties>
</file>