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661FE055-E825-4A1F-9A60-DD6480F484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.2-OA Capital Struct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K59" i="1" s="1"/>
  <c r="I58" i="1"/>
  <c r="O58" i="1" s="1"/>
  <c r="I57" i="1"/>
  <c r="O57" i="1" s="1"/>
  <c r="K54" i="1"/>
  <c r="E54" i="1"/>
  <c r="O53" i="1"/>
  <c r="I53" i="1"/>
  <c r="I52" i="1"/>
  <c r="I54" i="1" s="1"/>
  <c r="I29" i="1"/>
  <c r="E29" i="1"/>
  <c r="K29" i="1" s="1"/>
  <c r="I28" i="1"/>
  <c r="O28" i="1" s="1"/>
  <c r="O29" i="1" s="1"/>
  <c r="O27" i="1"/>
  <c r="I27" i="1"/>
  <c r="E24" i="1"/>
  <c r="K24" i="1" s="1"/>
  <c r="I23" i="1"/>
  <c r="O23" i="1" s="1"/>
  <c r="I22" i="1"/>
  <c r="O22" i="1" s="1"/>
  <c r="O24" i="1" l="1"/>
  <c r="O31" i="1" s="1"/>
  <c r="K61" i="1"/>
  <c r="O59" i="1"/>
  <c r="K31" i="1"/>
  <c r="I24" i="1"/>
  <c r="O52" i="1"/>
  <c r="O54" i="1" s="1"/>
  <c r="O61" i="1" s="1"/>
  <c r="I59" i="1"/>
</calcChain>
</file>

<file path=xl/sharedStrings.xml><?xml version="1.0" encoding="utf-8"?>
<sst xmlns="http://schemas.openxmlformats.org/spreadsheetml/2006/main" count="58" uniqueCount="33">
  <si>
    <t>File Number:</t>
  </si>
  <si>
    <t>EB-2024-0115</t>
  </si>
  <si>
    <t>Exhibit:</t>
  </si>
  <si>
    <t>Tab:</t>
  </si>
  <si>
    <t>Schedule:</t>
  </si>
  <si>
    <t>Attachment:</t>
  </si>
  <si>
    <t>A</t>
  </si>
  <si>
    <t>Date:</t>
  </si>
  <si>
    <t>Appendix 2-OA</t>
  </si>
  <si>
    <t>Capital Structure and Cost of Capital</t>
  </si>
  <si>
    <t>This table must be completed for the last OEB-approved year and the test year.</t>
  </si>
  <si>
    <t>Test Year:</t>
  </si>
  <si>
    <t>Line No.</t>
  </si>
  <si>
    <t>Particulars</t>
  </si>
  <si>
    <t>Capitalization Ratio</t>
  </si>
  <si>
    <t>Cost Rate</t>
  </si>
  <si>
    <t>Return</t>
  </si>
  <si>
    <t>(%)</t>
  </si>
  <si>
    <t>($)</t>
  </si>
  <si>
    <t>Debt</t>
  </si>
  <si>
    <t xml:space="preserve">  Long-term Debt</t>
  </si>
  <si>
    <t xml:space="preserve">  Short-term Debt</t>
  </si>
  <si>
    <t>(1)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</si>
  <si>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</si>
  <si>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</si>
  <si>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</si>
  <si>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</si>
  <si>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</si>
  <si>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</si>
  <si>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Notes</t>
  </si>
  <si>
    <t>4.0% unless an applicant has proposed or been approved for a different amount.</t>
  </si>
  <si>
    <t>Last OEB-approved year: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</si>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</sst>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#\)"/>
    <numFmt numFmtId="165" formatCode="&quot;$&quot;#,##0_);[Red]\(&quot;$&quot;#,##0\);&quot;$&quot;\ \-"/>
    <numFmt numFmtId="166" formatCode="0.0%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0"/>
      <color rgb="FFFF0000"/>
      <name val="Arial"/>
    </font>
    <font>
      <sz val="10"/>
      <name val="Arial"/>
    </font>
    <font>
      <b/>
      <u/>
      <sz val="10"/>
      <color theme="1"/>
      <name val="Arial"/>
    </font>
    <font>
      <sz val="14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/>
    <xf numFmtId="0" fontId="1" fillId="0" borderId="0" xfId="0" quotePrefix="1" applyFont="1"/>
    <xf numFmtId="10" fontId="1" fillId="0" borderId="0" xfId="0" applyNumberFormat="1" applyFont="1"/>
    <xf numFmtId="164" fontId="1" fillId="2" borderId="2" xfId="0" applyNumberFormat="1" applyFont="1" applyFill="1" applyBorder="1"/>
    <xf numFmtId="164" fontId="1" fillId="0" borderId="0" xfId="0" applyNumberFormat="1" applyFont="1"/>
    <xf numFmtId="165" fontId="1" fillId="0" borderId="0" xfId="0" applyNumberFormat="1" applyFont="1"/>
    <xf numFmtId="10" fontId="1" fillId="2" borderId="2" xfId="0" applyNumberFormat="1" applyFont="1" applyFill="1" applyBorder="1" applyAlignment="1"/>
    <xf numFmtId="164" fontId="1" fillId="0" borderId="0" xfId="0" quotePrefix="1" applyNumberFormat="1" applyFont="1"/>
    <xf numFmtId="165" fontId="1" fillId="0" borderId="3" xfId="0" applyNumberFormat="1" applyFont="1" applyBorder="1"/>
    <xf numFmtId="10" fontId="1" fillId="2" borderId="4" xfId="0" applyNumberFormat="1" applyFont="1" applyFill="1" applyBorder="1" applyAlignment="1"/>
    <xf numFmtId="166" fontId="1" fillId="0" borderId="5" xfId="0" applyNumberFormat="1" applyFont="1" applyBorder="1"/>
    <xf numFmtId="165" fontId="1" fillId="0" borderId="5" xfId="0" applyNumberFormat="1" applyFont="1" applyBorder="1"/>
    <xf numFmtId="10" fontId="1" fillId="0" borderId="5" xfId="0" applyNumberFormat="1" applyFont="1" applyBorder="1"/>
    <xf numFmtId="0" fontId="1" fillId="3" borderId="2" xfId="0" applyFont="1" applyFill="1" applyBorder="1"/>
    <xf numFmtId="166" fontId="1" fillId="0" borderId="0" xfId="0" applyNumberFormat="1" applyFont="1"/>
    <xf numFmtId="10" fontId="1" fillId="2" borderId="4" xfId="0" applyNumberFormat="1" applyFont="1" applyFill="1" applyBorder="1"/>
    <xf numFmtId="166" fontId="1" fillId="0" borderId="6" xfId="0" applyNumberFormat="1" applyFont="1" applyBorder="1"/>
    <xf numFmtId="9" fontId="1" fillId="0" borderId="6" xfId="0" applyNumberFormat="1" applyFont="1" applyBorder="1"/>
    <xf numFmtId="165" fontId="1" fillId="2" borderId="7" xfId="0" applyNumberFormat="1" applyFont="1" applyFill="1" applyBorder="1" applyAlignment="1"/>
    <xf numFmtId="10" fontId="1" fillId="0" borderId="6" xfId="0" applyNumberFormat="1" applyFont="1" applyBorder="1"/>
    <xf numFmtId="165" fontId="1" fillId="0" borderId="6" xfId="0" applyNumberFormat="1" applyFont="1" applyBorder="1"/>
    <xf numFmtId="0" fontId="2" fillId="0" borderId="0" xfId="0" quotePrefix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6" fillId="0" borderId="3" xfId="0" applyFont="1" applyBorder="1"/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/>
    <xf numFmtId="0" fontId="1" fillId="2" borderId="8" xfId="0" applyFont="1" applyFill="1" applyBorder="1"/>
    <xf numFmtId="0" fontId="6" fillId="0" borderId="9" xfId="0" applyFont="1" applyBorder="1"/>
    <xf numFmtId="0" fontId="6" fillId="0" borderId="10" xfId="0" applyFont="1" applyBorder="1"/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594"/>
    <pageSetUpPr fitToPage="1"/>
  </sheetPr>
  <dimension ref="A1:Z1000"/>
  <sheetViews>
    <sheetView showGridLines="0" tabSelected="1" workbookViewId="0">
      <selection activeCell="C66" sqref="C66:O66"/>
    </sheetView>
  </sheetViews>
  <sheetFormatPr defaultColWidth="12.6640625" defaultRowHeight="15.75" customHeight="1" x14ac:dyDescent="0.25"/>
  <cols>
    <col min="1" max="1" width="6.33203125" customWidth="1"/>
    <col min="2" max="2" width="5.6640625" customWidth="1"/>
    <col min="3" max="3" width="16.6640625" customWidth="1"/>
    <col min="4" max="4" width="3" customWidth="1"/>
    <col min="5" max="5" width="11.33203125" customWidth="1"/>
    <col min="6" max="6" width="1.33203125" customWidth="1"/>
    <col min="7" max="7" width="3.33203125" customWidth="1"/>
    <col min="8" max="8" width="1.33203125" customWidth="1"/>
    <col min="9" max="9" width="14.88671875" customWidth="1"/>
    <col min="10" max="10" width="3.33203125" customWidth="1"/>
    <col min="11" max="11" width="12.6640625" customWidth="1"/>
    <col min="12" max="12" width="1.33203125" customWidth="1"/>
    <col min="13" max="13" width="3.6640625" customWidth="1"/>
    <col min="14" max="14" width="1.6640625" customWidth="1"/>
    <col min="15" max="15" width="14" customWidth="1"/>
    <col min="16" max="26" width="8.664062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3" t="s">
        <v>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2</v>
      </c>
      <c r="L2" s="1"/>
      <c r="M2" s="1"/>
      <c r="N2" s="1"/>
      <c r="O2" s="4">
        <v>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  <c r="L3" s="1"/>
      <c r="M3" s="1"/>
      <c r="N3" s="1"/>
      <c r="O3" s="4">
        <v>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4</v>
      </c>
      <c r="L4" s="1"/>
      <c r="M4" s="1"/>
      <c r="N4" s="1"/>
      <c r="O4" s="4">
        <v>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5" t="s">
        <v>5</v>
      </c>
      <c r="L5" s="1"/>
      <c r="M5" s="1"/>
      <c r="N5" s="1"/>
      <c r="O5" s="6" t="s">
        <v>6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1"/>
      <c r="M6" s="1"/>
      <c r="N6" s="1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2" t="s">
        <v>7</v>
      </c>
      <c r="L7" s="1"/>
      <c r="M7" s="1"/>
      <c r="N7" s="1"/>
      <c r="O7" s="8" t="s">
        <v>32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8" customHeight="1" x14ac:dyDescent="0.3">
      <c r="A10" s="1"/>
      <c r="B10" s="1"/>
      <c r="C10" s="42" t="s">
        <v>8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customHeight="1" x14ac:dyDescent="0.25">
      <c r="A11" s="1"/>
      <c r="B11" s="1"/>
      <c r="C11" s="44" t="s">
        <v>9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45" t="s">
        <v>10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1" t="s">
        <v>11</v>
      </c>
      <c r="H15" s="46">
        <v>2026</v>
      </c>
      <c r="I15" s="4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47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8"/>
      <c r="B18" s="1"/>
      <c r="C18" s="12" t="s">
        <v>13</v>
      </c>
      <c r="D18" s="1"/>
      <c r="E18" s="49" t="s">
        <v>14</v>
      </c>
      <c r="F18" s="48"/>
      <c r="G18" s="48"/>
      <c r="H18" s="48"/>
      <c r="I18" s="48"/>
      <c r="J18" s="13"/>
      <c r="K18" s="12" t="s">
        <v>15</v>
      </c>
      <c r="L18" s="9"/>
      <c r="M18" s="1"/>
      <c r="N18" s="1"/>
      <c r="O18" s="12" t="s">
        <v>16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4"/>
      <c r="B19" s="1"/>
      <c r="C19" s="1"/>
      <c r="D19" s="1"/>
      <c r="E19" s="1"/>
      <c r="F19" s="1"/>
      <c r="G19" s="1"/>
      <c r="H19" s="1"/>
      <c r="I19" s="15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4"/>
      <c r="B20" s="1"/>
      <c r="C20" s="1"/>
      <c r="D20" s="1"/>
      <c r="E20" s="16" t="s">
        <v>17</v>
      </c>
      <c r="F20" s="17"/>
      <c r="G20" s="17"/>
      <c r="H20" s="17"/>
      <c r="I20" s="16" t="s">
        <v>18</v>
      </c>
      <c r="J20" s="1"/>
      <c r="K20" s="16" t="s">
        <v>17</v>
      </c>
      <c r="L20" s="17"/>
      <c r="M20" s="1"/>
      <c r="N20" s="1"/>
      <c r="O20" s="15" t="s"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4"/>
      <c r="B21" s="1"/>
      <c r="C21" s="18" t="s">
        <v>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4">
        <v>1</v>
      </c>
      <c r="B22" s="1"/>
      <c r="C22" s="19" t="s">
        <v>20</v>
      </c>
      <c r="D22" s="1"/>
      <c r="E22" s="20">
        <v>0.56000000000000005</v>
      </c>
      <c r="F22" s="20"/>
      <c r="G22" s="21"/>
      <c r="H22" s="22"/>
      <c r="I22" s="23">
        <f t="shared" ref="I22:I23" si="0">$I$31*E22</f>
        <v>858175825.92000008</v>
      </c>
      <c r="J22" s="1"/>
      <c r="K22" s="24">
        <v>3.96307879930047E-2</v>
      </c>
      <c r="L22" s="20"/>
      <c r="M22" s="21"/>
      <c r="N22" s="22"/>
      <c r="O22" s="23">
        <f t="shared" ref="O22:O23" si="1">K22*I22</f>
        <v>34010184.217757232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4">
        <v>2</v>
      </c>
      <c r="B23" s="1"/>
      <c r="C23" s="19" t="s">
        <v>21</v>
      </c>
      <c r="D23" s="1"/>
      <c r="E23" s="20">
        <v>0.04</v>
      </c>
      <c r="F23" s="20"/>
      <c r="G23" s="25" t="s">
        <v>22</v>
      </c>
      <c r="H23" s="22"/>
      <c r="I23" s="26">
        <f t="shared" si="0"/>
        <v>61298273.280000001</v>
      </c>
      <c r="J23" s="1"/>
      <c r="K23" s="27">
        <v>3.9100000000000003E-2</v>
      </c>
      <c r="L23" s="20"/>
      <c r="M23" s="21"/>
      <c r="N23" s="22"/>
      <c r="O23" s="26">
        <f t="shared" si="1"/>
        <v>2396762.4852480004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4">
        <v>3</v>
      </c>
      <c r="B24" s="1"/>
      <c r="C24" s="14" t="s">
        <v>23</v>
      </c>
      <c r="D24" s="1"/>
      <c r="E24" s="28">
        <f>SUM(E22:E23)</f>
        <v>0.60000000000000009</v>
      </c>
      <c r="F24" s="28"/>
      <c r="G24" s="28"/>
      <c r="H24" s="28"/>
      <c r="I24" s="29">
        <f>SUM(I22:I23)</f>
        <v>919474099.20000005</v>
      </c>
      <c r="J24" s="1"/>
      <c r="K24" s="30">
        <f>IF(E24=0,0,SUMPRODUCT(E22:E23,K22:K23)/E24)</f>
        <v>3.9595402126804381E-2</v>
      </c>
      <c r="L24" s="20"/>
      <c r="M24" s="31"/>
      <c r="N24" s="1"/>
      <c r="O24" s="29">
        <f>SUM(O22:O23)</f>
        <v>36406946.703005232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4"/>
      <c r="B25" s="1"/>
      <c r="C25" s="1"/>
      <c r="D25" s="1"/>
      <c r="E25" s="32"/>
      <c r="F25" s="32"/>
      <c r="G25" s="32"/>
      <c r="H25" s="32"/>
      <c r="I25" s="23"/>
      <c r="J25" s="1"/>
      <c r="K25" s="20"/>
      <c r="L25" s="20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4"/>
      <c r="B26" s="1"/>
      <c r="C26" s="18" t="s">
        <v>24</v>
      </c>
      <c r="D26" s="1"/>
      <c r="E26" s="32"/>
      <c r="F26" s="32"/>
      <c r="G26" s="32"/>
      <c r="H26" s="32"/>
      <c r="I26" s="23"/>
      <c r="J26" s="1"/>
      <c r="K26" s="20"/>
      <c r="L26" s="20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4">
        <v>4</v>
      </c>
      <c r="B27" s="1"/>
      <c r="C27" s="19" t="s">
        <v>25</v>
      </c>
      <c r="D27" s="1"/>
      <c r="E27" s="20">
        <v>0.4</v>
      </c>
      <c r="F27" s="20"/>
      <c r="G27" s="21"/>
      <c r="H27" s="22"/>
      <c r="I27" s="23">
        <f t="shared" ref="I27:I28" si="2">$I$31*E27</f>
        <v>612982732.80000007</v>
      </c>
      <c r="J27" s="1"/>
      <c r="K27" s="24">
        <v>0.09</v>
      </c>
      <c r="L27" s="20"/>
      <c r="M27" s="21"/>
      <c r="N27" s="22"/>
      <c r="O27" s="23">
        <f t="shared" ref="O27:O28" si="3">K27*I27</f>
        <v>55168445.952000007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4">
        <v>5</v>
      </c>
      <c r="B28" s="1"/>
      <c r="C28" s="19" t="s">
        <v>26</v>
      </c>
      <c r="D28" s="1"/>
      <c r="E28" s="33"/>
      <c r="F28" s="20"/>
      <c r="G28" s="21"/>
      <c r="H28" s="22"/>
      <c r="I28" s="26">
        <f t="shared" si="2"/>
        <v>0</v>
      </c>
      <c r="J28" s="1"/>
      <c r="K28" s="33"/>
      <c r="L28" s="20"/>
      <c r="M28" s="21"/>
      <c r="N28" s="22"/>
      <c r="O28" s="26">
        <f t="shared" si="3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4">
        <v>6</v>
      </c>
      <c r="B29" s="1"/>
      <c r="C29" s="14" t="s">
        <v>27</v>
      </c>
      <c r="D29" s="1"/>
      <c r="E29" s="28">
        <f>SUM(E27:E28)</f>
        <v>0.4</v>
      </c>
      <c r="F29" s="28"/>
      <c r="G29" s="28"/>
      <c r="H29" s="28"/>
      <c r="I29" s="29">
        <f>SUM(I27:I28)</f>
        <v>612982732.80000007</v>
      </c>
      <c r="J29" s="1"/>
      <c r="K29" s="30">
        <f>IF(E29=0,0,SUMPRODUCT(E27:E28,K27:K28)/E29)</f>
        <v>8.9999999999999983E-2</v>
      </c>
      <c r="L29" s="20"/>
      <c r="M29" s="1"/>
      <c r="N29" s="1"/>
      <c r="O29" s="29">
        <f>SUM(O27:O28)</f>
        <v>55168445.952000007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4"/>
      <c r="B30" s="1"/>
      <c r="C30" s="1"/>
      <c r="D30" s="1"/>
      <c r="E30" s="1"/>
      <c r="F30" s="1"/>
      <c r="G30" s="1"/>
      <c r="H30" s="1"/>
      <c r="I30" s="23"/>
      <c r="J30" s="1"/>
      <c r="K30" s="20"/>
      <c r="L30" s="20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4">
        <v>7</v>
      </c>
      <c r="B31" s="1"/>
      <c r="C31" s="18" t="s">
        <v>28</v>
      </c>
      <c r="D31" s="1"/>
      <c r="E31" s="34">
        <v>1</v>
      </c>
      <c r="F31" s="34"/>
      <c r="G31" s="35"/>
      <c r="H31" s="35"/>
      <c r="I31" s="36">
        <v>1532456832</v>
      </c>
      <c r="J31" s="1"/>
      <c r="K31" s="37">
        <f>(K24*E24)+(K29*E29)</f>
        <v>5.9757241276082632E-2</v>
      </c>
      <c r="L31" s="20"/>
      <c r="M31" s="1"/>
      <c r="N31" s="1"/>
      <c r="O31" s="38">
        <f>O24+O29</f>
        <v>91575392.655005246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50" t="s">
        <v>29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9" t="s">
        <v>22</v>
      </c>
      <c r="B35" s="1"/>
      <c r="C35" s="51" t="s">
        <v>30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0"/>
      <c r="B36" s="1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0"/>
      <c r="B37" s="1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0"/>
      <c r="B38" s="1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0"/>
      <c r="B39" s="1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0"/>
      <c r="B40" s="1"/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0"/>
      <c r="B41" s="1"/>
      <c r="C41" s="52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1" t="s">
        <v>31</v>
      </c>
      <c r="H45" s="55">
        <v>2021</v>
      </c>
      <c r="I45" s="53"/>
      <c r="J45" s="5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47" t="s">
        <v>12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48"/>
      <c r="B48" s="1"/>
      <c r="C48" s="12" t="s">
        <v>13</v>
      </c>
      <c r="D48" s="1"/>
      <c r="E48" s="49" t="s">
        <v>14</v>
      </c>
      <c r="F48" s="48"/>
      <c r="G48" s="48"/>
      <c r="H48" s="48"/>
      <c r="I48" s="48"/>
      <c r="J48" s="13"/>
      <c r="K48" s="12" t="s">
        <v>15</v>
      </c>
      <c r="L48" s="9"/>
      <c r="M48" s="1"/>
      <c r="N48" s="1"/>
      <c r="O48" s="12" t="s">
        <v>16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4"/>
      <c r="B49" s="1"/>
      <c r="C49" s="1"/>
      <c r="D49" s="1"/>
      <c r="E49" s="1"/>
      <c r="F49" s="1"/>
      <c r="G49" s="1"/>
      <c r="H49" s="1"/>
      <c r="I49" s="15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4"/>
      <c r="B50" s="1"/>
      <c r="C50" s="1"/>
      <c r="D50" s="1"/>
      <c r="E50" s="16" t="s">
        <v>17</v>
      </c>
      <c r="F50" s="17"/>
      <c r="G50" s="17"/>
      <c r="H50" s="17"/>
      <c r="I50" s="16" t="s">
        <v>18</v>
      </c>
      <c r="J50" s="1"/>
      <c r="K50" s="16" t="s">
        <v>17</v>
      </c>
      <c r="L50" s="17"/>
      <c r="M50" s="1"/>
      <c r="N50" s="1"/>
      <c r="O50" s="15" t="s">
        <v>18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4"/>
      <c r="B51" s="1"/>
      <c r="C51" s="18" t="s">
        <v>19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4">
        <v>1</v>
      </c>
      <c r="B52" s="1"/>
      <c r="C52" s="19" t="s">
        <v>20</v>
      </c>
      <c r="D52" s="1"/>
      <c r="E52" s="20">
        <v>0.56000000000000005</v>
      </c>
      <c r="F52" s="20"/>
      <c r="G52" s="21"/>
      <c r="H52" s="22"/>
      <c r="I52" s="23">
        <f t="shared" ref="I52:I53" si="4">$I$61*E52</f>
        <v>682460287.04000008</v>
      </c>
      <c r="J52" s="1"/>
      <c r="K52" s="24">
        <v>3.3000000000000002E-2</v>
      </c>
      <c r="L52" s="20"/>
      <c r="M52" s="21"/>
      <c r="N52" s="22"/>
      <c r="O52" s="23">
        <f t="shared" ref="O52:O53" si="5">K52*I52</f>
        <v>22521189.472320005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4">
        <v>2</v>
      </c>
      <c r="B53" s="1"/>
      <c r="C53" s="19" t="s">
        <v>21</v>
      </c>
      <c r="D53" s="1"/>
      <c r="E53" s="20">
        <v>0.04</v>
      </c>
      <c r="F53" s="20"/>
      <c r="G53" s="25" t="s">
        <v>22</v>
      </c>
      <c r="H53" s="22"/>
      <c r="I53" s="26">
        <f t="shared" si="4"/>
        <v>48747163.359999999</v>
      </c>
      <c r="J53" s="1"/>
      <c r="K53" s="27">
        <v>1.7500000000000002E-2</v>
      </c>
      <c r="L53" s="20"/>
      <c r="M53" s="21"/>
      <c r="N53" s="22"/>
      <c r="O53" s="26">
        <f t="shared" si="5"/>
        <v>853075.35880000005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4">
        <v>3</v>
      </c>
      <c r="B54" s="1"/>
      <c r="C54" s="14" t="s">
        <v>23</v>
      </c>
      <c r="D54" s="1"/>
      <c r="E54" s="28">
        <f>SUM(E52:E53)</f>
        <v>0.60000000000000009</v>
      </c>
      <c r="F54" s="28"/>
      <c r="G54" s="28"/>
      <c r="H54" s="28"/>
      <c r="I54" s="29">
        <f>SUM(I52:I53)</f>
        <v>731207450.4000001</v>
      </c>
      <c r="J54" s="1"/>
      <c r="K54" s="30">
        <f>IF(E54=0,0,SUMPRODUCT(E52:E53,K52:K53)/E54)</f>
        <v>3.1966666666666664E-2</v>
      </c>
      <c r="L54" s="20"/>
      <c r="M54" s="31"/>
      <c r="N54" s="1"/>
      <c r="O54" s="29">
        <f>SUM(O52:O53)</f>
        <v>23374264.831120007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4"/>
      <c r="B55" s="1"/>
      <c r="C55" s="1"/>
      <c r="D55" s="1"/>
      <c r="E55" s="32"/>
      <c r="F55" s="32"/>
      <c r="G55" s="32"/>
      <c r="H55" s="32"/>
      <c r="I55" s="23"/>
      <c r="J55" s="1"/>
      <c r="K55" s="20"/>
      <c r="L55" s="20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4"/>
      <c r="B56" s="1"/>
      <c r="C56" s="18" t="s">
        <v>24</v>
      </c>
      <c r="D56" s="1"/>
      <c r="E56" s="32"/>
      <c r="F56" s="32"/>
      <c r="G56" s="32"/>
      <c r="H56" s="32"/>
      <c r="I56" s="23"/>
      <c r="J56" s="1"/>
      <c r="K56" s="20"/>
      <c r="L56" s="20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4">
        <v>4</v>
      </c>
      <c r="B57" s="1"/>
      <c r="C57" s="19" t="s">
        <v>25</v>
      </c>
      <c r="D57" s="1"/>
      <c r="E57" s="20">
        <v>0.4</v>
      </c>
      <c r="F57" s="20"/>
      <c r="G57" s="21"/>
      <c r="H57" s="22"/>
      <c r="I57" s="23">
        <f t="shared" ref="I57:I58" si="6">$I$61*E57</f>
        <v>487471633.60000002</v>
      </c>
      <c r="J57" s="1"/>
      <c r="K57" s="24">
        <v>8.3400000000000002E-2</v>
      </c>
      <c r="L57" s="20"/>
      <c r="M57" s="21"/>
      <c r="N57" s="22"/>
      <c r="O57" s="23">
        <f t="shared" ref="O57:O58" si="7">K57*I57</f>
        <v>40655134.242240004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4">
        <v>5</v>
      </c>
      <c r="B58" s="1"/>
      <c r="C58" s="19" t="s">
        <v>26</v>
      </c>
      <c r="D58" s="1"/>
      <c r="E58" s="33"/>
      <c r="F58" s="20"/>
      <c r="G58" s="21"/>
      <c r="H58" s="22"/>
      <c r="I58" s="26">
        <f t="shared" si="6"/>
        <v>0</v>
      </c>
      <c r="J58" s="1"/>
      <c r="K58" s="33"/>
      <c r="L58" s="20"/>
      <c r="M58" s="21"/>
      <c r="N58" s="22"/>
      <c r="O58" s="26">
        <f t="shared" si="7"/>
        <v>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4">
        <v>6</v>
      </c>
      <c r="B59" s="1"/>
      <c r="C59" s="14" t="s">
        <v>27</v>
      </c>
      <c r="D59" s="1"/>
      <c r="E59" s="28">
        <f>SUM(E57:E58)</f>
        <v>0.4</v>
      </c>
      <c r="F59" s="28"/>
      <c r="G59" s="28"/>
      <c r="H59" s="28"/>
      <c r="I59" s="29">
        <f>SUM(I57:I58)</f>
        <v>487471633.60000002</v>
      </c>
      <c r="J59" s="1"/>
      <c r="K59" s="30">
        <f>IF(E59=0,0,SUMPRODUCT(E57:E58,K57:K58)/E59)</f>
        <v>8.3400000000000002E-2</v>
      </c>
      <c r="L59" s="20"/>
      <c r="M59" s="1"/>
      <c r="N59" s="1"/>
      <c r="O59" s="29">
        <f>SUM(O57:O58)</f>
        <v>40655134.242240004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4"/>
      <c r="B60" s="1"/>
      <c r="C60" s="1"/>
      <c r="D60" s="1"/>
      <c r="E60" s="1"/>
      <c r="F60" s="1"/>
      <c r="G60" s="1"/>
      <c r="H60" s="1"/>
      <c r="I60" s="23"/>
      <c r="J60" s="1"/>
      <c r="K60" s="20"/>
      <c r="L60" s="20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4">
        <v>7</v>
      </c>
      <c r="B61" s="1"/>
      <c r="C61" s="18" t="s">
        <v>28</v>
      </c>
      <c r="D61" s="1"/>
      <c r="E61" s="34">
        <v>1</v>
      </c>
      <c r="F61" s="34"/>
      <c r="G61" s="35"/>
      <c r="H61" s="35"/>
      <c r="I61" s="36">
        <v>1218679084</v>
      </c>
      <c r="J61" s="1"/>
      <c r="K61" s="37">
        <f>(K54*E54)+(K59*E59)</f>
        <v>5.2540000000000003E-2</v>
      </c>
      <c r="L61" s="20"/>
      <c r="M61" s="1"/>
      <c r="N61" s="1"/>
      <c r="O61" s="38">
        <f>O54+O59</f>
        <v>64029399.073360011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50" t="s">
        <v>29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9" t="s">
        <v>22</v>
      </c>
      <c r="B65" s="1"/>
      <c r="C65" s="51" t="s">
        <v>30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40"/>
      <c r="B66" s="1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40"/>
      <c r="B67" s="1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40"/>
      <c r="B68" s="1"/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40"/>
      <c r="B69" s="1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40"/>
      <c r="B70" s="1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40"/>
      <c r="B71" s="1"/>
      <c r="C71" s="52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4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70:O70"/>
    <mergeCell ref="C71:O71"/>
    <mergeCell ref="H45:J45"/>
    <mergeCell ref="A47:A48"/>
    <mergeCell ref="E48:I48"/>
    <mergeCell ref="A64:O64"/>
    <mergeCell ref="C65:O65"/>
    <mergeCell ref="C66:O66"/>
    <mergeCell ref="C67:O67"/>
    <mergeCell ref="C39:O39"/>
    <mergeCell ref="C40:O40"/>
    <mergeCell ref="C41:O41"/>
    <mergeCell ref="C68:O68"/>
    <mergeCell ref="C69:O69"/>
    <mergeCell ref="A34:O34"/>
    <mergeCell ref="C35:O35"/>
    <mergeCell ref="C36:O36"/>
    <mergeCell ref="C37:O37"/>
    <mergeCell ref="C38:O38"/>
    <mergeCell ref="C10:O10"/>
    <mergeCell ref="C11:O11"/>
    <mergeCell ref="A13:O13"/>
    <mergeCell ref="H15:I15"/>
    <mergeCell ref="A17:A18"/>
    <mergeCell ref="E18:I18"/>
  </mergeCell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App.2-OA Capital 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2025-04-07T20:45:02Z</dcterms:modified>
</cp:coreProperties>
</file>