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ynet\Downloads\"/>
    </mc:Choice>
  </mc:AlternateContent>
  <xr:revisionPtr revIDLastSave="0" documentId="13_ncr:1_{A92B2054-61AD-4F43-8923-4F69C8AD17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.2-OB_Debt Instrume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0" i="1" l="1"/>
  <c r="J130" i="1" s="1"/>
  <c r="I129" i="1"/>
  <c r="J129" i="1" s="1"/>
  <c r="G129" i="1"/>
  <c r="F129" i="1"/>
  <c r="B129" i="1"/>
  <c r="I128" i="1"/>
  <c r="J128" i="1" s="1"/>
  <c r="G128" i="1"/>
  <c r="F128" i="1"/>
  <c r="B128" i="1"/>
  <c r="H112" i="1"/>
  <c r="J112" i="1" s="1"/>
  <c r="H111" i="1"/>
  <c r="J111" i="1" s="1"/>
  <c r="I110" i="1"/>
  <c r="G110" i="1"/>
  <c r="F110" i="1"/>
  <c r="B110" i="1"/>
  <c r="H109" i="1"/>
  <c r="G109" i="1"/>
  <c r="F109" i="1"/>
  <c r="B109" i="1"/>
  <c r="B108" i="1"/>
  <c r="B107" i="1"/>
  <c r="B101" i="1"/>
  <c r="B99" i="1"/>
  <c r="B122" i="1" s="1"/>
  <c r="H91" i="1"/>
  <c r="H110" i="1" s="1"/>
  <c r="J110" i="1" s="1"/>
  <c r="J90" i="1"/>
  <c r="I90" i="1"/>
  <c r="I109" i="1" s="1"/>
  <c r="J109" i="1" s="1"/>
  <c r="G90" i="1"/>
  <c r="F90" i="1"/>
  <c r="B90" i="1"/>
  <c r="H89" i="1"/>
  <c r="H108" i="1" s="1"/>
  <c r="B89" i="1"/>
  <c r="I88" i="1"/>
  <c r="I107" i="1" s="1"/>
  <c r="B88" i="1"/>
  <c r="I87" i="1"/>
  <c r="I106" i="1" s="1"/>
  <c r="I127" i="1" s="1"/>
  <c r="I86" i="1"/>
  <c r="I105" i="1" s="1"/>
  <c r="I126" i="1" s="1"/>
  <c r="I83" i="1"/>
  <c r="I102" i="1" s="1"/>
  <c r="I124" i="1" s="1"/>
  <c r="I82" i="1"/>
  <c r="I101" i="1" s="1"/>
  <c r="B82" i="1"/>
  <c r="I81" i="1"/>
  <c r="I100" i="1" s="1"/>
  <c r="I123" i="1" s="1"/>
  <c r="B80" i="1"/>
  <c r="B72" i="1"/>
  <c r="H71" i="1"/>
  <c r="J71" i="1" s="1"/>
  <c r="I70" i="1"/>
  <c r="I89" i="1" s="1"/>
  <c r="G70" i="1"/>
  <c r="G89" i="1" s="1"/>
  <c r="G108" i="1" s="1"/>
  <c r="F70" i="1"/>
  <c r="F89" i="1" s="1"/>
  <c r="F108" i="1" s="1"/>
  <c r="B70" i="1"/>
  <c r="I69" i="1"/>
  <c r="H69" i="1"/>
  <c r="H88" i="1" s="1"/>
  <c r="B69" i="1"/>
  <c r="I68" i="1"/>
  <c r="H68" i="1"/>
  <c r="J68" i="1" s="1"/>
  <c r="I67" i="1"/>
  <c r="H67" i="1"/>
  <c r="H86" i="1" s="1"/>
  <c r="H65" i="1"/>
  <c r="H84" i="1" s="1"/>
  <c r="I64" i="1"/>
  <c r="H64" i="1"/>
  <c r="J64" i="1" s="1"/>
  <c r="I63" i="1"/>
  <c r="H63" i="1"/>
  <c r="H82" i="1" s="1"/>
  <c r="B63" i="1"/>
  <c r="I62" i="1"/>
  <c r="H62" i="1"/>
  <c r="J62" i="1" s="1"/>
  <c r="B61" i="1"/>
  <c r="J51" i="1"/>
  <c r="H51" i="1"/>
  <c r="I50" i="1"/>
  <c r="J50" i="1" s="1"/>
  <c r="G50" i="1"/>
  <c r="G69" i="1" s="1"/>
  <c r="G88" i="1" s="1"/>
  <c r="G107" i="1" s="1"/>
  <c r="F50" i="1"/>
  <c r="F69" i="1" s="1"/>
  <c r="F88" i="1" s="1"/>
  <c r="F107" i="1" s="1"/>
  <c r="C50" i="1"/>
  <c r="B50" i="1"/>
  <c r="I49" i="1"/>
  <c r="H49" i="1"/>
  <c r="J49" i="1" s="1"/>
  <c r="G49" i="1"/>
  <c r="G68" i="1" s="1"/>
  <c r="G87" i="1" s="1"/>
  <c r="G106" i="1" s="1"/>
  <c r="G127" i="1" s="1"/>
  <c r="F49" i="1"/>
  <c r="F68" i="1" s="1"/>
  <c r="F87" i="1" s="1"/>
  <c r="F106" i="1" s="1"/>
  <c r="F127" i="1" s="1"/>
  <c r="C49" i="1"/>
  <c r="B49" i="1"/>
  <c r="B68" i="1" s="1"/>
  <c r="B87" i="1" s="1"/>
  <c r="B106" i="1" s="1"/>
  <c r="B127" i="1" s="1"/>
  <c r="I48" i="1"/>
  <c r="H48" i="1"/>
  <c r="J48" i="1" s="1"/>
  <c r="G48" i="1"/>
  <c r="G67" i="1" s="1"/>
  <c r="G86" i="1" s="1"/>
  <c r="G105" i="1" s="1"/>
  <c r="G126" i="1" s="1"/>
  <c r="F48" i="1"/>
  <c r="F67" i="1" s="1"/>
  <c r="F86" i="1" s="1"/>
  <c r="F105" i="1" s="1"/>
  <c r="F126" i="1" s="1"/>
  <c r="C48" i="1"/>
  <c r="B48" i="1"/>
  <c r="B67" i="1" s="1"/>
  <c r="B86" i="1" s="1"/>
  <c r="B105" i="1" s="1"/>
  <c r="B126" i="1" s="1"/>
  <c r="I47" i="1"/>
  <c r="I66" i="1" s="1"/>
  <c r="I85" i="1" s="1"/>
  <c r="I104" i="1" s="1"/>
  <c r="I125" i="1" s="1"/>
  <c r="H47" i="1"/>
  <c r="J47" i="1" s="1"/>
  <c r="G47" i="1"/>
  <c r="G66" i="1" s="1"/>
  <c r="G85" i="1" s="1"/>
  <c r="G104" i="1" s="1"/>
  <c r="G125" i="1" s="1"/>
  <c r="F47" i="1"/>
  <c r="F66" i="1" s="1"/>
  <c r="F85" i="1" s="1"/>
  <c r="F104" i="1" s="1"/>
  <c r="F125" i="1" s="1"/>
  <c r="C47" i="1"/>
  <c r="B47" i="1"/>
  <c r="B66" i="1" s="1"/>
  <c r="B85" i="1" s="1"/>
  <c r="B104" i="1" s="1"/>
  <c r="B125" i="1" s="1"/>
  <c r="I46" i="1"/>
  <c r="J46" i="1" s="1"/>
  <c r="H46" i="1"/>
  <c r="G46" i="1"/>
  <c r="G65" i="1" s="1"/>
  <c r="G84" i="1" s="1"/>
  <c r="G103" i="1" s="1"/>
  <c r="F46" i="1"/>
  <c r="F65" i="1" s="1"/>
  <c r="F84" i="1" s="1"/>
  <c r="F103" i="1" s="1"/>
  <c r="C46" i="1"/>
  <c r="B46" i="1"/>
  <c r="B65" i="1" s="1"/>
  <c r="B84" i="1" s="1"/>
  <c r="B103" i="1" s="1"/>
  <c r="J45" i="1"/>
  <c r="I45" i="1"/>
  <c r="H45" i="1"/>
  <c r="G45" i="1"/>
  <c r="G64" i="1" s="1"/>
  <c r="G83" i="1" s="1"/>
  <c r="G102" i="1" s="1"/>
  <c r="G124" i="1" s="1"/>
  <c r="F45" i="1"/>
  <c r="F64" i="1" s="1"/>
  <c r="F83" i="1" s="1"/>
  <c r="F102" i="1" s="1"/>
  <c r="F124" i="1" s="1"/>
  <c r="C45" i="1"/>
  <c r="B45" i="1"/>
  <c r="B64" i="1" s="1"/>
  <c r="B83" i="1" s="1"/>
  <c r="B102" i="1" s="1"/>
  <c r="B124" i="1" s="1"/>
  <c r="I44" i="1"/>
  <c r="H44" i="1"/>
  <c r="J44" i="1" s="1"/>
  <c r="G44" i="1"/>
  <c r="G63" i="1" s="1"/>
  <c r="G82" i="1" s="1"/>
  <c r="G101" i="1" s="1"/>
  <c r="F44" i="1"/>
  <c r="F63" i="1" s="1"/>
  <c r="F82" i="1" s="1"/>
  <c r="F101" i="1" s="1"/>
  <c r="C44" i="1"/>
  <c r="B44" i="1"/>
  <c r="I43" i="1"/>
  <c r="H43" i="1"/>
  <c r="J43" i="1" s="1"/>
  <c r="G43" i="1"/>
  <c r="G62" i="1" s="1"/>
  <c r="G81" i="1" s="1"/>
  <c r="G100" i="1" s="1"/>
  <c r="G123" i="1" s="1"/>
  <c r="F43" i="1"/>
  <c r="F62" i="1" s="1"/>
  <c r="F81" i="1" s="1"/>
  <c r="F100" i="1" s="1"/>
  <c r="F123" i="1" s="1"/>
  <c r="C43" i="1"/>
  <c r="B43" i="1"/>
  <c r="B62" i="1" s="1"/>
  <c r="B81" i="1" s="1"/>
  <c r="B100" i="1" s="1"/>
  <c r="B123" i="1" s="1"/>
  <c r="I42" i="1"/>
  <c r="I61" i="1" s="1"/>
  <c r="I80" i="1" s="1"/>
  <c r="I99" i="1" s="1"/>
  <c r="I122" i="1" s="1"/>
  <c r="H42" i="1"/>
  <c r="H61" i="1" s="1"/>
  <c r="G42" i="1"/>
  <c r="G61" i="1" s="1"/>
  <c r="G80" i="1" s="1"/>
  <c r="G99" i="1" s="1"/>
  <c r="G122" i="1" s="1"/>
  <c r="F42" i="1"/>
  <c r="F61" i="1" s="1"/>
  <c r="F80" i="1" s="1"/>
  <c r="F99" i="1" s="1"/>
  <c r="F122" i="1" s="1"/>
  <c r="C42" i="1"/>
  <c r="B42" i="1"/>
  <c r="H31" i="1"/>
  <c r="H36" i="1" s="1"/>
  <c r="J30" i="1"/>
  <c r="J29" i="1"/>
  <c r="J28" i="1"/>
  <c r="J27" i="1"/>
  <c r="J26" i="1"/>
  <c r="J25" i="1"/>
  <c r="J24" i="1"/>
  <c r="J23" i="1"/>
  <c r="E20" i="1"/>
  <c r="E39" i="1" s="1"/>
  <c r="E58" i="1" s="1"/>
  <c r="E77" i="1" s="1"/>
  <c r="E96" i="1" s="1"/>
  <c r="E119" i="1" s="1"/>
  <c r="H105" i="1" l="1"/>
  <c r="J86" i="1"/>
  <c r="H107" i="1"/>
  <c r="J107" i="1" s="1"/>
  <c r="J88" i="1"/>
  <c r="H101" i="1"/>
  <c r="J101" i="1" s="1"/>
  <c r="J82" i="1"/>
  <c r="J89" i="1"/>
  <c r="I108" i="1"/>
  <c r="J108" i="1" s="1"/>
  <c r="H103" i="1"/>
  <c r="J84" i="1"/>
  <c r="J36" i="1"/>
  <c r="I36" i="1" s="1"/>
  <c r="H80" i="1"/>
  <c r="H74" i="1"/>
  <c r="J61" i="1"/>
  <c r="J31" i="1"/>
  <c r="I65" i="1"/>
  <c r="I84" i="1" s="1"/>
  <c r="I103" i="1" s="1"/>
  <c r="J67" i="1"/>
  <c r="H66" i="1"/>
  <c r="J69" i="1"/>
  <c r="J91" i="1"/>
  <c r="J70" i="1"/>
  <c r="J63" i="1"/>
  <c r="H55" i="1"/>
  <c r="H81" i="1"/>
  <c r="H83" i="1"/>
  <c r="H87" i="1"/>
  <c r="J42" i="1"/>
  <c r="J55" i="1" s="1"/>
  <c r="J65" i="1" l="1"/>
  <c r="J103" i="1"/>
  <c r="J66" i="1"/>
  <c r="J74" i="1" s="1"/>
  <c r="I74" i="1" s="1"/>
  <c r="H85" i="1"/>
  <c r="J87" i="1"/>
  <c r="H106" i="1"/>
  <c r="J83" i="1"/>
  <c r="H102" i="1"/>
  <c r="J81" i="1"/>
  <c r="H100" i="1"/>
  <c r="I55" i="1"/>
  <c r="H99" i="1"/>
  <c r="J80" i="1"/>
  <c r="H126" i="1"/>
  <c r="J126" i="1" s="1"/>
  <c r="J105" i="1"/>
  <c r="H123" i="1" l="1"/>
  <c r="J123" i="1" s="1"/>
  <c r="J100" i="1"/>
  <c r="H124" i="1"/>
  <c r="J124" i="1" s="1"/>
  <c r="J102" i="1"/>
  <c r="H127" i="1"/>
  <c r="J127" i="1" s="1"/>
  <c r="J106" i="1"/>
  <c r="J93" i="1"/>
  <c r="H104" i="1"/>
  <c r="J85" i="1"/>
  <c r="H93" i="1"/>
  <c r="H122" i="1"/>
  <c r="H116" i="1"/>
  <c r="J99" i="1"/>
  <c r="J122" i="1" l="1"/>
  <c r="I93" i="1"/>
  <c r="J104" i="1"/>
  <c r="H125" i="1"/>
  <c r="J125" i="1" s="1"/>
  <c r="J116" i="1"/>
  <c r="I116" i="1" s="1"/>
  <c r="J134" i="1" l="1"/>
  <c r="H134" i="1"/>
  <c r="I134" i="1" s="1"/>
</calcChain>
</file>

<file path=xl/sharedStrings.xml><?xml version="1.0" encoding="utf-8"?>
<sst xmlns="http://schemas.openxmlformats.org/spreadsheetml/2006/main" count="360" uniqueCount="71">
  <si>
    <t>File Number:</t>
  </si>
  <si>
    <t>EB-2024-0115</t>
  </si>
  <si>
    <t>Exhibit:</t>
  </si>
  <si>
    <t>Tab:</t>
  </si>
  <si>
    <t>Schedule:</t>
  </si>
  <si>
    <t>Attachment:</t>
  </si>
  <si>
    <t>B</t>
  </si>
  <si>
    <t>Date:</t>
  </si>
  <si>
    <t>Appendix 2-OB</t>
  </si>
  <si>
    <t>Debt Instruments</t>
  </si>
  <si>
    <t>Notes</t>
  </si>
  <si>
    <t>If financing is in place only part of the year, separately calculate the pro-rated interest in the year and input in the cell.</t>
  </si>
  <si>
    <r>
      <rPr>
        <sz val="10"/>
        <color theme="1"/>
        <rFont val="Arial"/>
      </rPr>
      <t xml:space="preserve">Input actual or deemed long-term debt rate in accordance with the guidelines in </t>
    </r>
    <r>
      <rPr>
        <i/>
        <sz val="10"/>
        <color theme="1"/>
        <rFont val="Arial"/>
      </rPr>
      <t>The Report of the Board on the Cost of Capital for Ontario's Regulated Utilities</t>
    </r>
    <r>
      <rPr>
        <sz val="10"/>
        <color theme="1"/>
        <rFont val="Arial"/>
      </rPr>
      <t>, issued December 11, 2009, or with any subsequent update issued by the OEB.</t>
    </r>
  </si>
  <si>
    <t>Add more lines above row 12 if necessary.</t>
  </si>
  <si>
    <t>Year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</si>
  <si>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</si>
  <si>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</si>
  <si>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</si>
  <si>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</si>
  <si>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</si>
  <si>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</si>
  <si>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</si>
  <si>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Principal                         ($)</t>
  </si>
  <si>
    <r>
      <rPr>
        <sz val="10"/>
        <color theme="1"/>
        <rFont val="Arial"/>
      </rPr>
      <t xml:space="preserve">Rate (%) </t>
    </r>
    <r>
      <rPr>
        <vertAlign val="superscript"/>
        <sz val="10"/>
        <color theme="1"/>
        <rFont val="Arial"/>
      </rPr>
      <t>2</t>
    </r>
  </si>
  <si>
    <r>
      <rPr>
        <sz val="10"/>
        <color theme="1"/>
        <rFont val="Arial"/>
      </rPr>
      <t xml:space="preserve">Interest ($) </t>
    </r>
    <r>
      <rPr>
        <vertAlign val="superscript"/>
        <sz val="10"/>
        <color theme="1"/>
        <rFont val="Arial"/>
      </rPr>
      <t>1</t>
    </r>
  </si>
  <si>
    <t>Additional Comments, if any</t>
  </si>
  <si>
    <t>Promissory Note</t>
  </si>
  <si>
    <t>Hydro Ottawa Holding Inc.</t>
  </si>
  <si>
    <t>Affiliated</t>
  </si>
  <si>
    <t>Fixed Rate</t>
  </si>
  <si>
    <t>30 years</t>
  </si>
  <si>
    <t>$50.0M Promissory Note</t>
  </si>
  <si>
    <t>$107.185M Promissory Note</t>
  </si>
  <si>
    <t>10 years</t>
  </si>
  <si>
    <t>$260.0M, in aggregate, Promissory Notes</t>
  </si>
  <si>
    <t>$30.0M, in aggregate, Promissory Notes</t>
  </si>
  <si>
    <t>$250.0M, in aggregate, Promissory Notes</t>
  </si>
  <si>
    <t>Grid Promissory Note</t>
  </si>
  <si>
    <t>On Demand</t>
  </si>
  <si>
    <t>$80.0M deemed rate per cost of capital report calculation (effective 180 days)</t>
  </si>
  <si>
    <t>Total</t>
  </si>
  <si>
    <r>
      <rPr>
        <sz val="10"/>
        <color theme="1"/>
        <rFont val="Arial"/>
      </rPr>
      <t xml:space="preserve">Rate (%) </t>
    </r>
    <r>
      <rPr>
        <vertAlign val="superscript"/>
        <sz val="10"/>
        <color theme="1"/>
        <rFont val="Arial"/>
      </rPr>
      <t>2</t>
    </r>
  </si>
  <si>
    <r>
      <rPr>
        <sz val="10"/>
        <color theme="1"/>
        <rFont val="Arial"/>
      </rPr>
      <t xml:space="preserve">Interest ($) </t>
    </r>
    <r>
      <rPr>
        <vertAlign val="superscript"/>
        <sz val="10"/>
        <color theme="1"/>
        <rFont val="Arial"/>
      </rPr>
      <t>1</t>
    </r>
  </si>
  <si>
    <t xml:space="preserve">$80.0M deemed rate per cost of capital report calculation </t>
  </si>
  <si>
    <t>$30.0M deemed rate per cost of capital report calculation (effective 145 days)</t>
  </si>
  <si>
    <r>
      <rPr>
        <sz val="10"/>
        <color theme="1"/>
        <rFont val="Arial"/>
      </rPr>
      <t xml:space="preserve">Rate (%) </t>
    </r>
    <r>
      <rPr>
        <vertAlign val="superscript"/>
        <sz val="10"/>
        <color theme="1"/>
        <rFont val="Arial"/>
      </rPr>
      <t>2</t>
    </r>
  </si>
  <si>
    <r>
      <rPr>
        <sz val="10"/>
        <color theme="1"/>
        <rFont val="Arial"/>
      </rPr>
      <t xml:space="preserve">Interest ($) </t>
    </r>
    <r>
      <rPr>
        <vertAlign val="superscript"/>
        <sz val="10"/>
        <color theme="1"/>
        <rFont val="Arial"/>
      </rPr>
      <t>1</t>
    </r>
  </si>
  <si>
    <t>$30.0M deemed rate per cost of capital report calculation</t>
  </si>
  <si>
    <t>$30.0M deemed rate per cost of capital report calculation (effective 179 days)</t>
  </si>
  <si>
    <r>
      <rPr>
        <sz val="10"/>
        <color theme="1"/>
        <rFont val="Arial"/>
      </rPr>
      <t xml:space="preserve">Rate (%) </t>
    </r>
    <r>
      <rPr>
        <vertAlign val="superscript"/>
        <sz val="10"/>
        <color theme="1"/>
        <rFont val="Arial"/>
      </rPr>
      <t>2</t>
    </r>
  </si>
  <si>
    <r>
      <rPr>
        <sz val="10"/>
        <color theme="1"/>
        <rFont val="Arial"/>
      </rPr>
      <t xml:space="preserve">Interest ($) </t>
    </r>
    <r>
      <rPr>
        <vertAlign val="superscript"/>
        <sz val="10"/>
        <color theme="1"/>
        <rFont val="Arial"/>
      </rPr>
      <t>1</t>
    </r>
  </si>
  <si>
    <t>Hydro Ottawa Capital Corporation</t>
  </si>
  <si>
    <t>$60.0M deemed rate per cost of capital report calculation (effective 56 days)</t>
  </si>
  <si>
    <r>
      <rPr>
        <sz val="10"/>
        <color theme="1"/>
        <rFont val="Arial"/>
      </rPr>
      <t xml:space="preserve">Rate (%) </t>
    </r>
    <r>
      <rPr>
        <vertAlign val="superscript"/>
        <sz val="10"/>
        <color theme="1"/>
        <rFont val="Arial"/>
      </rPr>
      <t>2</t>
    </r>
  </si>
  <si>
    <r>
      <rPr>
        <sz val="10"/>
        <color theme="1"/>
        <rFont val="Arial"/>
      </rPr>
      <t xml:space="preserve">Interest ($) </t>
    </r>
    <r>
      <rPr>
        <vertAlign val="superscript"/>
        <sz val="10"/>
        <color theme="1"/>
        <rFont val="Arial"/>
      </rPr>
      <t>1</t>
    </r>
  </si>
  <si>
    <t>$138.667M Promissory Note (effective 33 days)</t>
  </si>
  <si>
    <t>$121.333M Promissory Note</t>
  </si>
  <si>
    <t>$15.999M Promissory Note (effective 175 days)</t>
  </si>
  <si>
    <t>$14.001M Promissory Note</t>
  </si>
  <si>
    <t>$80.0M deemed rate per cost of capital report calculation (effective 33 days)</t>
  </si>
  <si>
    <t>$30.0M deemed rate per cost of capital report calculation (effective 33 days)</t>
  </si>
  <si>
    <t>$60.0M deemed rate per cost of capital report calculation (effective 33 days)</t>
  </si>
  <si>
    <t>Forecast; $350.0M Promissory Note (effective 332 days)</t>
  </si>
  <si>
    <t>9.6 years</t>
  </si>
  <si>
    <t>Forecast; $72.5M Promissory Note (effective 183 days)</t>
  </si>
  <si>
    <r>
      <rPr>
        <sz val="10"/>
        <color theme="1"/>
        <rFont val="Arial"/>
      </rPr>
      <t xml:space="preserve">Rate (%) </t>
    </r>
    <r>
      <rPr>
        <vertAlign val="superscript"/>
        <sz val="10"/>
        <color theme="1"/>
        <rFont val="Arial"/>
      </rPr>
      <t>2</t>
    </r>
  </si>
  <si>
    <r>
      <rPr>
        <sz val="10"/>
        <color theme="1"/>
        <rFont val="Arial"/>
      </rPr>
      <t xml:space="preserve">Interest ($) </t>
    </r>
    <r>
      <rPr>
        <vertAlign val="superscript"/>
        <sz val="10"/>
        <color theme="1"/>
        <rFont val="Arial"/>
      </rPr>
      <t>1</t>
    </r>
  </si>
  <si>
    <t>Forecast; $350.0M Promissory Note</t>
  </si>
  <si>
    <t>Forecast; $72.5M Promissory Note</t>
  </si>
  <si>
    <t>Forecast - $110.0M Grid Note at deemed long-term debt rate (4.51%); (effective 183 days)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</si>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</sst>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09]d\-mmm\-yy"/>
    <numFmt numFmtId="165" formatCode="_-&quot;$&quot;* #,##0_-;\-&quot;$&quot;* #,##0_-;_-&quot;$&quot;* &quot;-&quot;??_-;_-@"/>
    <numFmt numFmtId="166" formatCode="0.000%"/>
    <numFmt numFmtId="167" formatCode="_-&quot;$&quot;* #,##0.00_-;\-&quot;$&quot;* #,##0.00_-;_-&quot;$&quot;* &quot;-&quot;??_-;_-@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10"/>
      <name val="Arial"/>
    </font>
    <font>
      <i/>
      <sz val="10"/>
      <color theme="1"/>
      <name val="Arial"/>
    </font>
    <font>
      <vertAlign val="superscript"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2" fillId="0" borderId="0" xfId="0" applyFont="1" applyAlignment="1"/>
    <xf numFmtId="0" fontId="3" fillId="2" borderId="2" xfId="0" applyFont="1" applyFill="1" applyBorder="1" applyAlignment="1">
      <alignment horizontal="righ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1" fillId="2" borderId="8" xfId="0" applyFont="1" applyFill="1" applyBorder="1" applyAlignment="1"/>
    <xf numFmtId="0" fontId="1" fillId="3" borderId="8" xfId="0" applyFont="1" applyFill="1" applyBorder="1" applyAlignment="1"/>
    <xf numFmtId="164" fontId="1" fillId="2" borderId="8" xfId="0" applyNumberFormat="1" applyFont="1" applyFill="1" applyBorder="1" applyAlignment="1"/>
    <xf numFmtId="165" fontId="1" fillId="2" borderId="8" xfId="0" applyNumberFormat="1" applyFont="1" applyFill="1" applyBorder="1" applyAlignment="1"/>
    <xf numFmtId="166" fontId="1" fillId="2" borderId="8" xfId="0" applyNumberFormat="1" applyFont="1" applyFill="1" applyBorder="1" applyAlignment="1"/>
    <xf numFmtId="167" fontId="1" fillId="0" borderId="8" xfId="0" applyNumberFormat="1" applyFont="1" applyBorder="1"/>
    <xf numFmtId="0" fontId="1" fillId="0" borderId="9" xfId="0" applyFont="1" applyBorder="1" applyAlignment="1"/>
    <xf numFmtId="165" fontId="1" fillId="2" borderId="8" xfId="0" applyNumberFormat="1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164" fontId="1" fillId="2" borderId="8" xfId="0" applyNumberFormat="1" applyFont="1" applyFill="1" applyBorder="1"/>
    <xf numFmtId="166" fontId="1" fillId="2" borderId="8" xfId="0" applyNumberFormat="1" applyFont="1" applyFill="1" applyBorder="1"/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66" fontId="1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165" fontId="1" fillId="0" borderId="17" xfId="0" applyNumberFormat="1" applyFont="1" applyBorder="1"/>
    <xf numFmtId="166" fontId="1" fillId="0" borderId="17" xfId="0" applyNumberFormat="1" applyFont="1" applyBorder="1"/>
    <xf numFmtId="167" fontId="1" fillId="0" borderId="16" xfId="0" applyNumberFormat="1" applyFont="1" applyBorder="1"/>
    <xf numFmtId="0" fontId="1" fillId="0" borderId="18" xfId="0" applyFont="1" applyBorder="1"/>
    <xf numFmtId="10" fontId="1" fillId="2" borderId="8" xfId="0" applyNumberFormat="1" applyFont="1" applyFill="1" applyBorder="1" applyAlignment="1"/>
    <xf numFmtId="10" fontId="1" fillId="0" borderId="17" xfId="0" applyNumberFormat="1" applyFont="1" applyBorder="1"/>
    <xf numFmtId="0" fontId="1" fillId="4" borderId="0" xfId="0" applyFont="1" applyFill="1"/>
    <xf numFmtId="0" fontId="1" fillId="4" borderId="0" xfId="0" applyFont="1" applyFill="1" applyAlignment="1"/>
    <xf numFmtId="0" fontId="2" fillId="4" borderId="0" xfId="0" applyFont="1" applyFill="1"/>
    <xf numFmtId="0" fontId="1" fillId="4" borderId="0" xfId="0" applyFont="1" applyFill="1" applyAlignment="1">
      <alignment horizontal="left"/>
    </xf>
    <xf numFmtId="0" fontId="2" fillId="4" borderId="0" xfId="0" applyFont="1" applyFill="1" applyAlignment="1"/>
    <xf numFmtId="0" fontId="1" fillId="4" borderId="0" xfId="0" applyFont="1" applyFill="1" applyAlignment="1">
      <alignment horizontal="left"/>
    </xf>
    <xf numFmtId="15" fontId="1" fillId="2" borderId="8" xfId="0" applyNumberFormat="1" applyFont="1" applyFill="1" applyBorder="1" applyAlignme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10" xfId="0" applyFont="1" applyBorder="1" applyAlignment="1">
      <alignment vertical="center" wrapText="1"/>
    </xf>
    <xf numFmtId="0" fontId="6" fillId="0" borderId="11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594"/>
    <pageSetUpPr fitToPage="1"/>
  </sheetPr>
  <dimension ref="A1:Z927"/>
  <sheetViews>
    <sheetView showGridLines="0" tabSelected="1" topLeftCell="H1" workbookViewId="0">
      <selection activeCell="K8" sqref="K8"/>
    </sheetView>
  </sheetViews>
  <sheetFormatPr defaultColWidth="12.6640625" defaultRowHeight="15.75" customHeight="1" x14ac:dyDescent="0.25"/>
  <cols>
    <col min="1" max="1" width="5.6640625" customWidth="1"/>
    <col min="2" max="2" width="35.33203125" customWidth="1"/>
    <col min="3" max="3" width="26" customWidth="1"/>
    <col min="4" max="4" width="15.33203125" customWidth="1"/>
    <col min="5" max="5" width="14" customWidth="1"/>
    <col min="6" max="6" width="12.33203125" customWidth="1"/>
    <col min="7" max="7" width="12.21875" customWidth="1"/>
    <col min="8" max="8" width="15.5546875" customWidth="1"/>
    <col min="9" max="9" width="9.6640625" customWidth="1"/>
    <col min="10" max="10" width="16.109375" customWidth="1"/>
    <col min="11" max="11" width="68.77734375" customWidth="1"/>
    <col min="12" max="12" width="1.33203125" customWidth="1"/>
    <col min="13" max="13" width="3.6640625" customWidth="1"/>
    <col min="14" max="14" width="1.6640625" customWidth="1"/>
    <col min="15" max="15" width="14" customWidth="1"/>
    <col min="16" max="16" width="2.33203125" customWidth="1"/>
    <col min="17" max="26" width="9.3320312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3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" t="s">
        <v>2</v>
      </c>
      <c r="K2" s="4">
        <v>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2" t="s">
        <v>3</v>
      </c>
      <c r="K3" s="4"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2" t="s">
        <v>4</v>
      </c>
      <c r="K4" s="4"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5" t="s">
        <v>5</v>
      </c>
      <c r="K5" s="6" t="s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7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2" t="s">
        <v>7</v>
      </c>
      <c r="K7" s="9" t="s">
        <v>70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19999999999999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2" customHeight="1" x14ac:dyDescent="0.3">
      <c r="A10" s="62" t="s">
        <v>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11"/>
      <c r="M10" s="11"/>
      <c r="N10" s="11"/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8" customHeight="1" x14ac:dyDescent="0.3">
      <c r="A11" s="62" t="s">
        <v>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2"/>
      <c r="M11" s="60"/>
      <c r="N11" s="60"/>
      <c r="O11" s="6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0"/>
      <c r="M12" s="10"/>
      <c r="N12" s="10"/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0"/>
      <c r="M13" s="10"/>
      <c r="N13" s="10"/>
      <c r="O13" s="1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/>
      <c r="M14" s="10"/>
      <c r="N14" s="10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12">
        <v>1</v>
      </c>
      <c r="B15" s="59" t="s">
        <v>11</v>
      </c>
      <c r="C15" s="60"/>
      <c r="D15" s="60"/>
      <c r="E15" s="60"/>
      <c r="F15" s="60"/>
      <c r="G15" s="60"/>
      <c r="H15" s="60"/>
      <c r="I15" s="60"/>
      <c r="J15" s="60"/>
      <c r="K15" s="60"/>
      <c r="L15" s="10"/>
      <c r="M15" s="10"/>
      <c r="N15" s="10"/>
      <c r="O15" s="1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customHeight="1" x14ac:dyDescent="0.3">
      <c r="A16" s="12">
        <v>2</v>
      </c>
      <c r="B16" s="63" t="s">
        <v>12</v>
      </c>
      <c r="C16" s="60"/>
      <c r="D16" s="60"/>
      <c r="E16" s="60"/>
      <c r="F16" s="60"/>
      <c r="G16" s="60"/>
      <c r="H16" s="60"/>
      <c r="I16" s="60"/>
      <c r="J16" s="60"/>
      <c r="K16" s="60"/>
      <c r="L16" s="10"/>
      <c r="M16" s="10"/>
      <c r="N16" s="10"/>
      <c r="O16" s="1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14">
        <v>3</v>
      </c>
      <c r="B17" s="59" t="s">
        <v>13</v>
      </c>
      <c r="C17" s="60"/>
      <c r="D17" s="60"/>
      <c r="E17" s="60"/>
      <c r="F17" s="60"/>
      <c r="G17" s="60"/>
      <c r="H17" s="60"/>
      <c r="I17" s="60"/>
      <c r="J17" s="60"/>
      <c r="K17" s="60"/>
      <c r="L17" s="10"/>
      <c r="M17" s="10"/>
      <c r="N17" s="10"/>
      <c r="O17" s="1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0"/>
      <c r="M18" s="10"/>
      <c r="N18" s="10"/>
      <c r="O18" s="1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3">
      <c r="A19" s="61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10"/>
      <c r="M19" s="10"/>
      <c r="N19" s="10"/>
      <c r="O19" s="1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5" t="s">
        <v>14</v>
      </c>
      <c r="E20" s="16">
        <f>2021</f>
        <v>2021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8" customHeight="1" x14ac:dyDescent="0.25">
      <c r="A22" s="17" t="s">
        <v>15</v>
      </c>
      <c r="B22" s="18" t="s">
        <v>16</v>
      </c>
      <c r="C22" s="18" t="s">
        <v>17</v>
      </c>
      <c r="D22" s="19" t="s">
        <v>18</v>
      </c>
      <c r="E22" s="19" t="s">
        <v>19</v>
      </c>
      <c r="F22" s="18" t="s">
        <v>20</v>
      </c>
      <c r="G22" s="19" t="s">
        <v>21</v>
      </c>
      <c r="H22" s="19" t="s">
        <v>22</v>
      </c>
      <c r="I22" s="19" t="s">
        <v>23</v>
      </c>
      <c r="J22" s="19" t="s">
        <v>24</v>
      </c>
      <c r="K22" s="20" t="s">
        <v>25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21">
        <v>1</v>
      </c>
      <c r="B23" s="22" t="s">
        <v>26</v>
      </c>
      <c r="C23" s="22" t="s">
        <v>27</v>
      </c>
      <c r="D23" s="23" t="s">
        <v>28</v>
      </c>
      <c r="E23" s="23" t="s">
        <v>29</v>
      </c>
      <c r="F23" s="24">
        <v>39071</v>
      </c>
      <c r="G23" s="22" t="s">
        <v>30</v>
      </c>
      <c r="H23" s="25">
        <v>50000000</v>
      </c>
      <c r="I23" s="26">
        <v>4.9680000000000002E-2</v>
      </c>
      <c r="J23" s="27">
        <f t="shared" ref="J23:J31" si="0">H23*I23</f>
        <v>2484000</v>
      </c>
      <c r="K23" s="28" t="s">
        <v>31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21">
        <v>2</v>
      </c>
      <c r="B24" s="22" t="s">
        <v>26</v>
      </c>
      <c r="C24" s="22" t="s">
        <v>27</v>
      </c>
      <c r="D24" s="23" t="s">
        <v>28</v>
      </c>
      <c r="E24" s="23" t="s">
        <v>29</v>
      </c>
      <c r="F24" s="24">
        <v>41408</v>
      </c>
      <c r="G24" s="22" t="s">
        <v>30</v>
      </c>
      <c r="H24" s="25">
        <v>107185000</v>
      </c>
      <c r="I24" s="26">
        <v>3.9910000000000001E-2</v>
      </c>
      <c r="J24" s="27">
        <f t="shared" si="0"/>
        <v>4277753.3500000006</v>
      </c>
      <c r="K24" s="28" t="s">
        <v>32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21">
        <v>3</v>
      </c>
      <c r="B25" s="22" t="s">
        <v>26</v>
      </c>
      <c r="C25" s="22" t="s">
        <v>27</v>
      </c>
      <c r="D25" s="23" t="s">
        <v>28</v>
      </c>
      <c r="E25" s="23" t="s">
        <v>29</v>
      </c>
      <c r="F25" s="24">
        <v>42044</v>
      </c>
      <c r="G25" s="22" t="s">
        <v>33</v>
      </c>
      <c r="H25" s="25">
        <v>138667000</v>
      </c>
      <c r="I25" s="26">
        <v>2.614E-2</v>
      </c>
      <c r="J25" s="27">
        <f t="shared" si="0"/>
        <v>3624755.38</v>
      </c>
      <c r="K25" s="57" t="s">
        <v>34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21">
        <v>4</v>
      </c>
      <c r="B26" s="22" t="s">
        <v>26</v>
      </c>
      <c r="C26" s="22" t="s">
        <v>27</v>
      </c>
      <c r="D26" s="23" t="s">
        <v>28</v>
      </c>
      <c r="E26" s="23" t="s">
        <v>29</v>
      </c>
      <c r="F26" s="24">
        <v>42044</v>
      </c>
      <c r="G26" s="22" t="s">
        <v>30</v>
      </c>
      <c r="H26" s="25">
        <v>121333000</v>
      </c>
      <c r="I26" s="26">
        <v>3.6389999999999999E-2</v>
      </c>
      <c r="J26" s="27">
        <f t="shared" si="0"/>
        <v>4415307.87</v>
      </c>
      <c r="K26" s="5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21">
        <v>5</v>
      </c>
      <c r="B27" s="22" t="s">
        <v>26</v>
      </c>
      <c r="C27" s="22" t="s">
        <v>27</v>
      </c>
      <c r="D27" s="23" t="s">
        <v>28</v>
      </c>
      <c r="E27" s="23" t="s">
        <v>29</v>
      </c>
      <c r="F27" s="24">
        <v>42180</v>
      </c>
      <c r="G27" s="22" t="s">
        <v>33</v>
      </c>
      <c r="H27" s="25">
        <v>15999000</v>
      </c>
      <c r="I27" s="26">
        <v>2.614E-2</v>
      </c>
      <c r="J27" s="27">
        <f t="shared" si="0"/>
        <v>418213.86</v>
      </c>
      <c r="K27" s="57" t="s">
        <v>35</v>
      </c>
      <c r="L27" s="1"/>
      <c r="M27" s="1"/>
      <c r="N27" s="1"/>
      <c r="O27" s="1"/>
      <c r="P27" s="1"/>
      <c r="Q27" s="2"/>
      <c r="R27" s="2"/>
      <c r="S27" s="2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21">
        <v>6</v>
      </c>
      <c r="B28" s="22" t="s">
        <v>26</v>
      </c>
      <c r="C28" s="22" t="s">
        <v>27</v>
      </c>
      <c r="D28" s="23" t="s">
        <v>28</v>
      </c>
      <c r="E28" s="23" t="s">
        <v>29</v>
      </c>
      <c r="F28" s="24">
        <v>42180</v>
      </c>
      <c r="G28" s="22" t="s">
        <v>30</v>
      </c>
      <c r="H28" s="25">
        <v>14001000</v>
      </c>
      <c r="I28" s="26">
        <v>3.6389999999999999E-2</v>
      </c>
      <c r="J28" s="27">
        <f t="shared" si="0"/>
        <v>509496.38999999996</v>
      </c>
      <c r="K28" s="58"/>
      <c r="L28" s="1"/>
      <c r="M28" s="1"/>
      <c r="N28" s="1"/>
      <c r="O28" s="1"/>
      <c r="P28" s="1"/>
      <c r="Q28" s="2"/>
      <c r="R28" s="2"/>
      <c r="S28" s="2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21">
        <v>7</v>
      </c>
      <c r="B29" s="22" t="s">
        <v>26</v>
      </c>
      <c r="C29" s="22" t="s">
        <v>27</v>
      </c>
      <c r="D29" s="23" t="s">
        <v>28</v>
      </c>
      <c r="E29" s="23" t="s">
        <v>29</v>
      </c>
      <c r="F29" s="24">
        <v>43754</v>
      </c>
      <c r="G29" s="22" t="s">
        <v>33</v>
      </c>
      <c r="H29" s="25">
        <v>87500000</v>
      </c>
      <c r="I29" s="26">
        <v>2.6599999999999999E-2</v>
      </c>
      <c r="J29" s="27">
        <f t="shared" si="0"/>
        <v>2327500</v>
      </c>
      <c r="K29" s="57" t="s">
        <v>36</v>
      </c>
      <c r="L29" s="1"/>
      <c r="M29" s="1"/>
      <c r="N29" s="1"/>
      <c r="O29" s="1"/>
      <c r="P29" s="1"/>
      <c r="Q29" s="2"/>
      <c r="R29" s="2"/>
      <c r="S29" s="2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21">
        <v>8</v>
      </c>
      <c r="B30" s="22" t="s">
        <v>26</v>
      </c>
      <c r="C30" s="22" t="s">
        <v>27</v>
      </c>
      <c r="D30" s="23" t="s">
        <v>28</v>
      </c>
      <c r="E30" s="23" t="s">
        <v>29</v>
      </c>
      <c r="F30" s="24">
        <v>43754</v>
      </c>
      <c r="G30" s="22" t="s">
        <v>30</v>
      </c>
      <c r="H30" s="25">
        <v>162500000</v>
      </c>
      <c r="I30" s="26">
        <v>3.2099999999999997E-2</v>
      </c>
      <c r="J30" s="27">
        <f t="shared" si="0"/>
        <v>5216249.9999999991</v>
      </c>
      <c r="K30" s="58"/>
      <c r="L30" s="1"/>
      <c r="M30" s="1"/>
      <c r="N30" s="1"/>
      <c r="O30" s="1"/>
      <c r="P30" s="1"/>
      <c r="Q30" s="2"/>
      <c r="R30" s="2"/>
      <c r="S30" s="2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21">
        <v>9</v>
      </c>
      <c r="B31" s="22" t="s">
        <v>37</v>
      </c>
      <c r="C31" s="22" t="s">
        <v>27</v>
      </c>
      <c r="D31" s="23" t="s">
        <v>28</v>
      </c>
      <c r="E31" s="23" t="s">
        <v>29</v>
      </c>
      <c r="F31" s="24">
        <v>44382</v>
      </c>
      <c r="G31" s="22" t="s">
        <v>38</v>
      </c>
      <c r="H31" s="29">
        <f>(180/365)*80000000</f>
        <v>39452054.794520549</v>
      </c>
      <c r="I31" s="26">
        <v>3.5700000000000003E-2</v>
      </c>
      <c r="J31" s="27">
        <f t="shared" si="0"/>
        <v>1408438.3561643837</v>
      </c>
      <c r="K31" s="28" t="s">
        <v>39</v>
      </c>
      <c r="L31" s="1"/>
      <c r="M31" s="1"/>
      <c r="N31" s="1"/>
      <c r="O31" s="1"/>
      <c r="P31" s="1"/>
      <c r="Q31" s="2"/>
      <c r="R31" s="2"/>
      <c r="S31" s="2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21">
        <v>10</v>
      </c>
      <c r="B32" s="30"/>
      <c r="C32" s="30"/>
      <c r="D32" s="31"/>
      <c r="E32" s="31"/>
      <c r="F32" s="32"/>
      <c r="G32" s="30"/>
      <c r="H32" s="29"/>
      <c r="I32" s="33"/>
      <c r="J32" s="27"/>
      <c r="K32" s="34"/>
      <c r="L32" s="1"/>
      <c r="M32" s="1"/>
      <c r="N32" s="1"/>
      <c r="O32" s="1"/>
      <c r="P32" s="1"/>
      <c r="Q32" s="13"/>
      <c r="R32" s="13"/>
      <c r="S32" s="13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21">
        <v>11</v>
      </c>
      <c r="B33" s="30"/>
      <c r="C33" s="30"/>
      <c r="D33" s="31"/>
      <c r="E33" s="31"/>
      <c r="F33" s="32"/>
      <c r="G33" s="30"/>
      <c r="H33" s="29"/>
      <c r="I33" s="33"/>
      <c r="J33" s="27"/>
      <c r="K33" s="34"/>
      <c r="L33" s="1"/>
      <c r="M33" s="1"/>
      <c r="N33" s="1"/>
      <c r="O33" s="1"/>
      <c r="P33" s="1"/>
      <c r="Q33" s="2"/>
      <c r="R33" s="2"/>
      <c r="S33" s="2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21">
        <v>12</v>
      </c>
      <c r="B34" s="30"/>
      <c r="C34" s="30"/>
      <c r="D34" s="31"/>
      <c r="E34" s="31"/>
      <c r="F34" s="32"/>
      <c r="G34" s="30"/>
      <c r="H34" s="29"/>
      <c r="I34" s="33"/>
      <c r="J34" s="27"/>
      <c r="K34" s="3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5"/>
      <c r="B35" s="36"/>
      <c r="C35" s="37"/>
      <c r="D35" s="37"/>
      <c r="E35" s="37"/>
      <c r="F35" s="36"/>
      <c r="G35" s="37"/>
      <c r="H35" s="37"/>
      <c r="I35" s="38"/>
      <c r="J35" s="36"/>
      <c r="K35" s="3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39" t="s">
        <v>40</v>
      </c>
      <c r="B36" s="40"/>
      <c r="C36" s="41"/>
      <c r="D36" s="41"/>
      <c r="E36" s="41"/>
      <c r="F36" s="40"/>
      <c r="G36" s="41"/>
      <c r="H36" s="42">
        <f>SUM(H23:H34)</f>
        <v>736637054.7945205</v>
      </c>
      <c r="I36" s="43">
        <f>IF(H36=0,"",J36/H36)</f>
        <v>3.3505937619509471E-2</v>
      </c>
      <c r="J36" s="44">
        <f>SUM(J23:J34)</f>
        <v>24681715.206164386</v>
      </c>
      <c r="K36" s="4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5" t="s">
        <v>14</v>
      </c>
      <c r="E39" s="16">
        <f>E20+1</f>
        <v>2022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6.6" customHeight="1" x14ac:dyDescent="0.25">
      <c r="A41" s="17" t="s">
        <v>15</v>
      </c>
      <c r="B41" s="18" t="s">
        <v>16</v>
      </c>
      <c r="C41" s="18" t="s">
        <v>17</v>
      </c>
      <c r="D41" s="19" t="s">
        <v>18</v>
      </c>
      <c r="E41" s="19" t="s">
        <v>19</v>
      </c>
      <c r="F41" s="18" t="s">
        <v>20</v>
      </c>
      <c r="G41" s="19" t="s">
        <v>21</v>
      </c>
      <c r="H41" s="19" t="s">
        <v>22</v>
      </c>
      <c r="I41" s="19" t="s">
        <v>41</v>
      </c>
      <c r="J41" s="19" t="s">
        <v>42</v>
      </c>
      <c r="K41" s="20" t="s">
        <v>25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21">
        <v>1</v>
      </c>
      <c r="B42" s="30" t="str">
        <f t="shared" ref="B42:C42" si="1">B23</f>
        <v>Promissory Note</v>
      </c>
      <c r="C42" s="22" t="str">
        <f t="shared" si="1"/>
        <v>Hydro Ottawa Holding Inc.</v>
      </c>
      <c r="D42" s="23" t="s">
        <v>28</v>
      </c>
      <c r="E42" s="23" t="s">
        <v>29</v>
      </c>
      <c r="F42" s="32">
        <f t="shared" ref="F42:I42" si="2">F23</f>
        <v>39071</v>
      </c>
      <c r="G42" s="30" t="str">
        <f t="shared" si="2"/>
        <v>30 years</v>
      </c>
      <c r="H42" s="29">
        <f t="shared" si="2"/>
        <v>50000000</v>
      </c>
      <c r="I42" s="33">
        <f t="shared" si="2"/>
        <v>4.9680000000000002E-2</v>
      </c>
      <c r="J42" s="27">
        <f t="shared" ref="J42:J51" si="3">H42*I42</f>
        <v>2484000</v>
      </c>
      <c r="K42" s="28" t="s">
        <v>31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1">
        <v>2</v>
      </c>
      <c r="B43" s="30" t="str">
        <f t="shared" ref="B43:C43" si="4">B24</f>
        <v>Promissory Note</v>
      </c>
      <c r="C43" s="22" t="str">
        <f t="shared" si="4"/>
        <v>Hydro Ottawa Holding Inc.</v>
      </c>
      <c r="D43" s="23" t="s">
        <v>28</v>
      </c>
      <c r="E43" s="23" t="s">
        <v>29</v>
      </c>
      <c r="F43" s="32">
        <f t="shared" ref="F43:I43" si="5">F24</f>
        <v>41408</v>
      </c>
      <c r="G43" s="30" t="str">
        <f t="shared" si="5"/>
        <v>30 years</v>
      </c>
      <c r="H43" s="29">
        <f t="shared" si="5"/>
        <v>107185000</v>
      </c>
      <c r="I43" s="33">
        <f t="shared" si="5"/>
        <v>3.9910000000000001E-2</v>
      </c>
      <c r="J43" s="27">
        <f t="shared" si="3"/>
        <v>4277753.3500000006</v>
      </c>
      <c r="K43" s="28" t="s">
        <v>32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21">
        <v>3</v>
      </c>
      <c r="B44" s="30" t="str">
        <f t="shared" ref="B44:C44" si="6">B25</f>
        <v>Promissory Note</v>
      </c>
      <c r="C44" s="22" t="str">
        <f t="shared" si="6"/>
        <v>Hydro Ottawa Holding Inc.</v>
      </c>
      <c r="D44" s="23" t="s">
        <v>28</v>
      </c>
      <c r="E44" s="23" t="s">
        <v>29</v>
      </c>
      <c r="F44" s="32">
        <f t="shared" ref="F44:I44" si="7">F25</f>
        <v>42044</v>
      </c>
      <c r="G44" s="30" t="str">
        <f t="shared" si="7"/>
        <v>10 years</v>
      </c>
      <c r="H44" s="29">
        <f t="shared" si="7"/>
        <v>138667000</v>
      </c>
      <c r="I44" s="33">
        <f t="shared" si="7"/>
        <v>2.614E-2</v>
      </c>
      <c r="J44" s="27">
        <f t="shared" si="3"/>
        <v>3624755.38</v>
      </c>
      <c r="K44" s="57" t="s">
        <v>34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21">
        <v>4</v>
      </c>
      <c r="B45" s="30" t="str">
        <f t="shared" ref="B45:C45" si="8">B26</f>
        <v>Promissory Note</v>
      </c>
      <c r="C45" s="22" t="str">
        <f t="shared" si="8"/>
        <v>Hydro Ottawa Holding Inc.</v>
      </c>
      <c r="D45" s="23" t="s">
        <v>28</v>
      </c>
      <c r="E45" s="23" t="s">
        <v>29</v>
      </c>
      <c r="F45" s="32">
        <f t="shared" ref="F45:I45" si="9">F26</f>
        <v>42044</v>
      </c>
      <c r="G45" s="30" t="str">
        <f t="shared" si="9"/>
        <v>30 years</v>
      </c>
      <c r="H45" s="29">
        <f t="shared" si="9"/>
        <v>121333000</v>
      </c>
      <c r="I45" s="33">
        <f t="shared" si="9"/>
        <v>3.6389999999999999E-2</v>
      </c>
      <c r="J45" s="27">
        <f t="shared" si="3"/>
        <v>4415307.87</v>
      </c>
      <c r="K45" s="5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21">
        <v>5</v>
      </c>
      <c r="B46" s="30" t="str">
        <f t="shared" ref="B46:C46" si="10">B27</f>
        <v>Promissory Note</v>
      </c>
      <c r="C46" s="22" t="str">
        <f t="shared" si="10"/>
        <v>Hydro Ottawa Holding Inc.</v>
      </c>
      <c r="D46" s="23" t="s">
        <v>28</v>
      </c>
      <c r="E46" s="23" t="s">
        <v>29</v>
      </c>
      <c r="F46" s="32">
        <f t="shared" ref="F46:I46" si="11">F27</f>
        <v>42180</v>
      </c>
      <c r="G46" s="30" t="str">
        <f t="shared" si="11"/>
        <v>10 years</v>
      </c>
      <c r="H46" s="29">
        <f t="shared" si="11"/>
        <v>15999000</v>
      </c>
      <c r="I46" s="33">
        <f t="shared" si="11"/>
        <v>2.614E-2</v>
      </c>
      <c r="J46" s="27">
        <f t="shared" si="3"/>
        <v>418213.86</v>
      </c>
      <c r="K46" s="57" t="s">
        <v>35</v>
      </c>
      <c r="L46" s="1"/>
      <c r="M46" s="1"/>
      <c r="N46" s="1"/>
      <c r="O46" s="1"/>
      <c r="P46" s="1"/>
      <c r="Q46" s="2"/>
      <c r="R46" s="2"/>
      <c r="S46" s="2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21">
        <v>6</v>
      </c>
      <c r="B47" s="30" t="str">
        <f t="shared" ref="B47:C47" si="12">B28</f>
        <v>Promissory Note</v>
      </c>
      <c r="C47" s="22" t="str">
        <f t="shared" si="12"/>
        <v>Hydro Ottawa Holding Inc.</v>
      </c>
      <c r="D47" s="23" t="s">
        <v>28</v>
      </c>
      <c r="E47" s="23" t="s">
        <v>29</v>
      </c>
      <c r="F47" s="32">
        <f t="shared" ref="F47:I47" si="13">F28</f>
        <v>42180</v>
      </c>
      <c r="G47" s="30" t="str">
        <f t="shared" si="13"/>
        <v>30 years</v>
      </c>
      <c r="H47" s="29">
        <f t="shared" si="13"/>
        <v>14001000</v>
      </c>
      <c r="I47" s="33">
        <f t="shared" si="13"/>
        <v>3.6389999999999999E-2</v>
      </c>
      <c r="J47" s="27">
        <f t="shared" si="3"/>
        <v>509496.38999999996</v>
      </c>
      <c r="K47" s="58"/>
      <c r="L47" s="1"/>
      <c r="M47" s="1"/>
      <c r="N47" s="1"/>
      <c r="O47" s="1"/>
      <c r="P47" s="1"/>
      <c r="Q47" s="2"/>
      <c r="R47" s="2"/>
      <c r="S47" s="2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21">
        <v>7</v>
      </c>
      <c r="B48" s="30" t="str">
        <f t="shared" ref="B48:C48" si="14">B29</f>
        <v>Promissory Note</v>
      </c>
      <c r="C48" s="22" t="str">
        <f t="shared" si="14"/>
        <v>Hydro Ottawa Holding Inc.</v>
      </c>
      <c r="D48" s="23" t="s">
        <v>28</v>
      </c>
      <c r="E48" s="23" t="s">
        <v>29</v>
      </c>
      <c r="F48" s="32">
        <f t="shared" ref="F48:I48" si="15">F29</f>
        <v>43754</v>
      </c>
      <c r="G48" s="30" t="str">
        <f t="shared" si="15"/>
        <v>10 years</v>
      </c>
      <c r="H48" s="29">
        <f t="shared" si="15"/>
        <v>87500000</v>
      </c>
      <c r="I48" s="33">
        <f t="shared" si="15"/>
        <v>2.6599999999999999E-2</v>
      </c>
      <c r="J48" s="27">
        <f t="shared" si="3"/>
        <v>2327500</v>
      </c>
      <c r="K48" s="57" t="s">
        <v>36</v>
      </c>
      <c r="L48" s="1"/>
      <c r="M48" s="1"/>
      <c r="N48" s="1"/>
      <c r="O48" s="1"/>
      <c r="P48" s="1"/>
      <c r="Q48" s="2"/>
      <c r="R48" s="2"/>
      <c r="S48" s="2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21">
        <v>8</v>
      </c>
      <c r="B49" s="30" t="str">
        <f t="shared" ref="B49:C49" si="16">B30</f>
        <v>Promissory Note</v>
      </c>
      <c r="C49" s="22" t="str">
        <f t="shared" si="16"/>
        <v>Hydro Ottawa Holding Inc.</v>
      </c>
      <c r="D49" s="23" t="s">
        <v>28</v>
      </c>
      <c r="E49" s="23" t="s">
        <v>29</v>
      </c>
      <c r="F49" s="32">
        <f t="shared" ref="F49:I49" si="17">F30</f>
        <v>43754</v>
      </c>
      <c r="G49" s="30" t="str">
        <f t="shared" si="17"/>
        <v>30 years</v>
      </c>
      <c r="H49" s="29">
        <f t="shared" si="17"/>
        <v>162500000</v>
      </c>
      <c r="I49" s="33">
        <f t="shared" si="17"/>
        <v>3.2099999999999997E-2</v>
      </c>
      <c r="J49" s="27">
        <f t="shared" si="3"/>
        <v>5216249.9999999991</v>
      </c>
      <c r="K49" s="58"/>
      <c r="L49" s="1"/>
      <c r="M49" s="1"/>
      <c r="N49" s="1"/>
      <c r="O49" s="1"/>
      <c r="P49" s="1"/>
      <c r="Q49" s="2"/>
      <c r="R49" s="2"/>
      <c r="S49" s="2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21">
        <v>9</v>
      </c>
      <c r="B50" s="30" t="str">
        <f t="shared" ref="B50:C50" si="18">B31</f>
        <v>Grid Promissory Note</v>
      </c>
      <c r="C50" s="22" t="str">
        <f t="shared" si="18"/>
        <v>Hydro Ottawa Holding Inc.</v>
      </c>
      <c r="D50" s="23" t="s">
        <v>28</v>
      </c>
      <c r="E50" s="23" t="s">
        <v>29</v>
      </c>
      <c r="F50" s="32">
        <f t="shared" ref="F50:G50" si="19">F31</f>
        <v>44382</v>
      </c>
      <c r="G50" s="30" t="str">
        <f t="shared" si="19"/>
        <v>On Demand</v>
      </c>
      <c r="H50" s="25">
        <v>80000000</v>
      </c>
      <c r="I50" s="33">
        <f>I31</f>
        <v>3.5700000000000003E-2</v>
      </c>
      <c r="J50" s="27">
        <f t="shared" si="3"/>
        <v>2856000</v>
      </c>
      <c r="K50" s="28" t="s">
        <v>43</v>
      </c>
      <c r="L50" s="1"/>
      <c r="M50" s="1"/>
      <c r="N50" s="1"/>
      <c r="O50" s="1"/>
      <c r="P50" s="1"/>
      <c r="Q50" s="2"/>
      <c r="R50" s="2"/>
      <c r="S50" s="2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21">
        <v>10</v>
      </c>
      <c r="B51" s="22" t="s">
        <v>37</v>
      </c>
      <c r="C51" s="22" t="s">
        <v>27</v>
      </c>
      <c r="D51" s="23" t="s">
        <v>28</v>
      </c>
      <c r="E51" s="23" t="s">
        <v>29</v>
      </c>
      <c r="F51" s="24">
        <v>44782</v>
      </c>
      <c r="G51" s="22" t="s">
        <v>38</v>
      </c>
      <c r="H51" s="25">
        <f>(145/365)*30000000</f>
        <v>11917808.219178082</v>
      </c>
      <c r="I51" s="46">
        <v>4.9399999999999999E-2</v>
      </c>
      <c r="J51" s="27">
        <f t="shared" si="3"/>
        <v>588739.72602739732</v>
      </c>
      <c r="K51" s="28" t="s">
        <v>44</v>
      </c>
      <c r="L51" s="1"/>
      <c r="M51" s="1"/>
      <c r="N51" s="1"/>
      <c r="O51" s="1"/>
      <c r="P51" s="1"/>
      <c r="Q51" s="13"/>
      <c r="R51" s="13"/>
      <c r="S51" s="13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21">
        <v>11</v>
      </c>
      <c r="B52" s="30"/>
      <c r="C52" s="30"/>
      <c r="D52" s="31"/>
      <c r="E52" s="31"/>
      <c r="F52" s="32"/>
      <c r="G52" s="30"/>
      <c r="H52" s="29"/>
      <c r="I52" s="33"/>
      <c r="J52" s="27"/>
      <c r="K52" s="34"/>
      <c r="L52" s="1"/>
      <c r="M52" s="1"/>
      <c r="N52" s="1"/>
      <c r="O52" s="1"/>
      <c r="P52" s="1"/>
      <c r="Q52" s="2"/>
      <c r="R52" s="2"/>
      <c r="S52" s="2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21">
        <v>12</v>
      </c>
      <c r="B53" s="30"/>
      <c r="C53" s="30"/>
      <c r="D53" s="31"/>
      <c r="E53" s="31"/>
      <c r="F53" s="32"/>
      <c r="G53" s="30"/>
      <c r="H53" s="29"/>
      <c r="I53" s="33"/>
      <c r="J53" s="27"/>
      <c r="K53" s="3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35"/>
      <c r="B54" s="36"/>
      <c r="C54" s="37"/>
      <c r="D54" s="37"/>
      <c r="E54" s="37"/>
      <c r="F54" s="36"/>
      <c r="G54" s="37"/>
      <c r="H54" s="37"/>
      <c r="I54" s="37"/>
      <c r="J54" s="36"/>
      <c r="K54" s="3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39" t="s">
        <v>40</v>
      </c>
      <c r="B55" s="40"/>
      <c r="C55" s="41"/>
      <c r="D55" s="41"/>
      <c r="E55" s="41"/>
      <c r="F55" s="40"/>
      <c r="G55" s="41"/>
      <c r="H55" s="42">
        <f>SUM(H42:H53)</f>
        <v>789102808.21917808</v>
      </c>
      <c r="I55" s="47">
        <f>IF(H55=0,"",J55/H55)</f>
        <v>3.3858727022304941E-2</v>
      </c>
      <c r="J55" s="44">
        <f>SUM(J42:J53)</f>
        <v>26718016.576027397</v>
      </c>
      <c r="K55" s="4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5" t="s">
        <v>14</v>
      </c>
      <c r="E58" s="16">
        <f>E39+1</f>
        <v>2023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4.200000000000003" customHeight="1" x14ac:dyDescent="0.25">
      <c r="A60" s="17" t="s">
        <v>15</v>
      </c>
      <c r="B60" s="18" t="s">
        <v>16</v>
      </c>
      <c r="C60" s="18" t="s">
        <v>17</v>
      </c>
      <c r="D60" s="19" t="s">
        <v>18</v>
      </c>
      <c r="E60" s="19" t="s">
        <v>19</v>
      </c>
      <c r="F60" s="18" t="s">
        <v>20</v>
      </c>
      <c r="G60" s="19" t="s">
        <v>21</v>
      </c>
      <c r="H60" s="19" t="s">
        <v>22</v>
      </c>
      <c r="I60" s="19" t="s">
        <v>45</v>
      </c>
      <c r="J60" s="19" t="s">
        <v>46</v>
      </c>
      <c r="K60" s="20" t="s">
        <v>25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21">
        <v>1</v>
      </c>
      <c r="B61" s="30" t="str">
        <f t="shared" ref="B61:B70" si="20">B42</f>
        <v>Promissory Note</v>
      </c>
      <c r="C61" s="22" t="s">
        <v>27</v>
      </c>
      <c r="D61" s="23" t="s">
        <v>28</v>
      </c>
      <c r="E61" s="23" t="s">
        <v>29</v>
      </c>
      <c r="F61" s="32">
        <f t="shared" ref="F61:I61" si="21">F42</f>
        <v>39071</v>
      </c>
      <c r="G61" s="30" t="str">
        <f t="shared" si="21"/>
        <v>30 years</v>
      </c>
      <c r="H61" s="29">
        <f t="shared" si="21"/>
        <v>50000000</v>
      </c>
      <c r="I61" s="33">
        <f t="shared" si="21"/>
        <v>4.9680000000000002E-2</v>
      </c>
      <c r="J61" s="27">
        <f t="shared" ref="J61:J71" si="22">H61*I61</f>
        <v>2484000</v>
      </c>
      <c r="K61" s="28" t="s">
        <v>31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21">
        <v>2</v>
      </c>
      <c r="B62" s="30" t="str">
        <f t="shared" si="20"/>
        <v>Promissory Note</v>
      </c>
      <c r="C62" s="22" t="s">
        <v>27</v>
      </c>
      <c r="D62" s="23" t="s">
        <v>28</v>
      </c>
      <c r="E62" s="23" t="s">
        <v>29</v>
      </c>
      <c r="F62" s="32">
        <f t="shared" ref="F62:I62" si="23">F43</f>
        <v>41408</v>
      </c>
      <c r="G62" s="30" t="str">
        <f t="shared" si="23"/>
        <v>30 years</v>
      </c>
      <c r="H62" s="29">
        <f t="shared" si="23"/>
        <v>107185000</v>
      </c>
      <c r="I62" s="33">
        <f t="shared" si="23"/>
        <v>3.9910000000000001E-2</v>
      </c>
      <c r="J62" s="27">
        <f t="shared" si="22"/>
        <v>4277753.3500000006</v>
      </c>
      <c r="K62" s="28" t="s">
        <v>32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21">
        <v>3</v>
      </c>
      <c r="B63" s="30" t="str">
        <f t="shared" si="20"/>
        <v>Promissory Note</v>
      </c>
      <c r="C63" s="22" t="s">
        <v>27</v>
      </c>
      <c r="D63" s="23" t="s">
        <v>28</v>
      </c>
      <c r="E63" s="23" t="s">
        <v>29</v>
      </c>
      <c r="F63" s="32">
        <f t="shared" ref="F63:I63" si="24">F44</f>
        <v>42044</v>
      </c>
      <c r="G63" s="30" t="str">
        <f t="shared" si="24"/>
        <v>10 years</v>
      </c>
      <c r="H63" s="29">
        <f t="shared" si="24"/>
        <v>138667000</v>
      </c>
      <c r="I63" s="33">
        <f t="shared" si="24"/>
        <v>2.614E-2</v>
      </c>
      <c r="J63" s="27">
        <f t="shared" si="22"/>
        <v>3624755.38</v>
      </c>
      <c r="K63" s="57" t="s">
        <v>34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21">
        <v>4</v>
      </c>
      <c r="B64" s="30" t="str">
        <f t="shared" si="20"/>
        <v>Promissory Note</v>
      </c>
      <c r="C64" s="22" t="s">
        <v>27</v>
      </c>
      <c r="D64" s="23" t="s">
        <v>28</v>
      </c>
      <c r="E64" s="23" t="s">
        <v>29</v>
      </c>
      <c r="F64" s="32">
        <f t="shared" ref="F64:I64" si="25">F45</f>
        <v>42044</v>
      </c>
      <c r="G64" s="30" t="str">
        <f t="shared" si="25"/>
        <v>30 years</v>
      </c>
      <c r="H64" s="29">
        <f t="shared" si="25"/>
        <v>121333000</v>
      </c>
      <c r="I64" s="33">
        <f t="shared" si="25"/>
        <v>3.6389999999999999E-2</v>
      </c>
      <c r="J64" s="27">
        <f t="shared" si="22"/>
        <v>4415307.87</v>
      </c>
      <c r="K64" s="5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21">
        <v>5</v>
      </c>
      <c r="B65" s="30" t="str">
        <f t="shared" si="20"/>
        <v>Promissory Note</v>
      </c>
      <c r="C65" s="22" t="s">
        <v>27</v>
      </c>
      <c r="D65" s="23" t="s">
        <v>28</v>
      </c>
      <c r="E65" s="23" t="s">
        <v>29</v>
      </c>
      <c r="F65" s="32">
        <f t="shared" ref="F65:I65" si="26">F46</f>
        <v>42180</v>
      </c>
      <c r="G65" s="30" t="str">
        <f t="shared" si="26"/>
        <v>10 years</v>
      </c>
      <c r="H65" s="29">
        <f t="shared" si="26"/>
        <v>15999000</v>
      </c>
      <c r="I65" s="33">
        <f t="shared" si="26"/>
        <v>2.614E-2</v>
      </c>
      <c r="J65" s="27">
        <f t="shared" si="22"/>
        <v>418213.86</v>
      </c>
      <c r="K65" s="57" t="s">
        <v>35</v>
      </c>
      <c r="L65" s="1"/>
      <c r="M65" s="1"/>
      <c r="N65" s="1"/>
      <c r="O65" s="1"/>
      <c r="P65" s="1"/>
      <c r="Q65" s="2"/>
      <c r="R65" s="2"/>
      <c r="S65" s="2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21">
        <v>6</v>
      </c>
      <c r="B66" s="30" t="str">
        <f t="shared" si="20"/>
        <v>Promissory Note</v>
      </c>
      <c r="C66" s="22" t="s">
        <v>27</v>
      </c>
      <c r="D66" s="23" t="s">
        <v>28</v>
      </c>
      <c r="E66" s="23" t="s">
        <v>29</v>
      </c>
      <c r="F66" s="32">
        <f t="shared" ref="F66:I66" si="27">F47</f>
        <v>42180</v>
      </c>
      <c r="G66" s="30" t="str">
        <f t="shared" si="27"/>
        <v>30 years</v>
      </c>
      <c r="H66" s="29">
        <f t="shared" si="27"/>
        <v>14001000</v>
      </c>
      <c r="I66" s="33">
        <f t="shared" si="27"/>
        <v>3.6389999999999999E-2</v>
      </c>
      <c r="J66" s="27">
        <f t="shared" si="22"/>
        <v>509496.38999999996</v>
      </c>
      <c r="K66" s="58"/>
      <c r="L66" s="1"/>
      <c r="M66" s="1"/>
      <c r="N66" s="1"/>
      <c r="O66" s="1"/>
      <c r="P66" s="1"/>
      <c r="Q66" s="2"/>
      <c r="R66" s="2"/>
      <c r="S66" s="2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21">
        <v>7</v>
      </c>
      <c r="B67" s="30" t="str">
        <f t="shared" si="20"/>
        <v>Promissory Note</v>
      </c>
      <c r="C67" s="22" t="s">
        <v>27</v>
      </c>
      <c r="D67" s="23" t="s">
        <v>28</v>
      </c>
      <c r="E67" s="23" t="s">
        <v>29</v>
      </c>
      <c r="F67" s="32">
        <f t="shared" ref="F67:I67" si="28">F48</f>
        <v>43754</v>
      </c>
      <c r="G67" s="30" t="str">
        <f t="shared" si="28"/>
        <v>10 years</v>
      </c>
      <c r="H67" s="29">
        <f t="shared" si="28"/>
        <v>87500000</v>
      </c>
      <c r="I67" s="33">
        <f t="shared" si="28"/>
        <v>2.6599999999999999E-2</v>
      </c>
      <c r="J67" s="27">
        <f t="shared" si="22"/>
        <v>2327500</v>
      </c>
      <c r="K67" s="57" t="s">
        <v>36</v>
      </c>
      <c r="L67" s="1"/>
      <c r="M67" s="1"/>
      <c r="N67" s="1"/>
      <c r="O67" s="1"/>
      <c r="P67" s="1"/>
      <c r="Q67" s="2"/>
      <c r="R67" s="2"/>
      <c r="S67" s="2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21">
        <v>8</v>
      </c>
      <c r="B68" s="30" t="str">
        <f t="shared" si="20"/>
        <v>Promissory Note</v>
      </c>
      <c r="C68" s="22" t="s">
        <v>27</v>
      </c>
      <c r="D68" s="23" t="s">
        <v>28</v>
      </c>
      <c r="E68" s="23" t="s">
        <v>29</v>
      </c>
      <c r="F68" s="32">
        <f t="shared" ref="F68:I68" si="29">F49</f>
        <v>43754</v>
      </c>
      <c r="G68" s="30" t="str">
        <f t="shared" si="29"/>
        <v>30 years</v>
      </c>
      <c r="H68" s="29">
        <f t="shared" si="29"/>
        <v>162500000</v>
      </c>
      <c r="I68" s="33">
        <f t="shared" si="29"/>
        <v>3.2099999999999997E-2</v>
      </c>
      <c r="J68" s="27">
        <f t="shared" si="22"/>
        <v>5216249.9999999991</v>
      </c>
      <c r="K68" s="58"/>
      <c r="L68" s="1"/>
      <c r="M68" s="1"/>
      <c r="N68" s="1"/>
      <c r="O68" s="1"/>
      <c r="P68" s="1"/>
      <c r="Q68" s="2"/>
      <c r="R68" s="2"/>
      <c r="S68" s="2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21">
        <v>9</v>
      </c>
      <c r="B69" s="30" t="str">
        <f t="shared" si="20"/>
        <v>Grid Promissory Note</v>
      </c>
      <c r="C69" s="22" t="s">
        <v>27</v>
      </c>
      <c r="D69" s="23" t="s">
        <v>28</v>
      </c>
      <c r="E69" s="23" t="s">
        <v>29</v>
      </c>
      <c r="F69" s="32">
        <f t="shared" ref="F69:I69" si="30">F50</f>
        <v>44382</v>
      </c>
      <c r="G69" s="30" t="str">
        <f t="shared" si="30"/>
        <v>On Demand</v>
      </c>
      <c r="H69" s="29">
        <f t="shared" si="30"/>
        <v>80000000</v>
      </c>
      <c r="I69" s="33">
        <f t="shared" si="30"/>
        <v>3.5700000000000003E-2</v>
      </c>
      <c r="J69" s="27">
        <f t="shared" si="22"/>
        <v>2856000</v>
      </c>
      <c r="K69" s="28" t="s">
        <v>43</v>
      </c>
      <c r="L69" s="1"/>
      <c r="M69" s="1"/>
      <c r="N69" s="1"/>
      <c r="O69" s="1"/>
      <c r="P69" s="1"/>
      <c r="Q69" s="2"/>
      <c r="R69" s="2"/>
      <c r="S69" s="2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21">
        <v>10</v>
      </c>
      <c r="B70" s="30" t="str">
        <f t="shared" si="20"/>
        <v>Grid Promissory Note</v>
      </c>
      <c r="C70" s="22" t="s">
        <v>27</v>
      </c>
      <c r="D70" s="23" t="s">
        <v>28</v>
      </c>
      <c r="E70" s="23" t="s">
        <v>29</v>
      </c>
      <c r="F70" s="32">
        <f t="shared" ref="F70:G70" si="31">F51</f>
        <v>44782</v>
      </c>
      <c r="G70" s="30" t="str">
        <f t="shared" si="31"/>
        <v>On Demand</v>
      </c>
      <c r="H70" s="25">
        <v>30000000</v>
      </c>
      <c r="I70" s="33">
        <f>I51</f>
        <v>4.9399999999999999E-2</v>
      </c>
      <c r="J70" s="27">
        <f t="shared" si="22"/>
        <v>1482000</v>
      </c>
      <c r="K70" s="28" t="s">
        <v>47</v>
      </c>
      <c r="L70" s="1"/>
      <c r="M70" s="1"/>
      <c r="N70" s="1"/>
      <c r="O70" s="1"/>
      <c r="P70" s="1"/>
      <c r="Q70" s="13"/>
      <c r="R70" s="13"/>
      <c r="S70" s="13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21">
        <v>11</v>
      </c>
      <c r="B71" s="22" t="s">
        <v>37</v>
      </c>
      <c r="C71" s="22" t="s">
        <v>27</v>
      </c>
      <c r="D71" s="23" t="s">
        <v>28</v>
      </c>
      <c r="E71" s="23" t="s">
        <v>29</v>
      </c>
      <c r="F71" s="24">
        <v>45113</v>
      </c>
      <c r="G71" s="22" t="s">
        <v>38</v>
      </c>
      <c r="H71" s="29">
        <f>(179/365)*30000000</f>
        <v>14712328.767123288</v>
      </c>
      <c r="I71" s="26">
        <v>4.5600000000000002E-2</v>
      </c>
      <c r="J71" s="27">
        <f t="shared" si="22"/>
        <v>670882.19178082189</v>
      </c>
      <c r="K71" s="28" t="s">
        <v>48</v>
      </c>
      <c r="L71" s="1"/>
      <c r="M71" s="1"/>
      <c r="N71" s="1"/>
      <c r="O71" s="1"/>
      <c r="P71" s="1"/>
      <c r="Q71" s="2"/>
      <c r="R71" s="2"/>
      <c r="S71" s="2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21">
        <v>12</v>
      </c>
      <c r="B72" s="30">
        <f>B53</f>
        <v>0</v>
      </c>
      <c r="C72" s="30"/>
      <c r="D72" s="31"/>
      <c r="E72" s="31"/>
      <c r="F72" s="32"/>
      <c r="G72" s="30"/>
      <c r="H72" s="29"/>
      <c r="I72" s="33"/>
      <c r="J72" s="27"/>
      <c r="K72" s="3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5"/>
      <c r="B73" s="36"/>
      <c r="C73" s="37"/>
      <c r="D73" s="37"/>
      <c r="E73" s="37"/>
      <c r="F73" s="36"/>
      <c r="G73" s="37"/>
      <c r="H73" s="37"/>
      <c r="I73" s="37"/>
      <c r="J73" s="36"/>
      <c r="K73" s="3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39" t="s">
        <v>40</v>
      </c>
      <c r="B74" s="40"/>
      <c r="C74" s="41"/>
      <c r="D74" s="41"/>
      <c r="E74" s="41"/>
      <c r="F74" s="40"/>
      <c r="G74" s="41"/>
      <c r="H74" s="42">
        <f>SUM(H61:H72)</f>
        <v>821897328.76712334</v>
      </c>
      <c r="I74" s="47">
        <f>IF(H74=0,"",J74/H74)</f>
        <v>3.4410817570371129E-2</v>
      </c>
      <c r="J74" s="44">
        <f>SUM(J61:J72)</f>
        <v>28282159.041780822</v>
      </c>
      <c r="K74" s="4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5" t="s">
        <v>14</v>
      </c>
      <c r="E77" s="16">
        <f>E58+1</f>
        <v>2024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8.4" customHeight="1" x14ac:dyDescent="0.25">
      <c r="A79" s="17" t="s">
        <v>15</v>
      </c>
      <c r="B79" s="18" t="s">
        <v>16</v>
      </c>
      <c r="C79" s="18" t="s">
        <v>17</v>
      </c>
      <c r="D79" s="19" t="s">
        <v>18</v>
      </c>
      <c r="E79" s="19" t="s">
        <v>19</v>
      </c>
      <c r="F79" s="18" t="s">
        <v>20</v>
      </c>
      <c r="G79" s="19" t="s">
        <v>21</v>
      </c>
      <c r="H79" s="19" t="s">
        <v>22</v>
      </c>
      <c r="I79" s="19" t="s">
        <v>49</v>
      </c>
      <c r="J79" s="19" t="s">
        <v>50</v>
      </c>
      <c r="K79" s="20" t="s">
        <v>25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21">
        <v>1</v>
      </c>
      <c r="B80" s="30" t="str">
        <f t="shared" ref="B80:B90" si="32">B61</f>
        <v>Promissory Note</v>
      </c>
      <c r="C80" s="22" t="s">
        <v>51</v>
      </c>
      <c r="D80" s="23" t="s">
        <v>28</v>
      </c>
      <c r="E80" s="23" t="s">
        <v>29</v>
      </c>
      <c r="F80" s="32">
        <f t="shared" ref="F80:I80" si="33">F61</f>
        <v>39071</v>
      </c>
      <c r="G80" s="30" t="str">
        <f t="shared" si="33"/>
        <v>30 years</v>
      </c>
      <c r="H80" s="29">
        <f t="shared" si="33"/>
        <v>50000000</v>
      </c>
      <c r="I80" s="33">
        <f t="shared" si="33"/>
        <v>4.9680000000000002E-2</v>
      </c>
      <c r="J80" s="27">
        <f t="shared" ref="J80:J91" si="34">H80*I80</f>
        <v>2484000</v>
      </c>
      <c r="K80" s="28" t="s">
        <v>31</v>
      </c>
      <c r="L80" s="1"/>
      <c r="M80" s="48"/>
      <c r="N80" s="48"/>
      <c r="O80" s="49"/>
      <c r="P80" s="48"/>
      <c r="Q80" s="48"/>
      <c r="R80" s="48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21">
        <v>2</v>
      </c>
      <c r="B81" s="30" t="str">
        <f t="shared" si="32"/>
        <v>Promissory Note</v>
      </c>
      <c r="C81" s="22" t="s">
        <v>51</v>
      </c>
      <c r="D81" s="23" t="s">
        <v>28</v>
      </c>
      <c r="E81" s="23" t="s">
        <v>29</v>
      </c>
      <c r="F81" s="32">
        <f t="shared" ref="F81:I81" si="35">F62</f>
        <v>41408</v>
      </c>
      <c r="G81" s="30" t="str">
        <f t="shared" si="35"/>
        <v>30 years</v>
      </c>
      <c r="H81" s="29">
        <f t="shared" si="35"/>
        <v>107185000</v>
      </c>
      <c r="I81" s="33">
        <f t="shared" si="35"/>
        <v>3.9910000000000001E-2</v>
      </c>
      <c r="J81" s="27">
        <f t="shared" si="34"/>
        <v>4277753.3500000006</v>
      </c>
      <c r="K81" s="28" t="s">
        <v>32</v>
      </c>
      <c r="L81" s="1"/>
      <c r="M81" s="48"/>
      <c r="N81" s="48"/>
      <c r="O81" s="49"/>
      <c r="P81" s="48"/>
      <c r="Q81" s="48"/>
      <c r="R81" s="48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21">
        <v>3</v>
      </c>
      <c r="B82" s="30" t="str">
        <f t="shared" si="32"/>
        <v>Promissory Note</v>
      </c>
      <c r="C82" s="22" t="s">
        <v>51</v>
      </c>
      <c r="D82" s="23" t="s">
        <v>28</v>
      </c>
      <c r="E82" s="23" t="s">
        <v>29</v>
      </c>
      <c r="F82" s="32">
        <f t="shared" ref="F82:I82" si="36">F63</f>
        <v>42044</v>
      </c>
      <c r="G82" s="30" t="str">
        <f t="shared" si="36"/>
        <v>10 years</v>
      </c>
      <c r="H82" s="29">
        <f t="shared" si="36"/>
        <v>138667000</v>
      </c>
      <c r="I82" s="33">
        <f t="shared" si="36"/>
        <v>2.614E-2</v>
      </c>
      <c r="J82" s="27">
        <f t="shared" si="34"/>
        <v>3624755.38</v>
      </c>
      <c r="K82" s="57" t="s">
        <v>34</v>
      </c>
      <c r="L82" s="1"/>
      <c r="M82" s="48"/>
      <c r="N82" s="48"/>
      <c r="O82" s="49"/>
      <c r="P82" s="48"/>
      <c r="Q82" s="48"/>
      <c r="R82" s="48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21">
        <v>4</v>
      </c>
      <c r="B83" s="30" t="str">
        <f t="shared" si="32"/>
        <v>Promissory Note</v>
      </c>
      <c r="C83" s="22" t="s">
        <v>51</v>
      </c>
      <c r="D83" s="23" t="s">
        <v>28</v>
      </c>
      <c r="E83" s="23" t="s">
        <v>29</v>
      </c>
      <c r="F83" s="32">
        <f t="shared" ref="F83:I83" si="37">F64</f>
        <v>42044</v>
      </c>
      <c r="G83" s="30" t="str">
        <f t="shared" si="37"/>
        <v>30 years</v>
      </c>
      <c r="H83" s="29">
        <f t="shared" si="37"/>
        <v>121333000</v>
      </c>
      <c r="I83" s="33">
        <f t="shared" si="37"/>
        <v>3.6389999999999999E-2</v>
      </c>
      <c r="J83" s="27">
        <f t="shared" si="34"/>
        <v>4415307.87</v>
      </c>
      <c r="K83" s="58"/>
      <c r="L83" s="1"/>
      <c r="M83" s="48"/>
      <c r="N83" s="48"/>
      <c r="O83" s="49"/>
      <c r="P83" s="48"/>
      <c r="Q83" s="48"/>
      <c r="R83" s="48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21">
        <v>5</v>
      </c>
      <c r="B84" s="30" t="str">
        <f t="shared" si="32"/>
        <v>Promissory Note</v>
      </c>
      <c r="C84" s="22" t="s">
        <v>51</v>
      </c>
      <c r="D84" s="23" t="s">
        <v>28</v>
      </c>
      <c r="E84" s="23" t="s">
        <v>29</v>
      </c>
      <c r="F84" s="32">
        <f t="shared" ref="F84:I84" si="38">F65</f>
        <v>42180</v>
      </c>
      <c r="G84" s="30" t="str">
        <f t="shared" si="38"/>
        <v>10 years</v>
      </c>
      <c r="H84" s="29">
        <f t="shared" si="38"/>
        <v>15999000</v>
      </c>
      <c r="I84" s="33">
        <f t="shared" si="38"/>
        <v>2.614E-2</v>
      </c>
      <c r="J84" s="27">
        <f t="shared" si="34"/>
        <v>418213.86</v>
      </c>
      <c r="K84" s="57" t="s">
        <v>35</v>
      </c>
      <c r="L84" s="1"/>
      <c r="M84" s="48"/>
      <c r="N84" s="48"/>
      <c r="O84" s="49"/>
      <c r="P84" s="48"/>
      <c r="Q84" s="50"/>
      <c r="R84" s="50"/>
      <c r="S84" s="2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21">
        <v>6</v>
      </c>
      <c r="B85" s="30" t="str">
        <f t="shared" si="32"/>
        <v>Promissory Note</v>
      </c>
      <c r="C85" s="22" t="s">
        <v>51</v>
      </c>
      <c r="D85" s="23" t="s">
        <v>28</v>
      </c>
      <c r="E85" s="23" t="s">
        <v>29</v>
      </c>
      <c r="F85" s="32">
        <f t="shared" ref="F85:I85" si="39">F66</f>
        <v>42180</v>
      </c>
      <c r="G85" s="30" t="str">
        <f t="shared" si="39"/>
        <v>30 years</v>
      </c>
      <c r="H85" s="29">
        <f t="shared" si="39"/>
        <v>14001000</v>
      </c>
      <c r="I85" s="33">
        <f t="shared" si="39"/>
        <v>3.6389999999999999E-2</v>
      </c>
      <c r="J85" s="27">
        <f t="shared" si="34"/>
        <v>509496.38999999996</v>
      </c>
      <c r="K85" s="58"/>
      <c r="L85" s="1"/>
      <c r="M85" s="48"/>
      <c r="N85" s="48"/>
      <c r="O85" s="49"/>
      <c r="P85" s="48"/>
      <c r="Q85" s="50"/>
      <c r="R85" s="50"/>
      <c r="S85" s="2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21">
        <v>7</v>
      </c>
      <c r="B86" s="30" t="str">
        <f t="shared" si="32"/>
        <v>Promissory Note</v>
      </c>
      <c r="C86" s="22" t="s">
        <v>51</v>
      </c>
      <c r="D86" s="23" t="s">
        <v>28</v>
      </c>
      <c r="E86" s="23" t="s">
        <v>29</v>
      </c>
      <c r="F86" s="32">
        <f t="shared" ref="F86:I86" si="40">F67</f>
        <v>43754</v>
      </c>
      <c r="G86" s="30" t="str">
        <f t="shared" si="40"/>
        <v>10 years</v>
      </c>
      <c r="H86" s="29">
        <f t="shared" si="40"/>
        <v>87500000</v>
      </c>
      <c r="I86" s="33">
        <f t="shared" si="40"/>
        <v>2.6599999999999999E-2</v>
      </c>
      <c r="J86" s="27">
        <f t="shared" si="34"/>
        <v>2327500</v>
      </c>
      <c r="K86" s="57" t="s">
        <v>36</v>
      </c>
      <c r="L86" s="1"/>
      <c r="M86" s="48"/>
      <c r="N86" s="48"/>
      <c r="O86" s="49"/>
      <c r="P86" s="48"/>
      <c r="Q86" s="50"/>
      <c r="R86" s="50"/>
      <c r="S86" s="2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21">
        <v>8</v>
      </c>
      <c r="B87" s="30" t="str">
        <f t="shared" si="32"/>
        <v>Promissory Note</v>
      </c>
      <c r="C87" s="22" t="s">
        <v>51</v>
      </c>
      <c r="D87" s="23" t="s">
        <v>28</v>
      </c>
      <c r="E87" s="23" t="s">
        <v>29</v>
      </c>
      <c r="F87" s="32">
        <f t="shared" ref="F87:I87" si="41">F68</f>
        <v>43754</v>
      </c>
      <c r="G87" s="30" t="str">
        <f t="shared" si="41"/>
        <v>30 years</v>
      </c>
      <c r="H87" s="29">
        <f t="shared" si="41"/>
        <v>162500000</v>
      </c>
      <c r="I87" s="33">
        <f t="shared" si="41"/>
        <v>3.2099999999999997E-2</v>
      </c>
      <c r="J87" s="27">
        <f t="shared" si="34"/>
        <v>5216249.9999999991</v>
      </c>
      <c r="K87" s="58"/>
      <c r="L87" s="1"/>
      <c r="M87" s="48"/>
      <c r="N87" s="48"/>
      <c r="O87" s="49"/>
      <c r="P87" s="48"/>
      <c r="Q87" s="50"/>
      <c r="R87" s="50"/>
      <c r="S87" s="2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1">
        <v>9</v>
      </c>
      <c r="B88" s="30" t="str">
        <f t="shared" si="32"/>
        <v>Grid Promissory Note</v>
      </c>
      <c r="C88" s="22" t="s">
        <v>51</v>
      </c>
      <c r="D88" s="23" t="s">
        <v>28</v>
      </c>
      <c r="E88" s="23" t="s">
        <v>29</v>
      </c>
      <c r="F88" s="32">
        <f t="shared" ref="F88:I88" si="42">F69</f>
        <v>44382</v>
      </c>
      <c r="G88" s="30" t="str">
        <f t="shared" si="42"/>
        <v>On Demand</v>
      </c>
      <c r="H88" s="29">
        <f t="shared" si="42"/>
        <v>80000000</v>
      </c>
      <c r="I88" s="33">
        <f t="shared" si="42"/>
        <v>3.5700000000000003E-2</v>
      </c>
      <c r="J88" s="27">
        <f t="shared" si="34"/>
        <v>2856000</v>
      </c>
      <c r="K88" s="28" t="s">
        <v>43</v>
      </c>
      <c r="L88" s="1"/>
      <c r="M88" s="48"/>
      <c r="N88" s="48"/>
      <c r="O88" s="49"/>
      <c r="P88" s="48"/>
      <c r="Q88" s="50"/>
      <c r="R88" s="50"/>
      <c r="S88" s="2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21">
        <v>10</v>
      </c>
      <c r="B89" s="30" t="str">
        <f t="shared" si="32"/>
        <v>Grid Promissory Note</v>
      </c>
      <c r="C89" s="22" t="s">
        <v>51</v>
      </c>
      <c r="D89" s="23" t="s">
        <v>28</v>
      </c>
      <c r="E89" s="23" t="s">
        <v>29</v>
      </c>
      <c r="F89" s="32">
        <f t="shared" ref="F89:I89" si="43">F70</f>
        <v>44782</v>
      </c>
      <c r="G89" s="30" t="str">
        <f t="shared" si="43"/>
        <v>On Demand</v>
      </c>
      <c r="H89" s="29">
        <f t="shared" si="43"/>
        <v>30000000</v>
      </c>
      <c r="I89" s="33">
        <f t="shared" si="43"/>
        <v>4.9399999999999999E-2</v>
      </c>
      <c r="J89" s="27">
        <f t="shared" si="34"/>
        <v>1482000</v>
      </c>
      <c r="K89" s="28" t="s">
        <v>47</v>
      </c>
      <c r="L89" s="1"/>
      <c r="M89" s="48"/>
      <c r="N89" s="48"/>
      <c r="O89" s="49"/>
      <c r="P89" s="48"/>
      <c r="Q89" s="51"/>
      <c r="R89" s="51"/>
      <c r="S89" s="13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21">
        <v>11</v>
      </c>
      <c r="B90" s="30" t="str">
        <f t="shared" si="32"/>
        <v>Grid Promissory Note</v>
      </c>
      <c r="C90" s="22" t="s">
        <v>51</v>
      </c>
      <c r="D90" s="23" t="s">
        <v>28</v>
      </c>
      <c r="E90" s="23" t="s">
        <v>29</v>
      </c>
      <c r="F90" s="32">
        <f t="shared" ref="F90:G90" si="44">F71</f>
        <v>45113</v>
      </c>
      <c r="G90" s="30" t="str">
        <f t="shared" si="44"/>
        <v>On Demand</v>
      </c>
      <c r="H90" s="25">
        <v>30000000</v>
      </c>
      <c r="I90" s="33">
        <f>I71</f>
        <v>4.5600000000000002E-2</v>
      </c>
      <c r="J90" s="27">
        <f t="shared" si="34"/>
        <v>1368000</v>
      </c>
      <c r="K90" s="28" t="s">
        <v>47</v>
      </c>
      <c r="L90" s="1"/>
      <c r="M90" s="48"/>
      <c r="N90" s="48"/>
      <c r="O90" s="49"/>
      <c r="P90" s="48"/>
      <c r="Q90" s="50"/>
      <c r="R90" s="50"/>
      <c r="S90" s="2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21">
        <v>12</v>
      </c>
      <c r="B91" s="22" t="s">
        <v>37</v>
      </c>
      <c r="C91" s="22" t="s">
        <v>51</v>
      </c>
      <c r="D91" s="23" t="s">
        <v>28</v>
      </c>
      <c r="E91" s="23" t="s">
        <v>29</v>
      </c>
      <c r="F91" s="24">
        <v>45602</v>
      </c>
      <c r="G91" s="22" t="s">
        <v>38</v>
      </c>
      <c r="H91" s="29">
        <f>(56/366)*60000000</f>
        <v>9180327.8688524589</v>
      </c>
      <c r="I91" s="26">
        <v>4.4900000000000002E-2</v>
      </c>
      <c r="J91" s="27">
        <f t="shared" si="34"/>
        <v>412196.72131147544</v>
      </c>
      <c r="K91" s="28" t="s">
        <v>52</v>
      </c>
      <c r="L91" s="1"/>
      <c r="M91" s="48"/>
      <c r="N91" s="48"/>
      <c r="O91" s="49"/>
      <c r="P91" s="48"/>
      <c r="Q91" s="48"/>
      <c r="R91" s="48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35"/>
      <c r="B92" s="36"/>
      <c r="C92" s="37"/>
      <c r="D92" s="37"/>
      <c r="E92" s="37"/>
      <c r="F92" s="36"/>
      <c r="G92" s="37"/>
      <c r="H92" s="37"/>
      <c r="I92" s="37"/>
      <c r="J92" s="36"/>
      <c r="K92" s="34"/>
      <c r="L92" s="1"/>
      <c r="M92" s="48"/>
      <c r="N92" s="48"/>
      <c r="O92" s="48"/>
      <c r="P92" s="48"/>
      <c r="Q92" s="48"/>
      <c r="R92" s="48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9" t="s">
        <v>40</v>
      </c>
      <c r="B93" s="40"/>
      <c r="C93" s="41"/>
      <c r="D93" s="41"/>
      <c r="E93" s="41"/>
      <c r="F93" s="40"/>
      <c r="G93" s="41"/>
      <c r="H93" s="42">
        <f>SUM(H80:H91)</f>
        <v>846365327.8688525</v>
      </c>
      <c r="I93" s="47">
        <f>IF(H93=0,"",J93/H93)</f>
        <v>3.4726698511290857E-2</v>
      </c>
      <c r="J93" s="44">
        <f>SUM(J80:J91)</f>
        <v>29391473.571311478</v>
      </c>
      <c r="K93" s="45"/>
      <c r="L93" s="1"/>
      <c r="M93" s="48"/>
      <c r="N93" s="48"/>
      <c r="O93" s="48"/>
      <c r="P93" s="48"/>
      <c r="Q93" s="48"/>
      <c r="R93" s="48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48"/>
      <c r="N94" s="48"/>
      <c r="O94" s="48"/>
      <c r="P94" s="48"/>
      <c r="Q94" s="48"/>
      <c r="R94" s="48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48"/>
      <c r="N95" s="48"/>
      <c r="O95" s="48"/>
      <c r="P95" s="48"/>
      <c r="Q95" s="48"/>
      <c r="R95" s="48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5" t="s">
        <v>14</v>
      </c>
      <c r="E96" s="16">
        <f>E77+1</f>
        <v>2025</v>
      </c>
      <c r="F96" s="1"/>
      <c r="G96" s="1"/>
      <c r="H96" s="1"/>
      <c r="I96" s="1"/>
      <c r="J96" s="1"/>
      <c r="K96" s="1"/>
      <c r="L96" s="1"/>
      <c r="M96" s="48"/>
      <c r="N96" s="48"/>
      <c r="O96" s="48"/>
      <c r="P96" s="48"/>
      <c r="Q96" s="48"/>
      <c r="R96" s="48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8"/>
      <c r="N97" s="48"/>
      <c r="O97" s="48"/>
      <c r="P97" s="48"/>
      <c r="Q97" s="48"/>
      <c r="R97" s="48"/>
      <c r="S97" s="1"/>
      <c r="T97" s="1"/>
      <c r="U97" s="1"/>
      <c r="V97" s="1"/>
      <c r="W97" s="1"/>
      <c r="X97" s="1"/>
      <c r="Y97" s="1"/>
      <c r="Z97" s="1"/>
    </row>
    <row r="98" spans="1:26" ht="31.8" customHeight="1" x14ac:dyDescent="0.25">
      <c r="A98" s="17" t="s">
        <v>15</v>
      </c>
      <c r="B98" s="18" t="s">
        <v>16</v>
      </c>
      <c r="C98" s="18" t="s">
        <v>17</v>
      </c>
      <c r="D98" s="19" t="s">
        <v>18</v>
      </c>
      <c r="E98" s="19" t="s">
        <v>19</v>
      </c>
      <c r="F98" s="18" t="s">
        <v>20</v>
      </c>
      <c r="G98" s="19" t="s">
        <v>21</v>
      </c>
      <c r="H98" s="19" t="s">
        <v>22</v>
      </c>
      <c r="I98" s="19" t="s">
        <v>53</v>
      </c>
      <c r="J98" s="19" t="s">
        <v>54</v>
      </c>
      <c r="K98" s="20" t="s">
        <v>25</v>
      </c>
      <c r="L98" s="1"/>
      <c r="M98" s="48"/>
      <c r="N98" s="48"/>
      <c r="O98" s="48"/>
      <c r="P98" s="48"/>
      <c r="Q98" s="48"/>
      <c r="R98" s="48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21">
        <v>1</v>
      </c>
      <c r="B99" s="30" t="str">
        <f t="shared" ref="B99:B110" si="45">B80</f>
        <v>Promissory Note</v>
      </c>
      <c r="C99" s="22" t="s">
        <v>51</v>
      </c>
      <c r="D99" s="23" t="s">
        <v>28</v>
      </c>
      <c r="E99" s="23" t="s">
        <v>29</v>
      </c>
      <c r="F99" s="32">
        <f t="shared" ref="F99:I99" si="46">F80</f>
        <v>39071</v>
      </c>
      <c r="G99" s="30" t="str">
        <f t="shared" si="46"/>
        <v>30 years</v>
      </c>
      <c r="H99" s="29">
        <f t="shared" si="46"/>
        <v>50000000</v>
      </c>
      <c r="I99" s="33">
        <f t="shared" si="46"/>
        <v>4.9680000000000002E-2</v>
      </c>
      <c r="J99" s="27">
        <f t="shared" ref="J99:J112" si="47">H99*I99</f>
        <v>2484000</v>
      </c>
      <c r="K99" s="28" t="s">
        <v>31</v>
      </c>
      <c r="L99" s="1"/>
      <c r="M99" s="48"/>
      <c r="N99" s="48"/>
      <c r="O99" s="48"/>
      <c r="P99" s="48"/>
      <c r="Q99" s="48"/>
      <c r="R99" s="49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21">
        <v>2</v>
      </c>
      <c r="B100" s="30" t="str">
        <f t="shared" si="45"/>
        <v>Promissory Note</v>
      </c>
      <c r="C100" s="22" t="s">
        <v>51</v>
      </c>
      <c r="D100" s="23" t="s">
        <v>28</v>
      </c>
      <c r="E100" s="23" t="s">
        <v>29</v>
      </c>
      <c r="F100" s="32">
        <f t="shared" ref="F100:I100" si="48">F81</f>
        <v>41408</v>
      </c>
      <c r="G100" s="30" t="str">
        <f t="shared" si="48"/>
        <v>30 years</v>
      </c>
      <c r="H100" s="29">
        <f t="shared" si="48"/>
        <v>107185000</v>
      </c>
      <c r="I100" s="33">
        <f t="shared" si="48"/>
        <v>3.9910000000000001E-2</v>
      </c>
      <c r="J100" s="27">
        <f t="shared" si="47"/>
        <v>4277753.3500000006</v>
      </c>
      <c r="K100" s="28" t="s">
        <v>32</v>
      </c>
      <c r="L100" s="1"/>
      <c r="M100" s="48"/>
      <c r="N100" s="48"/>
      <c r="O100" s="48"/>
      <c r="P100" s="48"/>
      <c r="Q100" s="48"/>
      <c r="R100" s="49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21">
        <v>3</v>
      </c>
      <c r="B101" s="30" t="str">
        <f t="shared" si="45"/>
        <v>Promissory Note</v>
      </c>
      <c r="C101" s="22" t="s">
        <v>51</v>
      </c>
      <c r="D101" s="23" t="s">
        <v>28</v>
      </c>
      <c r="E101" s="23" t="s">
        <v>29</v>
      </c>
      <c r="F101" s="32">
        <f t="shared" ref="F101:G101" si="49">F82</f>
        <v>42044</v>
      </c>
      <c r="G101" s="30" t="str">
        <f t="shared" si="49"/>
        <v>10 years</v>
      </c>
      <c r="H101" s="29">
        <f>(33/365)*H82</f>
        <v>12537016.438356165</v>
      </c>
      <c r="I101" s="33">
        <f>I82</f>
        <v>2.614E-2</v>
      </c>
      <c r="J101" s="27">
        <f t="shared" si="47"/>
        <v>327717.60969863017</v>
      </c>
      <c r="K101" s="28" t="s">
        <v>55</v>
      </c>
      <c r="L101" s="1"/>
      <c r="M101" s="48"/>
      <c r="N101" s="49"/>
      <c r="O101" s="48"/>
      <c r="P101" s="48"/>
      <c r="Q101" s="49"/>
      <c r="R101" s="48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21">
        <v>4</v>
      </c>
      <c r="B102" s="30" t="str">
        <f t="shared" si="45"/>
        <v>Promissory Note</v>
      </c>
      <c r="C102" s="22" t="s">
        <v>51</v>
      </c>
      <c r="D102" s="23" t="s">
        <v>28</v>
      </c>
      <c r="E102" s="23" t="s">
        <v>29</v>
      </c>
      <c r="F102" s="32">
        <f t="shared" ref="F102:I102" si="50">F83</f>
        <v>42044</v>
      </c>
      <c r="G102" s="30" t="str">
        <f t="shared" si="50"/>
        <v>30 years</v>
      </c>
      <c r="H102" s="29">
        <f t="shared" si="50"/>
        <v>121333000</v>
      </c>
      <c r="I102" s="33">
        <f t="shared" si="50"/>
        <v>3.6389999999999999E-2</v>
      </c>
      <c r="J102" s="27">
        <f t="shared" si="47"/>
        <v>4415307.87</v>
      </c>
      <c r="K102" s="28" t="s">
        <v>56</v>
      </c>
      <c r="L102" s="1"/>
      <c r="M102" s="48"/>
      <c r="N102" s="48"/>
      <c r="O102" s="48"/>
      <c r="P102" s="48"/>
      <c r="Q102" s="48"/>
      <c r="R102" s="49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21">
        <v>5</v>
      </c>
      <c r="B103" s="30" t="str">
        <f t="shared" si="45"/>
        <v>Promissory Note</v>
      </c>
      <c r="C103" s="22" t="s">
        <v>51</v>
      </c>
      <c r="D103" s="23" t="s">
        <v>28</v>
      </c>
      <c r="E103" s="23" t="s">
        <v>29</v>
      </c>
      <c r="F103" s="32">
        <f t="shared" ref="F103:G103" si="51">F84</f>
        <v>42180</v>
      </c>
      <c r="G103" s="30" t="str">
        <f t="shared" si="51"/>
        <v>10 years</v>
      </c>
      <c r="H103" s="29">
        <f>(175/365)*H84</f>
        <v>7670753.4246575339</v>
      </c>
      <c r="I103" s="33">
        <f>I84</f>
        <v>2.614E-2</v>
      </c>
      <c r="J103" s="27">
        <f t="shared" si="47"/>
        <v>200513.49452054795</v>
      </c>
      <c r="K103" s="28" t="s">
        <v>57</v>
      </c>
      <c r="L103" s="1"/>
      <c r="M103" s="48"/>
      <c r="N103" s="49"/>
      <c r="O103" s="48"/>
      <c r="P103" s="48"/>
      <c r="Q103" s="52"/>
      <c r="R103" s="50"/>
      <c r="S103" s="2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21">
        <v>6</v>
      </c>
      <c r="B104" s="30" t="str">
        <f t="shared" si="45"/>
        <v>Promissory Note</v>
      </c>
      <c r="C104" s="22" t="s">
        <v>51</v>
      </c>
      <c r="D104" s="23" t="s">
        <v>28</v>
      </c>
      <c r="E104" s="23" t="s">
        <v>29</v>
      </c>
      <c r="F104" s="32">
        <f t="shared" ref="F104:I104" si="52">F85</f>
        <v>42180</v>
      </c>
      <c r="G104" s="30" t="str">
        <f t="shared" si="52"/>
        <v>30 years</v>
      </c>
      <c r="H104" s="29">
        <f t="shared" si="52"/>
        <v>14001000</v>
      </c>
      <c r="I104" s="33">
        <f t="shared" si="52"/>
        <v>3.6389999999999999E-2</v>
      </c>
      <c r="J104" s="27">
        <f t="shared" si="47"/>
        <v>509496.38999999996</v>
      </c>
      <c r="K104" s="28" t="s">
        <v>58</v>
      </c>
      <c r="L104" s="1"/>
      <c r="M104" s="48"/>
      <c r="N104" s="48"/>
      <c r="O104" s="48"/>
      <c r="P104" s="48"/>
      <c r="Q104" s="50"/>
      <c r="R104" s="52"/>
      <c r="S104" s="2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21">
        <v>7</v>
      </c>
      <c r="B105" s="30" t="str">
        <f t="shared" si="45"/>
        <v>Promissory Note</v>
      </c>
      <c r="C105" s="22" t="s">
        <v>51</v>
      </c>
      <c r="D105" s="23" t="s">
        <v>28</v>
      </c>
      <c r="E105" s="23" t="s">
        <v>29</v>
      </c>
      <c r="F105" s="32">
        <f t="shared" ref="F105:I105" si="53">F86</f>
        <v>43754</v>
      </c>
      <c r="G105" s="30" t="str">
        <f t="shared" si="53"/>
        <v>10 years</v>
      </c>
      <c r="H105" s="29">
        <f t="shared" si="53"/>
        <v>87500000</v>
      </c>
      <c r="I105" s="33">
        <f t="shared" si="53"/>
        <v>2.6599999999999999E-2</v>
      </c>
      <c r="J105" s="27">
        <f t="shared" si="47"/>
        <v>2327500</v>
      </c>
      <c r="K105" s="57" t="s">
        <v>36</v>
      </c>
      <c r="L105" s="1"/>
      <c r="M105" s="48"/>
      <c r="N105" s="48"/>
      <c r="O105" s="48"/>
      <c r="P105" s="48"/>
      <c r="Q105" s="50"/>
      <c r="R105" s="52"/>
      <c r="S105" s="2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21">
        <v>8</v>
      </c>
      <c r="B106" s="30" t="str">
        <f t="shared" si="45"/>
        <v>Promissory Note</v>
      </c>
      <c r="C106" s="22" t="s">
        <v>51</v>
      </c>
      <c r="D106" s="23" t="s">
        <v>28</v>
      </c>
      <c r="E106" s="23" t="s">
        <v>29</v>
      </c>
      <c r="F106" s="32">
        <f t="shared" ref="F106:I106" si="54">F87</f>
        <v>43754</v>
      </c>
      <c r="G106" s="30" t="str">
        <f t="shared" si="54"/>
        <v>30 years</v>
      </c>
      <c r="H106" s="29">
        <f t="shared" si="54"/>
        <v>162500000</v>
      </c>
      <c r="I106" s="33">
        <f t="shared" si="54"/>
        <v>3.2099999999999997E-2</v>
      </c>
      <c r="J106" s="27">
        <f t="shared" si="47"/>
        <v>5216249.9999999991</v>
      </c>
      <c r="K106" s="58"/>
      <c r="L106" s="1"/>
      <c r="M106" s="48"/>
      <c r="N106" s="48"/>
      <c r="O106" s="48"/>
      <c r="P106" s="48"/>
      <c r="Q106" s="50"/>
      <c r="R106" s="52"/>
      <c r="S106" s="2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21">
        <v>9</v>
      </c>
      <c r="B107" s="30" t="str">
        <f t="shared" si="45"/>
        <v>Grid Promissory Note</v>
      </c>
      <c r="C107" s="22" t="s">
        <v>51</v>
      </c>
      <c r="D107" s="23" t="s">
        <v>28</v>
      </c>
      <c r="E107" s="23" t="s">
        <v>29</v>
      </c>
      <c r="F107" s="32">
        <f t="shared" ref="F107:G107" si="55">F88</f>
        <v>44382</v>
      </c>
      <c r="G107" s="30" t="str">
        <f t="shared" si="55"/>
        <v>On Demand</v>
      </c>
      <c r="H107" s="29">
        <f t="shared" ref="H107:H110" si="56">(33/365)*H88</f>
        <v>7232876.7123287674</v>
      </c>
      <c r="I107" s="33">
        <f t="shared" ref="I107:I110" si="57">I88</f>
        <v>3.5700000000000003E-2</v>
      </c>
      <c r="J107" s="27">
        <f t="shared" si="47"/>
        <v>258213.69863013702</v>
      </c>
      <c r="K107" s="28" t="s">
        <v>59</v>
      </c>
      <c r="L107" s="1"/>
      <c r="M107" s="48"/>
      <c r="N107" s="49"/>
      <c r="O107" s="48"/>
      <c r="P107" s="48"/>
      <c r="Q107" s="52"/>
      <c r="R107" s="50"/>
      <c r="S107" s="2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21">
        <v>10</v>
      </c>
      <c r="B108" s="30" t="str">
        <f t="shared" si="45"/>
        <v>Grid Promissory Note</v>
      </c>
      <c r="C108" s="22" t="s">
        <v>51</v>
      </c>
      <c r="D108" s="23" t="s">
        <v>28</v>
      </c>
      <c r="E108" s="23" t="s">
        <v>29</v>
      </c>
      <c r="F108" s="32">
        <f t="shared" ref="F108:G108" si="58">F89</f>
        <v>44782</v>
      </c>
      <c r="G108" s="30" t="str">
        <f t="shared" si="58"/>
        <v>On Demand</v>
      </c>
      <c r="H108" s="29">
        <f t="shared" si="56"/>
        <v>2712328.7671232875</v>
      </c>
      <c r="I108" s="33">
        <f t="shared" si="57"/>
        <v>4.9399999999999999E-2</v>
      </c>
      <c r="J108" s="27">
        <f t="shared" si="47"/>
        <v>133989.0410958904</v>
      </c>
      <c r="K108" s="28" t="s">
        <v>60</v>
      </c>
      <c r="L108" s="1"/>
      <c r="M108" s="48"/>
      <c r="N108" s="49"/>
      <c r="O108" s="48"/>
      <c r="P108" s="48"/>
      <c r="Q108" s="53"/>
      <c r="R108" s="51"/>
      <c r="S108" s="13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21">
        <v>11</v>
      </c>
      <c r="B109" s="30" t="str">
        <f t="shared" si="45"/>
        <v>Grid Promissory Note</v>
      </c>
      <c r="C109" s="22" t="s">
        <v>51</v>
      </c>
      <c r="D109" s="23" t="s">
        <v>28</v>
      </c>
      <c r="E109" s="23" t="s">
        <v>29</v>
      </c>
      <c r="F109" s="32">
        <f t="shared" ref="F109:G109" si="59">F90</f>
        <v>45113</v>
      </c>
      <c r="G109" s="30" t="str">
        <f t="shared" si="59"/>
        <v>On Demand</v>
      </c>
      <c r="H109" s="29">
        <f t="shared" si="56"/>
        <v>2712328.7671232875</v>
      </c>
      <c r="I109" s="33">
        <f t="shared" si="57"/>
        <v>4.5600000000000002E-2</v>
      </c>
      <c r="J109" s="27">
        <f t="shared" si="47"/>
        <v>123682.19178082192</v>
      </c>
      <c r="K109" s="28" t="s">
        <v>60</v>
      </c>
      <c r="L109" s="1"/>
      <c r="M109" s="48"/>
      <c r="N109" s="49"/>
      <c r="O109" s="48"/>
      <c r="P109" s="48"/>
      <c r="Q109" s="52"/>
      <c r="R109" s="50"/>
      <c r="S109" s="2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21">
        <v>12</v>
      </c>
      <c r="B110" s="30" t="str">
        <f t="shared" si="45"/>
        <v>Grid Promissory Note</v>
      </c>
      <c r="C110" s="22" t="s">
        <v>51</v>
      </c>
      <c r="D110" s="23" t="s">
        <v>28</v>
      </c>
      <c r="E110" s="23" t="s">
        <v>29</v>
      </c>
      <c r="F110" s="32">
        <f t="shared" ref="F110:G110" si="60">F91</f>
        <v>45602</v>
      </c>
      <c r="G110" s="30" t="str">
        <f t="shared" si="60"/>
        <v>On Demand</v>
      </c>
      <c r="H110" s="29">
        <f t="shared" si="56"/>
        <v>830002.24567707162</v>
      </c>
      <c r="I110" s="33">
        <f t="shared" si="57"/>
        <v>4.4900000000000002E-2</v>
      </c>
      <c r="J110" s="27">
        <f t="shared" si="47"/>
        <v>37267.100830900519</v>
      </c>
      <c r="K110" s="28" t="s">
        <v>61</v>
      </c>
      <c r="L110" s="1"/>
      <c r="M110" s="48"/>
      <c r="N110" s="49"/>
      <c r="O110" s="48"/>
      <c r="P110" s="48"/>
      <c r="Q110" s="49"/>
      <c r="R110" s="48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21">
        <v>13</v>
      </c>
      <c r="B111" s="22" t="s">
        <v>26</v>
      </c>
      <c r="C111" s="22" t="s">
        <v>51</v>
      </c>
      <c r="D111" s="23" t="s">
        <v>28</v>
      </c>
      <c r="E111" s="23" t="s">
        <v>29</v>
      </c>
      <c r="F111" s="24">
        <v>45691</v>
      </c>
      <c r="G111" s="30" t="s">
        <v>33</v>
      </c>
      <c r="H111" s="29">
        <f>(332/365)*350000000</f>
        <v>318356164.38356167</v>
      </c>
      <c r="I111" s="26">
        <v>4.4290000000000003E-2</v>
      </c>
      <c r="J111" s="27">
        <f t="shared" si="47"/>
        <v>14099994.520547947</v>
      </c>
      <c r="K111" s="28" t="s">
        <v>62</v>
      </c>
      <c r="L111" s="1"/>
      <c r="M111" s="48"/>
      <c r="N111" s="48"/>
      <c r="O111" s="49"/>
      <c r="P111" s="48"/>
      <c r="Q111" s="48"/>
      <c r="R111" s="49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21">
        <v>14</v>
      </c>
      <c r="B112" s="22" t="s">
        <v>26</v>
      </c>
      <c r="C112" s="22" t="s">
        <v>51</v>
      </c>
      <c r="D112" s="23" t="s">
        <v>28</v>
      </c>
      <c r="E112" s="23" t="s">
        <v>29</v>
      </c>
      <c r="F112" s="54">
        <v>45840</v>
      </c>
      <c r="G112" s="22" t="s">
        <v>63</v>
      </c>
      <c r="H112" s="29">
        <f>(183/365)*72500000</f>
        <v>36349315.068493158</v>
      </c>
      <c r="I112" s="26">
        <v>4.4290000000000003E-2</v>
      </c>
      <c r="J112" s="27">
        <f t="shared" si="47"/>
        <v>1609911.164383562</v>
      </c>
      <c r="K112" s="28" t="s">
        <v>64</v>
      </c>
      <c r="L112" s="1"/>
      <c r="M112" s="48"/>
      <c r="N112" s="48"/>
      <c r="O112" s="49"/>
      <c r="P112" s="48"/>
      <c r="Q112" s="48"/>
      <c r="R112" s="49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21"/>
      <c r="B113" s="30"/>
      <c r="C113" s="30"/>
      <c r="D113" s="31"/>
      <c r="E113" s="31"/>
      <c r="F113" s="32"/>
      <c r="G113" s="30"/>
      <c r="H113" s="29"/>
      <c r="I113" s="30"/>
      <c r="J113" s="27"/>
      <c r="K113" s="34"/>
      <c r="L113" s="1"/>
      <c r="M113" s="48"/>
      <c r="N113" s="48"/>
      <c r="O113" s="48"/>
      <c r="P113" s="48"/>
      <c r="Q113" s="48"/>
      <c r="R113" s="48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21"/>
      <c r="B114" s="30"/>
      <c r="C114" s="30"/>
      <c r="D114" s="31"/>
      <c r="E114" s="31"/>
      <c r="F114" s="32"/>
      <c r="G114" s="30"/>
      <c r="H114" s="29"/>
      <c r="I114" s="30"/>
      <c r="J114" s="27"/>
      <c r="K114" s="34"/>
      <c r="L114" s="1"/>
      <c r="M114" s="48"/>
      <c r="N114" s="48"/>
      <c r="O114" s="48"/>
      <c r="P114" s="48"/>
      <c r="Q114" s="48"/>
      <c r="R114" s="48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5"/>
      <c r="B115" s="36"/>
      <c r="C115" s="37"/>
      <c r="D115" s="37"/>
      <c r="E115" s="37"/>
      <c r="F115" s="36"/>
      <c r="G115" s="37"/>
      <c r="H115" s="37"/>
      <c r="I115" s="37"/>
      <c r="J115" s="36"/>
      <c r="K115" s="34"/>
      <c r="L115" s="1"/>
      <c r="M115" s="48"/>
      <c r="N115" s="48"/>
      <c r="O115" s="48"/>
      <c r="P115" s="48"/>
      <c r="Q115" s="48"/>
      <c r="R115" s="48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39" t="s">
        <v>40</v>
      </c>
      <c r="B116" s="40"/>
      <c r="C116" s="41"/>
      <c r="D116" s="41"/>
      <c r="E116" s="41"/>
      <c r="F116" s="40"/>
      <c r="G116" s="41"/>
      <c r="H116" s="42">
        <f>SUM(H99:H114)</f>
        <v>930919785.80732107</v>
      </c>
      <c r="I116" s="47">
        <f>IF(H116=0,"",J116/H116)</f>
        <v>3.8694629742184974E-2</v>
      </c>
      <c r="J116" s="44">
        <f>SUM(J99:J114)</f>
        <v>36021596.431488432</v>
      </c>
      <c r="K116" s="45"/>
      <c r="L116" s="1"/>
      <c r="M116" s="48"/>
      <c r="N116" s="48"/>
      <c r="O116" s="48"/>
      <c r="P116" s="48"/>
      <c r="Q116" s="48"/>
      <c r="R116" s="48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48"/>
      <c r="N117" s="48"/>
      <c r="O117" s="48"/>
      <c r="P117" s="48"/>
      <c r="Q117" s="48"/>
      <c r="R117" s="48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48"/>
      <c r="N118" s="48"/>
      <c r="O118" s="48"/>
      <c r="P118" s="48"/>
      <c r="Q118" s="48"/>
      <c r="R118" s="48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5" t="s">
        <v>14</v>
      </c>
      <c r="E119" s="16">
        <f>E96+1</f>
        <v>2026</v>
      </c>
      <c r="F119" s="1"/>
      <c r="G119" s="1"/>
      <c r="H119" s="1"/>
      <c r="I119" s="1"/>
      <c r="J119" s="1"/>
      <c r="K119" s="1"/>
      <c r="L119" s="1"/>
      <c r="M119" s="48"/>
      <c r="N119" s="48"/>
      <c r="O119" s="48"/>
      <c r="P119" s="48"/>
      <c r="Q119" s="48"/>
      <c r="R119" s="48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48"/>
      <c r="N120" s="48"/>
      <c r="O120" s="48"/>
      <c r="P120" s="48"/>
      <c r="Q120" s="48"/>
      <c r="R120" s="48"/>
      <c r="S120" s="1"/>
      <c r="T120" s="1"/>
      <c r="U120" s="1"/>
      <c r="V120" s="1"/>
      <c r="W120" s="1"/>
      <c r="X120" s="1"/>
      <c r="Y120" s="1"/>
      <c r="Z120" s="1"/>
    </row>
    <row r="121" spans="1:26" ht="34.799999999999997" customHeight="1" x14ac:dyDescent="0.25">
      <c r="A121" s="17" t="s">
        <v>15</v>
      </c>
      <c r="B121" s="18" t="s">
        <v>16</v>
      </c>
      <c r="C121" s="18" t="s">
        <v>17</v>
      </c>
      <c r="D121" s="19" t="s">
        <v>18</v>
      </c>
      <c r="E121" s="19" t="s">
        <v>19</v>
      </c>
      <c r="F121" s="18" t="s">
        <v>20</v>
      </c>
      <c r="G121" s="19" t="s">
        <v>21</v>
      </c>
      <c r="H121" s="19" t="s">
        <v>22</v>
      </c>
      <c r="I121" s="19" t="s">
        <v>65</v>
      </c>
      <c r="J121" s="19" t="s">
        <v>66</v>
      </c>
      <c r="K121" s="20" t="s">
        <v>25</v>
      </c>
      <c r="L121" s="1"/>
      <c r="M121" s="48"/>
      <c r="N121" s="48"/>
      <c r="O121" s="48"/>
      <c r="P121" s="48"/>
      <c r="Q121" s="48"/>
      <c r="R121" s="48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21">
        <v>1</v>
      </c>
      <c r="B122" s="30" t="str">
        <f t="shared" ref="B122:B123" si="61">B99</f>
        <v>Promissory Note</v>
      </c>
      <c r="C122" s="22" t="s">
        <v>51</v>
      </c>
      <c r="D122" s="23" t="s">
        <v>28</v>
      </c>
      <c r="E122" s="23" t="s">
        <v>29</v>
      </c>
      <c r="F122" s="32">
        <f t="shared" ref="F122:I122" si="62">F99</f>
        <v>39071</v>
      </c>
      <c r="G122" s="30" t="str">
        <f t="shared" si="62"/>
        <v>30 years</v>
      </c>
      <c r="H122" s="29">
        <f t="shared" si="62"/>
        <v>50000000</v>
      </c>
      <c r="I122" s="33">
        <f t="shared" si="62"/>
        <v>4.9680000000000002E-2</v>
      </c>
      <c r="J122" s="27">
        <f t="shared" ref="J122:J130" si="63">H122*I122</f>
        <v>2484000</v>
      </c>
      <c r="K122" s="28" t="s">
        <v>31</v>
      </c>
      <c r="L122" s="1"/>
      <c r="M122" s="48"/>
      <c r="N122" s="48"/>
      <c r="O122" s="48"/>
      <c r="P122" s="48"/>
      <c r="Q122" s="48"/>
      <c r="R122" s="49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21">
        <v>2</v>
      </c>
      <c r="B123" s="30" t="str">
        <f t="shared" si="61"/>
        <v>Promissory Note</v>
      </c>
      <c r="C123" s="22" t="s">
        <v>51</v>
      </c>
      <c r="D123" s="23" t="s">
        <v>28</v>
      </c>
      <c r="E123" s="23" t="s">
        <v>29</v>
      </c>
      <c r="F123" s="32">
        <f t="shared" ref="F123:I123" si="64">F100</f>
        <v>41408</v>
      </c>
      <c r="G123" s="30" t="str">
        <f t="shared" si="64"/>
        <v>30 years</v>
      </c>
      <c r="H123" s="29">
        <f t="shared" si="64"/>
        <v>107185000</v>
      </c>
      <c r="I123" s="33">
        <f t="shared" si="64"/>
        <v>3.9910000000000001E-2</v>
      </c>
      <c r="J123" s="27">
        <f t="shared" si="63"/>
        <v>4277753.3500000006</v>
      </c>
      <c r="K123" s="28" t="s">
        <v>32</v>
      </c>
      <c r="L123" s="1"/>
      <c r="M123" s="48"/>
      <c r="N123" s="48"/>
      <c r="O123" s="48"/>
      <c r="P123" s="48"/>
      <c r="Q123" s="48"/>
      <c r="R123" s="49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21">
        <v>3</v>
      </c>
      <c r="B124" s="30" t="str">
        <f>B102</f>
        <v>Promissory Note</v>
      </c>
      <c r="C124" s="22" t="s">
        <v>51</v>
      </c>
      <c r="D124" s="23" t="s">
        <v>28</v>
      </c>
      <c r="E124" s="23" t="s">
        <v>29</v>
      </c>
      <c r="F124" s="32">
        <f t="shared" ref="F124:I124" si="65">F102</f>
        <v>42044</v>
      </c>
      <c r="G124" s="30" t="str">
        <f t="shared" si="65"/>
        <v>30 years</v>
      </c>
      <c r="H124" s="29">
        <f t="shared" si="65"/>
        <v>121333000</v>
      </c>
      <c r="I124" s="33">
        <f t="shared" si="65"/>
        <v>3.6389999999999999E-2</v>
      </c>
      <c r="J124" s="27">
        <f t="shared" si="63"/>
        <v>4415307.87</v>
      </c>
      <c r="K124" s="28" t="s">
        <v>56</v>
      </c>
      <c r="L124" s="1"/>
      <c r="M124" s="48"/>
      <c r="N124" s="48"/>
      <c r="O124" s="48"/>
      <c r="P124" s="48"/>
      <c r="Q124" s="48"/>
      <c r="R124" s="49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21">
        <v>4</v>
      </c>
      <c r="B125" s="30" t="str">
        <f t="shared" ref="B125:B127" si="66">B104</f>
        <v>Promissory Note</v>
      </c>
      <c r="C125" s="22" t="s">
        <v>51</v>
      </c>
      <c r="D125" s="23" t="s">
        <v>28</v>
      </c>
      <c r="E125" s="23" t="s">
        <v>29</v>
      </c>
      <c r="F125" s="32">
        <f t="shared" ref="F125:I125" si="67">F104</f>
        <v>42180</v>
      </c>
      <c r="G125" s="30" t="str">
        <f t="shared" si="67"/>
        <v>30 years</v>
      </c>
      <c r="H125" s="29">
        <f t="shared" si="67"/>
        <v>14001000</v>
      </c>
      <c r="I125" s="33">
        <f t="shared" si="67"/>
        <v>3.6389999999999999E-2</v>
      </c>
      <c r="J125" s="27">
        <f t="shared" si="63"/>
        <v>509496.38999999996</v>
      </c>
      <c r="K125" s="28" t="s">
        <v>58</v>
      </c>
      <c r="L125" s="1"/>
      <c r="M125" s="48"/>
      <c r="N125" s="48"/>
      <c r="O125" s="48"/>
      <c r="P125" s="48"/>
      <c r="Q125" s="48"/>
      <c r="R125" s="49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21">
        <v>5</v>
      </c>
      <c r="B126" s="30" t="str">
        <f t="shared" si="66"/>
        <v>Promissory Note</v>
      </c>
      <c r="C126" s="22" t="s">
        <v>51</v>
      </c>
      <c r="D126" s="23" t="s">
        <v>28</v>
      </c>
      <c r="E126" s="23" t="s">
        <v>29</v>
      </c>
      <c r="F126" s="32">
        <f t="shared" ref="F126:I126" si="68">F105</f>
        <v>43754</v>
      </c>
      <c r="G126" s="30" t="str">
        <f t="shared" si="68"/>
        <v>10 years</v>
      </c>
      <c r="H126" s="29">
        <f t="shared" si="68"/>
        <v>87500000</v>
      </c>
      <c r="I126" s="33">
        <f t="shared" si="68"/>
        <v>2.6599999999999999E-2</v>
      </c>
      <c r="J126" s="27">
        <f t="shared" si="63"/>
        <v>2327500</v>
      </c>
      <c r="K126" s="57" t="s">
        <v>36</v>
      </c>
      <c r="L126" s="1"/>
      <c r="M126" s="48"/>
      <c r="N126" s="48"/>
      <c r="O126" s="48"/>
      <c r="P126" s="48"/>
      <c r="Q126" s="50"/>
      <c r="R126" s="52"/>
      <c r="S126" s="2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21">
        <v>6</v>
      </c>
      <c r="B127" s="30" t="str">
        <f t="shared" si="66"/>
        <v>Promissory Note</v>
      </c>
      <c r="C127" s="22" t="s">
        <v>51</v>
      </c>
      <c r="D127" s="23" t="s">
        <v>28</v>
      </c>
      <c r="E127" s="23" t="s">
        <v>29</v>
      </c>
      <c r="F127" s="32">
        <f t="shared" ref="F127:I127" si="69">F106</f>
        <v>43754</v>
      </c>
      <c r="G127" s="30" t="str">
        <f t="shared" si="69"/>
        <v>30 years</v>
      </c>
      <c r="H127" s="29">
        <f t="shared" si="69"/>
        <v>162500000</v>
      </c>
      <c r="I127" s="33">
        <f t="shared" si="69"/>
        <v>3.2099999999999997E-2</v>
      </c>
      <c r="J127" s="27">
        <f t="shared" si="63"/>
        <v>5216249.9999999991</v>
      </c>
      <c r="K127" s="58"/>
      <c r="L127" s="1"/>
      <c r="M127" s="48"/>
      <c r="N127" s="48"/>
      <c r="O127" s="48"/>
      <c r="P127" s="48"/>
      <c r="Q127" s="50"/>
      <c r="R127" s="52"/>
      <c r="S127" s="2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21">
        <v>7</v>
      </c>
      <c r="B128" s="30" t="str">
        <f t="shared" ref="B128:B129" si="70">B111</f>
        <v>Promissory Note</v>
      </c>
      <c r="C128" s="22" t="s">
        <v>51</v>
      </c>
      <c r="D128" s="23" t="s">
        <v>28</v>
      </c>
      <c r="E128" s="23" t="s">
        <v>29</v>
      </c>
      <c r="F128" s="32">
        <f t="shared" ref="F128:G128" si="71">F111</f>
        <v>45691</v>
      </c>
      <c r="G128" s="30" t="str">
        <f t="shared" si="71"/>
        <v>10 years</v>
      </c>
      <c r="H128" s="25">
        <v>350000000</v>
      </c>
      <c r="I128" s="33">
        <f t="shared" ref="I128:I129" si="72">I111</f>
        <v>4.4290000000000003E-2</v>
      </c>
      <c r="J128" s="27">
        <f t="shared" si="63"/>
        <v>15501500.000000002</v>
      </c>
      <c r="K128" s="28" t="s">
        <v>67</v>
      </c>
      <c r="L128" s="1"/>
      <c r="M128" s="48"/>
      <c r="N128" s="48"/>
      <c r="O128" s="49"/>
      <c r="P128" s="48"/>
      <c r="Q128" s="50"/>
      <c r="R128" s="52"/>
      <c r="S128" s="2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21">
        <v>8</v>
      </c>
      <c r="B129" s="30" t="str">
        <f t="shared" si="70"/>
        <v>Promissory Note</v>
      </c>
      <c r="C129" s="22" t="s">
        <v>51</v>
      </c>
      <c r="D129" s="23" t="s">
        <v>28</v>
      </c>
      <c r="E129" s="23" t="s">
        <v>29</v>
      </c>
      <c r="F129" s="32">
        <f t="shared" ref="F129:G129" si="73">F112</f>
        <v>45840</v>
      </c>
      <c r="G129" s="30" t="str">
        <f t="shared" si="73"/>
        <v>9.6 years</v>
      </c>
      <c r="H129" s="25">
        <v>72500000</v>
      </c>
      <c r="I129" s="33">
        <f t="shared" si="72"/>
        <v>4.4290000000000003E-2</v>
      </c>
      <c r="J129" s="27">
        <f t="shared" si="63"/>
        <v>3211025</v>
      </c>
      <c r="K129" s="28" t="s">
        <v>68</v>
      </c>
      <c r="L129" s="1"/>
      <c r="M129" s="48"/>
      <c r="N129" s="48"/>
      <c r="O129" s="49"/>
      <c r="P129" s="48"/>
      <c r="Q129" s="50"/>
      <c r="R129" s="52"/>
      <c r="S129" s="2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21">
        <v>9</v>
      </c>
      <c r="B130" s="22" t="s">
        <v>37</v>
      </c>
      <c r="C130" s="22" t="s">
        <v>51</v>
      </c>
      <c r="D130" s="23" t="s">
        <v>28</v>
      </c>
      <c r="E130" s="23" t="s">
        <v>29</v>
      </c>
      <c r="F130" s="24">
        <v>46205</v>
      </c>
      <c r="G130" s="22" t="s">
        <v>38</v>
      </c>
      <c r="H130" s="29">
        <f>(183/365)*110000000</f>
        <v>55150684.931506857</v>
      </c>
      <c r="I130" s="26">
        <v>4.5100000000000001E-2</v>
      </c>
      <c r="J130" s="27">
        <f t="shared" si="63"/>
        <v>2487295.8904109593</v>
      </c>
      <c r="K130" s="28" t="s">
        <v>69</v>
      </c>
      <c r="L130" s="1"/>
      <c r="M130" s="48"/>
      <c r="N130" s="48"/>
      <c r="O130" s="49"/>
      <c r="P130" s="48"/>
      <c r="Q130" s="52"/>
      <c r="R130" s="52"/>
      <c r="S130" s="2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21">
        <v>10</v>
      </c>
      <c r="B131" s="22"/>
      <c r="C131" s="22"/>
      <c r="D131" s="23"/>
      <c r="E131" s="23"/>
      <c r="F131" s="24"/>
      <c r="G131" s="30"/>
      <c r="H131" s="29"/>
      <c r="I131" s="46"/>
      <c r="J131" s="27"/>
      <c r="K131" s="34"/>
      <c r="L131" s="1"/>
      <c r="M131" s="48"/>
      <c r="N131" s="48"/>
      <c r="O131" s="48"/>
      <c r="P131" s="48"/>
      <c r="Q131" s="48"/>
      <c r="R131" s="49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21"/>
      <c r="B132" s="30"/>
      <c r="C132" s="30"/>
      <c r="D132" s="31"/>
      <c r="E132" s="31"/>
      <c r="F132" s="32"/>
      <c r="G132" s="30"/>
      <c r="H132" s="29"/>
      <c r="I132" s="30"/>
      <c r="J132" s="27"/>
      <c r="K132" s="34"/>
      <c r="L132" s="1"/>
      <c r="M132" s="48"/>
      <c r="N132" s="48"/>
      <c r="O132" s="48"/>
      <c r="P132" s="48"/>
      <c r="Q132" s="48"/>
      <c r="R132" s="48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35"/>
      <c r="B133" s="36"/>
      <c r="C133" s="37"/>
      <c r="D133" s="37"/>
      <c r="E133" s="37"/>
      <c r="F133" s="36"/>
      <c r="G133" s="37"/>
      <c r="H133" s="37"/>
      <c r="I133" s="37"/>
      <c r="J133" s="36"/>
      <c r="K133" s="34"/>
      <c r="L133" s="1"/>
      <c r="M133" s="48"/>
      <c r="N133" s="48"/>
      <c r="O133" s="48"/>
      <c r="P133" s="48"/>
      <c r="Q133" s="48"/>
      <c r="R133" s="48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39" t="s">
        <v>40</v>
      </c>
      <c r="B134" s="40"/>
      <c r="C134" s="41"/>
      <c r="D134" s="41"/>
      <c r="E134" s="41"/>
      <c r="F134" s="40"/>
      <c r="G134" s="41"/>
      <c r="H134" s="42">
        <f>SUM(H122:H132)</f>
        <v>1020169684.9315069</v>
      </c>
      <c r="I134" s="47">
        <f>IF(H134=0,"",J134/H134)</f>
        <v>3.9630787993004707E-2</v>
      </c>
      <c r="J134" s="44">
        <f>SUM(J122:J132)</f>
        <v>40430128.500410959</v>
      </c>
      <c r="K134" s="45"/>
      <c r="L134" s="1"/>
      <c r="M134" s="48"/>
      <c r="N134" s="48"/>
      <c r="O134" s="48"/>
      <c r="P134" s="48"/>
      <c r="Q134" s="48"/>
      <c r="R134" s="48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5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5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</sheetData>
  <mergeCells count="21">
    <mergeCell ref="A10:K10"/>
    <mergeCell ref="A11:K11"/>
    <mergeCell ref="L11:O11"/>
    <mergeCell ref="B15:K15"/>
    <mergeCell ref="B16:K16"/>
    <mergeCell ref="B17:K17"/>
    <mergeCell ref="A19:K19"/>
    <mergeCell ref="K65:K66"/>
    <mergeCell ref="K67:K68"/>
    <mergeCell ref="K82:K83"/>
    <mergeCell ref="K84:K85"/>
    <mergeCell ref="K86:K87"/>
    <mergeCell ref="K105:K106"/>
    <mergeCell ref="K126:K127"/>
    <mergeCell ref="K25:K26"/>
    <mergeCell ref="K27:K28"/>
    <mergeCell ref="K29:K30"/>
    <mergeCell ref="K44:K45"/>
    <mergeCell ref="K46:K47"/>
    <mergeCell ref="K48:K49"/>
    <mergeCell ref="K63:K64"/>
  </mergeCells>
  <dataValidations count="2">
    <dataValidation type="list" allowBlank="1" showErrorMessage="1" sqref="D23:D34 D42:D53 D61:D72 D80:D91 D99:D114 D122:D132" xr:uid="{00000000-0002-0000-0000-000000000000}">
      <formula1>"Affiliated,Third-Party"</formula1>
    </dataValidation>
    <dataValidation type="list" allowBlank="1" showErrorMessage="1" sqref="E23:E34 E42:E53 E61:E72 E80:E91 E99:E114 E122:E132" xr:uid="{00000000-0002-0000-0000-000001000000}">
      <formula1>"Fixed Rate,Variable Rate"</formula1>
    </dataValidation>
  </dataValidations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App.2-OB_Debt Instruments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2025-04-09T15:32:26Z</dcterms:modified>
</cp:coreProperties>
</file>