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Aprild\.syncclient\1695232715975\aprildugan@hydroottawa.com\11atUw4yjHVLGI8pxRde1SNSF3SCQn_Ih\"/>
    </mc:Choice>
  </mc:AlternateContent>
  <xr:revisionPtr revIDLastSave="0" documentId="13_ncr:1_{418EE764-BFD8-4D18-B401-CC795A01B447}" xr6:coauthVersionLast="47" xr6:coauthVersionMax="47" xr10:uidLastSave="{00000000-0000-0000-0000-000000000000}"/>
  <bookViews>
    <workbookView xWindow="-28920" yWindow="-120" windowWidth="29040" windowHeight="15840" xr2:uid="{00000000-000D-0000-FFFF-FFFF00000000}"/>
  </bookViews>
  <sheets>
    <sheet name="Summary" sheetId="1" r:id="rId1"/>
    <sheet name="2026" sheetId="3" r:id="rId2"/>
    <sheet name="2027" sheetId="4" r:id="rId3"/>
    <sheet name="2028" sheetId="5" r:id="rId4"/>
    <sheet name="2029" sheetId="6" r:id="rId5"/>
    <sheet name="2030" sheetId="7" r:id="rId6"/>
    <sheet name="Proposed Rates" sheetId="8" r:id="rId7"/>
    <sheet name="Res (100)" sheetId="9" r:id="rId8"/>
    <sheet name="Res (232)" sheetId="10" r:id="rId9"/>
    <sheet name="Res (250)" sheetId="11" r:id="rId10"/>
    <sheet name="Res (500)" sheetId="12" r:id="rId11"/>
    <sheet name="Res (620)" sheetId="13" r:id="rId12"/>
    <sheet name="Res (640)" sheetId="14" r:id="rId13"/>
    <sheet name="Res (750)" sheetId="15" r:id="rId14"/>
    <sheet name="Res (1000)" sheetId="16" r:id="rId15"/>
    <sheet name="Res (1500)" sheetId="17" r:id="rId16"/>
    <sheet name="Res (2000)" sheetId="18" r:id="rId17"/>
    <sheet name="SC (1000)" sheetId="19" r:id="rId18"/>
    <sheet name="SC (2000)" sheetId="20" r:id="rId19"/>
    <sheet name="SC (2400)" sheetId="21" r:id="rId20"/>
    <sheet name="SC (5000)" sheetId="22" r:id="rId21"/>
    <sheet name="SC (10000)" sheetId="23" r:id="rId22"/>
    <sheet name="SC (15000)" sheetId="24" r:id="rId23"/>
    <sheet name="&gt;50 (100)" sheetId="25" r:id="rId24"/>
    <sheet name="&gt;50 (185)" sheetId="26" r:id="rId25"/>
    <sheet name="&gt;50 (250)" sheetId="27" r:id="rId26"/>
    <sheet name="&gt;50 (250) 51,000" sheetId="28" r:id="rId27"/>
    <sheet name="&gt;50 (500)" sheetId="29" r:id="rId28"/>
    <sheet name="&gt;50 (1000)" sheetId="30" r:id="rId29"/>
    <sheet name="&gt;1500(1925)" sheetId="31" r:id="rId30"/>
    <sheet name="&gt;1500(2500)" sheetId="32" r:id="rId31"/>
    <sheet name="&gt;1500(4000)" sheetId="33" r:id="rId32"/>
    <sheet name="LU(7500)" sheetId="34" r:id="rId33"/>
    <sheet name="LU(7900)" sheetId="35" r:id="rId34"/>
    <sheet name="LU(10000)" sheetId="36" r:id="rId35"/>
    <sheet name="SN (.4)" sheetId="37" r:id="rId36"/>
    <sheet name="StLght(1)" sheetId="38" r:id="rId37"/>
    <sheet name="StLght(50)" sheetId="39" r:id="rId38"/>
    <sheet name="StLght (4910)" sheetId="40" r:id="rId39"/>
    <sheet name="USL (470)" sheetId="41" r:id="rId40"/>
  </sheets>
  <externalReferences>
    <externalReference r:id="rId41"/>
  </externalReferences>
  <definedNames>
    <definedName name="BI_LDCLIST" localSheetId="1">#REF!</definedName>
    <definedName name="BI_LDCLIST" localSheetId="3">#REF!</definedName>
    <definedName name="BI_LDCLIST" localSheetId="4">#REF!</definedName>
    <definedName name="BI_LDCLIST" localSheetId="5">#REF!</definedName>
    <definedName name="BI_LDCLIST">#REF!</definedName>
    <definedName name="contactf" localSheetId="1">#REF!</definedName>
    <definedName name="contactf" localSheetId="3">#REF!</definedName>
    <definedName name="contactf" localSheetId="4">#REF!</definedName>
    <definedName name="contactf" localSheetId="5">#REF!</definedName>
    <definedName name="contactf">#REF!</definedName>
    <definedName name="COS_RES_CUSTOMERS" localSheetId="1">#REF!</definedName>
    <definedName name="COS_RES_CUSTOMERS" localSheetId="3">#REF!</definedName>
    <definedName name="COS_RES_CUSTOMERS" localSheetId="4">#REF!</definedName>
    <definedName name="COS_RES_CUSTOMERS" localSheetId="5">#REF!</definedName>
    <definedName name="COS_RES_CUSTOMERS">#REF!</definedName>
    <definedName name="COS_RES_KWH" localSheetId="1">#REF!</definedName>
    <definedName name="COS_RES_KWH" localSheetId="3">#REF!</definedName>
    <definedName name="COS_RES_KWH" localSheetId="4">#REF!</definedName>
    <definedName name="COS_RES_KWH" localSheetId="5">#REF!</definedName>
    <definedName name="COS_RES_KWH">#REF!</definedName>
    <definedName name="Cust3a" localSheetId="1">#REF!</definedName>
    <definedName name="Cust3a" localSheetId="3">#REF!</definedName>
    <definedName name="Cust3a" localSheetId="4">#REF!</definedName>
    <definedName name="Cust3a" localSheetId="5">#REF!</definedName>
    <definedName name="Cust3a">#REF!</definedName>
    <definedName name="Cust3b" localSheetId="1">#REF!</definedName>
    <definedName name="Cust3b" localSheetId="3">#REF!</definedName>
    <definedName name="Cust3b" localSheetId="4">#REF!</definedName>
    <definedName name="Cust3b" localSheetId="5">#REF!</definedName>
    <definedName name="Cust3b">#REF!</definedName>
    <definedName name="CustomerAdministration" localSheetId="3">#REF!</definedName>
    <definedName name="CustomerAdministration" localSheetId="4">#REF!</definedName>
    <definedName name="CustomerAdministration" localSheetId="5">#REF!</definedName>
    <definedName name="CustomerAdministration1" localSheetId="1">#REF!</definedName>
    <definedName name="CustomerAdministration1">#REF!</definedName>
    <definedName name="DRC" localSheetId="1">#REF!</definedName>
    <definedName name="DRC" localSheetId="3">#REF!</definedName>
    <definedName name="DRC" localSheetId="4">#REF!</definedName>
    <definedName name="DRC" localSheetId="5">#REF!</definedName>
    <definedName name="DRC">#REF!</definedName>
    <definedName name="fed_sb" localSheetId="1">#REF!</definedName>
    <definedName name="fed_sb" localSheetId="3">#REF!</definedName>
    <definedName name="fed_sb" localSheetId="4">#REF!</definedName>
    <definedName name="fed_sb" localSheetId="5">#REF!</definedName>
    <definedName name="fed_sb">#REF!</definedName>
    <definedName name="fedtax" localSheetId="1">#REF!</definedName>
    <definedName name="fedtax" localSheetId="3">#REF!</definedName>
    <definedName name="fedtax" localSheetId="4">#REF!</definedName>
    <definedName name="fedtax" localSheetId="5">#REF!</definedName>
    <definedName name="fedtax">#REF!</definedName>
    <definedName name="forecast_wholesale_lineplus" localSheetId="1">#REF!</definedName>
    <definedName name="forecast_wholesale_lineplus" localSheetId="3">#REF!</definedName>
    <definedName name="forecast_wholesale_lineplus" localSheetId="4">#REF!</definedName>
    <definedName name="forecast_wholesale_lineplus" localSheetId="5">#REF!</definedName>
    <definedName name="forecast_wholesale_lineplus">#REF!</definedName>
    <definedName name="forecast_wholesale_network" localSheetId="1">#REF!</definedName>
    <definedName name="forecast_wholesale_network" localSheetId="3">#REF!</definedName>
    <definedName name="forecast_wholesale_network" localSheetId="4">#REF!</definedName>
    <definedName name="forecast_wholesale_network" localSheetId="5">#REF!</definedName>
    <definedName name="forecast_wholesale_network">#REF!</definedName>
    <definedName name="G1LD" localSheetId="1">#REF!</definedName>
    <definedName name="G1LD" localSheetId="3">#REF!</definedName>
    <definedName name="G1LD" localSheetId="4">#REF!</definedName>
    <definedName name="G1LD" localSheetId="5">#REF!</definedName>
    <definedName name="G1LD">#REF!</definedName>
    <definedName name="G1LDCBR" localSheetId="1">#REF!</definedName>
    <definedName name="G1LDCBR" localSheetId="3">#REF!</definedName>
    <definedName name="G1LDCBR" localSheetId="4">#REF!</definedName>
    <definedName name="G1LDCBR" localSheetId="5">#REF!</definedName>
    <definedName name="G1LDCBR">#REF!</definedName>
    <definedName name="Group1Desposing" localSheetId="1">#REF!</definedName>
    <definedName name="Group1Desposing" localSheetId="3">#REF!</definedName>
    <definedName name="Group1Desposing" localSheetId="4">#REF!</definedName>
    <definedName name="Group1Desposing" localSheetId="5">#REF!</definedName>
    <definedName name="Group1Desposing">#REF!</definedName>
    <definedName name="Incr2000" localSheetId="1">#REF!</definedName>
    <definedName name="Incr2000" localSheetId="3">#REF!</definedName>
    <definedName name="Incr2000" localSheetId="4">#REF!</definedName>
    <definedName name="Incr2000" localSheetId="5">#REF!</definedName>
    <definedName name="Incr2000">#REF!</definedName>
    <definedName name="LIMIT" localSheetId="1">#REF!</definedName>
    <definedName name="LIMIT" localSheetId="3">#REF!</definedName>
    <definedName name="LIMIT" localSheetId="4">#REF!</definedName>
    <definedName name="LIMIT" localSheetId="5">#REF!</definedName>
    <definedName name="LIMIT">#REF!</definedName>
    <definedName name="listdata" localSheetId="1">#REF!</definedName>
    <definedName name="listdata" localSheetId="3">#REF!</definedName>
    <definedName name="listdata" localSheetId="4">#REF!</definedName>
    <definedName name="listdata" localSheetId="5">#REF!</definedName>
    <definedName name="listdata">#REF!</definedName>
    <definedName name="man_beg_bud" localSheetId="1">#REF!</definedName>
    <definedName name="man_beg_bud" localSheetId="3">#REF!</definedName>
    <definedName name="man_beg_bud" localSheetId="4">#REF!</definedName>
    <definedName name="man_beg_bud" localSheetId="5">#REF!</definedName>
    <definedName name="man_beg_bud">#REF!</definedName>
    <definedName name="man_end_bud" localSheetId="1">#REF!</definedName>
    <definedName name="man_end_bud" localSheetId="3">#REF!</definedName>
    <definedName name="man_end_bud" localSheetId="4">#REF!</definedName>
    <definedName name="man_end_bud" localSheetId="5">#REF!</definedName>
    <definedName name="man_end_bud">#REF!</definedName>
    <definedName name="man12ACT" localSheetId="1">#REF!</definedName>
    <definedName name="man12ACT" localSheetId="3">#REF!</definedName>
    <definedName name="man12ACT" localSheetId="4">#REF!</definedName>
    <definedName name="man12ACT" localSheetId="5">#REF!</definedName>
    <definedName name="man12ACT">#REF!</definedName>
    <definedName name="MANBUD" localSheetId="1">#REF!</definedName>
    <definedName name="MANBUD" localSheetId="3">#REF!</definedName>
    <definedName name="MANBUD" localSheetId="4">#REF!</definedName>
    <definedName name="MANBUD" localSheetId="5">#REF!</definedName>
    <definedName name="MANBUD">#REF!</definedName>
    <definedName name="manCYACT" localSheetId="1">#REF!</definedName>
    <definedName name="manCYACT" localSheetId="3">#REF!</definedName>
    <definedName name="manCYACT" localSheetId="4">#REF!</definedName>
    <definedName name="manCYACT" localSheetId="5">#REF!</definedName>
    <definedName name="manCYACT">#REF!</definedName>
    <definedName name="manCYBUD" localSheetId="1">#REF!</definedName>
    <definedName name="manCYBUD" localSheetId="3">#REF!</definedName>
    <definedName name="manCYBUD" localSheetId="4">#REF!</definedName>
    <definedName name="manCYBUD" localSheetId="5">#REF!</definedName>
    <definedName name="manCYBUD">#REF!</definedName>
    <definedName name="manCYF" localSheetId="1">#REF!</definedName>
    <definedName name="manCYF" localSheetId="3">#REF!</definedName>
    <definedName name="manCYF" localSheetId="4">#REF!</definedName>
    <definedName name="manCYF" localSheetId="5">#REF!</definedName>
    <definedName name="manCYF">#REF!</definedName>
    <definedName name="MANEND" localSheetId="1">#REF!</definedName>
    <definedName name="MANEND" localSheetId="3">#REF!</definedName>
    <definedName name="MANEND" localSheetId="4">#REF!</definedName>
    <definedName name="MANEND" localSheetId="5">#REF!</definedName>
    <definedName name="MANEND">#REF!</definedName>
    <definedName name="manNYbud" localSheetId="1">#REF!</definedName>
    <definedName name="manNYbud" localSheetId="3">#REF!</definedName>
    <definedName name="manNYbud" localSheetId="4">#REF!</definedName>
    <definedName name="manNYbud" localSheetId="5">#REF!</definedName>
    <definedName name="manNYbud">#REF!</definedName>
    <definedName name="manpower_costs" localSheetId="1">#REF!</definedName>
    <definedName name="manpower_costs" localSheetId="3">#REF!</definedName>
    <definedName name="manpower_costs" localSheetId="4">#REF!</definedName>
    <definedName name="manpower_costs" localSheetId="5">#REF!</definedName>
    <definedName name="manpower_costs">#REF!</definedName>
    <definedName name="manPYACT" localSheetId="1">#REF!</definedName>
    <definedName name="manPYACT" localSheetId="3">#REF!</definedName>
    <definedName name="manPYACT" localSheetId="4">#REF!</definedName>
    <definedName name="manPYACT" localSheetId="5">#REF!</definedName>
    <definedName name="manPYACT">#REF!</definedName>
    <definedName name="MANSTART" localSheetId="1">#REF!</definedName>
    <definedName name="MANSTART" localSheetId="3">#REF!</definedName>
    <definedName name="MANSTART" localSheetId="4">#REF!</definedName>
    <definedName name="MANSTART" localSheetId="5">#REF!</definedName>
    <definedName name="MANSTART">#REF!</definedName>
    <definedName name="mat_beg_bud" localSheetId="1">#REF!</definedName>
    <definedName name="mat_beg_bud" localSheetId="3">#REF!</definedName>
    <definedName name="mat_beg_bud" localSheetId="4">#REF!</definedName>
    <definedName name="mat_beg_bud" localSheetId="5">#REF!</definedName>
    <definedName name="mat_beg_bud">#REF!</definedName>
    <definedName name="mat_end_bud" localSheetId="1">#REF!</definedName>
    <definedName name="mat_end_bud" localSheetId="3">#REF!</definedName>
    <definedName name="mat_end_bud" localSheetId="4">#REF!</definedName>
    <definedName name="mat_end_bud" localSheetId="5">#REF!</definedName>
    <definedName name="mat_end_bud">#REF!</definedName>
    <definedName name="mat12ACT" localSheetId="1">#REF!</definedName>
    <definedName name="mat12ACT" localSheetId="3">#REF!</definedName>
    <definedName name="mat12ACT" localSheetId="4">#REF!</definedName>
    <definedName name="mat12ACT" localSheetId="5">#REF!</definedName>
    <definedName name="mat12ACT">#REF!</definedName>
    <definedName name="MATBUD" localSheetId="1">#REF!</definedName>
    <definedName name="MATBUD" localSheetId="3">#REF!</definedName>
    <definedName name="MATBUD" localSheetId="4">#REF!</definedName>
    <definedName name="MATBUD" localSheetId="5">#REF!</definedName>
    <definedName name="MATBUD">#REF!</definedName>
    <definedName name="matCYACT" localSheetId="1">#REF!</definedName>
    <definedName name="matCYACT" localSheetId="3">#REF!</definedName>
    <definedName name="matCYACT" localSheetId="4">#REF!</definedName>
    <definedName name="matCYACT" localSheetId="5">#REF!</definedName>
    <definedName name="matCYACT">#REF!</definedName>
    <definedName name="matCYBUD" localSheetId="1">#REF!</definedName>
    <definedName name="matCYBUD" localSheetId="3">#REF!</definedName>
    <definedName name="matCYBUD" localSheetId="4">#REF!</definedName>
    <definedName name="matCYBUD" localSheetId="5">#REF!</definedName>
    <definedName name="matCYBUD">#REF!</definedName>
    <definedName name="matCYF" localSheetId="1">#REF!</definedName>
    <definedName name="matCYF" localSheetId="3">#REF!</definedName>
    <definedName name="matCYF" localSheetId="4">#REF!</definedName>
    <definedName name="matCYF" localSheetId="5">#REF!</definedName>
    <definedName name="matCYF">#REF!</definedName>
    <definedName name="MATEND" localSheetId="1">#REF!</definedName>
    <definedName name="MATEND" localSheetId="3">#REF!</definedName>
    <definedName name="MATEND" localSheetId="4">#REF!</definedName>
    <definedName name="MATEND" localSheetId="5">#REF!</definedName>
    <definedName name="MATEND">#REF!</definedName>
    <definedName name="material_costs" localSheetId="1">#REF!</definedName>
    <definedName name="material_costs" localSheetId="3">#REF!</definedName>
    <definedName name="material_costs" localSheetId="4">#REF!</definedName>
    <definedName name="material_costs" localSheetId="5">#REF!</definedName>
    <definedName name="material_costs">#REF!</definedName>
    <definedName name="matNYbud" localSheetId="1">#REF!</definedName>
    <definedName name="matNYbud" localSheetId="3">#REF!</definedName>
    <definedName name="matNYbud" localSheetId="4">#REF!</definedName>
    <definedName name="matNYbud" localSheetId="5">#REF!</definedName>
    <definedName name="matNYbud">#REF!</definedName>
    <definedName name="matPYACT" localSheetId="1">#REF!</definedName>
    <definedName name="matPYACT" localSheetId="3">#REF!</definedName>
    <definedName name="matPYACT" localSheetId="4">#REF!</definedName>
    <definedName name="matPYACT" localSheetId="5">#REF!</definedName>
    <definedName name="matPYACT">#REF!</definedName>
    <definedName name="MATSTART" localSheetId="1">#REF!</definedName>
    <definedName name="MATSTART" localSheetId="3">#REF!</definedName>
    <definedName name="MATSTART" localSheetId="4">#REF!</definedName>
    <definedName name="MATSTART" localSheetId="5">#REF!</definedName>
    <definedName name="MATSTART">#REF!</definedName>
    <definedName name="maxtax" localSheetId="1">#REF!</definedName>
    <definedName name="maxtax" localSheetId="3">#REF!</definedName>
    <definedName name="maxtax" localSheetId="4">#REF!</definedName>
    <definedName name="maxtax" localSheetId="5">#REF!</definedName>
    <definedName name="maxtax">#REF!</definedName>
    <definedName name="ontario_sb" localSheetId="1">#REF!</definedName>
    <definedName name="ontario_sb" localSheetId="3">#REF!</definedName>
    <definedName name="ontario_sb" localSheetId="4">#REF!</definedName>
    <definedName name="ontario_sb" localSheetId="5">#REF!</definedName>
    <definedName name="ontario_sb">#REF!</definedName>
    <definedName name="ontariotax" localSheetId="1">#REF!</definedName>
    <definedName name="ontariotax" localSheetId="3">#REF!</definedName>
    <definedName name="ontariotax" localSheetId="4">#REF!</definedName>
    <definedName name="ontariotax" localSheetId="5">#REF!</definedName>
    <definedName name="ontariotax">#REF!</definedName>
    <definedName name="oth_beg_bud" localSheetId="1">#REF!</definedName>
    <definedName name="oth_beg_bud" localSheetId="3">#REF!</definedName>
    <definedName name="oth_beg_bud" localSheetId="4">#REF!</definedName>
    <definedName name="oth_beg_bud" localSheetId="5">#REF!</definedName>
    <definedName name="oth_beg_bud">#REF!</definedName>
    <definedName name="oth_end_bud" localSheetId="1">#REF!</definedName>
    <definedName name="oth_end_bud" localSheetId="3">#REF!</definedName>
    <definedName name="oth_end_bud" localSheetId="4">#REF!</definedName>
    <definedName name="oth_end_bud" localSheetId="5">#REF!</definedName>
    <definedName name="oth_end_bud">#REF!</definedName>
    <definedName name="oth12ACT" localSheetId="1">#REF!</definedName>
    <definedName name="oth12ACT" localSheetId="3">#REF!</definedName>
    <definedName name="oth12ACT" localSheetId="4">#REF!</definedName>
    <definedName name="oth12ACT" localSheetId="5">#REF!</definedName>
    <definedName name="oth12ACT">#REF!</definedName>
    <definedName name="othCYACT" localSheetId="1">#REF!</definedName>
    <definedName name="othCYACT" localSheetId="3">#REF!</definedName>
    <definedName name="othCYACT" localSheetId="4">#REF!</definedName>
    <definedName name="othCYACT" localSheetId="5">#REF!</definedName>
    <definedName name="othCYACT">#REF!</definedName>
    <definedName name="othCYBUD" localSheetId="1">#REF!</definedName>
    <definedName name="othCYBUD" localSheetId="3">#REF!</definedName>
    <definedName name="othCYBUD" localSheetId="4">#REF!</definedName>
    <definedName name="othCYBUD" localSheetId="5">#REF!</definedName>
    <definedName name="othCYBUD">#REF!</definedName>
    <definedName name="othCYF" localSheetId="1">#REF!</definedName>
    <definedName name="othCYF" localSheetId="3">#REF!</definedName>
    <definedName name="othCYF" localSheetId="4">#REF!</definedName>
    <definedName name="othCYF" localSheetId="5">#REF!</definedName>
    <definedName name="othCYF">#REF!</definedName>
    <definedName name="OTHEND" localSheetId="1">#REF!</definedName>
    <definedName name="OTHEND" localSheetId="3">#REF!</definedName>
    <definedName name="OTHEND" localSheetId="4">#REF!</definedName>
    <definedName name="OTHEND" localSheetId="5">#REF!</definedName>
    <definedName name="OTHEND">#REF!</definedName>
    <definedName name="other_costs" localSheetId="1">#REF!</definedName>
    <definedName name="other_costs" localSheetId="3">#REF!</definedName>
    <definedName name="other_costs" localSheetId="4">#REF!</definedName>
    <definedName name="other_costs" localSheetId="5">#REF!</definedName>
    <definedName name="other_costs">#REF!</definedName>
    <definedName name="OTHERBUD" localSheetId="1">#REF!</definedName>
    <definedName name="OTHERBUD" localSheetId="3">#REF!</definedName>
    <definedName name="OTHERBUD" localSheetId="4">#REF!</definedName>
    <definedName name="OTHERBUD" localSheetId="5">#REF!</definedName>
    <definedName name="OTHERBUD">#REF!</definedName>
    <definedName name="othNYbud" localSheetId="1">#REF!</definedName>
    <definedName name="othNYbud" localSheetId="3">#REF!</definedName>
    <definedName name="othNYbud" localSheetId="4">#REF!</definedName>
    <definedName name="othNYbud" localSheetId="5">#REF!</definedName>
    <definedName name="othNYbud">#REF!</definedName>
    <definedName name="othPYACT" localSheetId="1">#REF!</definedName>
    <definedName name="othPYACT" localSheetId="3">#REF!</definedName>
    <definedName name="othPYACT" localSheetId="4">#REF!</definedName>
    <definedName name="othPYACT" localSheetId="5">#REF!</definedName>
    <definedName name="othPYACT">#REF!</definedName>
    <definedName name="OTHSTART" localSheetId="1">#REF!</definedName>
    <definedName name="OTHSTART" localSheetId="3">#REF!</definedName>
    <definedName name="OTHSTART" localSheetId="4">#REF!</definedName>
    <definedName name="OTHSTART" localSheetId="5">#REF!</definedName>
    <definedName name="OTHSTART">#REF!</definedName>
    <definedName name="passwordlist" localSheetId="1">#REF!</definedName>
    <definedName name="passwordlist" localSheetId="3">#REF!</definedName>
    <definedName name="passwordlist" localSheetId="4">#REF!</definedName>
    <definedName name="passwordlist" localSheetId="5">#REF!</definedName>
    <definedName name="passwordlist">#REF!</definedName>
    <definedName name="print_end" localSheetId="1">#REF!</definedName>
    <definedName name="print_end" localSheetId="3">#REF!</definedName>
    <definedName name="print_end" localSheetId="4">#REF!</definedName>
    <definedName name="print_end" localSheetId="5">#REF!</definedName>
    <definedName name="print_end">#REF!</definedName>
    <definedName name="ratebase" localSheetId="1">#REF!</definedName>
    <definedName name="ratebase" localSheetId="3">#REF!</definedName>
    <definedName name="ratebase" localSheetId="4">#REF!</definedName>
    <definedName name="ratebase" localSheetId="5">#REF!</definedName>
    <definedName name="ratebase">#REF!</definedName>
    <definedName name="RateRiderName">OFFSET('[1]Rate Rider Database'!$C$1,1,0,COUNTA('[1]Rate Rider Database'!$C:$C)-1,1)</definedName>
    <definedName name="SALBENF" localSheetId="1">#REF!</definedName>
    <definedName name="SALBENF" localSheetId="3">#REF!</definedName>
    <definedName name="SALBENF" localSheetId="4">#REF!</definedName>
    <definedName name="SALBENF" localSheetId="5">#REF!</definedName>
    <definedName name="SALBENF">#REF!</definedName>
    <definedName name="salreg" localSheetId="1">#REF!</definedName>
    <definedName name="salreg" localSheetId="3">#REF!</definedName>
    <definedName name="salreg" localSheetId="4">#REF!</definedName>
    <definedName name="salreg" localSheetId="5">#REF!</definedName>
    <definedName name="salreg">#REF!</definedName>
    <definedName name="SALREGF" localSheetId="1">#REF!</definedName>
    <definedName name="SALREGF" localSheetId="3">#REF!</definedName>
    <definedName name="SALREGF" localSheetId="4">#REF!</definedName>
    <definedName name="SALREGF" localSheetId="5">#REF!</definedName>
    <definedName name="SALREGF">#REF!</definedName>
    <definedName name="ss" localSheetId="1">#REF!</definedName>
    <definedName name="ss" localSheetId="3">#REF!</definedName>
    <definedName name="ss" localSheetId="4">#REF!</definedName>
    <definedName name="ss" localSheetId="5">#REF!</definedName>
    <definedName name="ss">#REF!</definedName>
    <definedName name="StartEnd" localSheetId="1">#REF!</definedName>
    <definedName name="StartEnd" localSheetId="3">#REF!</definedName>
    <definedName name="StartEnd" localSheetId="4">#REF!</definedName>
    <definedName name="StartEnd" localSheetId="5">#REF!</definedName>
    <definedName name="StartEnd">#REF!</definedName>
    <definedName name="taxableincome" localSheetId="1">#REF!</definedName>
    <definedName name="taxableincome" localSheetId="3">#REF!</definedName>
    <definedName name="taxableincome" localSheetId="4">#REF!</definedName>
    <definedName name="taxableincome" localSheetId="5">#REF!</definedName>
    <definedName name="taxableincome">#REF!</definedName>
    <definedName name="TEMPA" localSheetId="1">#REF!</definedName>
    <definedName name="TEMPA" localSheetId="3">#REF!</definedName>
    <definedName name="TEMPA" localSheetId="4">#REF!</definedName>
    <definedName name="TEMPA" localSheetId="5">#REF!</definedName>
    <definedName name="TEMPA">#REF!</definedName>
    <definedName name="Total_Current_Wholesale_Line" localSheetId="1">#REF!</definedName>
    <definedName name="Total_Current_Wholesale_Line" localSheetId="3">#REF!</definedName>
    <definedName name="Total_Current_Wholesale_Line" localSheetId="4">#REF!</definedName>
    <definedName name="Total_Current_Wholesale_Line" localSheetId="5">#REF!</definedName>
    <definedName name="Total_Current_Wholesale_Line">#REF!</definedName>
    <definedName name="Total_Current_Wholesale_Lineplus" localSheetId="1">#REF!</definedName>
    <definedName name="Total_Current_Wholesale_Lineplus" localSheetId="3">#REF!</definedName>
    <definedName name="Total_Current_Wholesale_Lineplus" localSheetId="4">#REF!</definedName>
    <definedName name="Total_Current_Wholesale_Lineplus" localSheetId="5">#REF!</definedName>
    <definedName name="Total_Current_Wholesale_Lineplus">#REF!</definedName>
    <definedName name="total_current_wholesale_network" localSheetId="1">#REF!</definedName>
    <definedName name="total_current_wholesale_network" localSheetId="3">#REF!</definedName>
    <definedName name="total_current_wholesale_network" localSheetId="4">#REF!</definedName>
    <definedName name="total_current_wholesale_network" localSheetId="5">#REF!</definedName>
    <definedName name="total_current_wholesale_network">#REF!</definedName>
    <definedName name="total_dept" localSheetId="1">#REF!</definedName>
    <definedName name="total_dept" localSheetId="3">#REF!</definedName>
    <definedName name="total_dept" localSheetId="4">#REF!</definedName>
    <definedName name="total_dept" localSheetId="5">#REF!</definedName>
    <definedName name="total_dept">#REF!</definedName>
    <definedName name="total_manpower" localSheetId="1">#REF!</definedName>
    <definedName name="total_manpower" localSheetId="3">#REF!</definedName>
    <definedName name="total_manpower" localSheetId="4">#REF!</definedName>
    <definedName name="total_manpower" localSheetId="5">#REF!</definedName>
    <definedName name="total_manpower">#REF!</definedName>
    <definedName name="total_material" localSheetId="1">#REF!</definedName>
    <definedName name="total_material" localSheetId="3">#REF!</definedName>
    <definedName name="total_material" localSheetId="4">#REF!</definedName>
    <definedName name="total_material" localSheetId="5">#REF!</definedName>
    <definedName name="total_material">#REF!</definedName>
    <definedName name="total_other" localSheetId="1">#REF!</definedName>
    <definedName name="total_other" localSheetId="3">#REF!</definedName>
    <definedName name="total_other" localSheetId="4">#REF!</definedName>
    <definedName name="total_other" localSheetId="5">#REF!</definedName>
    <definedName name="total_other">#REF!</definedName>
    <definedName name="total_transportation" localSheetId="1">#REF!</definedName>
    <definedName name="total_transportation" localSheetId="3">#REF!</definedName>
    <definedName name="total_transportation" localSheetId="4">#REF!</definedName>
    <definedName name="total_transportation" localSheetId="5">#REF!</definedName>
    <definedName name="total_transportation">#REF!</definedName>
    <definedName name="TRANBUD" localSheetId="1">#REF!</definedName>
    <definedName name="TRANBUD" localSheetId="3">#REF!</definedName>
    <definedName name="TRANBUD" localSheetId="4">#REF!</definedName>
    <definedName name="TRANBUD" localSheetId="5">#REF!</definedName>
    <definedName name="TRANBUD">#REF!</definedName>
    <definedName name="TranCust" localSheetId="1">#REF!</definedName>
    <definedName name="TranCust" localSheetId="3">#REF!</definedName>
    <definedName name="TranCust" localSheetId="4">#REF!</definedName>
    <definedName name="TranCust" localSheetId="5">#REF!</definedName>
    <definedName name="TranCust">#REF!</definedName>
    <definedName name="TranCustb" localSheetId="1">#REF!</definedName>
    <definedName name="TranCustb" localSheetId="3">#REF!</definedName>
    <definedName name="TranCustb" localSheetId="4">#REF!</definedName>
    <definedName name="TranCustb" localSheetId="5">#REF!</definedName>
    <definedName name="TranCustb">#REF!</definedName>
    <definedName name="TRANEND" localSheetId="1">#REF!</definedName>
    <definedName name="TRANEND" localSheetId="3">#REF!</definedName>
    <definedName name="TRANEND" localSheetId="4">#REF!</definedName>
    <definedName name="TRANEND" localSheetId="5">#REF!</definedName>
    <definedName name="TRANEND">#REF!</definedName>
    <definedName name="TransCust" localSheetId="1">#REF!</definedName>
    <definedName name="TransCust" localSheetId="3">#REF!</definedName>
    <definedName name="TransCust" localSheetId="4">#REF!</definedName>
    <definedName name="TransCust" localSheetId="5">#REF!</definedName>
    <definedName name="TransCust">#REF!</definedName>
    <definedName name="transportation_costs" localSheetId="1">#REF!</definedName>
    <definedName name="transportation_costs" localSheetId="3">#REF!</definedName>
    <definedName name="transportation_costs" localSheetId="4">#REF!</definedName>
    <definedName name="transportation_costs" localSheetId="5">#REF!</definedName>
    <definedName name="transportation_costs">#REF!</definedName>
    <definedName name="TRANSTART" localSheetId="1">#REF!</definedName>
    <definedName name="TRANSTART" localSheetId="3">#REF!</definedName>
    <definedName name="TRANSTART" localSheetId="4">#REF!</definedName>
    <definedName name="TRANSTART" localSheetId="5">#REF!</definedName>
    <definedName name="TRANSTART">#REF!</definedName>
    <definedName name="trn_beg_bud" localSheetId="1">#REF!</definedName>
    <definedName name="trn_beg_bud" localSheetId="3">#REF!</definedName>
    <definedName name="trn_beg_bud" localSheetId="4">#REF!</definedName>
    <definedName name="trn_beg_bud" localSheetId="5">#REF!</definedName>
    <definedName name="trn_beg_bud">#REF!</definedName>
    <definedName name="trn_end_bud" localSheetId="1">#REF!</definedName>
    <definedName name="trn_end_bud" localSheetId="3">#REF!</definedName>
    <definedName name="trn_end_bud" localSheetId="4">#REF!</definedName>
    <definedName name="trn_end_bud" localSheetId="5">#REF!</definedName>
    <definedName name="trn_end_bud">#REF!</definedName>
    <definedName name="trn12ACT" localSheetId="1">#REF!</definedName>
    <definedName name="trn12ACT" localSheetId="3">#REF!</definedName>
    <definedName name="trn12ACT" localSheetId="4">#REF!</definedName>
    <definedName name="trn12ACT" localSheetId="5">#REF!</definedName>
    <definedName name="trn12ACT">#REF!</definedName>
    <definedName name="trnCYACT" localSheetId="1">#REF!</definedName>
    <definedName name="trnCYACT" localSheetId="3">#REF!</definedName>
    <definedName name="trnCYACT" localSheetId="4">#REF!</definedName>
    <definedName name="trnCYACT" localSheetId="5">#REF!</definedName>
    <definedName name="trnCYACT">#REF!</definedName>
    <definedName name="trnCYBUD" localSheetId="1">#REF!</definedName>
    <definedName name="trnCYBUD" localSheetId="3">#REF!</definedName>
    <definedName name="trnCYBUD" localSheetId="4">#REF!</definedName>
    <definedName name="trnCYBUD" localSheetId="5">#REF!</definedName>
    <definedName name="trnCYBUD">#REF!</definedName>
    <definedName name="trnCYF" localSheetId="1">#REF!</definedName>
    <definedName name="trnCYF" localSheetId="3">#REF!</definedName>
    <definedName name="trnCYF" localSheetId="4">#REF!</definedName>
    <definedName name="trnCYF" localSheetId="5">#REF!</definedName>
    <definedName name="trnCYF">#REF!</definedName>
    <definedName name="trnNYbud" localSheetId="1">#REF!</definedName>
    <definedName name="trnNYbud" localSheetId="3">#REF!</definedName>
    <definedName name="trnNYbud" localSheetId="4">#REF!</definedName>
    <definedName name="trnNYbud" localSheetId="5">#REF!</definedName>
    <definedName name="trnNYbud">#REF!</definedName>
    <definedName name="trnPYACT" localSheetId="1">#REF!</definedName>
    <definedName name="trnPYACT" localSheetId="3">#REF!</definedName>
    <definedName name="trnPYACT" localSheetId="4">#REF!</definedName>
    <definedName name="trnPYACT" localSheetId="5">#REF!</definedName>
    <definedName name="trnPYACT">#REF!</definedName>
    <definedName name="Units1" localSheetId="1">#REF!</definedName>
    <definedName name="Units1" localSheetId="3">#REF!</definedName>
    <definedName name="Units1" localSheetId="4">#REF!</definedName>
    <definedName name="Units1" localSheetId="5">#REF!</definedName>
    <definedName name="Units1">#REF!</definedName>
    <definedName name="Units2" localSheetId="1">#REF!</definedName>
    <definedName name="Units2" localSheetId="3">#REF!</definedName>
    <definedName name="Units2" localSheetId="4">#REF!</definedName>
    <definedName name="Units2" localSheetId="5">#REF!</definedName>
    <definedName name="Units2">#REF!</definedName>
    <definedName name="WAGBENF" localSheetId="1">#REF!</definedName>
    <definedName name="WAGBENF" localSheetId="3">#REF!</definedName>
    <definedName name="WAGBENF" localSheetId="4">#REF!</definedName>
    <definedName name="WAGBENF" localSheetId="5">#REF!</definedName>
    <definedName name="WAGBENF">#REF!</definedName>
    <definedName name="wagdob" localSheetId="1">#REF!</definedName>
    <definedName name="wagdob" localSheetId="3">#REF!</definedName>
    <definedName name="wagdob" localSheetId="4">#REF!</definedName>
    <definedName name="wagdob" localSheetId="5">#REF!</definedName>
    <definedName name="wagdob">#REF!</definedName>
    <definedName name="wagdobf" localSheetId="1">#REF!</definedName>
    <definedName name="wagdobf" localSheetId="3">#REF!</definedName>
    <definedName name="wagdobf" localSheetId="4">#REF!</definedName>
    <definedName name="wagdobf" localSheetId="5">#REF!</definedName>
    <definedName name="wagdobf">#REF!</definedName>
    <definedName name="wagreg" localSheetId="1">#REF!</definedName>
    <definedName name="wagreg" localSheetId="3">#REF!</definedName>
    <definedName name="wagreg" localSheetId="4">#REF!</definedName>
    <definedName name="wagreg" localSheetId="5">#REF!</definedName>
    <definedName name="wagreg">#REF!</definedName>
    <definedName name="wagregf" localSheetId="1">#REF!</definedName>
    <definedName name="wagregf" localSheetId="3">#REF!</definedName>
    <definedName name="wagregf" localSheetId="4">#REF!</definedName>
    <definedName name="wagregf" localSheetId="5">#REF!</definedName>
    <definedName name="wagregf">#REF!</definedName>
    <definedName name="YRS_LEFT" localSheetId="1">#REF!</definedName>
    <definedName name="YRS_LEFT" localSheetId="3">#REF!</definedName>
    <definedName name="YRS_LEFT" localSheetId="4">#REF!</definedName>
    <definedName name="YRS_LEFT" localSheetId="5">#REF!</definedName>
    <definedName name="YRS_LEF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46" roundtripDataChecksum="fJoLhiIigyXiHKg3JwfeoLdLoc7jmadLxECHsTmPqgY="/>
    </ext>
  </extLst>
</workbook>
</file>

<file path=xl/calcChain.xml><?xml version="1.0" encoding="utf-8"?>
<calcChain xmlns="http://schemas.openxmlformats.org/spreadsheetml/2006/main">
  <c r="F65" i="41" l="1"/>
  <c r="F50" i="41"/>
  <c r="C50" i="41"/>
  <c r="F49" i="41"/>
  <c r="C49" i="41"/>
  <c r="AM48" i="41"/>
  <c r="AF48" i="41"/>
  <c r="Y48" i="41"/>
  <c r="R48" i="41"/>
  <c r="K48" i="41"/>
  <c r="G48" i="41"/>
  <c r="H48" i="41" s="1"/>
  <c r="F48" i="41"/>
  <c r="C48" i="41"/>
  <c r="AM47" i="41"/>
  <c r="AF47" i="41"/>
  <c r="Y47" i="41"/>
  <c r="R47" i="41"/>
  <c r="K47" i="41"/>
  <c r="H47" i="41"/>
  <c r="G47" i="41"/>
  <c r="F47" i="41"/>
  <c r="C47" i="41"/>
  <c r="AM46" i="41"/>
  <c r="AF46" i="41"/>
  <c r="Y46" i="41"/>
  <c r="R46" i="41"/>
  <c r="K46" i="41"/>
  <c r="H46" i="41"/>
  <c r="G46" i="41"/>
  <c r="F46" i="41"/>
  <c r="C46" i="41"/>
  <c r="C45" i="41"/>
  <c r="G44" i="41"/>
  <c r="C44" i="41"/>
  <c r="C43" i="41"/>
  <c r="G41" i="41"/>
  <c r="C41" i="41"/>
  <c r="G40" i="41"/>
  <c r="C40" i="41"/>
  <c r="AM38" i="41"/>
  <c r="AF38" i="41"/>
  <c r="Y38" i="41"/>
  <c r="R38" i="41"/>
  <c r="K38" i="41"/>
  <c r="G38" i="41"/>
  <c r="C38" i="41"/>
  <c r="G37" i="41"/>
  <c r="G43" i="41" s="1"/>
  <c r="F37" i="41"/>
  <c r="C37" i="41"/>
  <c r="G36" i="41"/>
  <c r="C36" i="41"/>
  <c r="AM35" i="41"/>
  <c r="AF35" i="41"/>
  <c r="Y35" i="41"/>
  <c r="R35" i="41"/>
  <c r="K35" i="41"/>
  <c r="G35" i="41"/>
  <c r="C35" i="41"/>
  <c r="AM34" i="41"/>
  <c r="AF34" i="41"/>
  <c r="Y34" i="41"/>
  <c r="R34" i="41"/>
  <c r="K34" i="41"/>
  <c r="G34" i="41"/>
  <c r="C34" i="41"/>
  <c r="AM33" i="41"/>
  <c r="AF33" i="41"/>
  <c r="Y33" i="41"/>
  <c r="R33" i="41"/>
  <c r="K33" i="41"/>
  <c r="G33" i="41"/>
  <c r="C33" i="41"/>
  <c r="AM32" i="41"/>
  <c r="AF32" i="41"/>
  <c r="Y32" i="41"/>
  <c r="R32" i="41"/>
  <c r="K32" i="41"/>
  <c r="G32" i="41"/>
  <c r="C32" i="41"/>
  <c r="AM31" i="41"/>
  <c r="AF31" i="41"/>
  <c r="Y31" i="41"/>
  <c r="R31" i="41"/>
  <c r="K31" i="41"/>
  <c r="G31" i="41"/>
  <c r="C31" i="41"/>
  <c r="AM30" i="41"/>
  <c r="AF30" i="41"/>
  <c r="Y30" i="41"/>
  <c r="R30" i="41"/>
  <c r="K30" i="41"/>
  <c r="G30" i="41"/>
  <c r="C30" i="41"/>
  <c r="AM28" i="41"/>
  <c r="AF28" i="41"/>
  <c r="Y28" i="41"/>
  <c r="R28" i="41"/>
  <c r="K28" i="41"/>
  <c r="G28" i="41"/>
  <c r="C28" i="41"/>
  <c r="AM27" i="41"/>
  <c r="AF27" i="41"/>
  <c r="Y27" i="41"/>
  <c r="R27" i="41"/>
  <c r="K27" i="41"/>
  <c r="G27" i="41"/>
  <c r="C27" i="41"/>
  <c r="AM26" i="41"/>
  <c r="AF26" i="41"/>
  <c r="Y26" i="41"/>
  <c r="R26" i="41"/>
  <c r="K26" i="41"/>
  <c r="G26" i="41"/>
  <c r="C26" i="41"/>
  <c r="AM25" i="41"/>
  <c r="AF25" i="41"/>
  <c r="Y25" i="41"/>
  <c r="R25" i="41"/>
  <c r="K25" i="41"/>
  <c r="G25" i="41"/>
  <c r="C25" i="41"/>
  <c r="AM24" i="41"/>
  <c r="AF24" i="41"/>
  <c r="Y24" i="41"/>
  <c r="R24" i="41"/>
  <c r="K24" i="41"/>
  <c r="G24" i="41"/>
  <c r="C24" i="41"/>
  <c r="AM23" i="41"/>
  <c r="AF23" i="41"/>
  <c r="Y23" i="41"/>
  <c r="R23" i="41"/>
  <c r="K23" i="41"/>
  <c r="G23" i="41"/>
  <c r="C23" i="41"/>
  <c r="AM22" i="41"/>
  <c r="AF22" i="41"/>
  <c r="Y22" i="41"/>
  <c r="R22" i="41"/>
  <c r="K22" i="41"/>
  <c r="G22" i="41"/>
  <c r="C22" i="41"/>
  <c r="AM21" i="41"/>
  <c r="AF21" i="41"/>
  <c r="Y21" i="41"/>
  <c r="S21" i="41"/>
  <c r="AC21" i="41" s="1"/>
  <c r="R21" i="41"/>
  <c r="Q21" i="41"/>
  <c r="K21" i="41"/>
  <c r="L21" i="41" s="1"/>
  <c r="J21" i="41"/>
  <c r="H21" i="41"/>
  <c r="O21" i="41" s="1"/>
  <c r="G21" i="41"/>
  <c r="F21" i="41"/>
  <c r="C21" i="41"/>
  <c r="AM20" i="41"/>
  <c r="AF20" i="41"/>
  <c r="Y20" i="41"/>
  <c r="R20" i="41"/>
  <c r="K20" i="41"/>
  <c r="G20" i="41"/>
  <c r="C20" i="41"/>
  <c r="AM19" i="41"/>
  <c r="AF19" i="41"/>
  <c r="Y19" i="41"/>
  <c r="R19" i="41"/>
  <c r="K19" i="41"/>
  <c r="G19" i="41"/>
  <c r="C19" i="41"/>
  <c r="AM18" i="41"/>
  <c r="AF18" i="41"/>
  <c r="Y18" i="41"/>
  <c r="R18" i="41"/>
  <c r="K18" i="41"/>
  <c r="G18" i="41"/>
  <c r="C18" i="41"/>
  <c r="B18" i="41"/>
  <c r="AM17" i="41"/>
  <c r="AF17" i="41"/>
  <c r="Y17" i="41"/>
  <c r="R17" i="41"/>
  <c r="K17" i="41"/>
  <c r="G17" i="41"/>
  <c r="B17" i="41"/>
  <c r="C17" i="41" s="1"/>
  <c r="AM16" i="41"/>
  <c r="AF16" i="41"/>
  <c r="Y16" i="41"/>
  <c r="R16" i="41"/>
  <c r="K16" i="41"/>
  <c r="G16" i="41"/>
  <c r="C16" i="41"/>
  <c r="AM15" i="41"/>
  <c r="AF15" i="41"/>
  <c r="Y15" i="41"/>
  <c r="R15" i="41"/>
  <c r="K15" i="41"/>
  <c r="G15" i="41"/>
  <c r="C15" i="41"/>
  <c r="AP12" i="41"/>
  <c r="AI12" i="41"/>
  <c r="AB12" i="41"/>
  <c r="U12" i="41"/>
  <c r="N12" i="41"/>
  <c r="AQ11" i="41"/>
  <c r="AN11" i="41"/>
  <c r="AG11" i="41"/>
  <c r="AJ11" i="41" s="1"/>
  <c r="Z11" i="41"/>
  <c r="AC11" i="41" s="1"/>
  <c r="S11" i="41"/>
  <c r="V11" i="41" s="1"/>
  <c r="O11" i="41"/>
  <c r="L11" i="41"/>
  <c r="H11" i="41"/>
  <c r="S2" i="41"/>
  <c r="F65" i="40"/>
  <c r="F50" i="40"/>
  <c r="C50" i="40"/>
  <c r="F49" i="40"/>
  <c r="C49" i="40"/>
  <c r="AM48" i="40"/>
  <c r="AF48" i="40"/>
  <c r="Y48" i="40"/>
  <c r="R48" i="40"/>
  <c r="K48" i="40"/>
  <c r="H48" i="40"/>
  <c r="G48" i="40"/>
  <c r="F48" i="40"/>
  <c r="C48" i="40"/>
  <c r="AM47" i="40"/>
  <c r="AF47" i="40"/>
  <c r="Y47" i="40"/>
  <c r="R47" i="40"/>
  <c r="K47" i="40"/>
  <c r="G47" i="40"/>
  <c r="H47" i="40" s="1"/>
  <c r="F47" i="40"/>
  <c r="C47" i="40"/>
  <c r="AM46" i="40"/>
  <c r="AF46" i="40"/>
  <c r="Y46" i="40"/>
  <c r="R46" i="40"/>
  <c r="K46" i="40"/>
  <c r="G46" i="40"/>
  <c r="H46" i="40" s="1"/>
  <c r="F46" i="40"/>
  <c r="C46" i="40"/>
  <c r="AM45" i="40"/>
  <c r="AF45" i="40"/>
  <c r="Y45" i="40"/>
  <c r="R45" i="40"/>
  <c r="K45" i="40"/>
  <c r="G45" i="40"/>
  <c r="C45" i="40"/>
  <c r="G44" i="40"/>
  <c r="C44" i="40"/>
  <c r="G43" i="40"/>
  <c r="C43" i="40"/>
  <c r="AM41" i="40"/>
  <c r="AF41" i="40"/>
  <c r="Y41" i="40"/>
  <c r="R41" i="40"/>
  <c r="K41" i="40"/>
  <c r="G41" i="40"/>
  <c r="C41" i="40"/>
  <c r="AM40" i="40"/>
  <c r="AF40" i="40"/>
  <c r="Y40" i="40"/>
  <c r="R40" i="40"/>
  <c r="K40" i="40"/>
  <c r="G40" i="40"/>
  <c r="C40" i="40"/>
  <c r="AM38" i="40"/>
  <c r="AF38" i="40"/>
  <c r="Y38" i="40"/>
  <c r="R38" i="40"/>
  <c r="K38" i="40"/>
  <c r="G38" i="40"/>
  <c r="G37" i="40"/>
  <c r="F37" i="40"/>
  <c r="H37" i="40" s="1"/>
  <c r="AM36" i="40"/>
  <c r="AF36" i="40"/>
  <c r="Y36" i="40"/>
  <c r="R36" i="40"/>
  <c r="K36" i="40"/>
  <c r="G36" i="40"/>
  <c r="C36" i="40"/>
  <c r="AM35" i="40"/>
  <c r="AF35" i="40"/>
  <c r="Y35" i="40"/>
  <c r="R35" i="40"/>
  <c r="K35" i="40"/>
  <c r="G35" i="40"/>
  <c r="C35" i="40"/>
  <c r="AM34" i="40"/>
  <c r="AF34" i="40"/>
  <c r="Y34" i="40"/>
  <c r="R34" i="40"/>
  <c r="K34" i="40"/>
  <c r="G34" i="40"/>
  <c r="C34" i="40"/>
  <c r="AM33" i="40"/>
  <c r="AF33" i="40"/>
  <c r="Y33" i="40"/>
  <c r="R33" i="40"/>
  <c r="K33" i="40"/>
  <c r="G33" i="40"/>
  <c r="C33" i="40"/>
  <c r="AM32" i="40"/>
  <c r="AF32" i="40"/>
  <c r="Y32" i="40"/>
  <c r="R32" i="40"/>
  <c r="K32" i="40"/>
  <c r="G32" i="40"/>
  <c r="C32" i="40"/>
  <c r="AM31" i="40"/>
  <c r="AF31" i="40"/>
  <c r="Y31" i="40"/>
  <c r="R31" i="40"/>
  <c r="K31" i="40"/>
  <c r="G31" i="40"/>
  <c r="C31" i="40"/>
  <c r="AM30" i="40"/>
  <c r="AF30" i="40"/>
  <c r="Y30" i="40"/>
  <c r="R30" i="40"/>
  <c r="K30" i="40"/>
  <c r="G30" i="40"/>
  <c r="C30" i="40"/>
  <c r="AM28" i="40"/>
  <c r="AF28" i="40"/>
  <c r="Y28" i="40"/>
  <c r="R28" i="40"/>
  <c r="K28" i="40"/>
  <c r="G28" i="40"/>
  <c r="AM27" i="40"/>
  <c r="AF27" i="40"/>
  <c r="Y27" i="40"/>
  <c r="R27" i="40"/>
  <c r="K27" i="40"/>
  <c r="G27" i="40"/>
  <c r="AM26" i="40"/>
  <c r="AF26" i="40"/>
  <c r="Y26" i="40"/>
  <c r="R26" i="40"/>
  <c r="K26" i="40"/>
  <c r="G26" i="40"/>
  <c r="C26" i="40"/>
  <c r="AM25" i="40"/>
  <c r="AF25" i="40"/>
  <c r="Y25" i="40"/>
  <c r="R25" i="40"/>
  <c r="K25" i="40"/>
  <c r="G25" i="40"/>
  <c r="C25" i="40"/>
  <c r="AM24" i="40"/>
  <c r="AF24" i="40"/>
  <c r="Y24" i="40"/>
  <c r="R24" i="40"/>
  <c r="K24" i="40"/>
  <c r="G24" i="40"/>
  <c r="C24" i="40"/>
  <c r="AM23" i="40"/>
  <c r="AF23" i="40"/>
  <c r="Y23" i="40"/>
  <c r="R23" i="40"/>
  <c r="K23" i="40"/>
  <c r="G23" i="40"/>
  <c r="C23" i="40"/>
  <c r="AM22" i="40"/>
  <c r="AF22" i="40"/>
  <c r="Y22" i="40"/>
  <c r="R22" i="40"/>
  <c r="K22" i="40"/>
  <c r="G22" i="40"/>
  <c r="C22" i="40"/>
  <c r="AM21" i="40"/>
  <c r="AF21" i="40"/>
  <c r="Y21" i="40"/>
  <c r="S21" i="40"/>
  <c r="AC21" i="40" s="1"/>
  <c r="R21" i="40"/>
  <c r="Q21" i="40"/>
  <c r="K21" i="40"/>
  <c r="J21" i="40"/>
  <c r="L21" i="40" s="1"/>
  <c r="G21" i="40"/>
  <c r="H21" i="40" s="1"/>
  <c r="F21" i="40"/>
  <c r="C21" i="40"/>
  <c r="AM20" i="40"/>
  <c r="AF20" i="40"/>
  <c r="Y20" i="40"/>
  <c r="R20" i="40"/>
  <c r="K20" i="40"/>
  <c r="G20" i="40"/>
  <c r="C20" i="40"/>
  <c r="AM19" i="40"/>
  <c r="AF19" i="40"/>
  <c r="Y19" i="40"/>
  <c r="R19" i="40"/>
  <c r="K19" i="40"/>
  <c r="G19" i="40"/>
  <c r="C19" i="40"/>
  <c r="AM18" i="40"/>
  <c r="AF18" i="40"/>
  <c r="Y18" i="40"/>
  <c r="R18" i="40"/>
  <c r="K18" i="40"/>
  <c r="G18" i="40"/>
  <c r="B18" i="40"/>
  <c r="C18" i="40" s="1"/>
  <c r="AM17" i="40"/>
  <c r="AF17" i="40"/>
  <c r="Y17" i="40"/>
  <c r="R17" i="40"/>
  <c r="K17" i="40"/>
  <c r="G17" i="40"/>
  <c r="B17" i="40"/>
  <c r="C17" i="40" s="1"/>
  <c r="AM16" i="40"/>
  <c r="AF16" i="40"/>
  <c r="Y16" i="40"/>
  <c r="R16" i="40"/>
  <c r="K16" i="40"/>
  <c r="G16" i="40"/>
  <c r="C16" i="40"/>
  <c r="AM15" i="40"/>
  <c r="AF15" i="40"/>
  <c r="Y15" i="40"/>
  <c r="R15" i="40"/>
  <c r="K15" i="40"/>
  <c r="G15" i="40"/>
  <c r="C15" i="40"/>
  <c r="AP12" i="40"/>
  <c r="AI12" i="40"/>
  <c r="AB12" i="40"/>
  <c r="U12" i="40"/>
  <c r="N12" i="40"/>
  <c r="AQ11" i="40"/>
  <c r="AN11" i="40"/>
  <c r="AG11" i="40"/>
  <c r="AJ11" i="40" s="1"/>
  <c r="Z11" i="40"/>
  <c r="AC11" i="40" s="1"/>
  <c r="V11" i="40"/>
  <c r="S11" i="40"/>
  <c r="L11" i="40"/>
  <c r="O11" i="40" s="1"/>
  <c r="H11" i="40"/>
  <c r="S2" i="40"/>
  <c r="AM49" i="40" s="1"/>
  <c r="F65" i="39"/>
  <c r="C50" i="39"/>
  <c r="C49" i="39"/>
  <c r="C48" i="39"/>
  <c r="C47" i="39"/>
  <c r="AM46" i="39"/>
  <c r="AF46" i="39"/>
  <c r="Y46" i="39"/>
  <c r="R46" i="39"/>
  <c r="K46" i="39"/>
  <c r="G46" i="39"/>
  <c r="C46" i="39"/>
  <c r="C45" i="39"/>
  <c r="C44" i="39"/>
  <c r="C43" i="39"/>
  <c r="AM41" i="39"/>
  <c r="AF41" i="39"/>
  <c r="Y41" i="39"/>
  <c r="R41" i="39"/>
  <c r="K41" i="39"/>
  <c r="G41" i="39"/>
  <c r="C41" i="39"/>
  <c r="AM40" i="39"/>
  <c r="AF40" i="39"/>
  <c r="Y40" i="39"/>
  <c r="R40" i="39"/>
  <c r="K40" i="39"/>
  <c r="G40" i="39"/>
  <c r="C40" i="39"/>
  <c r="AM38" i="39"/>
  <c r="AF38" i="39"/>
  <c r="Y38" i="39"/>
  <c r="R38" i="39"/>
  <c r="K38" i="39"/>
  <c r="G38" i="39"/>
  <c r="C38" i="39"/>
  <c r="G37" i="39"/>
  <c r="G44" i="39" s="1"/>
  <c r="C37" i="39"/>
  <c r="AM36" i="39"/>
  <c r="AF36" i="39"/>
  <c r="Y36" i="39"/>
  <c r="R36" i="39"/>
  <c r="K36" i="39"/>
  <c r="G36" i="39"/>
  <c r="C36" i="39"/>
  <c r="AM35" i="39"/>
  <c r="AF35" i="39"/>
  <c r="Y35" i="39"/>
  <c r="R35" i="39"/>
  <c r="K35" i="39"/>
  <c r="G35" i="39"/>
  <c r="C35" i="39"/>
  <c r="AM34" i="39"/>
  <c r="AF34" i="39"/>
  <c r="Y34" i="39"/>
  <c r="R34" i="39"/>
  <c r="K34" i="39"/>
  <c r="G34" i="39"/>
  <c r="C34" i="39"/>
  <c r="AM33" i="39"/>
  <c r="AF33" i="39"/>
  <c r="Y33" i="39"/>
  <c r="R33" i="39"/>
  <c r="K33" i="39"/>
  <c r="G33" i="39"/>
  <c r="C33" i="39"/>
  <c r="AM32" i="39"/>
  <c r="AF32" i="39"/>
  <c r="Y32" i="39"/>
  <c r="R32" i="39"/>
  <c r="K32" i="39"/>
  <c r="G32" i="39"/>
  <c r="C32" i="39"/>
  <c r="AM31" i="39"/>
  <c r="AF31" i="39"/>
  <c r="Y31" i="39"/>
  <c r="R31" i="39"/>
  <c r="K31" i="39"/>
  <c r="G31" i="39"/>
  <c r="C31" i="39"/>
  <c r="AM30" i="39"/>
  <c r="AF30" i="39"/>
  <c r="Y30" i="39"/>
  <c r="R30" i="39"/>
  <c r="K30" i="39"/>
  <c r="G30" i="39"/>
  <c r="C30" i="39"/>
  <c r="AM28" i="39"/>
  <c r="AF28" i="39"/>
  <c r="Y28" i="39"/>
  <c r="R28" i="39"/>
  <c r="K28" i="39"/>
  <c r="G28" i="39"/>
  <c r="C28" i="39"/>
  <c r="AM27" i="39"/>
  <c r="AF27" i="39"/>
  <c r="Y27" i="39"/>
  <c r="R27" i="39"/>
  <c r="K27" i="39"/>
  <c r="G27" i="39"/>
  <c r="C27" i="39"/>
  <c r="AM26" i="39"/>
  <c r="AF26" i="39"/>
  <c r="Y26" i="39"/>
  <c r="R26" i="39"/>
  <c r="K26" i="39"/>
  <c r="G26" i="39"/>
  <c r="C26" i="39"/>
  <c r="AM25" i="39"/>
  <c r="AF25" i="39"/>
  <c r="Y25" i="39"/>
  <c r="R25" i="39"/>
  <c r="K25" i="39"/>
  <c r="G25" i="39"/>
  <c r="C25" i="39"/>
  <c r="AM24" i="39"/>
  <c r="AF24" i="39"/>
  <c r="Y24" i="39"/>
  <c r="R24" i="39"/>
  <c r="K24" i="39"/>
  <c r="G24" i="39"/>
  <c r="C24" i="39"/>
  <c r="AM23" i="39"/>
  <c r="AF23" i="39"/>
  <c r="Y23" i="39"/>
  <c r="R23" i="39"/>
  <c r="K23" i="39"/>
  <c r="G23" i="39"/>
  <c r="C23" i="39"/>
  <c r="AM22" i="39"/>
  <c r="AF22" i="39"/>
  <c r="Y22" i="39"/>
  <c r="R22" i="39"/>
  <c r="K22" i="39"/>
  <c r="G22" i="39"/>
  <c r="C22" i="39"/>
  <c r="AM21" i="39"/>
  <c r="AF21" i="39"/>
  <c r="Y21" i="39"/>
  <c r="R21" i="39"/>
  <c r="S21" i="39" s="1"/>
  <c r="Q21" i="39"/>
  <c r="K21" i="39"/>
  <c r="J21" i="39"/>
  <c r="L21" i="39" s="1"/>
  <c r="G21" i="39"/>
  <c r="H21" i="39" s="1"/>
  <c r="F21" i="39"/>
  <c r="C21" i="39"/>
  <c r="AM20" i="39"/>
  <c r="AF20" i="39"/>
  <c r="Y20" i="39"/>
  <c r="R20" i="39"/>
  <c r="K20" i="39"/>
  <c r="G20" i="39"/>
  <c r="C20" i="39"/>
  <c r="AM19" i="39"/>
  <c r="AF19" i="39"/>
  <c r="Y19" i="39"/>
  <c r="R19" i="39"/>
  <c r="K19" i="39"/>
  <c r="G19" i="39"/>
  <c r="C19" i="39"/>
  <c r="AM18" i="39"/>
  <c r="AF18" i="39"/>
  <c r="Y18" i="39"/>
  <c r="R18" i="39"/>
  <c r="K18" i="39"/>
  <c r="G18" i="39"/>
  <c r="C18" i="39"/>
  <c r="B18" i="39"/>
  <c r="AM17" i="39"/>
  <c r="AF17" i="39"/>
  <c r="Y17" i="39"/>
  <c r="R17" i="39"/>
  <c r="K17" i="39"/>
  <c r="G17" i="39"/>
  <c r="B17" i="39"/>
  <c r="C17" i="39" s="1"/>
  <c r="AM16" i="39"/>
  <c r="AF16" i="39"/>
  <c r="Y16" i="39"/>
  <c r="R16" i="39"/>
  <c r="K16" i="39"/>
  <c r="G16" i="39"/>
  <c r="C16" i="39"/>
  <c r="AM15" i="39"/>
  <c r="AF15" i="39"/>
  <c r="Y15" i="39"/>
  <c r="R15" i="39"/>
  <c r="G15" i="39"/>
  <c r="K15" i="39" s="1"/>
  <c r="C15" i="39"/>
  <c r="AP12" i="39"/>
  <c r="AI12" i="39"/>
  <c r="AB12" i="39"/>
  <c r="U12" i="39"/>
  <c r="N12" i="39"/>
  <c r="AQ11" i="39"/>
  <c r="AN11" i="39"/>
  <c r="AG11" i="39"/>
  <c r="AJ11" i="39" s="1"/>
  <c r="Z11" i="39"/>
  <c r="AC11" i="39" s="1"/>
  <c r="V11" i="39"/>
  <c r="S11" i="39"/>
  <c r="O11" i="39"/>
  <c r="L11" i="39"/>
  <c r="H11" i="39"/>
  <c r="F65" i="38"/>
  <c r="G37" i="38" s="1"/>
  <c r="C50" i="38"/>
  <c r="C49" i="38"/>
  <c r="C48" i="38"/>
  <c r="C47" i="38"/>
  <c r="AM46" i="38"/>
  <c r="AF46" i="38"/>
  <c r="Y46" i="38"/>
  <c r="R46" i="38"/>
  <c r="K46" i="38"/>
  <c r="G46" i="38"/>
  <c r="C46" i="38"/>
  <c r="C45" i="38"/>
  <c r="G44" i="38"/>
  <c r="C44" i="38"/>
  <c r="C43" i="38"/>
  <c r="AM41" i="38"/>
  <c r="AF41" i="38"/>
  <c r="Y41" i="38"/>
  <c r="R41" i="38"/>
  <c r="K41" i="38"/>
  <c r="G41" i="38"/>
  <c r="C41" i="38"/>
  <c r="AM40" i="38"/>
  <c r="AF40" i="38"/>
  <c r="Y40" i="38"/>
  <c r="R40" i="38"/>
  <c r="K40" i="38"/>
  <c r="G40" i="38"/>
  <c r="C40" i="38"/>
  <c r="AM38" i="38"/>
  <c r="AF38" i="38"/>
  <c r="Y38" i="38"/>
  <c r="R38" i="38"/>
  <c r="K38" i="38"/>
  <c r="G38" i="38"/>
  <c r="C38" i="38"/>
  <c r="C37" i="38"/>
  <c r="AM36" i="38"/>
  <c r="AF36" i="38"/>
  <c r="Y36" i="38"/>
  <c r="R36" i="38"/>
  <c r="K36" i="38"/>
  <c r="G36" i="38"/>
  <c r="C36" i="38"/>
  <c r="AM35" i="38"/>
  <c r="AF35" i="38"/>
  <c r="Y35" i="38"/>
  <c r="R35" i="38"/>
  <c r="K35" i="38"/>
  <c r="G35" i="38"/>
  <c r="C35" i="38"/>
  <c r="AM34" i="38"/>
  <c r="AF34" i="38"/>
  <c r="Y34" i="38"/>
  <c r="R34" i="38"/>
  <c r="K34" i="38"/>
  <c r="G34" i="38"/>
  <c r="C34" i="38"/>
  <c r="AM33" i="38"/>
  <c r="AF33" i="38"/>
  <c r="Y33" i="38"/>
  <c r="R33" i="38"/>
  <c r="K33" i="38"/>
  <c r="G33" i="38"/>
  <c r="C33" i="38"/>
  <c r="AM32" i="38"/>
  <c r="AF32" i="38"/>
  <c r="Y32" i="38"/>
  <c r="R32" i="38"/>
  <c r="K32" i="38"/>
  <c r="G32" i="38"/>
  <c r="C32" i="38"/>
  <c r="AM31" i="38"/>
  <c r="AF31" i="38"/>
  <c r="Y31" i="38"/>
  <c r="R31" i="38"/>
  <c r="K31" i="38"/>
  <c r="G31" i="38"/>
  <c r="C31" i="38"/>
  <c r="AM30" i="38"/>
  <c r="AF30" i="38"/>
  <c r="Y30" i="38"/>
  <c r="R30" i="38"/>
  <c r="K30" i="38"/>
  <c r="G30" i="38"/>
  <c r="C30" i="38"/>
  <c r="AM28" i="38"/>
  <c r="AF28" i="38"/>
  <c r="Y28" i="38"/>
  <c r="R28" i="38"/>
  <c r="K28" i="38"/>
  <c r="G28" i="38"/>
  <c r="C28" i="38"/>
  <c r="AM27" i="38"/>
  <c r="AF27" i="38"/>
  <c r="Y27" i="38"/>
  <c r="R27" i="38"/>
  <c r="K27" i="38"/>
  <c r="G27" i="38"/>
  <c r="C27" i="38"/>
  <c r="AM26" i="38"/>
  <c r="AF26" i="38"/>
  <c r="Y26" i="38"/>
  <c r="R26" i="38"/>
  <c r="K26" i="38"/>
  <c r="G26" i="38"/>
  <c r="C26" i="38"/>
  <c r="AM25" i="38"/>
  <c r="AF25" i="38"/>
  <c r="Y25" i="38"/>
  <c r="R25" i="38"/>
  <c r="K25" i="38"/>
  <c r="G25" i="38"/>
  <c r="C25" i="38"/>
  <c r="AM24" i="38"/>
  <c r="AF24" i="38"/>
  <c r="Y24" i="38"/>
  <c r="R24" i="38"/>
  <c r="K24" i="38"/>
  <c r="G24" i="38"/>
  <c r="C24" i="38"/>
  <c r="AM23" i="38"/>
  <c r="AF23" i="38"/>
  <c r="Y23" i="38"/>
  <c r="R23" i="38"/>
  <c r="K23" i="38"/>
  <c r="G23" i="38"/>
  <c r="C23" i="38"/>
  <c r="AM22" i="38"/>
  <c r="AF22" i="38"/>
  <c r="Y22" i="38"/>
  <c r="R22" i="38"/>
  <c r="K22" i="38"/>
  <c r="G22" i="38"/>
  <c r="C22" i="38"/>
  <c r="AM21" i="38"/>
  <c r="AF21" i="38"/>
  <c r="Y21" i="38"/>
  <c r="U21" i="38"/>
  <c r="R21" i="38"/>
  <c r="S21" i="38" s="1"/>
  <c r="AC21" i="38" s="1"/>
  <c r="Q21" i="38"/>
  <c r="K21" i="38"/>
  <c r="L21" i="38" s="1"/>
  <c r="J21" i="38"/>
  <c r="G21" i="38"/>
  <c r="F21" i="38"/>
  <c r="C21" i="38"/>
  <c r="AM20" i="38"/>
  <c r="AF20" i="38"/>
  <c r="Y20" i="38"/>
  <c r="R20" i="38"/>
  <c r="K20" i="38"/>
  <c r="G20" i="38"/>
  <c r="C20" i="38"/>
  <c r="AM19" i="38"/>
  <c r="AF19" i="38"/>
  <c r="Y19" i="38"/>
  <c r="R19" i="38"/>
  <c r="K19" i="38"/>
  <c r="G19" i="38"/>
  <c r="C19" i="38"/>
  <c r="AM18" i="38"/>
  <c r="AF18" i="38"/>
  <c r="Y18" i="38"/>
  <c r="R18" i="38"/>
  <c r="K18" i="38"/>
  <c r="G18" i="38"/>
  <c r="B18" i="38"/>
  <c r="C18" i="38" s="1"/>
  <c r="AM17" i="38"/>
  <c r="AF17" i="38"/>
  <c r="Y17" i="38"/>
  <c r="R17" i="38"/>
  <c r="K17" i="38"/>
  <c r="G17" i="38"/>
  <c r="B17" i="38"/>
  <c r="C17" i="38" s="1"/>
  <c r="AM16" i="38"/>
  <c r="AF16" i="38"/>
  <c r="Y16" i="38"/>
  <c r="R16" i="38"/>
  <c r="K16" i="38"/>
  <c r="G16" i="38"/>
  <c r="C16" i="38"/>
  <c r="AM15" i="38"/>
  <c r="AF15" i="38"/>
  <c r="Y15" i="38"/>
  <c r="R15" i="38"/>
  <c r="K15" i="38"/>
  <c r="G15" i="38"/>
  <c r="C15" i="38"/>
  <c r="AP12" i="38"/>
  <c r="AI12" i="38"/>
  <c r="AB12" i="38"/>
  <c r="U12" i="38"/>
  <c r="N12" i="38"/>
  <c r="AN11" i="38"/>
  <c r="AQ11" i="38" s="1"/>
  <c r="AJ11" i="38"/>
  <c r="AG11" i="38"/>
  <c r="AC11" i="38"/>
  <c r="Z11" i="38"/>
  <c r="S11" i="38"/>
  <c r="V11" i="38" s="1"/>
  <c r="O11" i="38"/>
  <c r="L11" i="38"/>
  <c r="H11" i="38"/>
  <c r="F65" i="37"/>
  <c r="F53" i="37"/>
  <c r="F50" i="37"/>
  <c r="C50" i="37"/>
  <c r="F49" i="37"/>
  <c r="C49" i="37"/>
  <c r="AM48" i="37"/>
  <c r="AF48" i="37"/>
  <c r="Y48" i="37"/>
  <c r="R48" i="37"/>
  <c r="K48" i="37"/>
  <c r="H48" i="37"/>
  <c r="G48" i="37"/>
  <c r="F48" i="37"/>
  <c r="C48" i="37"/>
  <c r="AM47" i="37"/>
  <c r="AF47" i="37"/>
  <c r="Y47" i="37"/>
  <c r="R47" i="37"/>
  <c r="K47" i="37"/>
  <c r="G47" i="37"/>
  <c r="H47" i="37" s="1"/>
  <c r="F47" i="37"/>
  <c r="C47" i="37"/>
  <c r="AM46" i="37"/>
  <c r="AF46" i="37"/>
  <c r="Y46" i="37"/>
  <c r="R46" i="37"/>
  <c r="K46" i="37"/>
  <c r="G46" i="37"/>
  <c r="H46" i="37" s="1"/>
  <c r="F46" i="37"/>
  <c r="C46" i="37"/>
  <c r="AM45" i="37"/>
  <c r="AF45" i="37"/>
  <c r="Y45" i="37"/>
  <c r="R45" i="37"/>
  <c r="K45" i="37"/>
  <c r="G45" i="37"/>
  <c r="C45" i="37"/>
  <c r="C44" i="37"/>
  <c r="C43" i="37"/>
  <c r="AM41" i="37"/>
  <c r="AF41" i="37"/>
  <c r="Y41" i="37"/>
  <c r="R41" i="37"/>
  <c r="K41" i="37"/>
  <c r="G41" i="37"/>
  <c r="C41" i="37"/>
  <c r="AM40" i="37"/>
  <c r="AF40" i="37"/>
  <c r="Y40" i="37"/>
  <c r="R40" i="37"/>
  <c r="K40" i="37"/>
  <c r="G40" i="37"/>
  <c r="C40" i="37"/>
  <c r="AM38" i="37"/>
  <c r="AF38" i="37"/>
  <c r="Y38" i="37"/>
  <c r="R38" i="37"/>
  <c r="K38" i="37"/>
  <c r="G38" i="37"/>
  <c r="C38" i="37"/>
  <c r="G37" i="37"/>
  <c r="C37" i="37"/>
  <c r="AM36" i="37"/>
  <c r="AF36" i="37"/>
  <c r="Y36" i="37"/>
  <c r="R36" i="37"/>
  <c r="K36" i="37"/>
  <c r="G36" i="37"/>
  <c r="C36" i="37"/>
  <c r="AM35" i="37"/>
  <c r="AF35" i="37"/>
  <c r="Y35" i="37"/>
  <c r="R35" i="37"/>
  <c r="K35" i="37"/>
  <c r="G35" i="37"/>
  <c r="C35" i="37"/>
  <c r="AM34" i="37"/>
  <c r="AF34" i="37"/>
  <c r="Y34" i="37"/>
  <c r="R34" i="37"/>
  <c r="K34" i="37"/>
  <c r="G34" i="37"/>
  <c r="C34" i="37"/>
  <c r="AM33" i="37"/>
  <c r="AF33" i="37"/>
  <c r="Y33" i="37"/>
  <c r="R33" i="37"/>
  <c r="K33" i="37"/>
  <c r="G33" i="37"/>
  <c r="C33" i="37"/>
  <c r="AM32" i="37"/>
  <c r="AF32" i="37"/>
  <c r="Y32" i="37"/>
  <c r="R32" i="37"/>
  <c r="K32" i="37"/>
  <c r="G32" i="37"/>
  <c r="C32" i="37"/>
  <c r="AM31" i="37"/>
  <c r="AF31" i="37"/>
  <c r="Y31" i="37"/>
  <c r="R31" i="37"/>
  <c r="K31" i="37"/>
  <c r="G31" i="37"/>
  <c r="C31" i="37"/>
  <c r="AM30" i="37"/>
  <c r="AF30" i="37"/>
  <c r="Y30" i="37"/>
  <c r="R30" i="37"/>
  <c r="K30" i="37"/>
  <c r="G30" i="37"/>
  <c r="C30" i="37"/>
  <c r="AM28" i="37"/>
  <c r="AF28" i="37"/>
  <c r="Y28" i="37"/>
  <c r="R28" i="37"/>
  <c r="K28" i="37"/>
  <c r="G28" i="37"/>
  <c r="C28" i="37"/>
  <c r="AM27" i="37"/>
  <c r="AF27" i="37"/>
  <c r="Y27" i="37"/>
  <c r="R27" i="37"/>
  <c r="K27" i="37"/>
  <c r="G27" i="37"/>
  <c r="C27" i="37"/>
  <c r="AM26" i="37"/>
  <c r="AF26" i="37"/>
  <c r="Y26" i="37"/>
  <c r="R26" i="37"/>
  <c r="K26" i="37"/>
  <c r="G26" i="37"/>
  <c r="C26" i="37"/>
  <c r="AM25" i="37"/>
  <c r="AF25" i="37"/>
  <c r="Y25" i="37"/>
  <c r="R25" i="37"/>
  <c r="K25" i="37"/>
  <c r="G25" i="37"/>
  <c r="C25" i="37"/>
  <c r="AM24" i="37"/>
  <c r="AF24" i="37"/>
  <c r="Y24" i="37"/>
  <c r="R24" i="37"/>
  <c r="K24" i="37"/>
  <c r="G24" i="37"/>
  <c r="C24" i="37"/>
  <c r="AM23" i="37"/>
  <c r="AF23" i="37"/>
  <c r="Y23" i="37"/>
  <c r="R23" i="37"/>
  <c r="K23" i="37"/>
  <c r="G23" i="37"/>
  <c r="C23" i="37"/>
  <c r="AM22" i="37"/>
  <c r="AF22" i="37"/>
  <c r="Y22" i="37"/>
  <c r="R22" i="37"/>
  <c r="K22" i="37"/>
  <c r="G22" i="37"/>
  <c r="C22" i="37"/>
  <c r="AM21" i="37"/>
  <c r="AF21" i="37"/>
  <c r="Y21" i="37"/>
  <c r="V21" i="37"/>
  <c r="S21" i="37"/>
  <c r="U21" i="37" s="1"/>
  <c r="R21" i="37"/>
  <c r="Q21" i="37"/>
  <c r="L21" i="37"/>
  <c r="N21" i="37" s="1"/>
  <c r="K21" i="37"/>
  <c r="J21" i="37"/>
  <c r="H21" i="37"/>
  <c r="O21" i="37" s="1"/>
  <c r="G21" i="37"/>
  <c r="F21" i="37"/>
  <c r="C21" i="37"/>
  <c r="AM20" i="37"/>
  <c r="AF20" i="37"/>
  <c r="Y20" i="37"/>
  <c r="R20" i="37"/>
  <c r="K20" i="37"/>
  <c r="G20" i="37"/>
  <c r="C20" i="37"/>
  <c r="AM19" i="37"/>
  <c r="AF19" i="37"/>
  <c r="Y19" i="37"/>
  <c r="R19" i="37"/>
  <c r="K19" i="37"/>
  <c r="G19" i="37"/>
  <c r="C19" i="37"/>
  <c r="AM18" i="37"/>
  <c r="AF18" i="37"/>
  <c r="Y18" i="37"/>
  <c r="R18" i="37"/>
  <c r="K18" i="37"/>
  <c r="G18" i="37"/>
  <c r="B18" i="37"/>
  <c r="C18" i="37" s="1"/>
  <c r="AM17" i="37"/>
  <c r="AF17" i="37"/>
  <c r="Y17" i="37"/>
  <c r="R17" i="37"/>
  <c r="K17" i="37"/>
  <c r="G17" i="37"/>
  <c r="C17" i="37"/>
  <c r="B17" i="37"/>
  <c r="AM16" i="37"/>
  <c r="AF16" i="37"/>
  <c r="Y16" i="37"/>
  <c r="R16" i="37"/>
  <c r="K16" i="37"/>
  <c r="G16" i="37"/>
  <c r="C16" i="37"/>
  <c r="AM15" i="37"/>
  <c r="AF15" i="37"/>
  <c r="Y15" i="37"/>
  <c r="R15" i="37"/>
  <c r="K15" i="37"/>
  <c r="G15" i="37"/>
  <c r="C15" i="37"/>
  <c r="AP12" i="37"/>
  <c r="AI12" i="37"/>
  <c r="AB12" i="37"/>
  <c r="U12" i="37"/>
  <c r="N12" i="37"/>
  <c r="AQ11" i="37"/>
  <c r="AN11" i="37"/>
  <c r="AG11" i="37"/>
  <c r="AJ11" i="37" s="1"/>
  <c r="Z11" i="37"/>
  <c r="AC11" i="37" s="1"/>
  <c r="V11" i="37"/>
  <c r="S11" i="37"/>
  <c r="O11" i="37"/>
  <c r="L11" i="37"/>
  <c r="H11" i="37"/>
  <c r="S2" i="37"/>
  <c r="K49" i="37" s="1"/>
  <c r="F65" i="36"/>
  <c r="C50" i="36"/>
  <c r="C49" i="36"/>
  <c r="C48" i="36"/>
  <c r="C47" i="36"/>
  <c r="C46" i="36"/>
  <c r="AM45" i="36"/>
  <c r="AF45" i="36"/>
  <c r="Y45" i="36"/>
  <c r="R45" i="36"/>
  <c r="K45" i="36"/>
  <c r="G45" i="36"/>
  <c r="C45" i="36"/>
  <c r="C44" i="36"/>
  <c r="C43" i="36"/>
  <c r="AM41" i="36"/>
  <c r="AF41" i="36"/>
  <c r="Y41" i="36"/>
  <c r="R41" i="36"/>
  <c r="K41" i="36"/>
  <c r="G41" i="36"/>
  <c r="C41" i="36"/>
  <c r="AM40" i="36"/>
  <c r="AF40" i="36"/>
  <c r="Y40" i="36"/>
  <c r="R40" i="36"/>
  <c r="K40" i="36"/>
  <c r="G40" i="36"/>
  <c r="C40" i="36"/>
  <c r="AM38" i="36"/>
  <c r="AF38" i="36"/>
  <c r="Y38" i="36"/>
  <c r="R38" i="36"/>
  <c r="K38" i="36"/>
  <c r="G38" i="36"/>
  <c r="C38" i="36"/>
  <c r="H37" i="36"/>
  <c r="O37" i="36" s="1"/>
  <c r="G37" i="36"/>
  <c r="G43" i="36" s="1"/>
  <c r="C37" i="36"/>
  <c r="AM36" i="36"/>
  <c r="AF36" i="36"/>
  <c r="Y36" i="36"/>
  <c r="R36" i="36"/>
  <c r="K36" i="36"/>
  <c r="G36" i="36"/>
  <c r="C36" i="36"/>
  <c r="AM35" i="36"/>
  <c r="AF35" i="36"/>
  <c r="Y35" i="36"/>
  <c r="R35" i="36"/>
  <c r="K35" i="36"/>
  <c r="G35" i="36"/>
  <c r="C35" i="36"/>
  <c r="AM34" i="36"/>
  <c r="AF34" i="36"/>
  <c r="Y34" i="36"/>
  <c r="R34" i="36"/>
  <c r="K34" i="36"/>
  <c r="G34" i="36"/>
  <c r="C34" i="36"/>
  <c r="AM33" i="36"/>
  <c r="AF33" i="36"/>
  <c r="Y33" i="36"/>
  <c r="R33" i="36"/>
  <c r="K33" i="36"/>
  <c r="G33" i="36"/>
  <c r="C33" i="36"/>
  <c r="AM32" i="36"/>
  <c r="AF32" i="36"/>
  <c r="Y32" i="36"/>
  <c r="R32" i="36"/>
  <c r="K32" i="36"/>
  <c r="G32" i="36"/>
  <c r="C32" i="36"/>
  <c r="AM31" i="36"/>
  <c r="AF31" i="36"/>
  <c r="Y31" i="36"/>
  <c r="R31" i="36"/>
  <c r="K31" i="36"/>
  <c r="G31" i="36"/>
  <c r="C31" i="36"/>
  <c r="AM30" i="36"/>
  <c r="AF30" i="36"/>
  <c r="Y30" i="36"/>
  <c r="R30" i="36"/>
  <c r="K30" i="36"/>
  <c r="G30" i="36"/>
  <c r="C30" i="36"/>
  <c r="AM28" i="36"/>
  <c r="AF28" i="36"/>
  <c r="Y28" i="36"/>
  <c r="R28" i="36"/>
  <c r="K28" i="36"/>
  <c r="G28" i="36"/>
  <c r="C28" i="36"/>
  <c r="AM27" i="36"/>
  <c r="AF27" i="36"/>
  <c r="Y27" i="36"/>
  <c r="R27" i="36"/>
  <c r="K27" i="36"/>
  <c r="G27" i="36"/>
  <c r="C27" i="36"/>
  <c r="AM26" i="36"/>
  <c r="AF26" i="36"/>
  <c r="Y26" i="36"/>
  <c r="R26" i="36"/>
  <c r="K26" i="36"/>
  <c r="G26" i="36"/>
  <c r="C26" i="36"/>
  <c r="AM25" i="36"/>
  <c r="AF25" i="36"/>
  <c r="Y25" i="36"/>
  <c r="R25" i="36"/>
  <c r="K25" i="36"/>
  <c r="G25" i="36"/>
  <c r="C25" i="36"/>
  <c r="AM24" i="36"/>
  <c r="AF24" i="36"/>
  <c r="Y24" i="36"/>
  <c r="R24" i="36"/>
  <c r="K24" i="36"/>
  <c r="G24" i="36"/>
  <c r="C24" i="36"/>
  <c r="AM23" i="36"/>
  <c r="AF23" i="36"/>
  <c r="Y23" i="36"/>
  <c r="R23" i="36"/>
  <c r="K23" i="36"/>
  <c r="G23" i="36"/>
  <c r="C23" i="36"/>
  <c r="AM22" i="36"/>
  <c r="AF22" i="36"/>
  <c r="Y22" i="36"/>
  <c r="R22" i="36"/>
  <c r="K22" i="36"/>
  <c r="G22" i="36"/>
  <c r="C22" i="36"/>
  <c r="AM21" i="36"/>
  <c r="AF21" i="36"/>
  <c r="AC21" i="36"/>
  <c r="Y21" i="36"/>
  <c r="S21" i="36"/>
  <c r="R21" i="36"/>
  <c r="Q21" i="36"/>
  <c r="K21" i="36"/>
  <c r="J21" i="36"/>
  <c r="H21" i="36"/>
  <c r="G21" i="36"/>
  <c r="F21" i="36"/>
  <c r="C21" i="36"/>
  <c r="AM20" i="36"/>
  <c r="AF20" i="36"/>
  <c r="Y20" i="36"/>
  <c r="R20" i="36"/>
  <c r="K20" i="36"/>
  <c r="G20" i="36"/>
  <c r="C20" i="36"/>
  <c r="AM19" i="36"/>
  <c r="AF19" i="36"/>
  <c r="Y19" i="36"/>
  <c r="R19" i="36"/>
  <c r="K19" i="36"/>
  <c r="G19" i="36"/>
  <c r="C19" i="36"/>
  <c r="AM18" i="36"/>
  <c r="AF18" i="36"/>
  <c r="Y18" i="36"/>
  <c r="R18" i="36"/>
  <c r="K18" i="36"/>
  <c r="G18" i="36"/>
  <c r="B18" i="36"/>
  <c r="C18" i="36" s="1"/>
  <c r="AM17" i="36"/>
  <c r="AF17" i="36"/>
  <c r="Y17" i="36"/>
  <c r="R17" i="36"/>
  <c r="K17" i="36"/>
  <c r="G17" i="36"/>
  <c r="B17" i="36"/>
  <c r="C17" i="36" s="1"/>
  <c r="AM16" i="36"/>
  <c r="AF16" i="36"/>
  <c r="Y16" i="36"/>
  <c r="R16" i="36"/>
  <c r="K16" i="36"/>
  <c r="G16" i="36"/>
  <c r="C16" i="36"/>
  <c r="AM15" i="36"/>
  <c r="AF15" i="36"/>
  <c r="Y15" i="36"/>
  <c r="R15" i="36"/>
  <c r="K15" i="36"/>
  <c r="G15" i="36"/>
  <c r="C15" i="36"/>
  <c r="AP12" i="36"/>
  <c r="AI12" i="36"/>
  <c r="AB12" i="36"/>
  <c r="U12" i="36"/>
  <c r="N12" i="36"/>
  <c r="AQ11" i="36"/>
  <c r="AN11" i="36"/>
  <c r="AJ11" i="36"/>
  <c r="AG11" i="36"/>
  <c r="Z11" i="36"/>
  <c r="AC11" i="36" s="1"/>
  <c r="S11" i="36"/>
  <c r="V11" i="36" s="1"/>
  <c r="O11" i="36"/>
  <c r="L11" i="36"/>
  <c r="H11" i="36"/>
  <c r="F65" i="35"/>
  <c r="C50" i="35"/>
  <c r="C49" i="35"/>
  <c r="C48" i="35"/>
  <c r="C47" i="35"/>
  <c r="C46" i="35"/>
  <c r="AM45" i="35"/>
  <c r="AF45" i="35"/>
  <c r="Y45" i="35"/>
  <c r="R45" i="35"/>
  <c r="K45" i="35"/>
  <c r="G45" i="35"/>
  <c r="C45" i="35"/>
  <c r="C44" i="35"/>
  <c r="C43" i="35"/>
  <c r="AM41" i="35"/>
  <c r="AF41" i="35"/>
  <c r="Y41" i="35"/>
  <c r="R41" i="35"/>
  <c r="K41" i="35"/>
  <c r="G41" i="35"/>
  <c r="C41" i="35"/>
  <c r="AM40" i="35"/>
  <c r="AF40" i="35"/>
  <c r="Y40" i="35"/>
  <c r="R40" i="35"/>
  <c r="K40" i="35"/>
  <c r="G40" i="35"/>
  <c r="C40" i="35"/>
  <c r="AM38" i="35"/>
  <c r="AF38" i="35"/>
  <c r="Y38" i="35"/>
  <c r="R38" i="35"/>
  <c r="K38" i="35"/>
  <c r="G38" i="35"/>
  <c r="C38" i="35"/>
  <c r="H37" i="35"/>
  <c r="O37" i="35" s="1"/>
  <c r="G37" i="35"/>
  <c r="G43" i="35" s="1"/>
  <c r="C37" i="35"/>
  <c r="AM36" i="35"/>
  <c r="AF36" i="35"/>
  <c r="Y36" i="35"/>
  <c r="R36" i="35"/>
  <c r="K36" i="35"/>
  <c r="G36" i="35"/>
  <c r="C36" i="35"/>
  <c r="AM35" i="35"/>
  <c r="AF35" i="35"/>
  <c r="Y35" i="35"/>
  <c r="R35" i="35"/>
  <c r="K35" i="35"/>
  <c r="G35" i="35"/>
  <c r="C35" i="35"/>
  <c r="AM34" i="35"/>
  <c r="AF34" i="35"/>
  <c r="Y34" i="35"/>
  <c r="R34" i="35"/>
  <c r="K34" i="35"/>
  <c r="G34" i="35"/>
  <c r="C34" i="35"/>
  <c r="AM33" i="35"/>
  <c r="AF33" i="35"/>
  <c r="Y33" i="35"/>
  <c r="R33" i="35"/>
  <c r="K33" i="35"/>
  <c r="G33" i="35"/>
  <c r="C33" i="35"/>
  <c r="AM32" i="35"/>
  <c r="AF32" i="35"/>
  <c r="Y32" i="35"/>
  <c r="R32" i="35"/>
  <c r="K32" i="35"/>
  <c r="G32" i="35"/>
  <c r="C32" i="35"/>
  <c r="AM31" i="35"/>
  <c r="AF31" i="35"/>
  <c r="Y31" i="35"/>
  <c r="R31" i="35"/>
  <c r="K31" i="35"/>
  <c r="G31" i="35"/>
  <c r="C31" i="35"/>
  <c r="AM30" i="35"/>
  <c r="AF30" i="35"/>
  <c r="Y30" i="35"/>
  <c r="R30" i="35"/>
  <c r="K30" i="35"/>
  <c r="G30" i="35"/>
  <c r="C30" i="35"/>
  <c r="AM28" i="35"/>
  <c r="AF28" i="35"/>
  <c r="Y28" i="35"/>
  <c r="R28" i="35"/>
  <c r="K28" i="35"/>
  <c r="G28" i="35"/>
  <c r="C28" i="35"/>
  <c r="AM27" i="35"/>
  <c r="AF27" i="35"/>
  <c r="Y27" i="35"/>
  <c r="R27" i="35"/>
  <c r="K27" i="35"/>
  <c r="G27" i="35"/>
  <c r="C27" i="35"/>
  <c r="AM26" i="35"/>
  <c r="AF26" i="35"/>
  <c r="Y26" i="35"/>
  <c r="R26" i="35"/>
  <c r="K26" i="35"/>
  <c r="G26" i="35"/>
  <c r="C26" i="35"/>
  <c r="AM25" i="35"/>
  <c r="AF25" i="35"/>
  <c r="Y25" i="35"/>
  <c r="R25" i="35"/>
  <c r="K25" i="35"/>
  <c r="G25" i="35"/>
  <c r="C25" i="35"/>
  <c r="AM24" i="35"/>
  <c r="AF24" i="35"/>
  <c r="Y24" i="35"/>
  <c r="R24" i="35"/>
  <c r="K24" i="35"/>
  <c r="G24" i="35"/>
  <c r="C24" i="35"/>
  <c r="AM23" i="35"/>
  <c r="AF23" i="35"/>
  <c r="Y23" i="35"/>
  <c r="R23" i="35"/>
  <c r="K23" i="35"/>
  <c r="G23" i="35"/>
  <c r="C23" i="35"/>
  <c r="AM22" i="35"/>
  <c r="AF22" i="35"/>
  <c r="Y22" i="35"/>
  <c r="R22" i="35"/>
  <c r="K22" i="35"/>
  <c r="G22" i="35"/>
  <c r="C22" i="35"/>
  <c r="AM21" i="35"/>
  <c r="AF21" i="35"/>
  <c r="AC21" i="35"/>
  <c r="Y21" i="35"/>
  <c r="S21" i="35"/>
  <c r="R21" i="35"/>
  <c r="Q21" i="35"/>
  <c r="N21" i="35"/>
  <c r="L21" i="35"/>
  <c r="K21" i="35"/>
  <c r="J21" i="35"/>
  <c r="G21" i="35"/>
  <c r="H21" i="35" s="1"/>
  <c r="F21" i="35"/>
  <c r="C21" i="35"/>
  <c r="AM20" i="35"/>
  <c r="AF20" i="35"/>
  <c r="Y20" i="35"/>
  <c r="R20" i="35"/>
  <c r="K20" i="35"/>
  <c r="G20" i="35"/>
  <c r="C20" i="35"/>
  <c r="AM19" i="35"/>
  <c r="AF19" i="35"/>
  <c r="Y19" i="35"/>
  <c r="R19" i="35"/>
  <c r="K19" i="35"/>
  <c r="G19" i="35"/>
  <c r="C19" i="35"/>
  <c r="AM18" i="35"/>
  <c r="AF18" i="35"/>
  <c r="Y18" i="35"/>
  <c r="R18" i="35"/>
  <c r="K18" i="35"/>
  <c r="G18" i="35"/>
  <c r="B18" i="35"/>
  <c r="C18" i="35" s="1"/>
  <c r="AM17" i="35"/>
  <c r="AF17" i="35"/>
  <c r="Y17" i="35"/>
  <c r="R17" i="35"/>
  <c r="K17" i="35"/>
  <c r="G17" i="35"/>
  <c r="B17" i="35"/>
  <c r="C17" i="35" s="1"/>
  <c r="AM16" i="35"/>
  <c r="AF16" i="35"/>
  <c r="Y16" i="35"/>
  <c r="R16" i="35"/>
  <c r="K16" i="35"/>
  <c r="G16" i="35"/>
  <c r="C16" i="35"/>
  <c r="AM15" i="35"/>
  <c r="AF15" i="35"/>
  <c r="Y15" i="35"/>
  <c r="R15" i="35"/>
  <c r="K15" i="35"/>
  <c r="G15" i="35"/>
  <c r="C15" i="35"/>
  <c r="AP12" i="35"/>
  <c r="AI12" i="35"/>
  <c r="AB12" i="35"/>
  <c r="U12" i="35"/>
  <c r="N12" i="35"/>
  <c r="AN11" i="35"/>
  <c r="AQ11" i="35" s="1"/>
  <c r="AJ11" i="35"/>
  <c r="AG11" i="35"/>
  <c r="AC11" i="35"/>
  <c r="Z11" i="35"/>
  <c r="V11" i="35"/>
  <c r="S11" i="35"/>
  <c r="L11" i="35"/>
  <c r="O11" i="35" s="1"/>
  <c r="H11" i="35"/>
  <c r="F65" i="34"/>
  <c r="C50" i="34"/>
  <c r="C49" i="34"/>
  <c r="C48" i="34"/>
  <c r="C47" i="34"/>
  <c r="C46" i="34"/>
  <c r="AM45" i="34"/>
  <c r="AF45" i="34"/>
  <c r="Y45" i="34"/>
  <c r="R45" i="34"/>
  <c r="K45" i="34"/>
  <c r="G45" i="34"/>
  <c r="C45" i="34"/>
  <c r="C44" i="34"/>
  <c r="C43" i="34"/>
  <c r="AM41" i="34"/>
  <c r="AF41" i="34"/>
  <c r="Y41" i="34"/>
  <c r="R41" i="34"/>
  <c r="K41" i="34"/>
  <c r="G41" i="34"/>
  <c r="C41" i="34"/>
  <c r="AM40" i="34"/>
  <c r="AF40" i="34"/>
  <c r="Y40" i="34"/>
  <c r="R40" i="34"/>
  <c r="K40" i="34"/>
  <c r="G40" i="34"/>
  <c r="C40" i="34"/>
  <c r="AM38" i="34"/>
  <c r="AF38" i="34"/>
  <c r="Y38" i="34"/>
  <c r="R38" i="34"/>
  <c r="K38" i="34"/>
  <c r="G38" i="34"/>
  <c r="C38" i="34"/>
  <c r="G37" i="34"/>
  <c r="H37" i="34" s="1"/>
  <c r="O37" i="34" s="1"/>
  <c r="C37" i="34"/>
  <c r="AM36" i="34"/>
  <c r="AF36" i="34"/>
  <c r="Y36" i="34"/>
  <c r="R36" i="34"/>
  <c r="K36" i="34"/>
  <c r="G36" i="34"/>
  <c r="C36" i="34"/>
  <c r="AM35" i="34"/>
  <c r="AF35" i="34"/>
  <c r="Y35" i="34"/>
  <c r="R35" i="34"/>
  <c r="K35" i="34"/>
  <c r="G35" i="34"/>
  <c r="C35" i="34"/>
  <c r="AM34" i="34"/>
  <c r="AF34" i="34"/>
  <c r="Y34" i="34"/>
  <c r="R34" i="34"/>
  <c r="K34" i="34"/>
  <c r="G34" i="34"/>
  <c r="C34" i="34"/>
  <c r="AM33" i="34"/>
  <c r="AF33" i="34"/>
  <c r="Y33" i="34"/>
  <c r="R33" i="34"/>
  <c r="K33" i="34"/>
  <c r="G33" i="34"/>
  <c r="C33" i="34"/>
  <c r="AM32" i="34"/>
  <c r="AF32" i="34"/>
  <c r="Y32" i="34"/>
  <c r="R32" i="34"/>
  <c r="K32" i="34"/>
  <c r="G32" i="34"/>
  <c r="C32" i="34"/>
  <c r="AM31" i="34"/>
  <c r="AF31" i="34"/>
  <c r="Y31" i="34"/>
  <c r="R31" i="34"/>
  <c r="K31" i="34"/>
  <c r="G31" i="34"/>
  <c r="C31" i="34"/>
  <c r="AM30" i="34"/>
  <c r="AF30" i="34"/>
  <c r="Y30" i="34"/>
  <c r="R30" i="34"/>
  <c r="K30" i="34"/>
  <c r="G30" i="34"/>
  <c r="C30" i="34"/>
  <c r="AM28" i="34"/>
  <c r="AF28" i="34"/>
  <c r="Y28" i="34"/>
  <c r="R28" i="34"/>
  <c r="K28" i="34"/>
  <c r="G28" i="34"/>
  <c r="C28" i="34"/>
  <c r="AM27" i="34"/>
  <c r="AF27" i="34"/>
  <c r="Y27" i="34"/>
  <c r="R27" i="34"/>
  <c r="K27" i="34"/>
  <c r="G27" i="34"/>
  <c r="C27" i="34"/>
  <c r="AM26" i="34"/>
  <c r="AF26" i="34"/>
  <c r="Y26" i="34"/>
  <c r="R26" i="34"/>
  <c r="K26" i="34"/>
  <c r="G26" i="34"/>
  <c r="C26" i="34"/>
  <c r="AM25" i="34"/>
  <c r="AF25" i="34"/>
  <c r="Y25" i="34"/>
  <c r="R25" i="34"/>
  <c r="K25" i="34"/>
  <c r="G25" i="34"/>
  <c r="C25" i="34"/>
  <c r="AM24" i="34"/>
  <c r="AF24" i="34"/>
  <c r="Y24" i="34"/>
  <c r="R24" i="34"/>
  <c r="K24" i="34"/>
  <c r="G24" i="34"/>
  <c r="C24" i="34"/>
  <c r="AM23" i="34"/>
  <c r="AF23" i="34"/>
  <c r="Y23" i="34"/>
  <c r="R23" i="34"/>
  <c r="K23" i="34"/>
  <c r="G23" i="34"/>
  <c r="C23" i="34"/>
  <c r="AM22" i="34"/>
  <c r="AF22" i="34"/>
  <c r="Y22" i="34"/>
  <c r="R22" i="34"/>
  <c r="K22" i="34"/>
  <c r="G22" i="34"/>
  <c r="C22" i="34"/>
  <c r="AM21" i="34"/>
  <c r="AF21" i="34"/>
  <c r="Y21" i="34"/>
  <c r="R21" i="34"/>
  <c r="Q21" i="34"/>
  <c r="S21" i="34" s="1"/>
  <c r="K21" i="34"/>
  <c r="L21" i="34" s="1"/>
  <c r="J21" i="34"/>
  <c r="H21" i="34"/>
  <c r="G21" i="34"/>
  <c r="F21" i="34"/>
  <c r="C21" i="34"/>
  <c r="AM20" i="34"/>
  <c r="AF20" i="34"/>
  <c r="Y20" i="34"/>
  <c r="R20" i="34"/>
  <c r="K20" i="34"/>
  <c r="G20" i="34"/>
  <c r="C20" i="34"/>
  <c r="AM19" i="34"/>
  <c r="AF19" i="34"/>
  <c r="Y19" i="34"/>
  <c r="R19" i="34"/>
  <c r="K19" i="34"/>
  <c r="G19" i="34"/>
  <c r="C19" i="34"/>
  <c r="AM18" i="34"/>
  <c r="AF18" i="34"/>
  <c r="Y18" i="34"/>
  <c r="R18" i="34"/>
  <c r="K18" i="34"/>
  <c r="G18" i="34"/>
  <c r="C18" i="34"/>
  <c r="B18" i="34"/>
  <c r="AM17" i="34"/>
  <c r="AF17" i="34"/>
  <c r="Y17" i="34"/>
  <c r="R17" i="34"/>
  <c r="K17" i="34"/>
  <c r="G17" i="34"/>
  <c r="B17" i="34"/>
  <c r="C17" i="34" s="1"/>
  <c r="AM16" i="34"/>
  <c r="AF16" i="34"/>
  <c r="Y16" i="34"/>
  <c r="R16" i="34"/>
  <c r="K16" i="34"/>
  <c r="G16" i="34"/>
  <c r="C16" i="34"/>
  <c r="AM15" i="34"/>
  <c r="AF15" i="34"/>
  <c r="Y15" i="34"/>
  <c r="R15" i="34"/>
  <c r="K15" i="34"/>
  <c r="G15" i="34"/>
  <c r="C15" i="34"/>
  <c r="AP12" i="34"/>
  <c r="AI12" i="34"/>
  <c r="AB12" i="34"/>
  <c r="U12" i="34"/>
  <c r="N12" i="34"/>
  <c r="AN11" i="34"/>
  <c r="AQ11" i="34" s="1"/>
  <c r="AG11" i="34"/>
  <c r="AJ11" i="34" s="1"/>
  <c r="AC11" i="34"/>
  <c r="Z11" i="34"/>
  <c r="V11" i="34"/>
  <c r="S11" i="34"/>
  <c r="O11" i="34"/>
  <c r="L11" i="34"/>
  <c r="H11" i="34"/>
  <c r="F65" i="33"/>
  <c r="C50" i="33"/>
  <c r="C49" i="33"/>
  <c r="C48" i="33"/>
  <c r="C47" i="33"/>
  <c r="C46" i="33"/>
  <c r="AM45" i="33"/>
  <c r="AF45" i="33"/>
  <c r="Y45" i="33"/>
  <c r="R45" i="33"/>
  <c r="K45" i="33"/>
  <c r="G45" i="33"/>
  <c r="C44" i="33"/>
  <c r="G43" i="33"/>
  <c r="C43" i="33"/>
  <c r="AM41" i="33"/>
  <c r="AF41" i="33"/>
  <c r="Y41" i="33"/>
  <c r="R41" i="33"/>
  <c r="K41" i="33"/>
  <c r="G41" i="33"/>
  <c r="C41" i="33"/>
  <c r="AM40" i="33"/>
  <c r="AF40" i="33"/>
  <c r="Y40" i="33"/>
  <c r="R40" i="33"/>
  <c r="K40" i="33"/>
  <c r="G40" i="33"/>
  <c r="C40" i="33"/>
  <c r="AM38" i="33"/>
  <c r="AF38" i="33"/>
  <c r="Y38" i="33"/>
  <c r="R38" i="33"/>
  <c r="K38" i="33"/>
  <c r="G38" i="33"/>
  <c r="C38" i="33"/>
  <c r="G37" i="33"/>
  <c r="C37" i="33"/>
  <c r="AM36" i="33"/>
  <c r="AF36" i="33"/>
  <c r="Y36" i="33"/>
  <c r="R36" i="33"/>
  <c r="K36" i="33"/>
  <c r="G36" i="33"/>
  <c r="C36" i="33"/>
  <c r="AM35" i="33"/>
  <c r="AF35" i="33"/>
  <c r="Y35" i="33"/>
  <c r="R35" i="33"/>
  <c r="K35" i="33"/>
  <c r="G35" i="33"/>
  <c r="C35" i="33"/>
  <c r="AM34" i="33"/>
  <c r="AF34" i="33"/>
  <c r="Y34" i="33"/>
  <c r="R34" i="33"/>
  <c r="K34" i="33"/>
  <c r="G34" i="33"/>
  <c r="C34" i="33"/>
  <c r="AM33" i="33"/>
  <c r="AF33" i="33"/>
  <c r="Y33" i="33"/>
  <c r="R33" i="33"/>
  <c r="K33" i="33"/>
  <c r="G33" i="33"/>
  <c r="C33" i="33"/>
  <c r="AM32" i="33"/>
  <c r="AF32" i="33"/>
  <c r="Y32" i="33"/>
  <c r="R32" i="33"/>
  <c r="K32" i="33"/>
  <c r="G32" i="33"/>
  <c r="C32" i="33"/>
  <c r="AM31" i="33"/>
  <c r="AF31" i="33"/>
  <c r="Y31" i="33"/>
  <c r="R31" i="33"/>
  <c r="K31" i="33"/>
  <c r="G31" i="33"/>
  <c r="C31" i="33"/>
  <c r="AM30" i="33"/>
  <c r="AF30" i="33"/>
  <c r="Y30" i="33"/>
  <c r="R30" i="33"/>
  <c r="K30" i="33"/>
  <c r="G30" i="33"/>
  <c r="C30" i="33"/>
  <c r="AM28" i="33"/>
  <c r="AF28" i="33"/>
  <c r="Y28" i="33"/>
  <c r="R28" i="33"/>
  <c r="K28" i="33"/>
  <c r="G28" i="33"/>
  <c r="C28" i="33"/>
  <c r="AM27" i="33"/>
  <c r="AF27" i="33"/>
  <c r="Y27" i="33"/>
  <c r="R27" i="33"/>
  <c r="K27" i="33"/>
  <c r="G27" i="33"/>
  <c r="C27" i="33"/>
  <c r="AM26" i="33"/>
  <c r="AF26" i="33"/>
  <c r="Y26" i="33"/>
  <c r="R26" i="33"/>
  <c r="K26" i="33"/>
  <c r="G26" i="33"/>
  <c r="C26" i="33"/>
  <c r="AM25" i="33"/>
  <c r="AF25" i="33"/>
  <c r="Y25" i="33"/>
  <c r="R25" i="33"/>
  <c r="K25" i="33"/>
  <c r="G25" i="33"/>
  <c r="C25" i="33"/>
  <c r="AM24" i="33"/>
  <c r="AF24" i="33"/>
  <c r="Y24" i="33"/>
  <c r="R24" i="33"/>
  <c r="K24" i="33"/>
  <c r="G24" i="33"/>
  <c r="C24" i="33"/>
  <c r="AM23" i="33"/>
  <c r="AF23" i="33"/>
  <c r="Y23" i="33"/>
  <c r="R23" i="33"/>
  <c r="K23" i="33"/>
  <c r="G23" i="33"/>
  <c r="C23" i="33"/>
  <c r="AM22" i="33"/>
  <c r="AF22" i="33"/>
  <c r="Y22" i="33"/>
  <c r="R22" i="33"/>
  <c r="K22" i="33"/>
  <c r="G22" i="33"/>
  <c r="C22" i="33"/>
  <c r="AM21" i="33"/>
  <c r="AF21" i="33"/>
  <c r="Y21" i="33"/>
  <c r="R21" i="33"/>
  <c r="S21" i="33" s="1"/>
  <c r="Q21" i="33"/>
  <c r="K21" i="33"/>
  <c r="L21" i="33" s="1"/>
  <c r="J21" i="33"/>
  <c r="H21" i="33"/>
  <c r="G21" i="33"/>
  <c r="F21" i="33"/>
  <c r="C21" i="33"/>
  <c r="AM20" i="33"/>
  <c r="AF20" i="33"/>
  <c r="Y20" i="33"/>
  <c r="R20" i="33"/>
  <c r="K20" i="33"/>
  <c r="G20" i="33"/>
  <c r="C20" i="33"/>
  <c r="AM19" i="33"/>
  <c r="AF19" i="33"/>
  <c r="Y19" i="33"/>
  <c r="R19" i="33"/>
  <c r="K19" i="33"/>
  <c r="G19" i="33"/>
  <c r="C19" i="33"/>
  <c r="AM18" i="33"/>
  <c r="AF18" i="33"/>
  <c r="Y18" i="33"/>
  <c r="R18" i="33"/>
  <c r="K18" i="33"/>
  <c r="G18" i="33"/>
  <c r="B18" i="33"/>
  <c r="C18" i="33" s="1"/>
  <c r="AM17" i="33"/>
  <c r="AF17" i="33"/>
  <c r="Y17" i="33"/>
  <c r="R17" i="33"/>
  <c r="K17" i="33"/>
  <c r="G17" i="33"/>
  <c r="B17" i="33"/>
  <c r="C17" i="33" s="1"/>
  <c r="AM16" i="33"/>
  <c r="AF16" i="33"/>
  <c r="Y16" i="33"/>
  <c r="R16" i="33"/>
  <c r="K16" i="33"/>
  <c r="G16" i="33"/>
  <c r="C16" i="33"/>
  <c r="AM15" i="33"/>
  <c r="AF15" i="33"/>
  <c r="Y15" i="33"/>
  <c r="R15" i="33"/>
  <c r="K15" i="33"/>
  <c r="G15" i="33"/>
  <c r="C15" i="33"/>
  <c r="AP12" i="33"/>
  <c r="AI12" i="33"/>
  <c r="AB12" i="33"/>
  <c r="U12" i="33"/>
  <c r="N12" i="33"/>
  <c r="AQ11" i="33"/>
  <c r="AN11" i="33"/>
  <c r="AJ11" i="33"/>
  <c r="AG11" i="33"/>
  <c r="Z11" i="33"/>
  <c r="AC11" i="33" s="1"/>
  <c r="S11" i="33"/>
  <c r="V11" i="33" s="1"/>
  <c r="O11" i="33"/>
  <c r="L11" i="33"/>
  <c r="H11" i="33"/>
  <c r="F65" i="32"/>
  <c r="G37" i="32" s="1"/>
  <c r="C50" i="32"/>
  <c r="C49" i="32"/>
  <c r="C48" i="32"/>
  <c r="C47" i="32"/>
  <c r="C46" i="32"/>
  <c r="AM45" i="32"/>
  <c r="AF45" i="32"/>
  <c r="Y45" i="32"/>
  <c r="R45" i="32"/>
  <c r="K45" i="32"/>
  <c r="G45" i="32"/>
  <c r="C45" i="32"/>
  <c r="C44" i="32"/>
  <c r="G43" i="32"/>
  <c r="C43" i="32"/>
  <c r="AM41" i="32"/>
  <c r="AF41" i="32"/>
  <c r="Y41" i="32"/>
  <c r="R41" i="32"/>
  <c r="K41" i="32"/>
  <c r="G41" i="32"/>
  <c r="C41" i="32"/>
  <c r="AM40" i="32"/>
  <c r="AF40" i="32"/>
  <c r="Y40" i="32"/>
  <c r="R40" i="32"/>
  <c r="K40" i="32"/>
  <c r="G40" i="32"/>
  <c r="C40" i="32"/>
  <c r="AM38" i="32"/>
  <c r="AF38" i="32"/>
  <c r="Y38" i="32"/>
  <c r="R38" i="32"/>
  <c r="K38" i="32"/>
  <c r="G38" i="32"/>
  <c r="C38" i="32"/>
  <c r="C37" i="32"/>
  <c r="AM36" i="32"/>
  <c r="AF36" i="32"/>
  <c r="Y36" i="32"/>
  <c r="R36" i="32"/>
  <c r="K36" i="32"/>
  <c r="G36" i="32"/>
  <c r="C36" i="32"/>
  <c r="AM35" i="32"/>
  <c r="AF35" i="32"/>
  <c r="Y35" i="32"/>
  <c r="R35" i="32"/>
  <c r="K35" i="32"/>
  <c r="G35" i="32"/>
  <c r="C35" i="32"/>
  <c r="AM34" i="32"/>
  <c r="AF34" i="32"/>
  <c r="Y34" i="32"/>
  <c r="R34" i="32"/>
  <c r="K34" i="32"/>
  <c r="G34" i="32"/>
  <c r="C34" i="32"/>
  <c r="AM33" i="32"/>
  <c r="AF33" i="32"/>
  <c r="Y33" i="32"/>
  <c r="R33" i="32"/>
  <c r="K33" i="32"/>
  <c r="G33" i="32"/>
  <c r="C33" i="32"/>
  <c r="AM32" i="32"/>
  <c r="AF32" i="32"/>
  <c r="Y32" i="32"/>
  <c r="R32" i="32"/>
  <c r="K32" i="32"/>
  <c r="G32" i="32"/>
  <c r="C32" i="32"/>
  <c r="AM31" i="32"/>
  <c r="AF31" i="32"/>
  <c r="Y31" i="32"/>
  <c r="R31" i="32"/>
  <c r="K31" i="32"/>
  <c r="G31" i="32"/>
  <c r="C31" i="32"/>
  <c r="AM30" i="32"/>
  <c r="AF30" i="32"/>
  <c r="Y30" i="32"/>
  <c r="R30" i="32"/>
  <c r="K30" i="32"/>
  <c r="G30" i="32"/>
  <c r="C30" i="32"/>
  <c r="AM28" i="32"/>
  <c r="AF28" i="32"/>
  <c r="Y28" i="32"/>
  <c r="R28" i="32"/>
  <c r="K28" i="32"/>
  <c r="G28" i="32"/>
  <c r="C28" i="32"/>
  <c r="AM27" i="32"/>
  <c r="AF27" i="32"/>
  <c r="Y27" i="32"/>
  <c r="R27" i="32"/>
  <c r="K27" i="32"/>
  <c r="G27" i="32"/>
  <c r="C27" i="32"/>
  <c r="AM26" i="32"/>
  <c r="AF26" i="32"/>
  <c r="Y26" i="32"/>
  <c r="R26" i="32"/>
  <c r="K26" i="32"/>
  <c r="G26" i="32"/>
  <c r="C26" i="32"/>
  <c r="AM25" i="32"/>
  <c r="AF25" i="32"/>
  <c r="Y25" i="32"/>
  <c r="R25" i="32"/>
  <c r="K25" i="32"/>
  <c r="G25" i="32"/>
  <c r="C25" i="32"/>
  <c r="AM24" i="32"/>
  <c r="AF24" i="32"/>
  <c r="Y24" i="32"/>
  <c r="R24" i="32"/>
  <c r="K24" i="32"/>
  <c r="G24" i="32"/>
  <c r="C24" i="32"/>
  <c r="AM23" i="32"/>
  <c r="AF23" i="32"/>
  <c r="Y23" i="32"/>
  <c r="R23" i="32"/>
  <c r="K23" i="32"/>
  <c r="G23" i="32"/>
  <c r="C23" i="32"/>
  <c r="AM22" i="32"/>
  <c r="AF22" i="32"/>
  <c r="Y22" i="32"/>
  <c r="R22" i="32"/>
  <c r="K22" i="32"/>
  <c r="G22" i="32"/>
  <c r="C22" i="32"/>
  <c r="AM21" i="32"/>
  <c r="AF21" i="32"/>
  <c r="Y21" i="32"/>
  <c r="R21" i="32"/>
  <c r="Q21" i="32"/>
  <c r="S21" i="32" s="1"/>
  <c r="K21" i="32"/>
  <c r="L21" i="32" s="1"/>
  <c r="J21" i="32"/>
  <c r="G21" i="32"/>
  <c r="H21" i="32" s="1"/>
  <c r="F21" i="32"/>
  <c r="C21" i="32"/>
  <c r="AM20" i="32"/>
  <c r="AF20" i="32"/>
  <c r="Y20" i="32"/>
  <c r="R20" i="32"/>
  <c r="K20" i="32"/>
  <c r="G20" i="32"/>
  <c r="C20" i="32"/>
  <c r="AM19" i="32"/>
  <c r="AF19" i="32"/>
  <c r="Y19" i="32"/>
  <c r="R19" i="32"/>
  <c r="K19" i="32"/>
  <c r="G19" i="32"/>
  <c r="C19" i="32"/>
  <c r="AM18" i="32"/>
  <c r="AF18" i="32"/>
  <c r="Y18" i="32"/>
  <c r="R18" i="32"/>
  <c r="K18" i="32"/>
  <c r="G18" i="32"/>
  <c r="B18" i="32"/>
  <c r="C18" i="32" s="1"/>
  <c r="AM17" i="32"/>
  <c r="AF17" i="32"/>
  <c r="Y17" i="32"/>
  <c r="R17" i="32"/>
  <c r="K17" i="32"/>
  <c r="G17" i="32"/>
  <c r="C17" i="32"/>
  <c r="B17" i="32"/>
  <c r="AM16" i="32"/>
  <c r="AF16" i="32"/>
  <c r="Y16" i="32"/>
  <c r="R16" i="32"/>
  <c r="K16" i="32"/>
  <c r="G16" i="32"/>
  <c r="C16" i="32"/>
  <c r="AM15" i="32"/>
  <c r="AF15" i="32"/>
  <c r="Y15" i="32"/>
  <c r="R15" i="32"/>
  <c r="K15" i="32"/>
  <c r="G15" i="32"/>
  <c r="C15" i="32"/>
  <c r="AP12" i="32"/>
  <c r="AI12" i="32"/>
  <c r="AB12" i="32"/>
  <c r="U12" i="32"/>
  <c r="N12" i="32"/>
  <c r="AN11" i="32"/>
  <c r="AQ11" i="32" s="1"/>
  <c r="AJ11" i="32"/>
  <c r="AG11" i="32"/>
  <c r="Z11" i="32"/>
  <c r="AC11" i="32" s="1"/>
  <c r="S11" i="32"/>
  <c r="V11" i="32" s="1"/>
  <c r="O11" i="32"/>
  <c r="L11" i="32"/>
  <c r="H11" i="32"/>
  <c r="F65" i="31"/>
  <c r="G37" i="31" s="1"/>
  <c r="C50" i="31"/>
  <c r="C49" i="31"/>
  <c r="C48" i="31"/>
  <c r="C47" i="31"/>
  <c r="C46" i="31"/>
  <c r="AM45" i="31"/>
  <c r="AF45" i="31"/>
  <c r="Y45" i="31"/>
  <c r="R45" i="31"/>
  <c r="K45" i="31"/>
  <c r="G45" i="31"/>
  <c r="C45" i="31"/>
  <c r="G44" i="31"/>
  <c r="C44" i="31"/>
  <c r="C43" i="31"/>
  <c r="AM41" i="31"/>
  <c r="AF41" i="31"/>
  <c r="Y41" i="31"/>
  <c r="R41" i="31"/>
  <c r="K41" i="31"/>
  <c r="G41" i="31"/>
  <c r="C41" i="31"/>
  <c r="AM40" i="31"/>
  <c r="AF40" i="31"/>
  <c r="Y40" i="31"/>
  <c r="R40" i="31"/>
  <c r="K40" i="31"/>
  <c r="G40" i="31"/>
  <c r="C40" i="31"/>
  <c r="AM38" i="31"/>
  <c r="AF38" i="31"/>
  <c r="Y38" i="31"/>
  <c r="R38" i="31"/>
  <c r="K38" i="31"/>
  <c r="G38" i="31"/>
  <c r="C38" i="31"/>
  <c r="O37" i="31"/>
  <c r="H37" i="31"/>
  <c r="C37" i="31"/>
  <c r="AM36" i="31"/>
  <c r="AF36" i="31"/>
  <c r="Y36" i="31"/>
  <c r="R36" i="31"/>
  <c r="K36" i="31"/>
  <c r="G36" i="31"/>
  <c r="C36" i="31"/>
  <c r="AM35" i="31"/>
  <c r="AF35" i="31"/>
  <c r="Y35" i="31"/>
  <c r="R35" i="31"/>
  <c r="K35" i="31"/>
  <c r="G35" i="31"/>
  <c r="C35" i="31"/>
  <c r="AM34" i="31"/>
  <c r="AF34" i="31"/>
  <c r="Y34" i="31"/>
  <c r="R34" i="31"/>
  <c r="K34" i="31"/>
  <c r="G34" i="31"/>
  <c r="C34" i="31"/>
  <c r="AM33" i="31"/>
  <c r="AF33" i="31"/>
  <c r="Y33" i="31"/>
  <c r="R33" i="31"/>
  <c r="K33" i="31"/>
  <c r="G33" i="31"/>
  <c r="C33" i="31"/>
  <c r="AM32" i="31"/>
  <c r="AF32" i="31"/>
  <c r="Y32" i="31"/>
  <c r="R32" i="31"/>
  <c r="K32" i="31"/>
  <c r="G32" i="31"/>
  <c r="C32" i="31"/>
  <c r="AM31" i="31"/>
  <c r="AF31" i="31"/>
  <c r="Y31" i="31"/>
  <c r="R31" i="31"/>
  <c r="K31" i="31"/>
  <c r="G31" i="31"/>
  <c r="C31" i="31"/>
  <c r="AM30" i="31"/>
  <c r="AF30" i="31"/>
  <c r="Y30" i="31"/>
  <c r="R30" i="31"/>
  <c r="K30" i="31"/>
  <c r="G30" i="31"/>
  <c r="C30" i="31"/>
  <c r="AM28" i="31"/>
  <c r="AF28" i="31"/>
  <c r="Y28" i="31"/>
  <c r="R28" i="31"/>
  <c r="K28" i="31"/>
  <c r="G28" i="31"/>
  <c r="C28" i="31"/>
  <c r="AM27" i="31"/>
  <c r="AF27" i="31"/>
  <c r="Y27" i="31"/>
  <c r="R27" i="31"/>
  <c r="K27" i="31"/>
  <c r="G27" i="31"/>
  <c r="C27" i="31"/>
  <c r="AM26" i="31"/>
  <c r="AF26" i="31"/>
  <c r="Y26" i="31"/>
  <c r="R26" i="31"/>
  <c r="K26" i="31"/>
  <c r="G26" i="31"/>
  <c r="C26" i="31"/>
  <c r="AM25" i="31"/>
  <c r="AF25" i="31"/>
  <c r="Y25" i="31"/>
  <c r="R25" i="31"/>
  <c r="K25" i="31"/>
  <c r="G25" i="31"/>
  <c r="C25" i="31"/>
  <c r="AM24" i="31"/>
  <c r="AF24" i="31"/>
  <c r="Y24" i="31"/>
  <c r="R24" i="31"/>
  <c r="K24" i="31"/>
  <c r="G24" i="31"/>
  <c r="C24" i="31"/>
  <c r="AM23" i="31"/>
  <c r="AF23" i="31"/>
  <c r="Y23" i="31"/>
  <c r="R23" i="31"/>
  <c r="K23" i="31"/>
  <c r="G23" i="31"/>
  <c r="C23" i="31"/>
  <c r="AM22" i="31"/>
  <c r="AF22" i="31"/>
  <c r="Y22" i="31"/>
  <c r="R22" i="31"/>
  <c r="K22" i="31"/>
  <c r="G22" i="31"/>
  <c r="C22" i="31"/>
  <c r="AM21" i="31"/>
  <c r="AF21" i="31"/>
  <c r="Y21" i="31"/>
  <c r="R21" i="31"/>
  <c r="S21" i="31" s="1"/>
  <c r="Q21" i="31"/>
  <c r="K21" i="31"/>
  <c r="L21" i="31" s="1"/>
  <c r="J21" i="31"/>
  <c r="H21" i="31"/>
  <c r="G21" i="31"/>
  <c r="F21" i="31"/>
  <c r="C21" i="31"/>
  <c r="AM20" i="31"/>
  <c r="AF20" i="31"/>
  <c r="Y20" i="31"/>
  <c r="R20" i="31"/>
  <c r="K20" i="31"/>
  <c r="G20" i="31"/>
  <c r="C20" i="31"/>
  <c r="AM19" i="31"/>
  <c r="AF19" i="31"/>
  <c r="Y19" i="31"/>
  <c r="R19" i="31"/>
  <c r="K19" i="31"/>
  <c r="G19" i="31"/>
  <c r="C19" i="31"/>
  <c r="AM18" i="31"/>
  <c r="AF18" i="31"/>
  <c r="Y18" i="31"/>
  <c r="R18" i="31"/>
  <c r="K18" i="31"/>
  <c r="G18" i="31"/>
  <c r="B18" i="31"/>
  <c r="C18" i="31" s="1"/>
  <c r="AM17" i="31"/>
  <c r="AF17" i="31"/>
  <c r="Y17" i="31"/>
  <c r="R17" i="31"/>
  <c r="K17" i="31"/>
  <c r="G17" i="31"/>
  <c r="C17" i="31"/>
  <c r="B17" i="31"/>
  <c r="AM16" i="31"/>
  <c r="AF16" i="31"/>
  <c r="Y16" i="31"/>
  <c r="R16" i="31"/>
  <c r="K16" i="31"/>
  <c r="G16" i="31"/>
  <c r="C16" i="31"/>
  <c r="AM15" i="31"/>
  <c r="AF15" i="31"/>
  <c r="Y15" i="31"/>
  <c r="R15" i="31"/>
  <c r="K15" i="31"/>
  <c r="G15" i="31"/>
  <c r="C15" i="31"/>
  <c r="AP12" i="31"/>
  <c r="AI12" i="31"/>
  <c r="AB12" i="31"/>
  <c r="U12" i="31"/>
  <c r="N12" i="31"/>
  <c r="AN11" i="31"/>
  <c r="AQ11" i="31" s="1"/>
  <c r="AJ11" i="31"/>
  <c r="AG11" i="31"/>
  <c r="AC11" i="31"/>
  <c r="Z11" i="31"/>
  <c r="S11" i="31"/>
  <c r="V11" i="31" s="1"/>
  <c r="O11" i="31"/>
  <c r="L11" i="31"/>
  <c r="H11" i="31"/>
  <c r="F65" i="30"/>
  <c r="C50" i="30"/>
  <c r="C49" i="30"/>
  <c r="C48" i="30"/>
  <c r="C47" i="30"/>
  <c r="G46" i="30"/>
  <c r="C46" i="30"/>
  <c r="AM45" i="30"/>
  <c r="AF45" i="30"/>
  <c r="Y45" i="30"/>
  <c r="R45" i="30"/>
  <c r="K45" i="30"/>
  <c r="G45" i="30"/>
  <c r="C45" i="30"/>
  <c r="C44" i="30"/>
  <c r="C43" i="30"/>
  <c r="AM41" i="30"/>
  <c r="AF41" i="30"/>
  <c r="Y41" i="30"/>
  <c r="R41" i="30"/>
  <c r="K41" i="30"/>
  <c r="G41" i="30"/>
  <c r="C41" i="30"/>
  <c r="AM40" i="30"/>
  <c r="AF40" i="30"/>
  <c r="Y40" i="30"/>
  <c r="R40" i="30"/>
  <c r="K40" i="30"/>
  <c r="G40" i="30"/>
  <c r="C40" i="30"/>
  <c r="AM38" i="30"/>
  <c r="AF38" i="30"/>
  <c r="Y38" i="30"/>
  <c r="R38" i="30"/>
  <c r="K38" i="30"/>
  <c r="G38" i="30"/>
  <c r="C38" i="30"/>
  <c r="H37" i="30"/>
  <c r="O37" i="30" s="1"/>
  <c r="G37" i="30"/>
  <c r="G43" i="30" s="1"/>
  <c r="C37" i="30"/>
  <c r="AM36" i="30"/>
  <c r="AF36" i="30"/>
  <c r="Y36" i="30"/>
  <c r="R36" i="30"/>
  <c r="K36" i="30"/>
  <c r="G36" i="30"/>
  <c r="C36" i="30"/>
  <c r="AM35" i="30"/>
  <c r="AF35" i="30"/>
  <c r="Y35" i="30"/>
  <c r="R35" i="30"/>
  <c r="K35" i="30"/>
  <c r="G35" i="30"/>
  <c r="C35" i="30"/>
  <c r="AM34" i="30"/>
  <c r="AF34" i="30"/>
  <c r="Y34" i="30"/>
  <c r="R34" i="30"/>
  <c r="K34" i="30"/>
  <c r="G34" i="30"/>
  <c r="C34" i="30"/>
  <c r="AM33" i="30"/>
  <c r="AF33" i="30"/>
  <c r="Y33" i="30"/>
  <c r="R33" i="30"/>
  <c r="K33" i="30"/>
  <c r="G33" i="30"/>
  <c r="C33" i="30"/>
  <c r="AM32" i="30"/>
  <c r="AF32" i="30"/>
  <c r="Y32" i="30"/>
  <c r="R32" i="30"/>
  <c r="K32" i="30"/>
  <c r="G32" i="30"/>
  <c r="C32" i="30"/>
  <c r="AM31" i="30"/>
  <c r="AF31" i="30"/>
  <c r="Y31" i="30"/>
  <c r="R31" i="30"/>
  <c r="K31" i="30"/>
  <c r="G31" i="30"/>
  <c r="C31" i="30"/>
  <c r="AM30" i="30"/>
  <c r="AF30" i="30"/>
  <c r="Y30" i="30"/>
  <c r="R30" i="30"/>
  <c r="K30" i="30"/>
  <c r="G30" i="30"/>
  <c r="C30" i="30"/>
  <c r="AM28" i="30"/>
  <c r="AF28" i="30"/>
  <c r="Y28" i="30"/>
  <c r="R28" i="30"/>
  <c r="K28" i="30"/>
  <c r="G28" i="30"/>
  <c r="C28" i="30"/>
  <c r="AM27" i="30"/>
  <c r="AF27" i="30"/>
  <c r="Y27" i="30"/>
  <c r="R27" i="30"/>
  <c r="K27" i="30"/>
  <c r="G27" i="30"/>
  <c r="C27" i="30"/>
  <c r="AM26" i="30"/>
  <c r="AF26" i="30"/>
  <c r="Y26" i="30"/>
  <c r="R26" i="30"/>
  <c r="K26" i="30"/>
  <c r="G26" i="30"/>
  <c r="C26" i="30"/>
  <c r="AM25" i="30"/>
  <c r="AF25" i="30"/>
  <c r="Y25" i="30"/>
  <c r="R25" i="30"/>
  <c r="K25" i="30"/>
  <c r="G25" i="30"/>
  <c r="C25" i="30"/>
  <c r="AM24" i="30"/>
  <c r="AF24" i="30"/>
  <c r="Y24" i="30"/>
  <c r="R24" i="30"/>
  <c r="K24" i="30"/>
  <c r="G24" i="30"/>
  <c r="C24" i="30"/>
  <c r="AM23" i="30"/>
  <c r="AF23" i="30"/>
  <c r="Y23" i="30"/>
  <c r="R23" i="30"/>
  <c r="K23" i="30"/>
  <c r="G23" i="30"/>
  <c r="C23" i="30"/>
  <c r="AM22" i="30"/>
  <c r="AF22" i="30"/>
  <c r="Y22" i="30"/>
  <c r="R22" i="30"/>
  <c r="K22" i="30"/>
  <c r="G22" i="30"/>
  <c r="C22" i="30"/>
  <c r="AM21" i="30"/>
  <c r="AF21" i="30"/>
  <c r="Y21" i="30"/>
  <c r="R21" i="30"/>
  <c r="S21" i="30" s="1"/>
  <c r="Q21" i="30"/>
  <c r="K21" i="30"/>
  <c r="J21" i="30"/>
  <c r="H21" i="30"/>
  <c r="G21" i="30"/>
  <c r="F21" i="30"/>
  <c r="C21" i="30"/>
  <c r="AM20" i="30"/>
  <c r="AF20" i="30"/>
  <c r="Y20" i="30"/>
  <c r="R20" i="30"/>
  <c r="K20" i="30"/>
  <c r="G20" i="30"/>
  <c r="C20" i="30"/>
  <c r="AM19" i="30"/>
  <c r="AF19" i="30"/>
  <c r="Y19" i="30"/>
  <c r="R19" i="30"/>
  <c r="K19" i="30"/>
  <c r="G19" i="30"/>
  <c r="C19" i="30"/>
  <c r="AM18" i="30"/>
  <c r="AF18" i="30"/>
  <c r="Y18" i="30"/>
  <c r="R18" i="30"/>
  <c r="K18" i="30"/>
  <c r="G18" i="30"/>
  <c r="B18" i="30"/>
  <c r="C18" i="30" s="1"/>
  <c r="AM17" i="30"/>
  <c r="AF17" i="30"/>
  <c r="Y17" i="30"/>
  <c r="R17" i="30"/>
  <c r="K17" i="30"/>
  <c r="G17" i="30"/>
  <c r="C17" i="30"/>
  <c r="B17" i="30"/>
  <c r="AM16" i="30"/>
  <c r="AF16" i="30"/>
  <c r="Y16" i="30"/>
  <c r="R16" i="30"/>
  <c r="K16" i="30"/>
  <c r="G16" i="30"/>
  <c r="C16" i="30"/>
  <c r="AM15" i="30"/>
  <c r="AF15" i="30"/>
  <c r="Y15" i="30"/>
  <c r="R15" i="30"/>
  <c r="K15" i="30"/>
  <c r="G15" i="30"/>
  <c r="C15" i="30"/>
  <c r="AP12" i="30"/>
  <c r="AI12" i="30"/>
  <c r="AB12" i="30"/>
  <c r="U12" i="30"/>
  <c r="N12" i="30"/>
  <c r="AN11" i="30"/>
  <c r="AQ11" i="30" s="1"/>
  <c r="AJ11" i="30"/>
  <c r="AG11" i="30"/>
  <c r="AC11" i="30"/>
  <c r="Z11" i="30"/>
  <c r="S11" i="30"/>
  <c r="V11" i="30" s="1"/>
  <c r="O11" i="30"/>
  <c r="L11" i="30"/>
  <c r="H11" i="30"/>
  <c r="F65" i="29"/>
  <c r="C50" i="29"/>
  <c r="C49" i="29"/>
  <c r="C48" i="29"/>
  <c r="C47" i="29"/>
  <c r="G46" i="29"/>
  <c r="C46" i="29"/>
  <c r="AM45" i="29"/>
  <c r="AF45" i="29"/>
  <c r="Y45" i="29"/>
  <c r="R45" i="29"/>
  <c r="K45" i="29"/>
  <c r="G45" i="29"/>
  <c r="C45" i="29"/>
  <c r="C44" i="29"/>
  <c r="G43" i="29"/>
  <c r="C43" i="29"/>
  <c r="AM41" i="29"/>
  <c r="AF41" i="29"/>
  <c r="Y41" i="29"/>
  <c r="R41" i="29"/>
  <c r="K41" i="29"/>
  <c r="G41" i="29"/>
  <c r="C41" i="29"/>
  <c r="AM40" i="29"/>
  <c r="AF40" i="29"/>
  <c r="Y40" i="29"/>
  <c r="R40" i="29"/>
  <c r="K40" i="29"/>
  <c r="G40" i="29"/>
  <c r="C40" i="29"/>
  <c r="AM38" i="29"/>
  <c r="AF38" i="29"/>
  <c r="Y38" i="29"/>
  <c r="R38" i="29"/>
  <c r="K38" i="29"/>
  <c r="G38" i="29"/>
  <c r="C38" i="29"/>
  <c r="G37" i="29"/>
  <c r="G44" i="29" s="1"/>
  <c r="C37" i="29"/>
  <c r="AM36" i="29"/>
  <c r="AF36" i="29"/>
  <c r="Y36" i="29"/>
  <c r="R36" i="29"/>
  <c r="K36" i="29"/>
  <c r="G36" i="29"/>
  <c r="C36" i="29"/>
  <c r="AM35" i="29"/>
  <c r="AF35" i="29"/>
  <c r="Y35" i="29"/>
  <c r="R35" i="29"/>
  <c r="K35" i="29"/>
  <c r="G35" i="29"/>
  <c r="C35" i="29"/>
  <c r="AM34" i="29"/>
  <c r="AF34" i="29"/>
  <c r="Y34" i="29"/>
  <c r="R34" i="29"/>
  <c r="K34" i="29"/>
  <c r="G34" i="29"/>
  <c r="C34" i="29"/>
  <c r="AM33" i="29"/>
  <c r="AF33" i="29"/>
  <c r="Y33" i="29"/>
  <c r="R33" i="29"/>
  <c r="K33" i="29"/>
  <c r="G33" i="29"/>
  <c r="C33" i="29"/>
  <c r="AM32" i="29"/>
  <c r="AF32" i="29"/>
  <c r="Y32" i="29"/>
  <c r="R32" i="29"/>
  <c r="K32" i="29"/>
  <c r="G32" i="29"/>
  <c r="C32" i="29"/>
  <c r="AM31" i="29"/>
  <c r="AF31" i="29"/>
  <c r="Y31" i="29"/>
  <c r="R31" i="29"/>
  <c r="K31" i="29"/>
  <c r="G31" i="29"/>
  <c r="C31" i="29"/>
  <c r="AM30" i="29"/>
  <c r="AF30" i="29"/>
  <c r="Y30" i="29"/>
  <c r="R30" i="29"/>
  <c r="K30" i="29"/>
  <c r="G30" i="29"/>
  <c r="C30" i="29"/>
  <c r="AM28" i="29"/>
  <c r="AF28" i="29"/>
  <c r="Y28" i="29"/>
  <c r="R28" i="29"/>
  <c r="K28" i="29"/>
  <c r="G28" i="29"/>
  <c r="C28" i="29"/>
  <c r="AM27" i="29"/>
  <c r="AF27" i="29"/>
  <c r="Y27" i="29"/>
  <c r="R27" i="29"/>
  <c r="K27" i="29"/>
  <c r="G27" i="29"/>
  <c r="C27" i="29"/>
  <c r="AM26" i="29"/>
  <c r="AF26" i="29"/>
  <c r="Y26" i="29"/>
  <c r="R26" i="29"/>
  <c r="K26" i="29"/>
  <c r="G26" i="29"/>
  <c r="C26" i="29"/>
  <c r="AM25" i="29"/>
  <c r="AF25" i="29"/>
  <c r="Y25" i="29"/>
  <c r="R25" i="29"/>
  <c r="K25" i="29"/>
  <c r="G25" i="29"/>
  <c r="C25" i="29"/>
  <c r="AM24" i="29"/>
  <c r="AF24" i="29"/>
  <c r="Y24" i="29"/>
  <c r="R24" i="29"/>
  <c r="K24" i="29"/>
  <c r="G24" i="29"/>
  <c r="C24" i="29"/>
  <c r="AM23" i="29"/>
  <c r="AF23" i="29"/>
  <c r="Y23" i="29"/>
  <c r="R23" i="29"/>
  <c r="K23" i="29"/>
  <c r="G23" i="29"/>
  <c r="C23" i="29"/>
  <c r="AM22" i="29"/>
  <c r="AF22" i="29"/>
  <c r="Y22" i="29"/>
  <c r="R22" i="29"/>
  <c r="K22" i="29"/>
  <c r="G22" i="29"/>
  <c r="C22" i="29"/>
  <c r="AM21" i="29"/>
  <c r="AF21" i="29"/>
  <c r="Y21" i="29"/>
  <c r="S21" i="29"/>
  <c r="U21" i="29" s="1"/>
  <c r="R21" i="29"/>
  <c r="Q21" i="29"/>
  <c r="L21" i="29"/>
  <c r="K21" i="29"/>
  <c r="J21" i="29"/>
  <c r="G21" i="29"/>
  <c r="F21" i="29"/>
  <c r="H21" i="29" s="1"/>
  <c r="C21" i="29"/>
  <c r="AM20" i="29"/>
  <c r="AF20" i="29"/>
  <c r="Y20" i="29"/>
  <c r="R20" i="29"/>
  <c r="K20" i="29"/>
  <c r="G20" i="29"/>
  <c r="C20" i="29"/>
  <c r="AM19" i="29"/>
  <c r="AF19" i="29"/>
  <c r="Y19" i="29"/>
  <c r="R19" i="29"/>
  <c r="K19" i="29"/>
  <c r="G19" i="29"/>
  <c r="C19" i="29"/>
  <c r="AM18" i="29"/>
  <c r="AF18" i="29"/>
  <c r="Y18" i="29"/>
  <c r="R18" i="29"/>
  <c r="K18" i="29"/>
  <c r="G18" i="29"/>
  <c r="C18" i="29"/>
  <c r="B18" i="29"/>
  <c r="AM17" i="29"/>
  <c r="AF17" i="29"/>
  <c r="Y17" i="29"/>
  <c r="R17" i="29"/>
  <c r="K17" i="29"/>
  <c r="G17" i="29"/>
  <c r="C17" i="29"/>
  <c r="B17" i="29"/>
  <c r="AM16" i="29"/>
  <c r="AF16" i="29"/>
  <c r="Y16" i="29"/>
  <c r="R16" i="29"/>
  <c r="K16" i="29"/>
  <c r="G16" i="29"/>
  <c r="C16" i="29"/>
  <c r="AM15" i="29"/>
  <c r="AF15" i="29"/>
  <c r="Y15" i="29"/>
  <c r="R15" i="29"/>
  <c r="K15" i="29"/>
  <c r="G15" i="29"/>
  <c r="C15" i="29"/>
  <c r="AP12" i="29"/>
  <c r="AI12" i="29"/>
  <c r="AB12" i="29"/>
  <c r="U12" i="29"/>
  <c r="N12" i="29"/>
  <c r="AN11" i="29"/>
  <c r="AQ11" i="29" s="1"/>
  <c r="AG11" i="29"/>
  <c r="AJ11" i="29" s="1"/>
  <c r="AC11" i="29"/>
  <c r="Z11" i="29"/>
  <c r="S11" i="29"/>
  <c r="V11" i="29" s="1"/>
  <c r="L11" i="29"/>
  <c r="O11" i="29" s="1"/>
  <c r="H11" i="29"/>
  <c r="F65" i="28"/>
  <c r="G37" i="28" s="1"/>
  <c r="C50" i="28"/>
  <c r="C49" i="28"/>
  <c r="C48" i="28"/>
  <c r="C47" i="28"/>
  <c r="C46" i="28"/>
  <c r="AM45" i="28"/>
  <c r="AF45" i="28"/>
  <c r="Y45" i="28"/>
  <c r="R45" i="28"/>
  <c r="K45" i="28"/>
  <c r="G45" i="28"/>
  <c r="C45" i="28"/>
  <c r="G44" i="28"/>
  <c r="C44" i="28"/>
  <c r="C43" i="28"/>
  <c r="AM41" i="28"/>
  <c r="AF41" i="28"/>
  <c r="Y41" i="28"/>
  <c r="R41" i="28"/>
  <c r="K41" i="28"/>
  <c r="G41" i="28"/>
  <c r="C41" i="28"/>
  <c r="AM40" i="28"/>
  <c r="AF40" i="28"/>
  <c r="Y40" i="28"/>
  <c r="R40" i="28"/>
  <c r="K40" i="28"/>
  <c r="G40" i="28"/>
  <c r="C40" i="28"/>
  <c r="AM38" i="28"/>
  <c r="AF38" i="28"/>
  <c r="Y38" i="28"/>
  <c r="R38" i="28"/>
  <c r="K38" i="28"/>
  <c r="G38" i="28"/>
  <c r="C38" i="28"/>
  <c r="H37" i="28"/>
  <c r="O37" i="28" s="1"/>
  <c r="C37" i="28"/>
  <c r="AM36" i="28"/>
  <c r="AF36" i="28"/>
  <c r="Y36" i="28"/>
  <c r="R36" i="28"/>
  <c r="K36" i="28"/>
  <c r="G36" i="28"/>
  <c r="C36" i="28"/>
  <c r="AM35" i="28"/>
  <c r="AF35" i="28"/>
  <c r="Y35" i="28"/>
  <c r="R35" i="28"/>
  <c r="K35" i="28"/>
  <c r="G35" i="28"/>
  <c r="C35" i="28"/>
  <c r="AM34" i="28"/>
  <c r="AF34" i="28"/>
  <c r="Y34" i="28"/>
  <c r="R34" i="28"/>
  <c r="K34" i="28"/>
  <c r="G34" i="28"/>
  <c r="C34" i="28"/>
  <c r="AM33" i="28"/>
  <c r="AF33" i="28"/>
  <c r="Y33" i="28"/>
  <c r="R33" i="28"/>
  <c r="K33" i="28"/>
  <c r="G33" i="28"/>
  <c r="C33" i="28"/>
  <c r="AM32" i="28"/>
  <c r="AF32" i="28"/>
  <c r="Y32" i="28"/>
  <c r="R32" i="28"/>
  <c r="K32" i="28"/>
  <c r="G32" i="28"/>
  <c r="C32" i="28"/>
  <c r="AM31" i="28"/>
  <c r="AF31" i="28"/>
  <c r="Y31" i="28"/>
  <c r="R31" i="28"/>
  <c r="K31" i="28"/>
  <c r="G31" i="28"/>
  <c r="C31" i="28"/>
  <c r="AM30" i="28"/>
  <c r="AF30" i="28"/>
  <c r="Y30" i="28"/>
  <c r="R30" i="28"/>
  <c r="K30" i="28"/>
  <c r="G30" i="28"/>
  <c r="C30" i="28"/>
  <c r="AM28" i="28"/>
  <c r="AF28" i="28"/>
  <c r="Y28" i="28"/>
  <c r="R28" i="28"/>
  <c r="K28" i="28"/>
  <c r="G28" i="28"/>
  <c r="C28" i="28"/>
  <c r="AM27" i="28"/>
  <c r="AF27" i="28"/>
  <c r="Y27" i="28"/>
  <c r="R27" i="28"/>
  <c r="K27" i="28"/>
  <c r="G27" i="28"/>
  <c r="C27" i="28"/>
  <c r="AM26" i="28"/>
  <c r="AF26" i="28"/>
  <c r="Y26" i="28"/>
  <c r="R26" i="28"/>
  <c r="K26" i="28"/>
  <c r="G26" i="28"/>
  <c r="C26" i="28"/>
  <c r="AM25" i="28"/>
  <c r="AF25" i="28"/>
  <c r="Y25" i="28"/>
  <c r="R25" i="28"/>
  <c r="K25" i="28"/>
  <c r="G25" i="28"/>
  <c r="C25" i="28"/>
  <c r="AM24" i="28"/>
  <c r="AF24" i="28"/>
  <c r="Y24" i="28"/>
  <c r="R24" i="28"/>
  <c r="K24" i="28"/>
  <c r="G24" i="28"/>
  <c r="C24" i="28"/>
  <c r="AM23" i="28"/>
  <c r="AF23" i="28"/>
  <c r="Y23" i="28"/>
  <c r="R23" i="28"/>
  <c r="K23" i="28"/>
  <c r="G23" i="28"/>
  <c r="C23" i="28"/>
  <c r="AM22" i="28"/>
  <c r="AF22" i="28"/>
  <c r="Y22" i="28"/>
  <c r="R22" i="28"/>
  <c r="K22" i="28"/>
  <c r="G22" i="28"/>
  <c r="C22" i="28"/>
  <c r="AM21" i="28"/>
  <c r="AF21" i="28"/>
  <c r="Y21" i="28"/>
  <c r="R21" i="28"/>
  <c r="S21" i="28" s="1"/>
  <c r="Q21" i="28"/>
  <c r="L21" i="28"/>
  <c r="K21" i="28"/>
  <c r="J21" i="28"/>
  <c r="G21" i="28"/>
  <c r="F21" i="28"/>
  <c r="H21" i="28" s="1"/>
  <c r="C21" i="28"/>
  <c r="AM20" i="28"/>
  <c r="AF20" i="28"/>
  <c r="Y20" i="28"/>
  <c r="R20" i="28"/>
  <c r="K20" i="28"/>
  <c r="G20" i="28"/>
  <c r="C20" i="28"/>
  <c r="AM19" i="28"/>
  <c r="AF19" i="28"/>
  <c r="Y19" i="28"/>
  <c r="R19" i="28"/>
  <c r="K19" i="28"/>
  <c r="G19" i="28"/>
  <c r="C19" i="28"/>
  <c r="AM18" i="28"/>
  <c r="AF18" i="28"/>
  <c r="Y18" i="28"/>
  <c r="R18" i="28"/>
  <c r="K18" i="28"/>
  <c r="G18" i="28"/>
  <c r="B18" i="28"/>
  <c r="C18" i="28" s="1"/>
  <c r="AM17" i="28"/>
  <c r="AF17" i="28"/>
  <c r="Y17" i="28"/>
  <c r="R17" i="28"/>
  <c r="K17" i="28"/>
  <c r="G17" i="28"/>
  <c r="C17" i="28"/>
  <c r="B17" i="28"/>
  <c r="AM16" i="28"/>
  <c r="AF16" i="28"/>
  <c r="Y16" i="28"/>
  <c r="R16" i="28"/>
  <c r="K16" i="28"/>
  <c r="G16" i="28"/>
  <c r="C16" i="28"/>
  <c r="AM15" i="28"/>
  <c r="AF15" i="28"/>
  <c r="Y15" i="28"/>
  <c r="R15" i="28"/>
  <c r="K15" i="28"/>
  <c r="G15" i="28"/>
  <c r="C15" i="28"/>
  <c r="AP12" i="28"/>
  <c r="AI12" i="28"/>
  <c r="AB12" i="28"/>
  <c r="U12" i="28"/>
  <c r="N12" i="28"/>
  <c r="AQ11" i="28"/>
  <c r="AN11" i="28"/>
  <c r="AJ11" i="28"/>
  <c r="AG11" i="28"/>
  <c r="AC11" i="28"/>
  <c r="Z11" i="28"/>
  <c r="V11" i="28"/>
  <c r="S11" i="28"/>
  <c r="L11" i="28"/>
  <c r="O11" i="28" s="1"/>
  <c r="H11" i="28"/>
  <c r="F65" i="27"/>
  <c r="G37" i="27" s="1"/>
  <c r="C50" i="27"/>
  <c r="C49" i="27"/>
  <c r="C48" i="27"/>
  <c r="C47" i="27"/>
  <c r="G46" i="27"/>
  <c r="C46" i="27"/>
  <c r="AM45" i="27"/>
  <c r="AF45" i="27"/>
  <c r="Y45" i="27"/>
  <c r="R45" i="27"/>
  <c r="K45" i="27"/>
  <c r="G45" i="27"/>
  <c r="C45" i="27"/>
  <c r="C44" i="27"/>
  <c r="C43" i="27"/>
  <c r="AM41" i="27"/>
  <c r="AF41" i="27"/>
  <c r="Y41" i="27"/>
  <c r="R41" i="27"/>
  <c r="K41" i="27"/>
  <c r="G41" i="27"/>
  <c r="C41" i="27"/>
  <c r="AM40" i="27"/>
  <c r="AF40" i="27"/>
  <c r="Y40" i="27"/>
  <c r="R40" i="27"/>
  <c r="K40" i="27"/>
  <c r="G40" i="27"/>
  <c r="C40" i="27"/>
  <c r="AM38" i="27"/>
  <c r="AF38" i="27"/>
  <c r="Y38" i="27"/>
  <c r="R38" i="27"/>
  <c r="K38" i="27"/>
  <c r="G38" i="27"/>
  <c r="C38" i="27"/>
  <c r="C37" i="27"/>
  <c r="AM36" i="27"/>
  <c r="AF36" i="27"/>
  <c r="Y36" i="27"/>
  <c r="R36" i="27"/>
  <c r="K36" i="27"/>
  <c r="G36" i="27"/>
  <c r="C36" i="27"/>
  <c r="AM35" i="27"/>
  <c r="AF35" i="27"/>
  <c r="Y35" i="27"/>
  <c r="R35" i="27"/>
  <c r="K35" i="27"/>
  <c r="G35" i="27"/>
  <c r="C35" i="27"/>
  <c r="AM34" i="27"/>
  <c r="AF34" i="27"/>
  <c r="Y34" i="27"/>
  <c r="R34" i="27"/>
  <c r="K34" i="27"/>
  <c r="G34" i="27"/>
  <c r="C34" i="27"/>
  <c r="AM33" i="27"/>
  <c r="AF33" i="27"/>
  <c r="Y33" i="27"/>
  <c r="R33" i="27"/>
  <c r="K33" i="27"/>
  <c r="G33" i="27"/>
  <c r="C33" i="27"/>
  <c r="AM32" i="27"/>
  <c r="AF32" i="27"/>
  <c r="Y32" i="27"/>
  <c r="R32" i="27"/>
  <c r="K32" i="27"/>
  <c r="G32" i="27"/>
  <c r="C32" i="27"/>
  <c r="AM31" i="27"/>
  <c r="AF31" i="27"/>
  <c r="Y31" i="27"/>
  <c r="R31" i="27"/>
  <c r="K31" i="27"/>
  <c r="G31" i="27"/>
  <c r="C31" i="27"/>
  <c r="AM30" i="27"/>
  <c r="AF30" i="27"/>
  <c r="Y30" i="27"/>
  <c r="R30" i="27"/>
  <c r="K30" i="27"/>
  <c r="G30" i="27"/>
  <c r="C30" i="27"/>
  <c r="AM28" i="27"/>
  <c r="AF28" i="27"/>
  <c r="Y28" i="27"/>
  <c r="R28" i="27"/>
  <c r="K28" i="27"/>
  <c r="G28" i="27"/>
  <c r="C28" i="27"/>
  <c r="AM27" i="27"/>
  <c r="AF27" i="27"/>
  <c r="Y27" i="27"/>
  <c r="R27" i="27"/>
  <c r="K27" i="27"/>
  <c r="G27" i="27"/>
  <c r="C27" i="27"/>
  <c r="AM26" i="27"/>
  <c r="AF26" i="27"/>
  <c r="Y26" i="27"/>
  <c r="R26" i="27"/>
  <c r="K26" i="27"/>
  <c r="G26" i="27"/>
  <c r="C26" i="27"/>
  <c r="AM25" i="27"/>
  <c r="AF25" i="27"/>
  <c r="Y25" i="27"/>
  <c r="R25" i="27"/>
  <c r="K25" i="27"/>
  <c r="G25" i="27"/>
  <c r="C25" i="27"/>
  <c r="AM24" i="27"/>
  <c r="AF24" i="27"/>
  <c r="Y24" i="27"/>
  <c r="R24" i="27"/>
  <c r="K24" i="27"/>
  <c r="G24" i="27"/>
  <c r="C24" i="27"/>
  <c r="AM23" i="27"/>
  <c r="AF23" i="27"/>
  <c r="Y23" i="27"/>
  <c r="R23" i="27"/>
  <c r="K23" i="27"/>
  <c r="G23" i="27"/>
  <c r="C23" i="27"/>
  <c r="AM22" i="27"/>
  <c r="AF22" i="27"/>
  <c r="Y22" i="27"/>
  <c r="R22" i="27"/>
  <c r="K22" i="27"/>
  <c r="G22" i="27"/>
  <c r="C22" i="27"/>
  <c r="AM21" i="27"/>
  <c r="AF21" i="27"/>
  <c r="Y21" i="27"/>
  <c r="R21" i="27"/>
  <c r="S21" i="27" s="1"/>
  <c r="Q21" i="27"/>
  <c r="L21" i="27"/>
  <c r="K21" i="27"/>
  <c r="J21" i="27"/>
  <c r="H21" i="27"/>
  <c r="G21" i="27"/>
  <c r="F21" i="27"/>
  <c r="C21" i="27"/>
  <c r="AM20" i="27"/>
  <c r="AF20" i="27"/>
  <c r="Y20" i="27"/>
  <c r="R20" i="27"/>
  <c r="K20" i="27"/>
  <c r="G20" i="27"/>
  <c r="C20" i="27"/>
  <c r="AM19" i="27"/>
  <c r="AF19" i="27"/>
  <c r="Y19" i="27"/>
  <c r="R19" i="27"/>
  <c r="K19" i="27"/>
  <c r="G19" i="27"/>
  <c r="C19" i="27"/>
  <c r="AM18" i="27"/>
  <c r="AF18" i="27"/>
  <c r="Y18" i="27"/>
  <c r="R18" i="27"/>
  <c r="K18" i="27"/>
  <c r="G18" i="27"/>
  <c r="B18" i="27"/>
  <c r="C18" i="27" s="1"/>
  <c r="AM17" i="27"/>
  <c r="AF17" i="27"/>
  <c r="Y17" i="27"/>
  <c r="R17" i="27"/>
  <c r="K17" i="27"/>
  <c r="G17" i="27"/>
  <c r="B17" i="27"/>
  <c r="C17" i="27" s="1"/>
  <c r="AM16" i="27"/>
  <c r="AF16" i="27"/>
  <c r="Y16" i="27"/>
  <c r="R16" i="27"/>
  <c r="K16" i="27"/>
  <c r="G16" i="27"/>
  <c r="C16" i="27"/>
  <c r="AM15" i="27"/>
  <c r="AF15" i="27"/>
  <c r="Y15" i="27"/>
  <c r="R15" i="27"/>
  <c r="K15" i="27"/>
  <c r="G15" i="27"/>
  <c r="C15" i="27"/>
  <c r="AP12" i="27"/>
  <c r="AI12" i="27"/>
  <c r="AB12" i="27"/>
  <c r="U12" i="27"/>
  <c r="N12" i="27"/>
  <c r="AQ11" i="27"/>
  <c r="AN11" i="27"/>
  <c r="AJ11" i="27"/>
  <c r="AG11" i="27"/>
  <c r="AC11" i="27"/>
  <c r="Z11" i="27"/>
  <c r="S11" i="27"/>
  <c r="V11" i="27" s="1"/>
  <c r="O11" i="27"/>
  <c r="L11" i="27"/>
  <c r="H11" i="27"/>
  <c r="F65" i="26"/>
  <c r="G37" i="26" s="1"/>
  <c r="C50" i="26"/>
  <c r="C49" i="26"/>
  <c r="C48" i="26"/>
  <c r="C47" i="26"/>
  <c r="C46" i="26"/>
  <c r="AM45" i="26"/>
  <c r="AF45" i="26"/>
  <c r="Y45" i="26"/>
  <c r="R45" i="26"/>
  <c r="K45" i="26"/>
  <c r="G45" i="26"/>
  <c r="C45" i="26"/>
  <c r="C44" i="26"/>
  <c r="C43" i="26"/>
  <c r="AM41" i="26"/>
  <c r="AF41" i="26"/>
  <c r="Y41" i="26"/>
  <c r="R41" i="26"/>
  <c r="K41" i="26"/>
  <c r="G41" i="26"/>
  <c r="C41" i="26"/>
  <c r="AM40" i="26"/>
  <c r="AF40" i="26"/>
  <c r="Y40" i="26"/>
  <c r="R40" i="26"/>
  <c r="K40" i="26"/>
  <c r="G40" i="26"/>
  <c r="C40" i="26"/>
  <c r="AM38" i="26"/>
  <c r="AF38" i="26"/>
  <c r="Y38" i="26"/>
  <c r="R38" i="26"/>
  <c r="K38" i="26"/>
  <c r="G38" i="26"/>
  <c r="C38" i="26"/>
  <c r="C37" i="26"/>
  <c r="AM36" i="26"/>
  <c r="AF36" i="26"/>
  <c r="Y36" i="26"/>
  <c r="R36" i="26"/>
  <c r="K36" i="26"/>
  <c r="G36" i="26"/>
  <c r="C36" i="26"/>
  <c r="AM35" i="26"/>
  <c r="AF35" i="26"/>
  <c r="Y35" i="26"/>
  <c r="R35" i="26"/>
  <c r="K35" i="26"/>
  <c r="G35" i="26"/>
  <c r="C35" i="26"/>
  <c r="AM34" i="26"/>
  <c r="AF34" i="26"/>
  <c r="Y34" i="26"/>
  <c r="R34" i="26"/>
  <c r="K34" i="26"/>
  <c r="G34" i="26"/>
  <c r="C34" i="26"/>
  <c r="AM33" i="26"/>
  <c r="AF33" i="26"/>
  <c r="Y33" i="26"/>
  <c r="R33" i="26"/>
  <c r="K33" i="26"/>
  <c r="G33" i="26"/>
  <c r="C33" i="26"/>
  <c r="AM32" i="26"/>
  <c r="AF32" i="26"/>
  <c r="Y32" i="26"/>
  <c r="R32" i="26"/>
  <c r="K32" i="26"/>
  <c r="G32" i="26"/>
  <c r="C32" i="26"/>
  <c r="AM31" i="26"/>
  <c r="AF31" i="26"/>
  <c r="Y31" i="26"/>
  <c r="R31" i="26"/>
  <c r="K31" i="26"/>
  <c r="G31" i="26"/>
  <c r="C31" i="26"/>
  <c r="AM30" i="26"/>
  <c r="AF30" i="26"/>
  <c r="Y30" i="26"/>
  <c r="R30" i="26"/>
  <c r="K30" i="26"/>
  <c r="G30" i="26"/>
  <c r="C30" i="26"/>
  <c r="AM28" i="26"/>
  <c r="AF28" i="26"/>
  <c r="Y28" i="26"/>
  <c r="R28" i="26"/>
  <c r="K28" i="26"/>
  <c r="G28" i="26"/>
  <c r="C28" i="26"/>
  <c r="AM27" i="26"/>
  <c r="AF27" i="26"/>
  <c r="Y27" i="26"/>
  <c r="R27" i="26"/>
  <c r="K27" i="26"/>
  <c r="G27" i="26"/>
  <c r="C27" i="26"/>
  <c r="AM26" i="26"/>
  <c r="AF26" i="26"/>
  <c r="Y26" i="26"/>
  <c r="R26" i="26"/>
  <c r="K26" i="26"/>
  <c r="G26" i="26"/>
  <c r="C26" i="26"/>
  <c r="AM25" i="26"/>
  <c r="AF25" i="26"/>
  <c r="Y25" i="26"/>
  <c r="R25" i="26"/>
  <c r="K25" i="26"/>
  <c r="G25" i="26"/>
  <c r="C25" i="26"/>
  <c r="AM24" i="26"/>
  <c r="AF24" i="26"/>
  <c r="Y24" i="26"/>
  <c r="R24" i="26"/>
  <c r="K24" i="26"/>
  <c r="G24" i="26"/>
  <c r="C24" i="26"/>
  <c r="AM23" i="26"/>
  <c r="AF23" i="26"/>
  <c r="Y23" i="26"/>
  <c r="R23" i="26"/>
  <c r="K23" i="26"/>
  <c r="G23" i="26"/>
  <c r="C23" i="26"/>
  <c r="AM22" i="26"/>
  <c r="AF22" i="26"/>
  <c r="Y22" i="26"/>
  <c r="R22" i="26"/>
  <c r="K22" i="26"/>
  <c r="G22" i="26"/>
  <c r="C22" i="26"/>
  <c r="AM21" i="26"/>
  <c r="AF21" i="26"/>
  <c r="Y21" i="26"/>
  <c r="R21" i="26"/>
  <c r="S21" i="26" s="1"/>
  <c r="Q21" i="26"/>
  <c r="L21" i="26"/>
  <c r="K21" i="26"/>
  <c r="J21" i="26"/>
  <c r="G21" i="26"/>
  <c r="F21" i="26"/>
  <c r="H21" i="26" s="1"/>
  <c r="C21" i="26"/>
  <c r="AM20" i="26"/>
  <c r="AF20" i="26"/>
  <c r="Y20" i="26"/>
  <c r="R20" i="26"/>
  <c r="K20" i="26"/>
  <c r="G20" i="26"/>
  <c r="C20" i="26"/>
  <c r="AM19" i="26"/>
  <c r="AF19" i="26"/>
  <c r="Y19" i="26"/>
  <c r="R19" i="26"/>
  <c r="K19" i="26"/>
  <c r="G19" i="26"/>
  <c r="C19" i="26"/>
  <c r="AM18" i="26"/>
  <c r="AF18" i="26"/>
  <c r="Y18" i="26"/>
  <c r="R18" i="26"/>
  <c r="K18" i="26"/>
  <c r="G18" i="26"/>
  <c r="B18" i="26"/>
  <c r="C18" i="26" s="1"/>
  <c r="AM17" i="26"/>
  <c r="AF17" i="26"/>
  <c r="Y17" i="26"/>
  <c r="R17" i="26"/>
  <c r="K17" i="26"/>
  <c r="G17" i="26"/>
  <c r="C17" i="26"/>
  <c r="B17" i="26"/>
  <c r="AM16" i="26"/>
  <c r="AF16" i="26"/>
  <c r="Y16" i="26"/>
  <c r="R16" i="26"/>
  <c r="K16" i="26"/>
  <c r="G16" i="26"/>
  <c r="C16" i="26"/>
  <c r="AM15" i="26"/>
  <c r="AF15" i="26"/>
  <c r="Y15" i="26"/>
  <c r="R15" i="26"/>
  <c r="K15" i="26"/>
  <c r="G15" i="26"/>
  <c r="C15" i="26"/>
  <c r="AP12" i="26"/>
  <c r="AI12" i="26"/>
  <c r="AB12" i="26"/>
  <c r="U12" i="26"/>
  <c r="N12" i="26"/>
  <c r="AN11" i="26"/>
  <c r="AQ11" i="26" s="1"/>
  <c r="AJ11" i="26"/>
  <c r="AG11" i="26"/>
  <c r="Z11" i="26"/>
  <c r="AC11" i="26" s="1"/>
  <c r="V11" i="26"/>
  <c r="S11" i="26"/>
  <c r="L11" i="26"/>
  <c r="O11" i="26" s="1"/>
  <c r="H11" i="26"/>
  <c r="F65" i="25"/>
  <c r="C50" i="25"/>
  <c r="C49" i="25"/>
  <c r="C48" i="25"/>
  <c r="C47" i="25"/>
  <c r="C46" i="25"/>
  <c r="AM45" i="25"/>
  <c r="AF45" i="25"/>
  <c r="Y45" i="25"/>
  <c r="R45" i="25"/>
  <c r="K45" i="25"/>
  <c r="G45" i="25"/>
  <c r="C45" i="25"/>
  <c r="C44" i="25"/>
  <c r="C43" i="25"/>
  <c r="AM41" i="25"/>
  <c r="AF41" i="25"/>
  <c r="Y41" i="25"/>
  <c r="R41" i="25"/>
  <c r="K41" i="25"/>
  <c r="G41" i="25"/>
  <c r="C41" i="25"/>
  <c r="AM40" i="25"/>
  <c r="AF40" i="25"/>
  <c r="Y40" i="25"/>
  <c r="R40" i="25"/>
  <c r="K40" i="25"/>
  <c r="G40" i="25"/>
  <c r="C40" i="25"/>
  <c r="AM38" i="25"/>
  <c r="AF38" i="25"/>
  <c r="Y38" i="25"/>
  <c r="R38" i="25"/>
  <c r="K38" i="25"/>
  <c r="G38" i="25"/>
  <c r="C38" i="25"/>
  <c r="C37" i="25"/>
  <c r="AM36" i="25"/>
  <c r="AF36" i="25"/>
  <c r="Y36" i="25"/>
  <c r="R36" i="25"/>
  <c r="K36" i="25"/>
  <c r="G36" i="25"/>
  <c r="C36" i="25"/>
  <c r="AM35" i="25"/>
  <c r="AF35" i="25"/>
  <c r="Y35" i="25"/>
  <c r="R35" i="25"/>
  <c r="K35" i="25"/>
  <c r="G35" i="25"/>
  <c r="C35" i="25"/>
  <c r="AM34" i="25"/>
  <c r="AF34" i="25"/>
  <c r="Y34" i="25"/>
  <c r="R34" i="25"/>
  <c r="K34" i="25"/>
  <c r="G34" i="25"/>
  <c r="C34" i="25"/>
  <c r="C33" i="25"/>
  <c r="AF32" i="25"/>
  <c r="K32" i="25"/>
  <c r="C32" i="25"/>
  <c r="AM31" i="25"/>
  <c r="AF31" i="25"/>
  <c r="Y31" i="25"/>
  <c r="R31" i="25"/>
  <c r="K31" i="25"/>
  <c r="G31" i="25"/>
  <c r="C31" i="25"/>
  <c r="AM30" i="25"/>
  <c r="AF30" i="25"/>
  <c r="Y30" i="25"/>
  <c r="R30" i="25"/>
  <c r="K30" i="25"/>
  <c r="G30" i="25"/>
  <c r="C30" i="25"/>
  <c r="AM28" i="25"/>
  <c r="AF28" i="25"/>
  <c r="Y28" i="25"/>
  <c r="R28" i="25"/>
  <c r="K28" i="25"/>
  <c r="G28" i="25"/>
  <c r="C28" i="25"/>
  <c r="AM27" i="25"/>
  <c r="AF27" i="25"/>
  <c r="Y27" i="25"/>
  <c r="R27" i="25"/>
  <c r="K27" i="25"/>
  <c r="G27" i="25"/>
  <c r="C27" i="25"/>
  <c r="AM26" i="25"/>
  <c r="AF26" i="25"/>
  <c r="Y26" i="25"/>
  <c r="R26" i="25"/>
  <c r="K26" i="25"/>
  <c r="G26" i="25"/>
  <c r="C26" i="25"/>
  <c r="AM25" i="25"/>
  <c r="AF25" i="25"/>
  <c r="Y25" i="25"/>
  <c r="R25" i="25"/>
  <c r="K25" i="25"/>
  <c r="G25" i="25"/>
  <c r="C25" i="25"/>
  <c r="AM24" i="25"/>
  <c r="AF24" i="25"/>
  <c r="Y24" i="25"/>
  <c r="R24" i="25"/>
  <c r="K24" i="25"/>
  <c r="G24" i="25"/>
  <c r="C24" i="25"/>
  <c r="AM23" i="25"/>
  <c r="AF23" i="25"/>
  <c r="Y23" i="25"/>
  <c r="R23" i="25"/>
  <c r="K23" i="25"/>
  <c r="G23" i="25"/>
  <c r="C23" i="25"/>
  <c r="AM22" i="25"/>
  <c r="AF22" i="25"/>
  <c r="Y22" i="25"/>
  <c r="R22" i="25"/>
  <c r="K22" i="25"/>
  <c r="G22" i="25"/>
  <c r="C22" i="25"/>
  <c r="AM21" i="25"/>
  <c r="AF21" i="25"/>
  <c r="Y21" i="25"/>
  <c r="R21" i="25"/>
  <c r="S21" i="25" s="1"/>
  <c r="Q21" i="25"/>
  <c r="K21" i="25"/>
  <c r="L21" i="25" s="1"/>
  <c r="J21" i="25"/>
  <c r="H21" i="25"/>
  <c r="G21" i="25"/>
  <c r="F21" i="25"/>
  <c r="C21" i="25"/>
  <c r="AF20" i="25"/>
  <c r="R20" i="25"/>
  <c r="K20" i="25"/>
  <c r="G20" i="25"/>
  <c r="C20" i="25"/>
  <c r="AM19" i="25"/>
  <c r="AF19" i="25"/>
  <c r="Y19" i="25"/>
  <c r="R19" i="25"/>
  <c r="K19" i="25"/>
  <c r="G19" i="25"/>
  <c r="C19" i="25"/>
  <c r="AM18" i="25"/>
  <c r="AF18" i="25"/>
  <c r="Y18" i="25"/>
  <c r="R18" i="25"/>
  <c r="K18" i="25"/>
  <c r="G18" i="25"/>
  <c r="C18" i="25"/>
  <c r="B18" i="25"/>
  <c r="AM17" i="25"/>
  <c r="AF17" i="25"/>
  <c r="Y17" i="25"/>
  <c r="R17" i="25"/>
  <c r="K17" i="25"/>
  <c r="G17" i="25"/>
  <c r="B17" i="25"/>
  <c r="C17" i="25" s="1"/>
  <c r="AM16" i="25"/>
  <c r="AF16" i="25"/>
  <c r="Y16" i="25"/>
  <c r="R16" i="25"/>
  <c r="K16" i="25"/>
  <c r="G16" i="25"/>
  <c r="C16" i="25"/>
  <c r="AM15" i="25"/>
  <c r="AF15" i="25"/>
  <c r="Y15" i="25"/>
  <c r="R15" i="25"/>
  <c r="K15" i="25"/>
  <c r="G15" i="25"/>
  <c r="C15" i="25"/>
  <c r="AP12" i="25"/>
  <c r="AI12" i="25"/>
  <c r="AB12" i="25"/>
  <c r="U12" i="25"/>
  <c r="N12" i="25"/>
  <c r="AQ11" i="25"/>
  <c r="AN11" i="25"/>
  <c r="AJ11" i="25"/>
  <c r="AG11" i="25"/>
  <c r="Z11" i="25"/>
  <c r="AC11" i="25" s="1"/>
  <c r="V11" i="25"/>
  <c r="S11" i="25"/>
  <c r="O11" i="25"/>
  <c r="L11" i="25"/>
  <c r="H11" i="25"/>
  <c r="F9" i="25"/>
  <c r="G33" i="25" s="1"/>
  <c r="F63" i="24"/>
  <c r="Q59" i="24"/>
  <c r="J53" i="24"/>
  <c r="Q53" i="24" s="1"/>
  <c r="X53" i="24" s="1"/>
  <c r="F53" i="24"/>
  <c r="F59" i="24" s="1"/>
  <c r="AM48" i="24"/>
  <c r="F48" i="24"/>
  <c r="C48" i="24"/>
  <c r="AM47" i="24"/>
  <c r="R47" i="24"/>
  <c r="F47" i="24"/>
  <c r="C47" i="24"/>
  <c r="AM46" i="24"/>
  <c r="AF46" i="24"/>
  <c r="Y46" i="24"/>
  <c r="R46" i="24"/>
  <c r="K46" i="24"/>
  <c r="H46" i="24"/>
  <c r="G46" i="24"/>
  <c r="F46" i="24"/>
  <c r="C46" i="24"/>
  <c r="AM45" i="24"/>
  <c r="AF45" i="24"/>
  <c r="Y45" i="24"/>
  <c r="R45" i="24"/>
  <c r="K45" i="24"/>
  <c r="G45" i="24"/>
  <c r="H45" i="24" s="1"/>
  <c r="F45" i="24"/>
  <c r="C45" i="24"/>
  <c r="AM44" i="24"/>
  <c r="AF44" i="24"/>
  <c r="Y44" i="24"/>
  <c r="R44" i="24"/>
  <c r="K44" i="24"/>
  <c r="G44" i="24"/>
  <c r="F44" i="24"/>
  <c r="C44" i="24"/>
  <c r="AM43" i="24"/>
  <c r="AF43" i="24"/>
  <c r="Y43" i="24"/>
  <c r="R43" i="24"/>
  <c r="K43" i="24"/>
  <c r="G43" i="24"/>
  <c r="C43" i="24"/>
  <c r="G42" i="24"/>
  <c r="C42" i="24"/>
  <c r="G41" i="24"/>
  <c r="C41" i="24"/>
  <c r="G39" i="24"/>
  <c r="C39" i="24"/>
  <c r="G38" i="24"/>
  <c r="C38" i="24"/>
  <c r="AM36" i="24"/>
  <c r="AF36" i="24"/>
  <c r="Y36" i="24"/>
  <c r="R36" i="24"/>
  <c r="K36" i="24"/>
  <c r="G36" i="24"/>
  <c r="C36" i="24"/>
  <c r="G35" i="24"/>
  <c r="C35" i="24"/>
  <c r="G34" i="24"/>
  <c r="C34" i="24"/>
  <c r="AM33" i="24"/>
  <c r="AF33" i="24"/>
  <c r="Y33" i="24"/>
  <c r="R33" i="24"/>
  <c r="K33" i="24"/>
  <c r="G33" i="24"/>
  <c r="C33" i="24"/>
  <c r="AM32" i="24"/>
  <c r="AF32" i="24"/>
  <c r="Y32" i="24"/>
  <c r="R32" i="24"/>
  <c r="K32" i="24"/>
  <c r="G32" i="24"/>
  <c r="C32" i="24"/>
  <c r="AM31" i="24"/>
  <c r="AF31" i="24"/>
  <c r="Y31" i="24"/>
  <c r="R31" i="24"/>
  <c r="K31" i="24"/>
  <c r="G31" i="24"/>
  <c r="C31" i="24"/>
  <c r="AM30" i="24"/>
  <c r="AF30" i="24"/>
  <c r="Y30" i="24"/>
  <c r="R30" i="24"/>
  <c r="K30" i="24"/>
  <c r="G30" i="24"/>
  <c r="C30" i="24"/>
  <c r="AM28" i="24"/>
  <c r="AF28" i="24"/>
  <c r="Y28" i="24"/>
  <c r="R28" i="24"/>
  <c r="K28" i="24"/>
  <c r="G28" i="24"/>
  <c r="C28" i="24"/>
  <c r="AM27" i="24"/>
  <c r="AF27" i="24"/>
  <c r="Y27" i="24"/>
  <c r="R27" i="24"/>
  <c r="K27" i="24"/>
  <c r="G27" i="24"/>
  <c r="C27" i="24"/>
  <c r="AM26" i="24"/>
  <c r="AF26" i="24"/>
  <c r="Y26" i="24"/>
  <c r="R26" i="24"/>
  <c r="K26" i="24"/>
  <c r="G26" i="24"/>
  <c r="C26" i="24"/>
  <c r="AM25" i="24"/>
  <c r="AF25" i="24"/>
  <c r="Y25" i="24"/>
  <c r="R25" i="24"/>
  <c r="K25" i="24"/>
  <c r="G25" i="24"/>
  <c r="C25" i="24"/>
  <c r="AM24" i="24"/>
  <c r="AF24" i="24"/>
  <c r="Y24" i="24"/>
  <c r="R24" i="24"/>
  <c r="K24" i="24"/>
  <c r="G24" i="24"/>
  <c r="C24" i="24"/>
  <c r="AM23" i="24"/>
  <c r="AF23" i="24"/>
  <c r="Y23" i="24"/>
  <c r="R23" i="24"/>
  <c r="K23" i="24"/>
  <c r="G23" i="24"/>
  <c r="C23" i="24"/>
  <c r="AM22" i="24"/>
  <c r="AF22" i="24"/>
  <c r="Y22" i="24"/>
  <c r="R22" i="24"/>
  <c r="K22" i="24"/>
  <c r="G22" i="24"/>
  <c r="C22" i="24"/>
  <c r="AM21" i="24"/>
  <c r="AF21" i="24"/>
  <c r="Y21" i="24"/>
  <c r="R21" i="24"/>
  <c r="Q21" i="24"/>
  <c r="S21" i="24" s="1"/>
  <c r="K21" i="24"/>
  <c r="J21" i="24"/>
  <c r="G21" i="24"/>
  <c r="H21" i="24" s="1"/>
  <c r="F21" i="24"/>
  <c r="C21" i="24"/>
  <c r="AM20" i="24"/>
  <c r="AF20" i="24"/>
  <c r="Y20" i="24"/>
  <c r="R20" i="24"/>
  <c r="K20" i="24"/>
  <c r="G20" i="24"/>
  <c r="C20" i="24"/>
  <c r="AM19" i="24"/>
  <c r="AF19" i="24"/>
  <c r="Y19" i="24"/>
  <c r="R19" i="24"/>
  <c r="K19" i="24"/>
  <c r="G19" i="24"/>
  <c r="C19" i="24"/>
  <c r="AM18" i="24"/>
  <c r="AF18" i="24"/>
  <c r="Y18" i="24"/>
  <c r="R18" i="24"/>
  <c r="K18" i="24"/>
  <c r="G18" i="24"/>
  <c r="C18" i="24"/>
  <c r="B18" i="24"/>
  <c r="AM17" i="24"/>
  <c r="AF17" i="24"/>
  <c r="Y17" i="24"/>
  <c r="R17" i="24"/>
  <c r="K17" i="24"/>
  <c r="G17" i="24"/>
  <c r="B17" i="24"/>
  <c r="C17" i="24" s="1"/>
  <c r="AM16" i="24"/>
  <c r="AF16" i="24"/>
  <c r="Y16" i="24"/>
  <c r="R16" i="24"/>
  <c r="K16" i="24"/>
  <c r="G16" i="24"/>
  <c r="C16" i="24"/>
  <c r="AM15" i="24"/>
  <c r="AF15" i="24"/>
  <c r="Y15" i="24"/>
  <c r="R15" i="24"/>
  <c r="K15" i="24"/>
  <c r="G15" i="24"/>
  <c r="C15" i="24"/>
  <c r="AP12" i="24"/>
  <c r="AI12" i="24"/>
  <c r="AB12" i="24"/>
  <c r="U12" i="24"/>
  <c r="N12" i="24"/>
  <c r="AN11" i="24"/>
  <c r="AQ11" i="24" s="1"/>
  <c r="AJ11" i="24"/>
  <c r="AG11" i="24"/>
  <c r="Z11" i="24"/>
  <c r="AC11" i="24" s="1"/>
  <c r="V11" i="24"/>
  <c r="S11" i="24"/>
  <c r="O11" i="24"/>
  <c r="L11" i="24"/>
  <c r="H11" i="24"/>
  <c r="S2" i="24"/>
  <c r="K48" i="24" s="1"/>
  <c r="F63" i="23"/>
  <c r="J59" i="23"/>
  <c r="F59" i="23"/>
  <c r="J53" i="23"/>
  <c r="Q53" i="23" s="1"/>
  <c r="F53" i="23"/>
  <c r="AM48" i="23"/>
  <c r="F48" i="23"/>
  <c r="C48" i="23"/>
  <c r="AM47" i="23"/>
  <c r="F47" i="23"/>
  <c r="C47" i="23"/>
  <c r="AM46" i="23"/>
  <c r="AF46" i="23"/>
  <c r="Y46" i="23"/>
  <c r="R46" i="23"/>
  <c r="K46" i="23"/>
  <c r="H46" i="23"/>
  <c r="G46" i="23"/>
  <c r="F46" i="23"/>
  <c r="C46" i="23"/>
  <c r="AM45" i="23"/>
  <c r="AF45" i="23"/>
  <c r="Y45" i="23"/>
  <c r="R45" i="23"/>
  <c r="K45" i="23"/>
  <c r="H45" i="23"/>
  <c r="G45" i="23"/>
  <c r="F45" i="23"/>
  <c r="C45" i="23"/>
  <c r="AM44" i="23"/>
  <c r="AF44" i="23"/>
  <c r="Y44" i="23"/>
  <c r="R44" i="23"/>
  <c r="K44" i="23"/>
  <c r="H44" i="23"/>
  <c r="G44" i="23"/>
  <c r="F44" i="23"/>
  <c r="F35" i="23" s="1"/>
  <c r="C44" i="23"/>
  <c r="AM43" i="23"/>
  <c r="AF43" i="23"/>
  <c r="Y43" i="23"/>
  <c r="R43" i="23"/>
  <c r="K43" i="23"/>
  <c r="G43" i="23"/>
  <c r="C43" i="23"/>
  <c r="C42" i="23"/>
  <c r="C41" i="23"/>
  <c r="C39" i="23"/>
  <c r="C38" i="23"/>
  <c r="AM36" i="23"/>
  <c r="AF36" i="23"/>
  <c r="Y36" i="23"/>
  <c r="R36" i="23"/>
  <c r="K36" i="23"/>
  <c r="G36" i="23"/>
  <c r="C36" i="23"/>
  <c r="C35" i="23"/>
  <c r="C34" i="23"/>
  <c r="AM33" i="23"/>
  <c r="AF33" i="23"/>
  <c r="Y33" i="23"/>
  <c r="R33" i="23"/>
  <c r="K33" i="23"/>
  <c r="G33" i="23"/>
  <c r="C33" i="23"/>
  <c r="AM32" i="23"/>
  <c r="AF32" i="23"/>
  <c r="Y32" i="23"/>
  <c r="R32" i="23"/>
  <c r="K32" i="23"/>
  <c r="G32" i="23"/>
  <c r="C32" i="23"/>
  <c r="AM31" i="23"/>
  <c r="AF31" i="23"/>
  <c r="Y31" i="23"/>
  <c r="R31" i="23"/>
  <c r="K31" i="23"/>
  <c r="G31" i="23"/>
  <c r="C31" i="23"/>
  <c r="AM30" i="23"/>
  <c r="AF30" i="23"/>
  <c r="Y30" i="23"/>
  <c r="R30" i="23"/>
  <c r="K30" i="23"/>
  <c r="G30" i="23"/>
  <c r="C30" i="23"/>
  <c r="AM28" i="23"/>
  <c r="AF28" i="23"/>
  <c r="Y28" i="23"/>
  <c r="R28" i="23"/>
  <c r="K28" i="23"/>
  <c r="G28" i="23"/>
  <c r="C28" i="23"/>
  <c r="AM27" i="23"/>
  <c r="AF27" i="23"/>
  <c r="Y27" i="23"/>
  <c r="R27" i="23"/>
  <c r="K27" i="23"/>
  <c r="G27" i="23"/>
  <c r="C27" i="23"/>
  <c r="AM26" i="23"/>
  <c r="AF26" i="23"/>
  <c r="Y26" i="23"/>
  <c r="R26" i="23"/>
  <c r="K26" i="23"/>
  <c r="G26" i="23"/>
  <c r="C26" i="23"/>
  <c r="AM25" i="23"/>
  <c r="AF25" i="23"/>
  <c r="Y25" i="23"/>
  <c r="R25" i="23"/>
  <c r="K25" i="23"/>
  <c r="G25" i="23"/>
  <c r="C25" i="23"/>
  <c r="AM24" i="23"/>
  <c r="AF24" i="23"/>
  <c r="Y24" i="23"/>
  <c r="R24" i="23"/>
  <c r="K24" i="23"/>
  <c r="G24" i="23"/>
  <c r="C24" i="23"/>
  <c r="AM23" i="23"/>
  <c r="AF23" i="23"/>
  <c r="Y23" i="23"/>
  <c r="R23" i="23"/>
  <c r="K23" i="23"/>
  <c r="G23" i="23"/>
  <c r="C23" i="23"/>
  <c r="AM22" i="23"/>
  <c r="AF22" i="23"/>
  <c r="Y22" i="23"/>
  <c r="R22" i="23"/>
  <c r="K22" i="23"/>
  <c r="G22" i="23"/>
  <c r="C22" i="23"/>
  <c r="AM21" i="23"/>
  <c r="AF21" i="23"/>
  <c r="Y21" i="23"/>
  <c r="S21" i="23"/>
  <c r="AC21" i="23" s="1"/>
  <c r="R21" i="23"/>
  <c r="Q21" i="23"/>
  <c r="K21" i="23"/>
  <c r="J21" i="23"/>
  <c r="L21" i="23" s="1"/>
  <c r="G21" i="23"/>
  <c r="F21" i="23"/>
  <c r="C21" i="23"/>
  <c r="AM20" i="23"/>
  <c r="AF20" i="23"/>
  <c r="Y20" i="23"/>
  <c r="R20" i="23"/>
  <c r="K20" i="23"/>
  <c r="G20" i="23"/>
  <c r="C20" i="23"/>
  <c r="AM19" i="23"/>
  <c r="AF19" i="23"/>
  <c r="Y19" i="23"/>
  <c r="R19" i="23"/>
  <c r="K19" i="23"/>
  <c r="G19" i="23"/>
  <c r="C19" i="23"/>
  <c r="AM18" i="23"/>
  <c r="AF18" i="23"/>
  <c r="Y18" i="23"/>
  <c r="R18" i="23"/>
  <c r="K18" i="23"/>
  <c r="G18" i="23"/>
  <c r="C18" i="23"/>
  <c r="B18" i="23"/>
  <c r="AM17" i="23"/>
  <c r="AF17" i="23"/>
  <c r="Y17" i="23"/>
  <c r="R17" i="23"/>
  <c r="K17" i="23"/>
  <c r="G17" i="23"/>
  <c r="C17" i="23"/>
  <c r="B17" i="23"/>
  <c r="AM16" i="23"/>
  <c r="AF16" i="23"/>
  <c r="Y16" i="23"/>
  <c r="R16" i="23"/>
  <c r="K16" i="23"/>
  <c r="G16" i="23"/>
  <c r="C16" i="23"/>
  <c r="AM15" i="23"/>
  <c r="AF15" i="23"/>
  <c r="Y15" i="23"/>
  <c r="R15" i="23"/>
  <c r="K15" i="23"/>
  <c r="G15" i="23"/>
  <c r="C15" i="23"/>
  <c r="AP12" i="23"/>
  <c r="AI12" i="23"/>
  <c r="AB12" i="23"/>
  <c r="U12" i="23"/>
  <c r="N12" i="23"/>
  <c r="AN11" i="23"/>
  <c r="AQ11" i="23" s="1"/>
  <c r="AJ11" i="23"/>
  <c r="AG11" i="23"/>
  <c r="AC11" i="23"/>
  <c r="Z11" i="23"/>
  <c r="V11" i="23"/>
  <c r="S11" i="23"/>
  <c r="L11" i="23"/>
  <c r="O11" i="23" s="1"/>
  <c r="H11" i="23"/>
  <c r="S2" i="23"/>
  <c r="F63" i="22"/>
  <c r="G41" i="22" s="1"/>
  <c r="J53" i="22"/>
  <c r="F53" i="22"/>
  <c r="F59" i="22" s="1"/>
  <c r="F48" i="22"/>
  <c r="C48" i="22"/>
  <c r="F47" i="22"/>
  <c r="C47" i="22"/>
  <c r="AM46" i="22"/>
  <c r="AF46" i="22"/>
  <c r="Y46" i="22"/>
  <c r="R46" i="22"/>
  <c r="K46" i="22"/>
  <c r="G46" i="22"/>
  <c r="H46" i="22" s="1"/>
  <c r="F46" i="22"/>
  <c r="C46" i="22"/>
  <c r="AM45" i="22"/>
  <c r="AF45" i="22"/>
  <c r="Y45" i="22"/>
  <c r="R45" i="22"/>
  <c r="K45" i="22"/>
  <c r="H45" i="22"/>
  <c r="G45" i="22"/>
  <c r="F45" i="22"/>
  <c r="C45" i="22"/>
  <c r="AM44" i="22"/>
  <c r="AF44" i="22"/>
  <c r="Y44" i="22"/>
  <c r="R44" i="22"/>
  <c r="K44" i="22"/>
  <c r="G44" i="22"/>
  <c r="F44" i="22"/>
  <c r="F35" i="22" s="1"/>
  <c r="H35" i="22" s="1"/>
  <c r="C44" i="22"/>
  <c r="AM43" i="22"/>
  <c r="AF43" i="22"/>
  <c r="Y43" i="22"/>
  <c r="R43" i="22"/>
  <c r="K43" i="22"/>
  <c r="G43" i="22"/>
  <c r="C43" i="22"/>
  <c r="G42" i="22"/>
  <c r="C42" i="22"/>
  <c r="C41" i="22"/>
  <c r="G39" i="22"/>
  <c r="C39" i="22"/>
  <c r="G38" i="22"/>
  <c r="C38" i="22"/>
  <c r="AM36" i="22"/>
  <c r="AF36" i="22"/>
  <c r="Y36" i="22"/>
  <c r="R36" i="22"/>
  <c r="K36" i="22"/>
  <c r="G36" i="22"/>
  <c r="C36" i="22"/>
  <c r="G35" i="22"/>
  <c r="C35" i="22"/>
  <c r="G34" i="22"/>
  <c r="C34" i="22"/>
  <c r="AM33" i="22"/>
  <c r="AF33" i="22"/>
  <c r="Y33" i="22"/>
  <c r="R33" i="22"/>
  <c r="K33" i="22"/>
  <c r="G33" i="22"/>
  <c r="C33" i="22"/>
  <c r="AM32" i="22"/>
  <c r="AF32" i="22"/>
  <c r="Y32" i="22"/>
  <c r="R32" i="22"/>
  <c r="K32" i="22"/>
  <c r="G32" i="22"/>
  <c r="C32" i="22"/>
  <c r="AM31" i="22"/>
  <c r="AF31" i="22"/>
  <c r="Y31" i="22"/>
  <c r="R31" i="22"/>
  <c r="K31" i="22"/>
  <c r="G31" i="22"/>
  <c r="C31" i="22"/>
  <c r="AM30" i="22"/>
  <c r="AF30" i="22"/>
  <c r="Y30" i="22"/>
  <c r="R30" i="22"/>
  <c r="K30" i="22"/>
  <c r="G30" i="22"/>
  <c r="C30" i="22"/>
  <c r="AM28" i="22"/>
  <c r="AF28" i="22"/>
  <c r="Y28" i="22"/>
  <c r="R28" i="22"/>
  <c r="K28" i="22"/>
  <c r="G28" i="22"/>
  <c r="C28" i="22"/>
  <c r="AM27" i="22"/>
  <c r="AF27" i="22"/>
  <c r="Y27" i="22"/>
  <c r="R27" i="22"/>
  <c r="K27" i="22"/>
  <c r="G27" i="22"/>
  <c r="C27" i="22"/>
  <c r="AM26" i="22"/>
  <c r="AF26" i="22"/>
  <c r="Y26" i="22"/>
  <c r="R26" i="22"/>
  <c r="K26" i="22"/>
  <c r="G26" i="22"/>
  <c r="C26" i="22"/>
  <c r="AM25" i="22"/>
  <c r="AF25" i="22"/>
  <c r="Y25" i="22"/>
  <c r="R25" i="22"/>
  <c r="K25" i="22"/>
  <c r="G25" i="22"/>
  <c r="C25" i="22"/>
  <c r="AM24" i="22"/>
  <c r="AF24" i="22"/>
  <c r="Y24" i="22"/>
  <c r="R24" i="22"/>
  <c r="K24" i="22"/>
  <c r="G24" i="22"/>
  <c r="C24" i="22"/>
  <c r="AM23" i="22"/>
  <c r="AF23" i="22"/>
  <c r="Y23" i="22"/>
  <c r="R23" i="22"/>
  <c r="K23" i="22"/>
  <c r="G23" i="22"/>
  <c r="C23" i="22"/>
  <c r="AM22" i="22"/>
  <c r="AF22" i="22"/>
  <c r="Y22" i="22"/>
  <c r="R22" i="22"/>
  <c r="K22" i="22"/>
  <c r="G22" i="22"/>
  <c r="C22" i="22"/>
  <c r="AM21" i="22"/>
  <c r="AF21" i="22"/>
  <c r="Y21" i="22"/>
  <c r="R21" i="22"/>
  <c r="S21" i="22" s="1"/>
  <c r="Q21" i="22"/>
  <c r="L21" i="22"/>
  <c r="K21" i="22"/>
  <c r="J21" i="22"/>
  <c r="G21" i="22"/>
  <c r="H21" i="22" s="1"/>
  <c r="F21" i="22"/>
  <c r="C21" i="22"/>
  <c r="AM20" i="22"/>
  <c r="AF20" i="22"/>
  <c r="Y20" i="22"/>
  <c r="R20" i="22"/>
  <c r="K20" i="22"/>
  <c r="G20" i="22"/>
  <c r="C20" i="22"/>
  <c r="AM19" i="22"/>
  <c r="AF19" i="22"/>
  <c r="Y19" i="22"/>
  <c r="R19" i="22"/>
  <c r="K19" i="22"/>
  <c r="G19" i="22"/>
  <c r="C19" i="22"/>
  <c r="AM18" i="22"/>
  <c r="AF18" i="22"/>
  <c r="Y18" i="22"/>
  <c r="R18" i="22"/>
  <c r="K18" i="22"/>
  <c r="G18" i="22"/>
  <c r="C18" i="22"/>
  <c r="B18" i="22"/>
  <c r="AM17" i="22"/>
  <c r="AF17" i="22"/>
  <c r="Y17" i="22"/>
  <c r="R17" i="22"/>
  <c r="K17" i="22"/>
  <c r="G17" i="22"/>
  <c r="C17" i="22"/>
  <c r="B17" i="22"/>
  <c r="AM16" i="22"/>
  <c r="AF16" i="22"/>
  <c r="Y16" i="22"/>
  <c r="R16" i="22"/>
  <c r="K16" i="22"/>
  <c r="G16" i="22"/>
  <c r="C16" i="22"/>
  <c r="AM15" i="22"/>
  <c r="AF15" i="22"/>
  <c r="Y15" i="22"/>
  <c r="R15" i="22"/>
  <c r="K15" i="22"/>
  <c r="G15" i="22"/>
  <c r="C15" i="22"/>
  <c r="AP12" i="22"/>
  <c r="AI12" i="22"/>
  <c r="AB12" i="22"/>
  <c r="U12" i="22"/>
  <c r="N12" i="22"/>
  <c r="AQ11" i="22"/>
  <c r="AN11" i="22"/>
  <c r="AG11" i="22"/>
  <c r="AJ11" i="22" s="1"/>
  <c r="AC11" i="22"/>
  <c r="Z11" i="22"/>
  <c r="S11" i="22"/>
  <c r="V11" i="22" s="1"/>
  <c r="L11" i="22"/>
  <c r="O11" i="22" s="1"/>
  <c r="H11" i="22"/>
  <c r="S2" i="22"/>
  <c r="F63" i="21"/>
  <c r="G42" i="21" s="1"/>
  <c r="AL53" i="21"/>
  <c r="AL59" i="21" s="1"/>
  <c r="AE53" i="21"/>
  <c r="X53" i="21"/>
  <c r="Q53" i="21"/>
  <c r="J53" i="21"/>
  <c r="F53" i="21"/>
  <c r="F59" i="21" s="1"/>
  <c r="R48" i="21"/>
  <c r="F48" i="21"/>
  <c r="C48" i="21"/>
  <c r="F47" i="21"/>
  <c r="C47" i="21"/>
  <c r="AM46" i="21"/>
  <c r="AF46" i="21"/>
  <c r="Y46" i="21"/>
  <c r="R46" i="21"/>
  <c r="K46" i="21"/>
  <c r="G46" i="21"/>
  <c r="F46" i="21"/>
  <c r="H46" i="21" s="1"/>
  <c r="C46" i="21"/>
  <c r="AM45" i="21"/>
  <c r="AF45" i="21"/>
  <c r="Y45" i="21"/>
  <c r="R45" i="21"/>
  <c r="K45" i="21"/>
  <c r="G45" i="21"/>
  <c r="H45" i="21" s="1"/>
  <c r="F45" i="21"/>
  <c r="F35" i="21" s="1"/>
  <c r="H35" i="21" s="1"/>
  <c r="C45" i="21"/>
  <c r="AM44" i="21"/>
  <c r="AF44" i="21"/>
  <c r="Y44" i="21"/>
  <c r="R44" i="21"/>
  <c r="K44" i="21"/>
  <c r="H44" i="21"/>
  <c r="G44" i="21"/>
  <c r="F44" i="21"/>
  <c r="C44" i="21"/>
  <c r="AM43" i="21"/>
  <c r="AF43" i="21"/>
  <c r="Y43" i="21"/>
  <c r="R43" i="21"/>
  <c r="K43" i="21"/>
  <c r="G43" i="21"/>
  <c r="C43" i="21"/>
  <c r="C42" i="21"/>
  <c r="G41" i="21"/>
  <c r="C41" i="21"/>
  <c r="G39" i="21"/>
  <c r="C39" i="21"/>
  <c r="G38" i="21"/>
  <c r="C38" i="21"/>
  <c r="AM36" i="21"/>
  <c r="AF36" i="21"/>
  <c r="Y36" i="21"/>
  <c r="R36" i="21"/>
  <c r="K36" i="21"/>
  <c r="G36" i="21"/>
  <c r="C36" i="21"/>
  <c r="G35" i="21"/>
  <c r="C35" i="21"/>
  <c r="G34" i="21"/>
  <c r="C34" i="21"/>
  <c r="AM33" i="21"/>
  <c r="AF33" i="21"/>
  <c r="Y33" i="21"/>
  <c r="R33" i="21"/>
  <c r="K33" i="21"/>
  <c r="G33" i="21"/>
  <c r="C33" i="21"/>
  <c r="AM32" i="21"/>
  <c r="AF32" i="21"/>
  <c r="Y32" i="21"/>
  <c r="R32" i="21"/>
  <c r="K32" i="21"/>
  <c r="G32" i="21"/>
  <c r="C32" i="21"/>
  <c r="AM31" i="21"/>
  <c r="AF31" i="21"/>
  <c r="Y31" i="21"/>
  <c r="R31" i="21"/>
  <c r="K31" i="21"/>
  <c r="G31" i="21"/>
  <c r="C31" i="21"/>
  <c r="AM30" i="21"/>
  <c r="AF30" i="21"/>
  <c r="Y30" i="21"/>
  <c r="R30" i="21"/>
  <c r="K30" i="21"/>
  <c r="G30" i="21"/>
  <c r="C30" i="21"/>
  <c r="AM28" i="21"/>
  <c r="AF28" i="21"/>
  <c r="Y28" i="21"/>
  <c r="R28" i="21"/>
  <c r="K28" i="21"/>
  <c r="G28" i="21"/>
  <c r="C28" i="21"/>
  <c r="AM27" i="21"/>
  <c r="AF27" i="21"/>
  <c r="Y27" i="21"/>
  <c r="R27" i="21"/>
  <c r="K27" i="21"/>
  <c r="G27" i="21"/>
  <c r="C27" i="21"/>
  <c r="AM26" i="21"/>
  <c r="AF26" i="21"/>
  <c r="Y26" i="21"/>
  <c r="R26" i="21"/>
  <c r="K26" i="21"/>
  <c r="G26" i="21"/>
  <c r="C26" i="21"/>
  <c r="AM25" i="21"/>
  <c r="AF25" i="21"/>
  <c r="Y25" i="21"/>
  <c r="R25" i="21"/>
  <c r="K25" i="21"/>
  <c r="G25" i="21"/>
  <c r="C25" i="21"/>
  <c r="AM24" i="21"/>
  <c r="AF24" i="21"/>
  <c r="Y24" i="21"/>
  <c r="R24" i="21"/>
  <c r="K24" i="21"/>
  <c r="G24" i="21"/>
  <c r="C24" i="21"/>
  <c r="AM23" i="21"/>
  <c r="AF23" i="21"/>
  <c r="Y23" i="21"/>
  <c r="R23" i="21"/>
  <c r="K23" i="21"/>
  <c r="G23" i="21"/>
  <c r="C23" i="21"/>
  <c r="AM22" i="21"/>
  <c r="AF22" i="21"/>
  <c r="Y22" i="21"/>
  <c r="R22" i="21"/>
  <c r="K22" i="21"/>
  <c r="G22" i="21"/>
  <c r="C22" i="21"/>
  <c r="AM21" i="21"/>
  <c r="AF21" i="21"/>
  <c r="Y21" i="21"/>
  <c r="R21" i="21"/>
  <c r="S21" i="21" s="1"/>
  <c r="AC21" i="21" s="1"/>
  <c r="Q21" i="21"/>
  <c r="L21" i="21"/>
  <c r="N21" i="21" s="1"/>
  <c r="K21" i="21"/>
  <c r="J21" i="21"/>
  <c r="G21" i="21"/>
  <c r="H21" i="21" s="1"/>
  <c r="F21" i="21"/>
  <c r="C21" i="21"/>
  <c r="AM20" i="21"/>
  <c r="AF20" i="21"/>
  <c r="Y20" i="21"/>
  <c r="R20" i="21"/>
  <c r="K20" i="21"/>
  <c r="G20" i="21"/>
  <c r="C20" i="21"/>
  <c r="AM19" i="21"/>
  <c r="AF19" i="21"/>
  <c r="Y19" i="21"/>
  <c r="R19" i="21"/>
  <c r="K19" i="21"/>
  <c r="G19" i="21"/>
  <c r="C19" i="21"/>
  <c r="AM18" i="21"/>
  <c r="AF18" i="21"/>
  <c r="Y18" i="21"/>
  <c r="R18" i="21"/>
  <c r="K18" i="21"/>
  <c r="G18" i="21"/>
  <c r="C18" i="21"/>
  <c r="B18" i="21"/>
  <c r="AM17" i="21"/>
  <c r="AF17" i="21"/>
  <c r="Y17" i="21"/>
  <c r="R17" i="21"/>
  <c r="K17" i="21"/>
  <c r="G17" i="21"/>
  <c r="B17" i="21"/>
  <c r="C17" i="21" s="1"/>
  <c r="AM16" i="21"/>
  <c r="AF16" i="21"/>
  <c r="Y16" i="21"/>
  <c r="R16" i="21"/>
  <c r="K16" i="21"/>
  <c r="G16" i="21"/>
  <c r="C16" i="21"/>
  <c r="AM15" i="21"/>
  <c r="AF15" i="21"/>
  <c r="Y15" i="21"/>
  <c r="R15" i="21"/>
  <c r="K15" i="21"/>
  <c r="G15" i="21"/>
  <c r="C15" i="21"/>
  <c r="AP12" i="21"/>
  <c r="AI12" i="21"/>
  <c r="AB12" i="21"/>
  <c r="U12" i="21"/>
  <c r="N12" i="21"/>
  <c r="AN11" i="21"/>
  <c r="AQ11" i="21" s="1"/>
  <c r="AG11" i="21"/>
  <c r="AJ11" i="21" s="1"/>
  <c r="Z11" i="21"/>
  <c r="AC11" i="21" s="1"/>
  <c r="V11" i="21"/>
  <c r="S11" i="21"/>
  <c r="L11" i="21"/>
  <c r="O11" i="21" s="1"/>
  <c r="H11" i="21"/>
  <c r="S2" i="21"/>
  <c r="F63" i="20"/>
  <c r="G39" i="20" s="1"/>
  <c r="AL59" i="20"/>
  <c r="AE59" i="20"/>
  <c r="Q59" i="20"/>
  <c r="J59" i="20"/>
  <c r="AL53" i="20"/>
  <c r="AE53" i="20"/>
  <c r="X53" i="20"/>
  <c r="X59" i="20" s="1"/>
  <c r="Q53" i="20"/>
  <c r="J53" i="20"/>
  <c r="F53" i="20"/>
  <c r="F59" i="20" s="1"/>
  <c r="AM48" i="20"/>
  <c r="R48" i="20"/>
  <c r="F48" i="20"/>
  <c r="C48" i="20"/>
  <c r="F47" i="20"/>
  <c r="C47" i="20"/>
  <c r="AM46" i="20"/>
  <c r="AF46" i="20"/>
  <c r="Y46" i="20"/>
  <c r="R46" i="20"/>
  <c r="K46" i="20"/>
  <c r="G46" i="20"/>
  <c r="H46" i="20" s="1"/>
  <c r="F46" i="20"/>
  <c r="C46" i="20"/>
  <c r="AM45" i="20"/>
  <c r="AF45" i="20"/>
  <c r="Y45" i="20"/>
  <c r="R45" i="20"/>
  <c r="K45" i="20"/>
  <c r="G45" i="20"/>
  <c r="F45" i="20"/>
  <c r="C45" i="20"/>
  <c r="AM44" i="20"/>
  <c r="AF44" i="20"/>
  <c r="Y44" i="20"/>
  <c r="R44" i="20"/>
  <c r="K44" i="20"/>
  <c r="G44" i="20"/>
  <c r="F44" i="20"/>
  <c r="C44" i="20"/>
  <c r="AM43" i="20"/>
  <c r="AF43" i="20"/>
  <c r="Y43" i="20"/>
  <c r="R43" i="20"/>
  <c r="K43" i="20"/>
  <c r="G43" i="20"/>
  <c r="C43" i="20"/>
  <c r="G42" i="20"/>
  <c r="C42" i="20"/>
  <c r="G41" i="20"/>
  <c r="C41" i="20"/>
  <c r="C39" i="20"/>
  <c r="G38" i="20"/>
  <c r="C38" i="20"/>
  <c r="AM36" i="20"/>
  <c r="AF36" i="20"/>
  <c r="Y36" i="20"/>
  <c r="R36" i="20"/>
  <c r="K36" i="20"/>
  <c r="G36" i="20"/>
  <c r="C36" i="20"/>
  <c r="H35" i="20"/>
  <c r="G35" i="20"/>
  <c r="F35" i="20"/>
  <c r="C35" i="20"/>
  <c r="C34" i="20"/>
  <c r="AM33" i="20"/>
  <c r="AF33" i="20"/>
  <c r="Y33" i="20"/>
  <c r="R33" i="20"/>
  <c r="K33" i="20"/>
  <c r="G33" i="20"/>
  <c r="C33" i="20"/>
  <c r="AM32" i="20"/>
  <c r="AF32" i="20"/>
  <c r="Y32" i="20"/>
  <c r="R32" i="20"/>
  <c r="K32" i="20"/>
  <c r="G32" i="20"/>
  <c r="C32" i="20"/>
  <c r="AM31" i="20"/>
  <c r="AF31" i="20"/>
  <c r="Y31" i="20"/>
  <c r="R31" i="20"/>
  <c r="K31" i="20"/>
  <c r="G31" i="20"/>
  <c r="C31" i="20"/>
  <c r="AM30" i="20"/>
  <c r="AF30" i="20"/>
  <c r="Y30" i="20"/>
  <c r="R30" i="20"/>
  <c r="K30" i="20"/>
  <c r="G30" i="20"/>
  <c r="C30" i="20"/>
  <c r="AM28" i="20"/>
  <c r="AF28" i="20"/>
  <c r="Y28" i="20"/>
  <c r="R28" i="20"/>
  <c r="K28" i="20"/>
  <c r="G28" i="20"/>
  <c r="C28" i="20"/>
  <c r="AM27" i="20"/>
  <c r="AF27" i="20"/>
  <c r="Y27" i="20"/>
  <c r="R27" i="20"/>
  <c r="K27" i="20"/>
  <c r="G27" i="20"/>
  <c r="C27" i="20"/>
  <c r="AM26" i="20"/>
  <c r="AF26" i="20"/>
  <c r="Y26" i="20"/>
  <c r="R26" i="20"/>
  <c r="K26" i="20"/>
  <c r="G26" i="20"/>
  <c r="C26" i="20"/>
  <c r="AM25" i="20"/>
  <c r="AF25" i="20"/>
  <c r="Y25" i="20"/>
  <c r="R25" i="20"/>
  <c r="K25" i="20"/>
  <c r="G25" i="20"/>
  <c r="C25" i="20"/>
  <c r="AM24" i="20"/>
  <c r="AF24" i="20"/>
  <c r="Y24" i="20"/>
  <c r="R24" i="20"/>
  <c r="K24" i="20"/>
  <c r="G24" i="20"/>
  <c r="C24" i="20"/>
  <c r="AM23" i="20"/>
  <c r="AF23" i="20"/>
  <c r="Y23" i="20"/>
  <c r="R23" i="20"/>
  <c r="K23" i="20"/>
  <c r="G23" i="20"/>
  <c r="C23" i="20"/>
  <c r="AM22" i="20"/>
  <c r="AF22" i="20"/>
  <c r="Y22" i="20"/>
  <c r="R22" i="20"/>
  <c r="K22" i="20"/>
  <c r="G22" i="20"/>
  <c r="C22" i="20"/>
  <c r="AM21" i="20"/>
  <c r="AF21" i="20"/>
  <c r="Y21" i="20"/>
  <c r="R21" i="20"/>
  <c r="S21" i="20" s="1"/>
  <c r="Q21" i="20"/>
  <c r="K21" i="20"/>
  <c r="J21" i="20"/>
  <c r="G21" i="20"/>
  <c r="F21" i="20"/>
  <c r="H21" i="20" s="1"/>
  <c r="C21" i="20"/>
  <c r="AM20" i="20"/>
  <c r="AF20" i="20"/>
  <c r="Y20" i="20"/>
  <c r="R20" i="20"/>
  <c r="K20" i="20"/>
  <c r="G20" i="20"/>
  <c r="C20" i="20"/>
  <c r="AM19" i="20"/>
  <c r="AF19" i="20"/>
  <c r="Y19" i="20"/>
  <c r="R19" i="20"/>
  <c r="K19" i="20"/>
  <c r="G19" i="20"/>
  <c r="C19" i="20"/>
  <c r="AM18" i="20"/>
  <c r="AF18" i="20"/>
  <c r="Y18" i="20"/>
  <c r="R18" i="20"/>
  <c r="K18" i="20"/>
  <c r="G18" i="20"/>
  <c r="C18" i="20"/>
  <c r="B18" i="20"/>
  <c r="AM17" i="20"/>
  <c r="AF17" i="20"/>
  <c r="Y17" i="20"/>
  <c r="R17" i="20"/>
  <c r="K17" i="20"/>
  <c r="G17" i="20"/>
  <c r="B17" i="20"/>
  <c r="C17" i="20" s="1"/>
  <c r="AM16" i="20"/>
  <c r="AF16" i="20"/>
  <c r="Y16" i="20"/>
  <c r="R16" i="20"/>
  <c r="K16" i="20"/>
  <c r="G16" i="20"/>
  <c r="C16" i="20"/>
  <c r="AM15" i="20"/>
  <c r="AF15" i="20"/>
  <c r="Y15" i="20"/>
  <c r="R15" i="20"/>
  <c r="K15" i="20"/>
  <c r="G15" i="20"/>
  <c r="C15" i="20"/>
  <c r="AP12" i="20"/>
  <c r="AI12" i="20"/>
  <c r="AB12" i="20"/>
  <c r="U12" i="20"/>
  <c r="N12" i="20"/>
  <c r="AN11" i="20"/>
  <c r="AQ11" i="20" s="1"/>
  <c r="AG11" i="20"/>
  <c r="AJ11" i="20" s="1"/>
  <c r="Z11" i="20"/>
  <c r="AC11" i="20" s="1"/>
  <c r="V11" i="20"/>
  <c r="S11" i="20"/>
  <c r="O11" i="20"/>
  <c r="L11" i="20"/>
  <c r="H11" i="20"/>
  <c r="S2" i="20"/>
  <c r="K47" i="20" s="1"/>
  <c r="F63" i="19"/>
  <c r="G39" i="19" s="1"/>
  <c r="AE59" i="19"/>
  <c r="X59" i="19"/>
  <c r="F59" i="19"/>
  <c r="AL53" i="19"/>
  <c r="AE53" i="19"/>
  <c r="X53" i="19"/>
  <c r="Q53" i="19"/>
  <c r="Q59" i="19" s="1"/>
  <c r="J53" i="19"/>
  <c r="J59" i="19" s="1"/>
  <c r="F53" i="19"/>
  <c r="AM48" i="19"/>
  <c r="AF48" i="19"/>
  <c r="Y48" i="19"/>
  <c r="R48" i="19"/>
  <c r="K48" i="19"/>
  <c r="H48" i="19"/>
  <c r="G48" i="19"/>
  <c r="F48" i="19"/>
  <c r="C48" i="19"/>
  <c r="AM47" i="19"/>
  <c r="AF47" i="19"/>
  <c r="Y47" i="19"/>
  <c r="R47" i="19"/>
  <c r="K47" i="19"/>
  <c r="G47" i="19"/>
  <c r="H47" i="19" s="1"/>
  <c r="F47" i="19"/>
  <c r="C47" i="19"/>
  <c r="AM46" i="19"/>
  <c r="AF46" i="19"/>
  <c r="Y46" i="19"/>
  <c r="R46" i="19"/>
  <c r="K46" i="19"/>
  <c r="G46" i="19"/>
  <c r="F46" i="19"/>
  <c r="H46" i="19" s="1"/>
  <c r="C46" i="19"/>
  <c r="AM45" i="19"/>
  <c r="AF45" i="19"/>
  <c r="Y45" i="19"/>
  <c r="R45" i="19"/>
  <c r="K45" i="19"/>
  <c r="H45" i="19"/>
  <c r="G45" i="19"/>
  <c r="F45" i="19"/>
  <c r="C45" i="19"/>
  <c r="AM44" i="19"/>
  <c r="AF44" i="19"/>
  <c r="Y44" i="19"/>
  <c r="R44" i="19"/>
  <c r="K44" i="19"/>
  <c r="G44" i="19"/>
  <c r="H44" i="19" s="1"/>
  <c r="F44" i="19"/>
  <c r="C44" i="19"/>
  <c r="AM43" i="19"/>
  <c r="AF43" i="19"/>
  <c r="Y43" i="19"/>
  <c r="R43" i="19"/>
  <c r="K43" i="19"/>
  <c r="G43" i="19"/>
  <c r="C43" i="19"/>
  <c r="C42" i="19"/>
  <c r="G41" i="19"/>
  <c r="C41" i="19"/>
  <c r="C39" i="19"/>
  <c r="C38" i="19"/>
  <c r="AM36" i="19"/>
  <c r="AF36" i="19"/>
  <c r="Y36" i="19"/>
  <c r="R36" i="19"/>
  <c r="K36" i="19"/>
  <c r="G36" i="19"/>
  <c r="C36" i="19"/>
  <c r="C35" i="19"/>
  <c r="G34" i="19"/>
  <c r="C34" i="19"/>
  <c r="AM33" i="19"/>
  <c r="AF33" i="19"/>
  <c r="Y33" i="19"/>
  <c r="R33" i="19"/>
  <c r="K33" i="19"/>
  <c r="G33" i="19"/>
  <c r="C33" i="19"/>
  <c r="AM32" i="19"/>
  <c r="AF32" i="19"/>
  <c r="Y32" i="19"/>
  <c r="R32" i="19"/>
  <c r="K32" i="19"/>
  <c r="G32" i="19"/>
  <c r="C32" i="19"/>
  <c r="AM31" i="19"/>
  <c r="AF31" i="19"/>
  <c r="Y31" i="19"/>
  <c r="R31" i="19"/>
  <c r="K31" i="19"/>
  <c r="G31" i="19"/>
  <c r="C31" i="19"/>
  <c r="AM30" i="19"/>
  <c r="AF30" i="19"/>
  <c r="Y30" i="19"/>
  <c r="R30" i="19"/>
  <c r="K30" i="19"/>
  <c r="G30" i="19"/>
  <c r="C30" i="19"/>
  <c r="AM28" i="19"/>
  <c r="AF28" i="19"/>
  <c r="Y28" i="19"/>
  <c r="R28" i="19"/>
  <c r="K28" i="19"/>
  <c r="G28" i="19"/>
  <c r="C28" i="19"/>
  <c r="AM27" i="19"/>
  <c r="AF27" i="19"/>
  <c r="Y27" i="19"/>
  <c r="R27" i="19"/>
  <c r="K27" i="19"/>
  <c r="G27" i="19"/>
  <c r="C27" i="19"/>
  <c r="AM26" i="19"/>
  <c r="AF26" i="19"/>
  <c r="Y26" i="19"/>
  <c r="R26" i="19"/>
  <c r="K26" i="19"/>
  <c r="G26" i="19"/>
  <c r="C26" i="19"/>
  <c r="AM25" i="19"/>
  <c r="AF25" i="19"/>
  <c r="Y25" i="19"/>
  <c r="R25" i="19"/>
  <c r="K25" i="19"/>
  <c r="G25" i="19"/>
  <c r="C25" i="19"/>
  <c r="AM24" i="19"/>
  <c r="AF24" i="19"/>
  <c r="Y24" i="19"/>
  <c r="R24" i="19"/>
  <c r="K24" i="19"/>
  <c r="G24" i="19"/>
  <c r="C24" i="19"/>
  <c r="AM23" i="19"/>
  <c r="AF23" i="19"/>
  <c r="Y23" i="19"/>
  <c r="R23" i="19"/>
  <c r="K23" i="19"/>
  <c r="G23" i="19"/>
  <c r="C23" i="19"/>
  <c r="AM22" i="19"/>
  <c r="AF22" i="19"/>
  <c r="Y22" i="19"/>
  <c r="R22" i="19"/>
  <c r="K22" i="19"/>
  <c r="G22" i="19"/>
  <c r="C22" i="19"/>
  <c r="AM21" i="19"/>
  <c r="AF21" i="19"/>
  <c r="Y21" i="19"/>
  <c r="R21" i="19"/>
  <c r="S21" i="19" s="1"/>
  <c r="Q21" i="19"/>
  <c r="K21" i="19"/>
  <c r="L21" i="19" s="1"/>
  <c r="J21" i="19"/>
  <c r="H21" i="19"/>
  <c r="G21" i="19"/>
  <c r="F21" i="19"/>
  <c r="C21" i="19"/>
  <c r="AM20" i="19"/>
  <c r="AF20" i="19"/>
  <c r="Y20" i="19"/>
  <c r="R20" i="19"/>
  <c r="K20" i="19"/>
  <c r="G20" i="19"/>
  <c r="C20" i="19"/>
  <c r="AM19" i="19"/>
  <c r="AF19" i="19"/>
  <c r="Y19" i="19"/>
  <c r="R19" i="19"/>
  <c r="K19" i="19"/>
  <c r="G19" i="19"/>
  <c r="C19" i="19"/>
  <c r="AM18" i="19"/>
  <c r="AF18" i="19"/>
  <c r="Y18" i="19"/>
  <c r="R18" i="19"/>
  <c r="K18" i="19"/>
  <c r="G18" i="19"/>
  <c r="C18" i="19"/>
  <c r="B18" i="19"/>
  <c r="AM17" i="19"/>
  <c r="AF17" i="19"/>
  <c r="Y17" i="19"/>
  <c r="R17" i="19"/>
  <c r="K17" i="19"/>
  <c r="G17" i="19"/>
  <c r="C17" i="19"/>
  <c r="B17" i="19"/>
  <c r="AM16" i="19"/>
  <c r="AF16" i="19"/>
  <c r="Y16" i="19"/>
  <c r="R16" i="19"/>
  <c r="K16" i="19"/>
  <c r="G16" i="19"/>
  <c r="C16" i="19"/>
  <c r="AM15" i="19"/>
  <c r="AF15" i="19"/>
  <c r="Y15" i="19"/>
  <c r="R15" i="19"/>
  <c r="K15" i="19"/>
  <c r="G15" i="19"/>
  <c r="C15" i="19"/>
  <c r="AP12" i="19"/>
  <c r="AI12" i="19"/>
  <c r="AB12" i="19"/>
  <c r="U12" i="19"/>
  <c r="N12" i="19"/>
  <c r="AQ11" i="19"/>
  <c r="AN11" i="19"/>
  <c r="AJ11" i="19"/>
  <c r="AG11" i="19"/>
  <c r="Z11" i="19"/>
  <c r="AC11" i="19" s="1"/>
  <c r="V11" i="19"/>
  <c r="S11" i="19"/>
  <c r="O11" i="19"/>
  <c r="L11" i="19"/>
  <c r="H11" i="19"/>
  <c r="S2" i="19"/>
  <c r="F63" i="18"/>
  <c r="AE59" i="18"/>
  <c r="X59" i="18"/>
  <c r="J59" i="18"/>
  <c r="F59" i="18"/>
  <c r="AL53" i="18"/>
  <c r="AL59" i="18" s="1"/>
  <c r="AE53" i="18"/>
  <c r="X53" i="18"/>
  <c r="Q53" i="18"/>
  <c r="Q59" i="18" s="1"/>
  <c r="J53" i="18"/>
  <c r="F53" i="18"/>
  <c r="F55" i="37" s="1"/>
  <c r="AF48" i="18"/>
  <c r="F48" i="18"/>
  <c r="C48" i="18"/>
  <c r="AM47" i="18"/>
  <c r="F47" i="18"/>
  <c r="C47" i="18"/>
  <c r="AM46" i="18"/>
  <c r="AF46" i="18"/>
  <c r="Y46" i="18"/>
  <c r="R46" i="18"/>
  <c r="K46" i="18"/>
  <c r="G46" i="18"/>
  <c r="H46" i="18" s="1"/>
  <c r="F46" i="18"/>
  <c r="C46" i="18"/>
  <c r="AM45" i="18"/>
  <c r="AF45" i="18"/>
  <c r="Y45" i="18"/>
  <c r="R45" i="18"/>
  <c r="K45" i="18"/>
  <c r="G45" i="18"/>
  <c r="H45" i="18" s="1"/>
  <c r="F45" i="18"/>
  <c r="F35" i="18" s="1"/>
  <c r="C45" i="18"/>
  <c r="AM44" i="18"/>
  <c r="AF44" i="18"/>
  <c r="Y44" i="18"/>
  <c r="R44" i="18"/>
  <c r="K44" i="18"/>
  <c r="G44" i="18"/>
  <c r="H44" i="18" s="1"/>
  <c r="F44" i="18"/>
  <c r="C44" i="18"/>
  <c r="AM43" i="18"/>
  <c r="AF43" i="18"/>
  <c r="Y43" i="18"/>
  <c r="R43" i="18"/>
  <c r="K43" i="18"/>
  <c r="G43" i="18"/>
  <c r="C43" i="18"/>
  <c r="C42" i="18"/>
  <c r="C41" i="18"/>
  <c r="C39" i="18"/>
  <c r="C38" i="18"/>
  <c r="AM36" i="18"/>
  <c r="AF36" i="18"/>
  <c r="Y36" i="18"/>
  <c r="R36" i="18"/>
  <c r="K36" i="18"/>
  <c r="G36" i="18"/>
  <c r="C36" i="18"/>
  <c r="C35" i="18"/>
  <c r="C34" i="18"/>
  <c r="AM33" i="18"/>
  <c r="AF33" i="18"/>
  <c r="Y33" i="18"/>
  <c r="R33" i="18"/>
  <c r="K33" i="18"/>
  <c r="G33" i="18"/>
  <c r="C33" i="18"/>
  <c r="AM32" i="18"/>
  <c r="AF32" i="18"/>
  <c r="Y32" i="18"/>
  <c r="R32" i="18"/>
  <c r="K32" i="18"/>
  <c r="G32" i="18"/>
  <c r="C32" i="18"/>
  <c r="AM31" i="18"/>
  <c r="AF31" i="18"/>
  <c r="Y31" i="18"/>
  <c r="R31" i="18"/>
  <c r="K31" i="18"/>
  <c r="G31" i="18"/>
  <c r="C31" i="18"/>
  <c r="AM30" i="18"/>
  <c r="AF30" i="18"/>
  <c r="Y30" i="18"/>
  <c r="R30" i="18"/>
  <c r="K30" i="18"/>
  <c r="G30" i="18"/>
  <c r="C30" i="18"/>
  <c r="AM28" i="18"/>
  <c r="AF28" i="18"/>
  <c r="Y28" i="18"/>
  <c r="R28" i="18"/>
  <c r="K28" i="18"/>
  <c r="G28" i="18"/>
  <c r="C28" i="18"/>
  <c r="AM27" i="18"/>
  <c r="AF27" i="18"/>
  <c r="Y27" i="18"/>
  <c r="R27" i="18"/>
  <c r="K27" i="18"/>
  <c r="G27" i="18"/>
  <c r="C27" i="18"/>
  <c r="AM26" i="18"/>
  <c r="AF26" i="18"/>
  <c r="Y26" i="18"/>
  <c r="R26" i="18"/>
  <c r="K26" i="18"/>
  <c r="G26" i="18"/>
  <c r="C26" i="18"/>
  <c r="AM25" i="18"/>
  <c r="AF25" i="18"/>
  <c r="Y25" i="18"/>
  <c r="R25" i="18"/>
  <c r="K25" i="18"/>
  <c r="G25" i="18"/>
  <c r="C25" i="18"/>
  <c r="AM24" i="18"/>
  <c r="AF24" i="18"/>
  <c r="Y24" i="18"/>
  <c r="R24" i="18"/>
  <c r="K24" i="18"/>
  <c r="G24" i="18"/>
  <c r="C24" i="18"/>
  <c r="AM23" i="18"/>
  <c r="AF23" i="18"/>
  <c r="Y23" i="18"/>
  <c r="R23" i="18"/>
  <c r="K23" i="18"/>
  <c r="G23" i="18"/>
  <c r="C23" i="18"/>
  <c r="AM22" i="18"/>
  <c r="AF22" i="18"/>
  <c r="Y22" i="18"/>
  <c r="R22" i="18"/>
  <c r="K22" i="18"/>
  <c r="G22" i="18"/>
  <c r="C22" i="18"/>
  <c r="AM21" i="18"/>
  <c r="AF21" i="18"/>
  <c r="Y21" i="18"/>
  <c r="R21" i="18"/>
  <c r="S21" i="18" s="1"/>
  <c r="Q21" i="18"/>
  <c r="K21" i="18"/>
  <c r="J21" i="18"/>
  <c r="L21" i="18" s="1"/>
  <c r="V21" i="18" s="1"/>
  <c r="G21" i="18"/>
  <c r="F21" i="18"/>
  <c r="C21" i="18"/>
  <c r="AM20" i="18"/>
  <c r="AF20" i="18"/>
  <c r="Y20" i="18"/>
  <c r="R20" i="18"/>
  <c r="K20" i="18"/>
  <c r="G20" i="18"/>
  <c r="C20" i="18"/>
  <c r="AM19" i="18"/>
  <c r="AF19" i="18"/>
  <c r="Y19" i="18"/>
  <c r="R19" i="18"/>
  <c r="K19" i="18"/>
  <c r="G19" i="18"/>
  <c r="C19" i="18"/>
  <c r="AM18" i="18"/>
  <c r="AF18" i="18"/>
  <c r="Y18" i="18"/>
  <c r="R18" i="18"/>
  <c r="K18" i="18"/>
  <c r="G18" i="18"/>
  <c r="B18" i="18"/>
  <c r="C18" i="18" s="1"/>
  <c r="AM17" i="18"/>
  <c r="AF17" i="18"/>
  <c r="Y17" i="18"/>
  <c r="R17" i="18"/>
  <c r="K17" i="18"/>
  <c r="G17" i="18"/>
  <c r="B17" i="18"/>
  <c r="C17" i="18" s="1"/>
  <c r="AM16" i="18"/>
  <c r="AF16" i="18"/>
  <c r="Y16" i="18"/>
  <c r="R16" i="18"/>
  <c r="K16" i="18"/>
  <c r="G16" i="18"/>
  <c r="C16" i="18"/>
  <c r="AM15" i="18"/>
  <c r="AF15" i="18"/>
  <c r="Y15" i="18"/>
  <c r="R15" i="18"/>
  <c r="K15" i="18"/>
  <c r="G15" i="18"/>
  <c r="C15" i="18"/>
  <c r="AP12" i="18"/>
  <c r="AI12" i="18"/>
  <c r="AB12" i="18"/>
  <c r="U12" i="18"/>
  <c r="N12" i="18"/>
  <c r="AN11" i="18"/>
  <c r="AQ11" i="18" s="1"/>
  <c r="AG11" i="18"/>
  <c r="AJ11" i="18" s="1"/>
  <c r="AC11" i="18"/>
  <c r="Z11" i="18"/>
  <c r="V11" i="18"/>
  <c r="S11" i="18"/>
  <c r="L11" i="18"/>
  <c r="O11" i="18" s="1"/>
  <c r="H11" i="18"/>
  <c r="S2" i="18"/>
  <c r="F63" i="17"/>
  <c r="G42" i="17" s="1"/>
  <c r="AL59" i="17"/>
  <c r="AE59" i="17"/>
  <c r="Q59" i="17"/>
  <c r="J59" i="17"/>
  <c r="AL53" i="17"/>
  <c r="AE53" i="17"/>
  <c r="X53" i="17"/>
  <c r="X59" i="17" s="1"/>
  <c r="Q53" i="17"/>
  <c r="J53" i="17"/>
  <c r="F53" i="17"/>
  <c r="F59" i="17" s="1"/>
  <c r="AM48" i="17"/>
  <c r="F48" i="17"/>
  <c r="C48" i="17"/>
  <c r="G47" i="17"/>
  <c r="F47" i="17"/>
  <c r="C47" i="17"/>
  <c r="AM46" i="17"/>
  <c r="AF46" i="17"/>
  <c r="Y46" i="17"/>
  <c r="R46" i="17"/>
  <c r="K46" i="17"/>
  <c r="G46" i="17"/>
  <c r="H46" i="17" s="1"/>
  <c r="F46" i="17"/>
  <c r="C46" i="17"/>
  <c r="AM45" i="17"/>
  <c r="AF45" i="17"/>
  <c r="Y45" i="17"/>
  <c r="R45" i="17"/>
  <c r="K45" i="17"/>
  <c r="G45" i="17"/>
  <c r="H45" i="17" s="1"/>
  <c r="F45" i="17"/>
  <c r="C45" i="17"/>
  <c r="AM44" i="17"/>
  <c r="AF44" i="17"/>
  <c r="Y44" i="17"/>
  <c r="R44" i="17"/>
  <c r="K44" i="17"/>
  <c r="G44" i="17"/>
  <c r="F44" i="17"/>
  <c r="C44" i="17"/>
  <c r="AM43" i="17"/>
  <c r="AF43" i="17"/>
  <c r="Y43" i="17"/>
  <c r="R43" i="17"/>
  <c r="K43" i="17"/>
  <c r="G43" i="17"/>
  <c r="C43" i="17"/>
  <c r="C42" i="17"/>
  <c r="G41" i="17"/>
  <c r="C41" i="17"/>
  <c r="G39" i="17"/>
  <c r="C39" i="17"/>
  <c r="G38" i="17"/>
  <c r="C38" i="17"/>
  <c r="AM36" i="17"/>
  <c r="AF36" i="17"/>
  <c r="Y36" i="17"/>
  <c r="R36" i="17"/>
  <c r="K36" i="17"/>
  <c r="G36" i="17"/>
  <c r="C36" i="17"/>
  <c r="H35" i="17"/>
  <c r="G35" i="17"/>
  <c r="F35" i="17"/>
  <c r="C35" i="17"/>
  <c r="G34" i="17"/>
  <c r="C34" i="17"/>
  <c r="AM33" i="17"/>
  <c r="AF33" i="17"/>
  <c r="Y33" i="17"/>
  <c r="R33" i="17"/>
  <c r="K33" i="17"/>
  <c r="G33" i="17"/>
  <c r="C33" i="17"/>
  <c r="AM32" i="17"/>
  <c r="AF32" i="17"/>
  <c r="Y32" i="17"/>
  <c r="R32" i="17"/>
  <c r="K32" i="17"/>
  <c r="G32" i="17"/>
  <c r="C32" i="17"/>
  <c r="AM31" i="17"/>
  <c r="AF31" i="17"/>
  <c r="Y31" i="17"/>
  <c r="R31" i="17"/>
  <c r="K31" i="17"/>
  <c r="G31" i="17"/>
  <c r="C31" i="17"/>
  <c r="AM30" i="17"/>
  <c r="AF30" i="17"/>
  <c r="Y30" i="17"/>
  <c r="R30" i="17"/>
  <c r="K30" i="17"/>
  <c r="G30" i="17"/>
  <c r="C30" i="17"/>
  <c r="AM28" i="17"/>
  <c r="AF28" i="17"/>
  <c r="Y28" i="17"/>
  <c r="R28" i="17"/>
  <c r="K28" i="17"/>
  <c r="G28" i="17"/>
  <c r="C28" i="17"/>
  <c r="AM27" i="17"/>
  <c r="AF27" i="17"/>
  <c r="Y27" i="17"/>
  <c r="R27" i="17"/>
  <c r="K27" i="17"/>
  <c r="G27" i="17"/>
  <c r="C27" i="17"/>
  <c r="AM26" i="17"/>
  <c r="AF26" i="17"/>
  <c r="Y26" i="17"/>
  <c r="R26" i="17"/>
  <c r="K26" i="17"/>
  <c r="G26" i="17"/>
  <c r="C26" i="17"/>
  <c r="AM25" i="17"/>
  <c r="AF25" i="17"/>
  <c r="Y25" i="17"/>
  <c r="R25" i="17"/>
  <c r="K25" i="17"/>
  <c r="G25" i="17"/>
  <c r="C25" i="17"/>
  <c r="AM24" i="17"/>
  <c r="AF24" i="17"/>
  <c r="Y24" i="17"/>
  <c r="R24" i="17"/>
  <c r="K24" i="17"/>
  <c r="G24" i="17"/>
  <c r="C24" i="17"/>
  <c r="AM23" i="17"/>
  <c r="AF23" i="17"/>
  <c r="Y23" i="17"/>
  <c r="R23" i="17"/>
  <c r="K23" i="17"/>
  <c r="G23" i="17"/>
  <c r="C23" i="17"/>
  <c r="AM22" i="17"/>
  <c r="AF22" i="17"/>
  <c r="Y22" i="17"/>
  <c r="R22" i="17"/>
  <c r="K22" i="17"/>
  <c r="G22" i="17"/>
  <c r="C22" i="17"/>
  <c r="AM21" i="17"/>
  <c r="AF21" i="17"/>
  <c r="Y21" i="17"/>
  <c r="R21" i="17"/>
  <c r="Q21" i="17"/>
  <c r="S21" i="17" s="1"/>
  <c r="K21" i="17"/>
  <c r="L21" i="17" s="1"/>
  <c r="J21" i="17"/>
  <c r="H21" i="17"/>
  <c r="G21" i="17"/>
  <c r="F21" i="17"/>
  <c r="C21" i="17"/>
  <c r="AM20" i="17"/>
  <c r="AF20" i="17"/>
  <c r="Y20" i="17"/>
  <c r="R20" i="17"/>
  <c r="K20" i="17"/>
  <c r="G20" i="17"/>
  <c r="C20" i="17"/>
  <c r="AM19" i="17"/>
  <c r="AF19" i="17"/>
  <c r="Y19" i="17"/>
  <c r="R19" i="17"/>
  <c r="K19" i="17"/>
  <c r="G19" i="17"/>
  <c r="C19" i="17"/>
  <c r="AM18" i="17"/>
  <c r="AF18" i="17"/>
  <c r="Y18" i="17"/>
  <c r="R18" i="17"/>
  <c r="K18" i="17"/>
  <c r="G18" i="17"/>
  <c r="C18" i="17"/>
  <c r="B18" i="17"/>
  <c r="AM17" i="17"/>
  <c r="AF17" i="17"/>
  <c r="Y17" i="17"/>
  <c r="R17" i="17"/>
  <c r="K17" i="17"/>
  <c r="G17" i="17"/>
  <c r="B17" i="17"/>
  <c r="C17" i="17" s="1"/>
  <c r="AM16" i="17"/>
  <c r="AF16" i="17"/>
  <c r="Y16" i="17"/>
  <c r="R16" i="17"/>
  <c r="K16" i="17"/>
  <c r="G16" i="17"/>
  <c r="C16" i="17"/>
  <c r="AM15" i="17"/>
  <c r="AF15" i="17"/>
  <c r="Y15" i="17"/>
  <c r="R15" i="17"/>
  <c r="K15" i="17"/>
  <c r="G15" i="17"/>
  <c r="C15" i="17"/>
  <c r="AP12" i="17"/>
  <c r="AI12" i="17"/>
  <c r="AB12" i="17"/>
  <c r="U12" i="17"/>
  <c r="N12" i="17"/>
  <c r="AN11" i="17"/>
  <c r="AQ11" i="17" s="1"/>
  <c r="AJ11" i="17"/>
  <c r="AG11" i="17"/>
  <c r="AC11" i="17"/>
  <c r="Z11" i="17"/>
  <c r="S11" i="17"/>
  <c r="V11" i="17" s="1"/>
  <c r="O11" i="17"/>
  <c r="L11" i="17"/>
  <c r="H11" i="17"/>
  <c r="S2" i="17"/>
  <c r="R47" i="17" s="1"/>
  <c r="F63" i="16"/>
  <c r="AL59" i="16"/>
  <c r="AE59" i="16"/>
  <c r="Q59" i="16"/>
  <c r="AL53" i="16"/>
  <c r="AE53" i="16"/>
  <c r="X53" i="16"/>
  <c r="Q53" i="16"/>
  <c r="J53" i="16"/>
  <c r="J59" i="16" s="1"/>
  <c r="F53" i="16"/>
  <c r="F48" i="16"/>
  <c r="C48" i="16"/>
  <c r="F47" i="16"/>
  <c r="C47" i="16"/>
  <c r="AM46" i="16"/>
  <c r="AF46" i="16"/>
  <c r="Y46" i="16"/>
  <c r="R46" i="16"/>
  <c r="K46" i="16"/>
  <c r="G46" i="16"/>
  <c r="F46" i="16"/>
  <c r="H46" i="16" s="1"/>
  <c r="C46" i="16"/>
  <c r="AM45" i="16"/>
  <c r="AF45" i="16"/>
  <c r="Y45" i="16"/>
  <c r="R45" i="16"/>
  <c r="K45" i="16"/>
  <c r="H45" i="16"/>
  <c r="G45" i="16"/>
  <c r="F45" i="16"/>
  <c r="C45" i="16"/>
  <c r="AM44" i="16"/>
  <c r="AF44" i="16"/>
  <c r="Y44" i="16"/>
  <c r="R44" i="16"/>
  <c r="K44" i="16"/>
  <c r="G44" i="16"/>
  <c r="H44" i="16" s="1"/>
  <c r="F44" i="16"/>
  <c r="C44" i="16"/>
  <c r="AM43" i="16"/>
  <c r="AF43" i="16"/>
  <c r="Y43" i="16"/>
  <c r="R43" i="16"/>
  <c r="K43" i="16"/>
  <c r="G43" i="16"/>
  <c r="C43" i="16"/>
  <c r="G42" i="16"/>
  <c r="C42" i="16"/>
  <c r="G41" i="16"/>
  <c r="C41" i="16"/>
  <c r="G39" i="16"/>
  <c r="C39" i="16"/>
  <c r="G38" i="16"/>
  <c r="C38" i="16"/>
  <c r="AM36" i="16"/>
  <c r="AF36" i="16"/>
  <c r="Y36" i="16"/>
  <c r="R36" i="16"/>
  <c r="K36" i="16"/>
  <c r="G36" i="16"/>
  <c r="C36" i="16"/>
  <c r="G35" i="16"/>
  <c r="C35" i="16"/>
  <c r="G34" i="16"/>
  <c r="C34" i="16"/>
  <c r="AM33" i="16"/>
  <c r="AF33" i="16"/>
  <c r="Y33" i="16"/>
  <c r="R33" i="16"/>
  <c r="K33" i="16"/>
  <c r="G33" i="16"/>
  <c r="C33" i="16"/>
  <c r="AM32" i="16"/>
  <c r="AF32" i="16"/>
  <c r="Y32" i="16"/>
  <c r="R32" i="16"/>
  <c r="K32" i="16"/>
  <c r="G32" i="16"/>
  <c r="C32" i="16"/>
  <c r="AM31" i="16"/>
  <c r="AF31" i="16"/>
  <c r="Y31" i="16"/>
  <c r="R31" i="16"/>
  <c r="K31" i="16"/>
  <c r="G31" i="16"/>
  <c r="C31" i="16"/>
  <c r="AM30" i="16"/>
  <c r="AF30" i="16"/>
  <c r="Y30" i="16"/>
  <c r="R30" i="16"/>
  <c r="K30" i="16"/>
  <c r="G30" i="16"/>
  <c r="C30" i="16"/>
  <c r="AM28" i="16"/>
  <c r="AF28" i="16"/>
  <c r="Y28" i="16"/>
  <c r="R28" i="16"/>
  <c r="K28" i="16"/>
  <c r="G28" i="16"/>
  <c r="C28" i="16"/>
  <c r="AM27" i="16"/>
  <c r="AF27" i="16"/>
  <c r="Y27" i="16"/>
  <c r="R27" i="16"/>
  <c r="K27" i="16"/>
  <c r="G27" i="16"/>
  <c r="C27" i="16"/>
  <c r="AM26" i="16"/>
  <c r="AF26" i="16"/>
  <c r="Y26" i="16"/>
  <c r="R26" i="16"/>
  <c r="K26" i="16"/>
  <c r="G26" i="16"/>
  <c r="C26" i="16"/>
  <c r="AM25" i="16"/>
  <c r="AF25" i="16"/>
  <c r="Y25" i="16"/>
  <c r="R25" i="16"/>
  <c r="K25" i="16"/>
  <c r="G25" i="16"/>
  <c r="C25" i="16"/>
  <c r="AM24" i="16"/>
  <c r="AF24" i="16"/>
  <c r="Y24" i="16"/>
  <c r="R24" i="16"/>
  <c r="K24" i="16"/>
  <c r="G24" i="16"/>
  <c r="C24" i="16"/>
  <c r="AM23" i="16"/>
  <c r="AF23" i="16"/>
  <c r="Y23" i="16"/>
  <c r="R23" i="16"/>
  <c r="K23" i="16"/>
  <c r="G23" i="16"/>
  <c r="C23" i="16"/>
  <c r="AM22" i="16"/>
  <c r="AF22" i="16"/>
  <c r="Y22" i="16"/>
  <c r="R22" i="16"/>
  <c r="K22" i="16"/>
  <c r="G22" i="16"/>
  <c r="C22" i="16"/>
  <c r="AM21" i="16"/>
  <c r="AF21" i="16"/>
  <c r="AC21" i="16"/>
  <c r="Y21" i="16"/>
  <c r="V21" i="16"/>
  <c r="U21" i="16"/>
  <c r="S21" i="16"/>
  <c r="R21" i="16"/>
  <c r="Q21" i="16"/>
  <c r="K21" i="16"/>
  <c r="L21" i="16" s="1"/>
  <c r="N21" i="16" s="1"/>
  <c r="J21" i="16"/>
  <c r="G21" i="16"/>
  <c r="H21" i="16" s="1"/>
  <c r="F21" i="16"/>
  <c r="C21" i="16"/>
  <c r="AM20" i="16"/>
  <c r="AF20" i="16"/>
  <c r="Y20" i="16"/>
  <c r="R20" i="16"/>
  <c r="K20" i="16"/>
  <c r="G20" i="16"/>
  <c r="C20" i="16"/>
  <c r="AM19" i="16"/>
  <c r="AF19" i="16"/>
  <c r="Y19" i="16"/>
  <c r="R19" i="16"/>
  <c r="K19" i="16"/>
  <c r="G19" i="16"/>
  <c r="C19" i="16"/>
  <c r="AM18" i="16"/>
  <c r="AF18" i="16"/>
  <c r="Y18" i="16"/>
  <c r="R18" i="16"/>
  <c r="K18" i="16"/>
  <c r="G18" i="16"/>
  <c r="B18" i="16"/>
  <c r="C18" i="16" s="1"/>
  <c r="AM17" i="16"/>
  <c r="AF17" i="16"/>
  <c r="Y17" i="16"/>
  <c r="R17" i="16"/>
  <c r="K17" i="16"/>
  <c r="G17" i="16"/>
  <c r="C17" i="16"/>
  <c r="B17" i="16"/>
  <c r="AM16" i="16"/>
  <c r="AF16" i="16"/>
  <c r="Y16" i="16"/>
  <c r="R16" i="16"/>
  <c r="K16" i="16"/>
  <c r="G16" i="16"/>
  <c r="C16" i="16"/>
  <c r="AM15" i="16"/>
  <c r="AF15" i="16"/>
  <c r="Y15" i="16"/>
  <c r="R15" i="16"/>
  <c r="K15" i="16"/>
  <c r="G15" i="16"/>
  <c r="C15" i="16"/>
  <c r="AP12" i="16"/>
  <c r="AI12" i="16"/>
  <c r="AB12" i="16"/>
  <c r="U12" i="16"/>
  <c r="N12" i="16"/>
  <c r="AN11" i="16"/>
  <c r="AQ11" i="16" s="1"/>
  <c r="AG11" i="16"/>
  <c r="AJ11" i="16" s="1"/>
  <c r="Z11" i="16"/>
  <c r="AC11" i="16" s="1"/>
  <c r="V11" i="16"/>
  <c r="S11" i="16"/>
  <c r="L11" i="16"/>
  <c r="O11" i="16" s="1"/>
  <c r="H11" i="16"/>
  <c r="S2" i="16"/>
  <c r="F63" i="15"/>
  <c r="G38" i="15" s="1"/>
  <c r="X59" i="15"/>
  <c r="AL53" i="15"/>
  <c r="AE53" i="15"/>
  <c r="AE59" i="15" s="1"/>
  <c r="X53" i="15"/>
  <c r="Q53" i="15"/>
  <c r="J53" i="15"/>
  <c r="J59" i="15" s="1"/>
  <c r="F53" i="15"/>
  <c r="F59" i="15" s="1"/>
  <c r="AF48" i="15"/>
  <c r="Y48" i="15"/>
  <c r="R48" i="15"/>
  <c r="K48" i="15"/>
  <c r="F48" i="15"/>
  <c r="C48" i="15"/>
  <c r="AM47" i="15"/>
  <c r="Y47" i="15"/>
  <c r="R47" i="15"/>
  <c r="F47" i="15"/>
  <c r="C47" i="15"/>
  <c r="AM46" i="15"/>
  <c r="AF46" i="15"/>
  <c r="Y46" i="15"/>
  <c r="R46" i="15"/>
  <c r="K46" i="15"/>
  <c r="H46" i="15"/>
  <c r="G46" i="15"/>
  <c r="F46" i="15"/>
  <c r="C46" i="15"/>
  <c r="AM45" i="15"/>
  <c r="AF45" i="15"/>
  <c r="Y45" i="15"/>
  <c r="R45" i="15"/>
  <c r="K45" i="15"/>
  <c r="G45" i="15"/>
  <c r="H45" i="15" s="1"/>
  <c r="F45" i="15"/>
  <c r="C45" i="15"/>
  <c r="AM44" i="15"/>
  <c r="AF44" i="15"/>
  <c r="Y44" i="15"/>
  <c r="R44" i="15"/>
  <c r="K44" i="15"/>
  <c r="H44" i="15"/>
  <c r="G44" i="15"/>
  <c r="F44" i="15"/>
  <c r="C44" i="15"/>
  <c r="AM43" i="15"/>
  <c r="AF43" i="15"/>
  <c r="Y43" i="15"/>
  <c r="R43" i="15"/>
  <c r="K43" i="15"/>
  <c r="G43" i="15"/>
  <c r="C43" i="15"/>
  <c r="G42" i="15"/>
  <c r="C42" i="15"/>
  <c r="C41" i="15"/>
  <c r="G39" i="15"/>
  <c r="C39" i="15"/>
  <c r="C38" i="15"/>
  <c r="AM36" i="15"/>
  <c r="AF36" i="15"/>
  <c r="Y36" i="15"/>
  <c r="R36" i="15"/>
  <c r="K36" i="15"/>
  <c r="G36" i="15"/>
  <c r="C36" i="15"/>
  <c r="F35" i="15"/>
  <c r="F37" i="37" s="1"/>
  <c r="C35" i="15"/>
  <c r="C34" i="15"/>
  <c r="AM33" i="15"/>
  <c r="AF33" i="15"/>
  <c r="Y33" i="15"/>
  <c r="R33" i="15"/>
  <c r="K33" i="15"/>
  <c r="G33" i="15"/>
  <c r="C33" i="15"/>
  <c r="AM32" i="15"/>
  <c r="AF32" i="15"/>
  <c r="Y32" i="15"/>
  <c r="R32" i="15"/>
  <c r="K32" i="15"/>
  <c r="G32" i="15"/>
  <c r="C32" i="15"/>
  <c r="AM31" i="15"/>
  <c r="AF31" i="15"/>
  <c r="Y31" i="15"/>
  <c r="R31" i="15"/>
  <c r="K31" i="15"/>
  <c r="G31" i="15"/>
  <c r="C31" i="15"/>
  <c r="AM30" i="15"/>
  <c r="AF30" i="15"/>
  <c r="Y30" i="15"/>
  <c r="R30" i="15"/>
  <c r="K30" i="15"/>
  <c r="G30" i="15"/>
  <c r="C30" i="15"/>
  <c r="AM28" i="15"/>
  <c r="AF28" i="15"/>
  <c r="Y28" i="15"/>
  <c r="R28" i="15"/>
  <c r="K28" i="15"/>
  <c r="G28" i="15"/>
  <c r="C28" i="15"/>
  <c r="AM27" i="15"/>
  <c r="AF27" i="15"/>
  <c r="Y27" i="15"/>
  <c r="R27" i="15"/>
  <c r="K27" i="15"/>
  <c r="G27" i="15"/>
  <c r="C27" i="15"/>
  <c r="AM26" i="15"/>
  <c r="AF26" i="15"/>
  <c r="Y26" i="15"/>
  <c r="R26" i="15"/>
  <c r="K26" i="15"/>
  <c r="G26" i="15"/>
  <c r="C26" i="15"/>
  <c r="AM25" i="15"/>
  <c r="AF25" i="15"/>
  <c r="Y25" i="15"/>
  <c r="R25" i="15"/>
  <c r="K25" i="15"/>
  <c r="G25" i="15"/>
  <c r="C25" i="15"/>
  <c r="AM24" i="15"/>
  <c r="AF24" i="15"/>
  <c r="Y24" i="15"/>
  <c r="R24" i="15"/>
  <c r="K24" i="15"/>
  <c r="G24" i="15"/>
  <c r="C24" i="15"/>
  <c r="AM23" i="15"/>
  <c r="AF23" i="15"/>
  <c r="Y23" i="15"/>
  <c r="R23" i="15"/>
  <c r="K23" i="15"/>
  <c r="G23" i="15"/>
  <c r="C23" i="15"/>
  <c r="AM22" i="15"/>
  <c r="AF22" i="15"/>
  <c r="Y22" i="15"/>
  <c r="R22" i="15"/>
  <c r="K22" i="15"/>
  <c r="G22" i="15"/>
  <c r="C22" i="15"/>
  <c r="AM21" i="15"/>
  <c r="AF21" i="15"/>
  <c r="Y21" i="15"/>
  <c r="R21" i="15"/>
  <c r="Q21" i="15"/>
  <c r="S21" i="15" s="1"/>
  <c r="K21" i="15"/>
  <c r="L21" i="15" s="1"/>
  <c r="J21" i="15"/>
  <c r="H21" i="15"/>
  <c r="G21" i="15"/>
  <c r="F21" i="15"/>
  <c r="C21" i="15"/>
  <c r="AM20" i="15"/>
  <c r="AF20" i="15"/>
  <c r="Y20" i="15"/>
  <c r="R20" i="15"/>
  <c r="K20" i="15"/>
  <c r="G20" i="15"/>
  <c r="C20" i="15"/>
  <c r="AM19" i="15"/>
  <c r="AF19" i="15"/>
  <c r="Y19" i="15"/>
  <c r="R19" i="15"/>
  <c r="K19" i="15"/>
  <c r="G19" i="15"/>
  <c r="C19" i="15"/>
  <c r="AM18" i="15"/>
  <c r="AF18" i="15"/>
  <c r="Y18" i="15"/>
  <c r="R18" i="15"/>
  <c r="K18" i="15"/>
  <c r="G18" i="15"/>
  <c r="B18" i="15"/>
  <c r="C18" i="15" s="1"/>
  <c r="AM17" i="15"/>
  <c r="AF17" i="15"/>
  <c r="Y17" i="15"/>
  <c r="R17" i="15"/>
  <c r="K17" i="15"/>
  <c r="G17" i="15"/>
  <c r="C17" i="15"/>
  <c r="B17" i="15"/>
  <c r="AM16" i="15"/>
  <c r="AF16" i="15"/>
  <c r="Y16" i="15"/>
  <c r="R16" i="15"/>
  <c r="K16" i="15"/>
  <c r="G16" i="15"/>
  <c r="C16" i="15"/>
  <c r="AM15" i="15"/>
  <c r="AF15" i="15"/>
  <c r="Y15" i="15"/>
  <c r="R15" i="15"/>
  <c r="K15" i="15"/>
  <c r="G15" i="15"/>
  <c r="C15" i="15"/>
  <c r="AP12" i="15"/>
  <c r="AI12" i="15"/>
  <c r="AB12" i="15"/>
  <c r="U12" i="15"/>
  <c r="N12" i="15"/>
  <c r="AQ11" i="15"/>
  <c r="AN11" i="15"/>
  <c r="AJ11" i="15"/>
  <c r="AG11" i="15"/>
  <c r="Z11" i="15"/>
  <c r="AC11" i="15" s="1"/>
  <c r="V11" i="15"/>
  <c r="S11" i="15"/>
  <c r="O11" i="15"/>
  <c r="L11" i="15"/>
  <c r="H11" i="15"/>
  <c r="S2" i="15"/>
  <c r="F63" i="14"/>
  <c r="G41" i="14" s="1"/>
  <c r="Q59" i="14"/>
  <c r="F59" i="14"/>
  <c r="AL53" i="14"/>
  <c r="AL59" i="14" s="1"/>
  <c r="AE53" i="14"/>
  <c r="AE59" i="14" s="1"/>
  <c r="X53" i="14"/>
  <c r="Q53" i="14"/>
  <c r="J53" i="14"/>
  <c r="J59" i="14" s="1"/>
  <c r="F53" i="14"/>
  <c r="F48" i="14"/>
  <c r="C48" i="14"/>
  <c r="F47" i="14"/>
  <c r="C47" i="14"/>
  <c r="AM46" i="14"/>
  <c r="AF46" i="14"/>
  <c r="Y46" i="14"/>
  <c r="R46" i="14"/>
  <c r="K46" i="14"/>
  <c r="G46" i="14"/>
  <c r="H46" i="14" s="1"/>
  <c r="F46" i="14"/>
  <c r="F35" i="14" s="1"/>
  <c r="C46" i="14"/>
  <c r="AM45" i="14"/>
  <c r="AF45" i="14"/>
  <c r="Y45" i="14"/>
  <c r="R45" i="14"/>
  <c r="K45" i="14"/>
  <c r="G45" i="14"/>
  <c r="H45" i="14" s="1"/>
  <c r="F45" i="14"/>
  <c r="C45" i="14"/>
  <c r="AM44" i="14"/>
  <c r="AF44" i="14"/>
  <c r="Y44" i="14"/>
  <c r="R44" i="14"/>
  <c r="K44" i="14"/>
  <c r="H44" i="14"/>
  <c r="G44" i="14"/>
  <c r="F44" i="14"/>
  <c r="C44" i="14"/>
  <c r="AM43" i="14"/>
  <c r="AF43" i="14"/>
  <c r="Y43" i="14"/>
  <c r="R43" i="14"/>
  <c r="K43" i="14"/>
  <c r="G43" i="14"/>
  <c r="C43" i="14"/>
  <c r="G42" i="14"/>
  <c r="C42" i="14"/>
  <c r="C41" i="14"/>
  <c r="G39" i="14"/>
  <c r="C39" i="14"/>
  <c r="C38" i="14"/>
  <c r="AM36" i="14"/>
  <c r="AF36" i="14"/>
  <c r="Y36" i="14"/>
  <c r="R36" i="14"/>
  <c r="K36" i="14"/>
  <c r="G36" i="14"/>
  <c r="C36" i="14"/>
  <c r="C35" i="14"/>
  <c r="K34" i="14"/>
  <c r="G34" i="14"/>
  <c r="C34" i="14"/>
  <c r="AM33" i="14"/>
  <c r="AF33" i="14"/>
  <c r="Y33" i="14"/>
  <c r="R33" i="14"/>
  <c r="K33" i="14"/>
  <c r="G33" i="14"/>
  <c r="C33" i="14"/>
  <c r="AM32" i="14"/>
  <c r="AF32" i="14"/>
  <c r="Y32" i="14"/>
  <c r="R32" i="14"/>
  <c r="K32" i="14"/>
  <c r="G32" i="14"/>
  <c r="C32" i="14"/>
  <c r="AM31" i="14"/>
  <c r="AF31" i="14"/>
  <c r="Y31" i="14"/>
  <c r="R31" i="14"/>
  <c r="K31" i="14"/>
  <c r="G31" i="14"/>
  <c r="C31" i="14"/>
  <c r="AM30" i="14"/>
  <c r="AF30" i="14"/>
  <c r="Y30" i="14"/>
  <c r="R30" i="14"/>
  <c r="K30" i="14"/>
  <c r="G30" i="14"/>
  <c r="C30" i="14"/>
  <c r="AM28" i="14"/>
  <c r="AF28" i="14"/>
  <c r="Y28" i="14"/>
  <c r="R28" i="14"/>
  <c r="K28" i="14"/>
  <c r="G28" i="14"/>
  <c r="C28" i="14"/>
  <c r="AM27" i="14"/>
  <c r="AF27" i="14"/>
  <c r="Y27" i="14"/>
  <c r="R27" i="14"/>
  <c r="K27" i="14"/>
  <c r="G27" i="14"/>
  <c r="C27" i="14"/>
  <c r="AM26" i="14"/>
  <c r="AF26" i="14"/>
  <c r="Y26" i="14"/>
  <c r="R26" i="14"/>
  <c r="K26" i="14"/>
  <c r="G26" i="14"/>
  <c r="C26" i="14"/>
  <c r="AM25" i="14"/>
  <c r="AF25" i="14"/>
  <c r="Y25" i="14"/>
  <c r="R25" i="14"/>
  <c r="K25" i="14"/>
  <c r="G25" i="14"/>
  <c r="C25" i="14"/>
  <c r="AM24" i="14"/>
  <c r="AF24" i="14"/>
  <c r="Y24" i="14"/>
  <c r="R24" i="14"/>
  <c r="K24" i="14"/>
  <c r="G24" i="14"/>
  <c r="C24" i="14"/>
  <c r="AM23" i="14"/>
  <c r="AF23" i="14"/>
  <c r="Y23" i="14"/>
  <c r="R23" i="14"/>
  <c r="K23" i="14"/>
  <c r="G23" i="14"/>
  <c r="C23" i="14"/>
  <c r="AM22" i="14"/>
  <c r="AF22" i="14"/>
  <c r="Y22" i="14"/>
  <c r="R22" i="14"/>
  <c r="K22" i="14"/>
  <c r="G22" i="14"/>
  <c r="C22" i="14"/>
  <c r="AM21" i="14"/>
  <c r="AF21" i="14"/>
  <c r="Y21" i="14"/>
  <c r="R21" i="14"/>
  <c r="S21" i="14" s="1"/>
  <c r="Q21" i="14"/>
  <c r="L21" i="14"/>
  <c r="V21" i="14" s="1"/>
  <c r="K21" i="14"/>
  <c r="J21" i="14"/>
  <c r="G21" i="14"/>
  <c r="H21" i="14" s="1"/>
  <c r="F21" i="14"/>
  <c r="C21" i="14"/>
  <c r="AM20" i="14"/>
  <c r="AF20" i="14"/>
  <c r="Y20" i="14"/>
  <c r="R20" i="14"/>
  <c r="K20" i="14"/>
  <c r="G20" i="14"/>
  <c r="C20" i="14"/>
  <c r="AM19" i="14"/>
  <c r="AF19" i="14"/>
  <c r="Y19" i="14"/>
  <c r="R19" i="14"/>
  <c r="K19" i="14"/>
  <c r="G19" i="14"/>
  <c r="C19" i="14"/>
  <c r="AM18" i="14"/>
  <c r="AF18" i="14"/>
  <c r="Y18" i="14"/>
  <c r="R18" i="14"/>
  <c r="K18" i="14"/>
  <c r="G18" i="14"/>
  <c r="C18" i="14"/>
  <c r="B18" i="14"/>
  <c r="AM17" i="14"/>
  <c r="AF17" i="14"/>
  <c r="Y17" i="14"/>
  <c r="R17" i="14"/>
  <c r="K17" i="14"/>
  <c r="G17" i="14"/>
  <c r="B17" i="14"/>
  <c r="C17" i="14" s="1"/>
  <c r="AM16" i="14"/>
  <c r="AF16" i="14"/>
  <c r="Y16" i="14"/>
  <c r="R16" i="14"/>
  <c r="K16" i="14"/>
  <c r="G16" i="14"/>
  <c r="C16" i="14"/>
  <c r="AM15" i="14"/>
  <c r="AF15" i="14"/>
  <c r="Y15" i="14"/>
  <c r="R15" i="14"/>
  <c r="K15" i="14"/>
  <c r="G15" i="14"/>
  <c r="C15" i="14"/>
  <c r="AP12" i="14"/>
  <c r="AI12" i="14"/>
  <c r="AB12" i="14"/>
  <c r="U12" i="14"/>
  <c r="N12" i="14"/>
  <c r="AQ11" i="14"/>
  <c r="AN11" i="14"/>
  <c r="AG11" i="14"/>
  <c r="AJ11" i="14" s="1"/>
  <c r="Z11" i="14"/>
  <c r="AC11" i="14" s="1"/>
  <c r="V11" i="14"/>
  <c r="S11" i="14"/>
  <c r="O11" i="14"/>
  <c r="L11" i="14"/>
  <c r="H11" i="14"/>
  <c r="S2" i="14"/>
  <c r="F63" i="13"/>
  <c r="G38" i="13" s="1"/>
  <c r="F59" i="13"/>
  <c r="AL53" i="13"/>
  <c r="AE53" i="13"/>
  <c r="X53" i="13"/>
  <c r="Q53" i="13"/>
  <c r="J53" i="13"/>
  <c r="J59" i="13" s="1"/>
  <c r="F53" i="13"/>
  <c r="AF48" i="13"/>
  <c r="Y48" i="13"/>
  <c r="R48" i="13"/>
  <c r="K48" i="13"/>
  <c r="H48" i="13"/>
  <c r="G48" i="13"/>
  <c r="F48" i="13"/>
  <c r="C48" i="13"/>
  <c r="AM47" i="13"/>
  <c r="AF47" i="13"/>
  <c r="Y47" i="13"/>
  <c r="R47" i="13"/>
  <c r="H47" i="13"/>
  <c r="G47" i="13"/>
  <c r="F47" i="13"/>
  <c r="C47" i="13"/>
  <c r="AM46" i="13"/>
  <c r="AF46" i="13"/>
  <c r="Y46" i="13"/>
  <c r="R46" i="13"/>
  <c r="K46" i="13"/>
  <c r="H46" i="13"/>
  <c r="G46" i="13"/>
  <c r="F46" i="13"/>
  <c r="C46" i="13"/>
  <c r="AM45" i="13"/>
  <c r="AF45" i="13"/>
  <c r="Y45" i="13"/>
  <c r="R45" i="13"/>
  <c r="K45" i="13"/>
  <c r="G45" i="13"/>
  <c r="H45" i="13" s="1"/>
  <c r="F45" i="13"/>
  <c r="C45" i="13"/>
  <c r="AM44" i="13"/>
  <c r="AF44" i="13"/>
  <c r="Y44" i="13"/>
  <c r="R44" i="13"/>
  <c r="K44" i="13"/>
  <c r="G44" i="13"/>
  <c r="F44" i="13"/>
  <c r="F35" i="13" s="1"/>
  <c r="C44" i="13"/>
  <c r="AM43" i="13"/>
  <c r="AF43" i="13"/>
  <c r="Y43" i="13"/>
  <c r="R43" i="13"/>
  <c r="K43" i="13"/>
  <c r="G43" i="13"/>
  <c r="C43" i="13"/>
  <c r="G42" i="13"/>
  <c r="C42" i="13"/>
  <c r="G41" i="13"/>
  <c r="C41" i="13"/>
  <c r="G39" i="13"/>
  <c r="C39" i="13"/>
  <c r="C38" i="13"/>
  <c r="AM36" i="13"/>
  <c r="AF36" i="13"/>
  <c r="Y36" i="13"/>
  <c r="R36" i="13"/>
  <c r="K36" i="13"/>
  <c r="G36" i="13"/>
  <c r="C36" i="13"/>
  <c r="G35" i="13"/>
  <c r="C35" i="13"/>
  <c r="G34" i="13"/>
  <c r="C34" i="13"/>
  <c r="AM33" i="13"/>
  <c r="AF33" i="13"/>
  <c r="Y33" i="13"/>
  <c r="R33" i="13"/>
  <c r="K33" i="13"/>
  <c r="G33" i="13"/>
  <c r="C33" i="13"/>
  <c r="AM32" i="13"/>
  <c r="AF32" i="13"/>
  <c r="Y32" i="13"/>
  <c r="R32" i="13"/>
  <c r="K32" i="13"/>
  <c r="G32" i="13"/>
  <c r="C32" i="13"/>
  <c r="AM31" i="13"/>
  <c r="AF31" i="13"/>
  <c r="Y31" i="13"/>
  <c r="R31" i="13"/>
  <c r="K31" i="13"/>
  <c r="G31" i="13"/>
  <c r="C31" i="13"/>
  <c r="AM30" i="13"/>
  <c r="AF30" i="13"/>
  <c r="Y30" i="13"/>
  <c r="R30" i="13"/>
  <c r="K30" i="13"/>
  <c r="G30" i="13"/>
  <c r="C30" i="13"/>
  <c r="AM28" i="13"/>
  <c r="AF28" i="13"/>
  <c r="Y28" i="13"/>
  <c r="R28" i="13"/>
  <c r="K28" i="13"/>
  <c r="G28" i="13"/>
  <c r="C28" i="13"/>
  <c r="AM27" i="13"/>
  <c r="AF27" i="13"/>
  <c r="Y27" i="13"/>
  <c r="R27" i="13"/>
  <c r="K27" i="13"/>
  <c r="G27" i="13"/>
  <c r="C27" i="13"/>
  <c r="AM26" i="13"/>
  <c r="AF26" i="13"/>
  <c r="Y26" i="13"/>
  <c r="R26" i="13"/>
  <c r="K26" i="13"/>
  <c r="G26" i="13"/>
  <c r="C26" i="13"/>
  <c r="AM25" i="13"/>
  <c r="AF25" i="13"/>
  <c r="Y25" i="13"/>
  <c r="R25" i="13"/>
  <c r="K25" i="13"/>
  <c r="G25" i="13"/>
  <c r="C25" i="13"/>
  <c r="AM24" i="13"/>
  <c r="AF24" i="13"/>
  <c r="Y24" i="13"/>
  <c r="R24" i="13"/>
  <c r="K24" i="13"/>
  <c r="G24" i="13"/>
  <c r="C24" i="13"/>
  <c r="AM23" i="13"/>
  <c r="AF23" i="13"/>
  <c r="Y23" i="13"/>
  <c r="R23" i="13"/>
  <c r="K23" i="13"/>
  <c r="G23" i="13"/>
  <c r="C23" i="13"/>
  <c r="AM22" i="13"/>
  <c r="AF22" i="13"/>
  <c r="Y22" i="13"/>
  <c r="R22" i="13"/>
  <c r="K22" i="13"/>
  <c r="G22" i="13"/>
  <c r="C22" i="13"/>
  <c r="AM21" i="13"/>
  <c r="AF21" i="13"/>
  <c r="Y21" i="13"/>
  <c r="R21" i="13"/>
  <c r="Q21" i="13"/>
  <c r="S21" i="13" s="1"/>
  <c r="AC21" i="13" s="1"/>
  <c r="K21" i="13"/>
  <c r="L21" i="13" s="1"/>
  <c r="J21" i="13"/>
  <c r="G21" i="13"/>
  <c r="F21" i="13"/>
  <c r="H21" i="13" s="1"/>
  <c r="C21" i="13"/>
  <c r="AM20" i="13"/>
  <c r="AF20" i="13"/>
  <c r="Y20" i="13"/>
  <c r="R20" i="13"/>
  <c r="K20" i="13"/>
  <c r="G20" i="13"/>
  <c r="C20" i="13"/>
  <c r="AM19" i="13"/>
  <c r="AF19" i="13"/>
  <c r="Y19" i="13"/>
  <c r="R19" i="13"/>
  <c r="K19" i="13"/>
  <c r="G19" i="13"/>
  <c r="C19" i="13"/>
  <c r="AM18" i="13"/>
  <c r="AF18" i="13"/>
  <c r="Y18" i="13"/>
  <c r="R18" i="13"/>
  <c r="K18" i="13"/>
  <c r="G18" i="13"/>
  <c r="C18" i="13"/>
  <c r="B18" i="13"/>
  <c r="AM17" i="13"/>
  <c r="AF17" i="13"/>
  <c r="Y17" i="13"/>
  <c r="R17" i="13"/>
  <c r="K17" i="13"/>
  <c r="G17" i="13"/>
  <c r="B17" i="13"/>
  <c r="C17" i="13" s="1"/>
  <c r="AM16" i="13"/>
  <c r="AF16" i="13"/>
  <c r="Y16" i="13"/>
  <c r="R16" i="13"/>
  <c r="K16" i="13"/>
  <c r="G16" i="13"/>
  <c r="C16" i="13"/>
  <c r="AM15" i="13"/>
  <c r="AF15" i="13"/>
  <c r="Y15" i="13"/>
  <c r="X15" i="13"/>
  <c r="R15" i="13"/>
  <c r="K15" i="13"/>
  <c r="G15" i="13"/>
  <c r="C15" i="13"/>
  <c r="AP12" i="13"/>
  <c r="AI12" i="13"/>
  <c r="AB12" i="13"/>
  <c r="U12" i="13"/>
  <c r="N12" i="13"/>
  <c r="AN11" i="13"/>
  <c r="AQ11" i="13" s="1"/>
  <c r="AG11" i="13"/>
  <c r="AJ11" i="13" s="1"/>
  <c r="Z11" i="13"/>
  <c r="AC11" i="13" s="1"/>
  <c r="S11" i="13"/>
  <c r="V11" i="13" s="1"/>
  <c r="L11" i="13"/>
  <c r="O11" i="13" s="1"/>
  <c r="H11" i="13"/>
  <c r="S2" i="13"/>
  <c r="AM48" i="13" s="1"/>
  <c r="F63" i="12"/>
  <c r="G41" i="12" s="1"/>
  <c r="X59" i="12"/>
  <c r="J59" i="12"/>
  <c r="AL53" i="12"/>
  <c r="AL59" i="12" s="1"/>
  <c r="AE53" i="12"/>
  <c r="AE59" i="12" s="1"/>
  <c r="X53" i="12"/>
  <c r="Q53" i="12"/>
  <c r="J53" i="12"/>
  <c r="F53" i="12"/>
  <c r="F59" i="12" s="1"/>
  <c r="Q48" i="12"/>
  <c r="F48" i="12"/>
  <c r="C48" i="12"/>
  <c r="R47" i="12"/>
  <c r="F47" i="12"/>
  <c r="C47" i="12"/>
  <c r="AM46" i="12"/>
  <c r="AF46" i="12"/>
  <c r="Y46" i="12"/>
  <c r="R46" i="12"/>
  <c r="K46" i="12"/>
  <c r="G46" i="12"/>
  <c r="H46" i="12" s="1"/>
  <c r="F46" i="12"/>
  <c r="C46" i="12"/>
  <c r="AM45" i="12"/>
  <c r="AF45" i="12"/>
  <c r="Y45" i="12"/>
  <c r="R45" i="12"/>
  <c r="K45" i="12"/>
  <c r="G45" i="12"/>
  <c r="H45" i="12" s="1"/>
  <c r="F45" i="12"/>
  <c r="C45" i="12"/>
  <c r="AM44" i="12"/>
  <c r="AF44" i="12"/>
  <c r="Y44" i="12"/>
  <c r="R44" i="12"/>
  <c r="K44" i="12"/>
  <c r="J44" i="12"/>
  <c r="G44" i="12"/>
  <c r="F44" i="12"/>
  <c r="F35" i="12" s="1"/>
  <c r="C44" i="12"/>
  <c r="AM43" i="12"/>
  <c r="AF43" i="12"/>
  <c r="Y43" i="12"/>
  <c r="R43" i="12"/>
  <c r="K43" i="12"/>
  <c r="G43" i="12"/>
  <c r="C43" i="12"/>
  <c r="G42" i="12"/>
  <c r="C42" i="12"/>
  <c r="C41" i="12"/>
  <c r="G39" i="12"/>
  <c r="C39" i="12"/>
  <c r="G38" i="12"/>
  <c r="C38" i="12"/>
  <c r="AM36" i="12"/>
  <c r="AF36" i="12"/>
  <c r="Y36" i="12"/>
  <c r="R36" i="12"/>
  <c r="K36" i="12"/>
  <c r="G36" i="12"/>
  <c r="C36" i="12"/>
  <c r="G35" i="12"/>
  <c r="H35" i="12" s="1"/>
  <c r="C35" i="12"/>
  <c r="G34" i="12"/>
  <c r="C34" i="12"/>
  <c r="AM33" i="12"/>
  <c r="AF33" i="12"/>
  <c r="Y33" i="12"/>
  <c r="R33" i="12"/>
  <c r="K33" i="12"/>
  <c r="G33" i="12"/>
  <c r="C33" i="12"/>
  <c r="AM32" i="12"/>
  <c r="AF32" i="12"/>
  <c r="Y32" i="12"/>
  <c r="R32" i="12"/>
  <c r="K32" i="12"/>
  <c r="G32" i="12"/>
  <c r="C32" i="12"/>
  <c r="AM31" i="12"/>
  <c r="AF31" i="12"/>
  <c r="Y31" i="12"/>
  <c r="R31" i="12"/>
  <c r="K31" i="12"/>
  <c r="G31" i="12"/>
  <c r="C31" i="12"/>
  <c r="AM30" i="12"/>
  <c r="AF30" i="12"/>
  <c r="Y30" i="12"/>
  <c r="R30" i="12"/>
  <c r="K30" i="12"/>
  <c r="G30" i="12"/>
  <c r="C30" i="12"/>
  <c r="AM28" i="12"/>
  <c r="AF28" i="12"/>
  <c r="Y28" i="12"/>
  <c r="R28" i="12"/>
  <c r="K28" i="12"/>
  <c r="G28" i="12"/>
  <c r="C28" i="12"/>
  <c r="AM27" i="12"/>
  <c r="AF27" i="12"/>
  <c r="Y27" i="12"/>
  <c r="R27" i="12"/>
  <c r="K27" i="12"/>
  <c r="G27" i="12"/>
  <c r="C27" i="12"/>
  <c r="AM26" i="12"/>
  <c r="AF26" i="12"/>
  <c r="Y26" i="12"/>
  <c r="R26" i="12"/>
  <c r="K26" i="12"/>
  <c r="G26" i="12"/>
  <c r="C26" i="12"/>
  <c r="AM25" i="12"/>
  <c r="AF25" i="12"/>
  <c r="Y25" i="12"/>
  <c r="R25" i="12"/>
  <c r="K25" i="12"/>
  <c r="G25" i="12"/>
  <c r="C25" i="12"/>
  <c r="AM24" i="12"/>
  <c r="AF24" i="12"/>
  <c r="Y24" i="12"/>
  <c r="R24" i="12"/>
  <c r="K24" i="12"/>
  <c r="G24" i="12"/>
  <c r="C24" i="12"/>
  <c r="AM23" i="12"/>
  <c r="AF23" i="12"/>
  <c r="Y23" i="12"/>
  <c r="R23" i="12"/>
  <c r="K23" i="12"/>
  <c r="G23" i="12"/>
  <c r="C23" i="12"/>
  <c r="AM22" i="12"/>
  <c r="AF22" i="12"/>
  <c r="Y22" i="12"/>
  <c r="R22" i="12"/>
  <c r="K22" i="12"/>
  <c r="G22" i="12"/>
  <c r="C22" i="12"/>
  <c r="AM21" i="12"/>
  <c r="AF21" i="12"/>
  <c r="Y21" i="12"/>
  <c r="R21" i="12"/>
  <c r="S21" i="12" s="1"/>
  <c r="Q21" i="12"/>
  <c r="K21" i="12"/>
  <c r="L21" i="12" s="1"/>
  <c r="N21" i="12" s="1"/>
  <c r="O21" i="12" s="1"/>
  <c r="J21" i="12"/>
  <c r="G21" i="12"/>
  <c r="H21" i="12" s="1"/>
  <c r="F21" i="12"/>
  <c r="C21" i="12"/>
  <c r="AM20" i="12"/>
  <c r="AF20" i="12"/>
  <c r="Y20" i="12"/>
  <c r="R20" i="12"/>
  <c r="K20" i="12"/>
  <c r="G20" i="12"/>
  <c r="C20" i="12"/>
  <c r="AM19" i="12"/>
  <c r="AF19" i="12"/>
  <c r="Y19" i="12"/>
  <c r="R19" i="12"/>
  <c r="K19" i="12"/>
  <c r="G19" i="12"/>
  <c r="C19" i="12"/>
  <c r="AM18" i="12"/>
  <c r="AF18" i="12"/>
  <c r="Y18" i="12"/>
  <c r="R18" i="12"/>
  <c r="K18" i="12"/>
  <c r="G18" i="12"/>
  <c r="C18" i="12"/>
  <c r="B18" i="12"/>
  <c r="AM17" i="12"/>
  <c r="AF17" i="12"/>
  <c r="Y17" i="12"/>
  <c r="R17" i="12"/>
  <c r="K17" i="12"/>
  <c r="G17" i="12"/>
  <c r="B17" i="12"/>
  <c r="C17" i="12" s="1"/>
  <c r="AM16" i="12"/>
  <c r="AF16" i="12"/>
  <c r="Y16" i="12"/>
  <c r="R16" i="12"/>
  <c r="K16" i="12"/>
  <c r="G16" i="12"/>
  <c r="C16" i="12"/>
  <c r="AM15" i="12"/>
  <c r="AF15" i="12"/>
  <c r="Y15" i="12"/>
  <c r="R15" i="12"/>
  <c r="K15" i="12"/>
  <c r="G15" i="12"/>
  <c r="C15" i="12"/>
  <c r="AP12" i="12"/>
  <c r="AI12" i="12"/>
  <c r="AB12" i="12"/>
  <c r="U12" i="12"/>
  <c r="N12" i="12"/>
  <c r="AN11" i="12"/>
  <c r="AQ11" i="12" s="1"/>
  <c r="AG11" i="12"/>
  <c r="AJ11" i="12" s="1"/>
  <c r="Z11" i="12"/>
  <c r="AC11" i="12" s="1"/>
  <c r="S11" i="12"/>
  <c r="V11" i="12" s="1"/>
  <c r="O11" i="12"/>
  <c r="L11" i="12"/>
  <c r="H11" i="12"/>
  <c r="S2" i="12"/>
  <c r="F63" i="11"/>
  <c r="G42" i="11" s="1"/>
  <c r="AL59" i="11"/>
  <c r="AE59" i="11"/>
  <c r="Q59" i="11"/>
  <c r="J59" i="11"/>
  <c r="AL53" i="11"/>
  <c r="AE53" i="11"/>
  <c r="X53" i="11"/>
  <c r="X59" i="11" s="1"/>
  <c r="Q53" i="11"/>
  <c r="J53" i="11"/>
  <c r="F53" i="11"/>
  <c r="F59" i="11" s="1"/>
  <c r="F48" i="11"/>
  <c r="C48" i="11"/>
  <c r="F47" i="11"/>
  <c r="C47" i="11"/>
  <c r="AM46" i="11"/>
  <c r="AF46" i="11"/>
  <c r="Y46" i="11"/>
  <c r="R46" i="11"/>
  <c r="K46" i="11"/>
  <c r="H46" i="11"/>
  <c r="G46" i="11"/>
  <c r="F46" i="11"/>
  <c r="C46" i="11"/>
  <c r="AM45" i="11"/>
  <c r="AF45" i="11"/>
  <c r="Y45" i="11"/>
  <c r="R45" i="11"/>
  <c r="K45" i="11"/>
  <c r="H45" i="11"/>
  <c r="G45" i="11"/>
  <c r="F45" i="11"/>
  <c r="C45" i="11"/>
  <c r="AM44" i="11"/>
  <c r="AF44" i="11"/>
  <c r="Y44" i="11"/>
  <c r="R44" i="11"/>
  <c r="K44" i="11"/>
  <c r="G44" i="11"/>
  <c r="H44" i="11" s="1"/>
  <c r="F44" i="11"/>
  <c r="F35" i="11" s="1"/>
  <c r="C44" i="11"/>
  <c r="AM43" i="11"/>
  <c r="AF43" i="11"/>
  <c r="Y43" i="11"/>
  <c r="R43" i="11"/>
  <c r="K43" i="11"/>
  <c r="G43" i="11"/>
  <c r="C43" i="11"/>
  <c r="C42" i="11"/>
  <c r="G41" i="11"/>
  <c r="C41" i="11"/>
  <c r="G39" i="11"/>
  <c r="C39" i="11"/>
  <c r="C38" i="11"/>
  <c r="AM36" i="11"/>
  <c r="AF36" i="11"/>
  <c r="Y36" i="11"/>
  <c r="R36" i="11"/>
  <c r="K36" i="11"/>
  <c r="G36" i="11"/>
  <c r="C36" i="11"/>
  <c r="C35" i="11"/>
  <c r="G34" i="11"/>
  <c r="C34" i="11"/>
  <c r="AM33" i="11"/>
  <c r="AF33" i="11"/>
  <c r="Y33" i="11"/>
  <c r="R33" i="11"/>
  <c r="K33" i="11"/>
  <c r="G33" i="11"/>
  <c r="C33" i="11"/>
  <c r="AM32" i="11"/>
  <c r="AF32" i="11"/>
  <c r="Y32" i="11"/>
  <c r="R32" i="11"/>
  <c r="K32" i="11"/>
  <c r="G32" i="11"/>
  <c r="C32" i="11"/>
  <c r="AM31" i="11"/>
  <c r="AF31" i="11"/>
  <c r="Y31" i="11"/>
  <c r="R31" i="11"/>
  <c r="K31" i="11"/>
  <c r="G31" i="11"/>
  <c r="C31" i="11"/>
  <c r="AM30" i="11"/>
  <c r="AF30" i="11"/>
  <c r="Y30" i="11"/>
  <c r="R30" i="11"/>
  <c r="K30" i="11"/>
  <c r="G30" i="11"/>
  <c r="C30" i="11"/>
  <c r="AM28" i="11"/>
  <c r="AF28" i="11"/>
  <c r="Y28" i="11"/>
  <c r="R28" i="11"/>
  <c r="K28" i="11"/>
  <c r="G28" i="11"/>
  <c r="C28" i="11"/>
  <c r="AM27" i="11"/>
  <c r="AF27" i="11"/>
  <c r="Y27" i="11"/>
  <c r="R27" i="11"/>
  <c r="K27" i="11"/>
  <c r="G27" i="11"/>
  <c r="C27" i="11"/>
  <c r="AM26" i="11"/>
  <c r="AF26" i="11"/>
  <c r="Y26" i="11"/>
  <c r="R26" i="11"/>
  <c r="K26" i="11"/>
  <c r="G26" i="11"/>
  <c r="C26" i="11"/>
  <c r="AM25" i="11"/>
  <c r="AF25" i="11"/>
  <c r="Y25" i="11"/>
  <c r="R25" i="11"/>
  <c r="K25" i="11"/>
  <c r="G25" i="11"/>
  <c r="C25" i="11"/>
  <c r="AM24" i="11"/>
  <c r="AF24" i="11"/>
  <c r="Y24" i="11"/>
  <c r="R24" i="11"/>
  <c r="K24" i="11"/>
  <c r="G24" i="11"/>
  <c r="C24" i="11"/>
  <c r="AM23" i="11"/>
  <c r="AF23" i="11"/>
  <c r="Y23" i="11"/>
  <c r="R23" i="11"/>
  <c r="K23" i="11"/>
  <c r="G23" i="11"/>
  <c r="C23" i="11"/>
  <c r="AM22" i="11"/>
  <c r="AF22" i="11"/>
  <c r="Y22" i="11"/>
  <c r="R22" i="11"/>
  <c r="K22" i="11"/>
  <c r="G22" i="11"/>
  <c r="C22" i="11"/>
  <c r="AM21" i="11"/>
  <c r="AF21" i="11"/>
  <c r="Y21" i="11"/>
  <c r="V21" i="11"/>
  <c r="R21" i="11"/>
  <c r="S21" i="11" s="1"/>
  <c r="AC21" i="11" s="1"/>
  <c r="Q21" i="11"/>
  <c r="K21" i="11"/>
  <c r="L21" i="11" s="1"/>
  <c r="J21" i="11"/>
  <c r="G21" i="11"/>
  <c r="F21" i="11"/>
  <c r="H21" i="11" s="1"/>
  <c r="C21" i="11"/>
  <c r="AM20" i="11"/>
  <c r="AF20" i="11"/>
  <c r="Y20" i="11"/>
  <c r="R20" i="11"/>
  <c r="K20" i="11"/>
  <c r="G20" i="11"/>
  <c r="C20" i="11"/>
  <c r="AM19" i="11"/>
  <c r="AF19" i="11"/>
  <c r="Y19" i="11"/>
  <c r="R19" i="11"/>
  <c r="K19" i="11"/>
  <c r="G19" i="11"/>
  <c r="C19" i="11"/>
  <c r="AM18" i="11"/>
  <c r="AF18" i="11"/>
  <c r="Y18" i="11"/>
  <c r="R18" i="11"/>
  <c r="K18" i="11"/>
  <c r="G18" i="11"/>
  <c r="C18" i="11"/>
  <c r="B18" i="11"/>
  <c r="AM17" i="11"/>
  <c r="AF17" i="11"/>
  <c r="Y17" i="11"/>
  <c r="R17" i="11"/>
  <c r="K17" i="11"/>
  <c r="G17" i="11"/>
  <c r="C17" i="11"/>
  <c r="B17" i="11"/>
  <c r="AM16" i="11"/>
  <c r="AF16" i="11"/>
  <c r="Y16" i="11"/>
  <c r="R16" i="11"/>
  <c r="K16" i="11"/>
  <c r="G16" i="11"/>
  <c r="C16" i="11"/>
  <c r="AM15" i="11"/>
  <c r="AF15" i="11"/>
  <c r="Y15" i="11"/>
  <c r="R15" i="11"/>
  <c r="K15" i="11"/>
  <c r="G15" i="11"/>
  <c r="C15" i="11"/>
  <c r="AP12" i="11"/>
  <c r="AI12" i="11"/>
  <c r="AB12" i="11"/>
  <c r="U12" i="11"/>
  <c r="N12" i="11"/>
  <c r="AQ11" i="11"/>
  <c r="AN11" i="11"/>
  <c r="AG11" i="11"/>
  <c r="AJ11" i="11" s="1"/>
  <c r="Z11" i="11"/>
  <c r="AC11" i="11" s="1"/>
  <c r="S11" i="11"/>
  <c r="V11" i="11" s="1"/>
  <c r="L11" i="11"/>
  <c r="O11" i="11" s="1"/>
  <c r="H11" i="11"/>
  <c r="S2" i="11"/>
  <c r="K48" i="11" s="1"/>
  <c r="F63" i="10"/>
  <c r="AL59" i="10"/>
  <c r="AL53" i="10"/>
  <c r="AE53" i="10"/>
  <c r="AE59" i="10" s="1"/>
  <c r="X53" i="10"/>
  <c r="Q53" i="10"/>
  <c r="J53" i="10"/>
  <c r="J59" i="10" s="1"/>
  <c r="F53" i="10"/>
  <c r="J48" i="10"/>
  <c r="F48" i="10"/>
  <c r="C48" i="10"/>
  <c r="K47" i="10"/>
  <c r="F47" i="10"/>
  <c r="C47" i="10"/>
  <c r="AM46" i="10"/>
  <c r="AF46" i="10"/>
  <c r="Y46" i="10"/>
  <c r="R46" i="10"/>
  <c r="K46" i="10"/>
  <c r="G46" i="10"/>
  <c r="H46" i="10" s="1"/>
  <c r="F46" i="10"/>
  <c r="C46" i="10"/>
  <c r="AM45" i="10"/>
  <c r="AF45" i="10"/>
  <c r="Y45" i="10"/>
  <c r="R45" i="10"/>
  <c r="K45" i="10"/>
  <c r="G45" i="10"/>
  <c r="H45" i="10" s="1"/>
  <c r="F45" i="10"/>
  <c r="C45" i="10"/>
  <c r="AM44" i="10"/>
  <c r="AF44" i="10"/>
  <c r="Y44" i="10"/>
  <c r="R44" i="10"/>
  <c r="K44" i="10"/>
  <c r="G44" i="10"/>
  <c r="F44" i="10"/>
  <c r="F35" i="10" s="1"/>
  <c r="H35" i="10" s="1"/>
  <c r="C44" i="10"/>
  <c r="AM43" i="10"/>
  <c r="AF43" i="10"/>
  <c r="Y43" i="10"/>
  <c r="R43" i="10"/>
  <c r="K43" i="10"/>
  <c r="G43" i="10"/>
  <c r="C43" i="10"/>
  <c r="G42" i="10"/>
  <c r="C42" i="10"/>
  <c r="G41" i="10"/>
  <c r="C41" i="10"/>
  <c r="G39" i="10"/>
  <c r="C39" i="10"/>
  <c r="G38" i="10"/>
  <c r="C38" i="10"/>
  <c r="AM36" i="10"/>
  <c r="AF36" i="10"/>
  <c r="Y36" i="10"/>
  <c r="R36" i="10"/>
  <c r="K36" i="10"/>
  <c r="G36" i="10"/>
  <c r="C36" i="10"/>
  <c r="G35" i="10"/>
  <c r="C35" i="10"/>
  <c r="G34" i="10"/>
  <c r="C34" i="10"/>
  <c r="AM33" i="10"/>
  <c r="AF33" i="10"/>
  <c r="Y33" i="10"/>
  <c r="R33" i="10"/>
  <c r="K33" i="10"/>
  <c r="G33" i="10"/>
  <c r="C33" i="10"/>
  <c r="AM32" i="10"/>
  <c r="AF32" i="10"/>
  <c r="Y32" i="10"/>
  <c r="R32" i="10"/>
  <c r="K32" i="10"/>
  <c r="G32" i="10"/>
  <c r="C32" i="10"/>
  <c r="AM31" i="10"/>
  <c r="AF31" i="10"/>
  <c r="Y31" i="10"/>
  <c r="R31" i="10"/>
  <c r="K31" i="10"/>
  <c r="G31" i="10"/>
  <c r="C31" i="10"/>
  <c r="AM30" i="10"/>
  <c r="AF30" i="10"/>
  <c r="Y30" i="10"/>
  <c r="R30" i="10"/>
  <c r="K30" i="10"/>
  <c r="G30" i="10"/>
  <c r="C30" i="10"/>
  <c r="AM28" i="10"/>
  <c r="AF28" i="10"/>
  <c r="Y28" i="10"/>
  <c r="R28" i="10"/>
  <c r="K28" i="10"/>
  <c r="G28" i="10"/>
  <c r="C28" i="10"/>
  <c r="AM27" i="10"/>
  <c r="AF27" i="10"/>
  <c r="Y27" i="10"/>
  <c r="R27" i="10"/>
  <c r="K27" i="10"/>
  <c r="G27" i="10"/>
  <c r="C27" i="10"/>
  <c r="AM26" i="10"/>
  <c r="AF26" i="10"/>
  <c r="Y26" i="10"/>
  <c r="R26" i="10"/>
  <c r="K26" i="10"/>
  <c r="G26" i="10"/>
  <c r="C26" i="10"/>
  <c r="AM25" i="10"/>
  <c r="AF25" i="10"/>
  <c r="Y25" i="10"/>
  <c r="R25" i="10"/>
  <c r="K25" i="10"/>
  <c r="G25" i="10"/>
  <c r="C25" i="10"/>
  <c r="AM24" i="10"/>
  <c r="AF24" i="10"/>
  <c r="Y24" i="10"/>
  <c r="R24" i="10"/>
  <c r="K24" i="10"/>
  <c r="G24" i="10"/>
  <c r="C24" i="10"/>
  <c r="AM23" i="10"/>
  <c r="AF23" i="10"/>
  <c r="Y23" i="10"/>
  <c r="R23" i="10"/>
  <c r="K23" i="10"/>
  <c r="G23" i="10"/>
  <c r="C23" i="10"/>
  <c r="AM22" i="10"/>
  <c r="AF22" i="10"/>
  <c r="Y22" i="10"/>
  <c r="R22" i="10"/>
  <c r="K22" i="10"/>
  <c r="G22" i="10"/>
  <c r="C22" i="10"/>
  <c r="AM21" i="10"/>
  <c r="AF21" i="10"/>
  <c r="Y21" i="10"/>
  <c r="V21" i="10"/>
  <c r="R21" i="10"/>
  <c r="S21" i="10" s="1"/>
  <c r="Q21" i="10"/>
  <c r="L21" i="10"/>
  <c r="K21" i="10"/>
  <c r="J21" i="10"/>
  <c r="G21" i="10"/>
  <c r="F21" i="10"/>
  <c r="H21" i="10" s="1"/>
  <c r="C21" i="10"/>
  <c r="AM20" i="10"/>
  <c r="AF20" i="10"/>
  <c r="Y20" i="10"/>
  <c r="R20" i="10"/>
  <c r="K20" i="10"/>
  <c r="G20" i="10"/>
  <c r="C20" i="10"/>
  <c r="AM19" i="10"/>
  <c r="AF19" i="10"/>
  <c r="Y19" i="10"/>
  <c r="R19" i="10"/>
  <c r="K19" i="10"/>
  <c r="G19" i="10"/>
  <c r="C19" i="10"/>
  <c r="AM18" i="10"/>
  <c r="AF18" i="10"/>
  <c r="Y18" i="10"/>
  <c r="R18" i="10"/>
  <c r="K18" i="10"/>
  <c r="G18" i="10"/>
  <c r="C18" i="10"/>
  <c r="B18" i="10"/>
  <c r="AM17" i="10"/>
  <c r="AF17" i="10"/>
  <c r="Y17" i="10"/>
  <c r="R17" i="10"/>
  <c r="K17" i="10"/>
  <c r="G17" i="10"/>
  <c r="C17" i="10"/>
  <c r="AE17" i="10" s="1"/>
  <c r="B17" i="10"/>
  <c r="AM16" i="10"/>
  <c r="AF16" i="10"/>
  <c r="Y16" i="10"/>
  <c r="R16" i="10"/>
  <c r="K16" i="10"/>
  <c r="G16" i="10"/>
  <c r="C16" i="10"/>
  <c r="AM15" i="10"/>
  <c r="AF15" i="10"/>
  <c r="AE15" i="10"/>
  <c r="AG15" i="10" s="1"/>
  <c r="Y15" i="10"/>
  <c r="R15" i="10"/>
  <c r="Q15" i="10"/>
  <c r="K15" i="10"/>
  <c r="J15" i="10"/>
  <c r="L15" i="10" s="1"/>
  <c r="G15" i="10"/>
  <c r="C15" i="10"/>
  <c r="F15" i="10" s="1"/>
  <c r="H15" i="10" s="1"/>
  <c r="AP12" i="10"/>
  <c r="AI12" i="10"/>
  <c r="AB12" i="10"/>
  <c r="U12" i="10"/>
  <c r="N12" i="10"/>
  <c r="AQ11" i="10"/>
  <c r="AN11" i="10"/>
  <c r="AJ11" i="10"/>
  <c r="AG11" i="10"/>
  <c r="AC11" i="10"/>
  <c r="Z11" i="10"/>
  <c r="S11" i="10"/>
  <c r="V11" i="10" s="1"/>
  <c r="L11" i="10"/>
  <c r="O11" i="10" s="1"/>
  <c r="H11" i="10"/>
  <c r="S2" i="10"/>
  <c r="AF48" i="10" s="1"/>
  <c r="F63" i="9"/>
  <c r="AL59" i="9"/>
  <c r="Q59" i="9"/>
  <c r="AL53" i="9"/>
  <c r="AE53" i="9"/>
  <c r="X53" i="9"/>
  <c r="Q53" i="9"/>
  <c r="J53" i="9"/>
  <c r="F53" i="9"/>
  <c r="F59" i="9" s="1"/>
  <c r="AM48" i="9"/>
  <c r="AF48" i="9"/>
  <c r="Y48" i="9"/>
  <c r="R48" i="9"/>
  <c r="L48" i="9"/>
  <c r="V48" i="9" s="1"/>
  <c r="K48" i="9"/>
  <c r="J48" i="9"/>
  <c r="G48" i="9"/>
  <c r="H48" i="9" s="1"/>
  <c r="F48" i="9"/>
  <c r="C48" i="9"/>
  <c r="AM47" i="9"/>
  <c r="AF47" i="9"/>
  <c r="Y47" i="9"/>
  <c r="R47" i="9"/>
  <c r="K47" i="9"/>
  <c r="H47" i="9"/>
  <c r="G47" i="9"/>
  <c r="F47" i="9"/>
  <c r="C47" i="9"/>
  <c r="AM46" i="9"/>
  <c r="AF46" i="9"/>
  <c r="Y46" i="9"/>
  <c r="R46" i="9"/>
  <c r="K46" i="9"/>
  <c r="L46" i="9" s="1"/>
  <c r="J46" i="9"/>
  <c r="G46" i="9"/>
  <c r="F46" i="9"/>
  <c r="H46" i="9" s="1"/>
  <c r="C46" i="9"/>
  <c r="AM45" i="9"/>
  <c r="AF45" i="9"/>
  <c r="Y45" i="9"/>
  <c r="R45" i="9"/>
  <c r="K45" i="9"/>
  <c r="H45" i="9"/>
  <c r="G45" i="9"/>
  <c r="F45" i="9"/>
  <c r="C45" i="9"/>
  <c r="AM44" i="9"/>
  <c r="AF44" i="9"/>
  <c r="Y44" i="9"/>
  <c r="R44" i="9"/>
  <c r="K44" i="9"/>
  <c r="H44" i="9"/>
  <c r="G44" i="9"/>
  <c r="F44" i="9"/>
  <c r="C44" i="9"/>
  <c r="AM43" i="9"/>
  <c r="AF43" i="9"/>
  <c r="Y43" i="9"/>
  <c r="R43" i="9"/>
  <c r="K43" i="9"/>
  <c r="G43" i="9"/>
  <c r="C43" i="9"/>
  <c r="G42" i="9"/>
  <c r="C42" i="9"/>
  <c r="G41" i="9"/>
  <c r="C41" i="9"/>
  <c r="G39" i="9"/>
  <c r="C39" i="9"/>
  <c r="G38" i="9"/>
  <c r="C38" i="9"/>
  <c r="AM36" i="9"/>
  <c r="AF36" i="9"/>
  <c r="Y36" i="9"/>
  <c r="R36" i="9"/>
  <c r="K36" i="9"/>
  <c r="G36" i="9"/>
  <c r="C36" i="9"/>
  <c r="G35" i="9"/>
  <c r="C35" i="9"/>
  <c r="G34" i="9"/>
  <c r="C34" i="9"/>
  <c r="AM33" i="9"/>
  <c r="AF33" i="9"/>
  <c r="Y33" i="9"/>
  <c r="R33" i="9"/>
  <c r="K33" i="9"/>
  <c r="G33" i="9"/>
  <c r="C33" i="9"/>
  <c r="AM32" i="9"/>
  <c r="AF32" i="9"/>
  <c r="Y32" i="9"/>
  <c r="R32" i="9"/>
  <c r="K32" i="9"/>
  <c r="G32" i="9"/>
  <c r="C32" i="9"/>
  <c r="AM31" i="9"/>
  <c r="AF31" i="9"/>
  <c r="Y31" i="9"/>
  <c r="R31" i="9"/>
  <c r="K31" i="9"/>
  <c r="G31" i="9"/>
  <c r="C31" i="9"/>
  <c r="X31" i="9" s="1"/>
  <c r="Z31" i="9" s="1"/>
  <c r="AM30" i="9"/>
  <c r="AF30" i="9"/>
  <c r="Y30" i="9"/>
  <c r="R30" i="9"/>
  <c r="K30" i="9"/>
  <c r="G30" i="9"/>
  <c r="C30" i="9"/>
  <c r="AM28" i="9"/>
  <c r="AF28" i="9"/>
  <c r="Y28" i="9"/>
  <c r="R28" i="9"/>
  <c r="K28" i="9"/>
  <c r="G28" i="9"/>
  <c r="C28" i="9"/>
  <c r="AM27" i="9"/>
  <c r="AF27" i="9"/>
  <c r="Y27" i="9"/>
  <c r="R27" i="9"/>
  <c r="K27" i="9"/>
  <c r="G27" i="9"/>
  <c r="C27" i="9"/>
  <c r="AM26" i="9"/>
  <c r="AF26" i="9"/>
  <c r="Y26" i="9"/>
  <c r="R26" i="9"/>
  <c r="K26" i="9"/>
  <c r="G26" i="9"/>
  <c r="C26" i="9"/>
  <c r="AM25" i="9"/>
  <c r="AF25" i="9"/>
  <c r="Y25" i="9"/>
  <c r="R25" i="9"/>
  <c r="K25" i="9"/>
  <c r="G25" i="9"/>
  <c r="C25" i="9"/>
  <c r="AM24" i="9"/>
  <c r="AF24" i="9"/>
  <c r="Y24" i="9"/>
  <c r="R24" i="9"/>
  <c r="K24" i="9"/>
  <c r="G24" i="9"/>
  <c r="C24" i="9"/>
  <c r="AM23" i="9"/>
  <c r="AF23" i="9"/>
  <c r="Y23" i="9"/>
  <c r="R23" i="9"/>
  <c r="K23" i="9"/>
  <c r="G23" i="9"/>
  <c r="C23" i="9"/>
  <c r="AM22" i="9"/>
  <c r="AF22" i="9"/>
  <c r="Y22" i="9"/>
  <c r="R22" i="9"/>
  <c r="K22" i="9"/>
  <c r="G22" i="9"/>
  <c r="C22" i="9"/>
  <c r="F22" i="9" s="1"/>
  <c r="AM21" i="9"/>
  <c r="AF21" i="9"/>
  <c r="AC21" i="9"/>
  <c r="Y21" i="9"/>
  <c r="S21" i="9"/>
  <c r="R21" i="9"/>
  <c r="Q21" i="9"/>
  <c r="L21" i="9"/>
  <c r="N21" i="9" s="1"/>
  <c r="K21" i="9"/>
  <c r="J21" i="9"/>
  <c r="H21" i="9"/>
  <c r="G21" i="9"/>
  <c r="F21" i="9"/>
  <c r="C21" i="9"/>
  <c r="X21" i="9" s="1"/>
  <c r="AM20" i="9"/>
  <c r="AF20" i="9"/>
  <c r="Y20" i="9"/>
  <c r="R20" i="9"/>
  <c r="K20" i="9"/>
  <c r="G20" i="9"/>
  <c r="C20" i="9"/>
  <c r="AM19" i="9"/>
  <c r="AF19" i="9"/>
  <c r="Y19" i="9"/>
  <c r="R19" i="9"/>
  <c r="K19" i="9"/>
  <c r="G19" i="9"/>
  <c r="C19" i="9"/>
  <c r="F19" i="9" s="1"/>
  <c r="H19" i="9" s="1"/>
  <c r="O19" i="9" s="1"/>
  <c r="AM18" i="9"/>
  <c r="AF18" i="9"/>
  <c r="Y18" i="9"/>
  <c r="R18" i="9"/>
  <c r="K18" i="9"/>
  <c r="G18" i="9"/>
  <c r="C18" i="9"/>
  <c r="B18" i="9"/>
  <c r="AM17" i="9"/>
  <c r="AF17" i="9"/>
  <c r="Y17" i="9"/>
  <c r="R17" i="9"/>
  <c r="K17" i="9"/>
  <c r="G17" i="9"/>
  <c r="C17" i="9"/>
  <c r="B17" i="9"/>
  <c r="AM16" i="9"/>
  <c r="AF16" i="9"/>
  <c r="Y16" i="9"/>
  <c r="R16" i="9"/>
  <c r="K16" i="9"/>
  <c r="G16" i="9"/>
  <c r="C16" i="9"/>
  <c r="AM15" i="9"/>
  <c r="AF15" i="9"/>
  <c r="AE15" i="9"/>
  <c r="AG15" i="9" s="1"/>
  <c r="Y15" i="9"/>
  <c r="X15" i="9"/>
  <c r="R15" i="9"/>
  <c r="Q15" i="9"/>
  <c r="S15" i="9" s="1"/>
  <c r="K15" i="9"/>
  <c r="G15" i="9"/>
  <c r="F15" i="9"/>
  <c r="H15" i="9" s="1"/>
  <c r="C15" i="9"/>
  <c r="AL15" i="9" s="1"/>
  <c r="AP12" i="9"/>
  <c r="AI12" i="9"/>
  <c r="AB12" i="9"/>
  <c r="U12" i="9"/>
  <c r="N12" i="9"/>
  <c r="AN11" i="9"/>
  <c r="AQ11" i="9" s="1"/>
  <c r="AG11" i="9"/>
  <c r="AJ11" i="9" s="1"/>
  <c r="Z11" i="9"/>
  <c r="AC11" i="9" s="1"/>
  <c r="S11" i="9"/>
  <c r="V11" i="9" s="1"/>
  <c r="L11" i="9"/>
  <c r="O11" i="9" s="1"/>
  <c r="H11" i="9"/>
  <c r="F359" i="8"/>
  <c r="G359" i="8" s="1"/>
  <c r="G354" i="8"/>
  <c r="H354" i="8" s="1"/>
  <c r="I354" i="8" s="1"/>
  <c r="F354" i="8"/>
  <c r="I353" i="8"/>
  <c r="J353" i="8" s="1"/>
  <c r="D502" i="7" s="1"/>
  <c r="H353" i="8"/>
  <c r="F353" i="8"/>
  <c r="G353" i="8" s="1"/>
  <c r="G351" i="8"/>
  <c r="H351" i="8" s="1"/>
  <c r="F351" i="8"/>
  <c r="H350" i="8"/>
  <c r="I350" i="8" s="1"/>
  <c r="G350" i="8"/>
  <c r="D496" i="4" s="1"/>
  <c r="F350" i="8"/>
  <c r="G349" i="8"/>
  <c r="H349" i="8" s="1"/>
  <c r="I349" i="8" s="1"/>
  <c r="J349" i="8" s="1"/>
  <c r="D498" i="7" s="1"/>
  <c r="F349" i="8"/>
  <c r="F348" i="8"/>
  <c r="D473" i="3" s="1"/>
  <c r="G347" i="8"/>
  <c r="H347" i="8" s="1"/>
  <c r="D495" i="5" s="1"/>
  <c r="F347" i="8"/>
  <c r="J346" i="8"/>
  <c r="I346" i="8"/>
  <c r="H346" i="8"/>
  <c r="G346" i="8"/>
  <c r="F346" i="8"/>
  <c r="G332" i="8"/>
  <c r="D461" i="4" s="1"/>
  <c r="F332" i="8"/>
  <c r="D440" i="3" s="1"/>
  <c r="J331" i="8"/>
  <c r="I331" i="8"/>
  <c r="H331" i="8"/>
  <c r="G331" i="8"/>
  <c r="F331" i="8"/>
  <c r="F327" i="8"/>
  <c r="G327" i="8" s="1"/>
  <c r="H327" i="8" s="1"/>
  <c r="I327" i="8" s="1"/>
  <c r="J327" i="8" s="1"/>
  <c r="G326" i="8"/>
  <c r="H326" i="8" s="1"/>
  <c r="I326" i="8" s="1"/>
  <c r="J326" i="8" s="1"/>
  <c r="F326" i="8"/>
  <c r="J318" i="8"/>
  <c r="I318" i="8"/>
  <c r="H318" i="8"/>
  <c r="G318" i="8"/>
  <c r="F318" i="8"/>
  <c r="H315" i="8"/>
  <c r="I315" i="8" s="1"/>
  <c r="G315" i="8"/>
  <c r="D523" i="4" s="1"/>
  <c r="H314" i="8"/>
  <c r="I314" i="8" s="1"/>
  <c r="G314" i="8"/>
  <c r="I313" i="8"/>
  <c r="J313" i="8" s="1"/>
  <c r="D524" i="7" s="1"/>
  <c r="G313" i="8"/>
  <c r="H313" i="8" s="1"/>
  <c r="G312" i="8"/>
  <c r="D520" i="4" s="1"/>
  <c r="F306" i="8"/>
  <c r="G306" i="8" s="1"/>
  <c r="H306" i="8" s="1"/>
  <c r="I306" i="8" s="1"/>
  <c r="J306" i="8" s="1"/>
  <c r="J305" i="8"/>
  <c r="F305" i="8"/>
  <c r="G305" i="8" s="1"/>
  <c r="H305" i="8" s="1"/>
  <c r="I305" i="8" s="1"/>
  <c r="F304" i="8"/>
  <c r="G304" i="8" s="1"/>
  <c r="H304" i="8" s="1"/>
  <c r="I304" i="8" s="1"/>
  <c r="J304" i="8" s="1"/>
  <c r="F303" i="8"/>
  <c r="F302" i="8"/>
  <c r="G302" i="8" s="1"/>
  <c r="H302" i="8" s="1"/>
  <c r="I302" i="8" s="1"/>
  <c r="J302" i="8" s="1"/>
  <c r="F301" i="8"/>
  <c r="G301" i="8" s="1"/>
  <c r="H301" i="8" s="1"/>
  <c r="I301" i="8" s="1"/>
  <c r="J301" i="8" s="1"/>
  <c r="G300" i="8"/>
  <c r="H300" i="8" s="1"/>
  <c r="I300" i="8" s="1"/>
  <c r="J300" i="8" s="1"/>
  <c r="F300" i="8"/>
  <c r="F299" i="8"/>
  <c r="J298" i="8"/>
  <c r="I298" i="8"/>
  <c r="H298" i="8"/>
  <c r="G298" i="8"/>
  <c r="F298" i="8"/>
  <c r="B296" i="8"/>
  <c r="B295" i="8"/>
  <c r="B294" i="8"/>
  <c r="B293" i="8"/>
  <c r="B292" i="8"/>
  <c r="B291" i="8"/>
  <c r="B290" i="8"/>
  <c r="B289" i="8"/>
  <c r="B288" i="8"/>
  <c r="B287" i="8"/>
  <c r="B286" i="8"/>
  <c r="J285" i="8"/>
  <c r="I285" i="8"/>
  <c r="H285" i="8"/>
  <c r="G285" i="8"/>
  <c r="F285" i="8"/>
  <c r="B280" i="8"/>
  <c r="B279" i="8"/>
  <c r="B278" i="8"/>
  <c r="B277" i="8"/>
  <c r="B276" i="8"/>
  <c r="B275" i="8"/>
  <c r="G274" i="8"/>
  <c r="F274" i="8"/>
  <c r="B274" i="8"/>
  <c r="F273" i="8"/>
  <c r="D25" i="3" s="1"/>
  <c r="B273" i="8"/>
  <c r="J272" i="8"/>
  <c r="I272" i="8"/>
  <c r="H272" i="8"/>
  <c r="G272" i="8"/>
  <c r="F272" i="8"/>
  <c r="B270" i="8"/>
  <c r="B269" i="8"/>
  <c r="B268" i="8"/>
  <c r="B267" i="8"/>
  <c r="B266" i="8"/>
  <c r="B265" i="8"/>
  <c r="B264" i="8"/>
  <c r="B263" i="8"/>
  <c r="B262" i="8"/>
  <c r="B261" i="8"/>
  <c r="B260" i="8"/>
  <c r="J259" i="8"/>
  <c r="I259" i="8"/>
  <c r="H259" i="8"/>
  <c r="G259" i="8"/>
  <c r="F259" i="8"/>
  <c r="H256" i="8"/>
  <c r="I256" i="8" s="1"/>
  <c r="J256" i="8" s="1"/>
  <c r="G256" i="8"/>
  <c r="F256" i="8"/>
  <c r="B255" i="8"/>
  <c r="G254" i="8"/>
  <c r="F254" i="8"/>
  <c r="B254" i="8"/>
  <c r="G253" i="8"/>
  <c r="Q47" i="12" s="1"/>
  <c r="F253" i="8"/>
  <c r="B253" i="8"/>
  <c r="B252" i="8"/>
  <c r="F251" i="8"/>
  <c r="B251" i="8"/>
  <c r="F250" i="8"/>
  <c r="J45" i="9" s="1"/>
  <c r="L45" i="9" s="1"/>
  <c r="B250" i="8"/>
  <c r="F249" i="8"/>
  <c r="B249" i="8"/>
  <c r="J248" i="8"/>
  <c r="I248" i="8"/>
  <c r="H248" i="8"/>
  <c r="G248" i="8"/>
  <c r="F248" i="8"/>
  <c r="B246" i="8"/>
  <c r="B245" i="8"/>
  <c r="B244" i="8"/>
  <c r="B243" i="8"/>
  <c r="B242" i="8"/>
  <c r="B241" i="8"/>
  <c r="B240" i="8"/>
  <c r="B239" i="8"/>
  <c r="B238" i="8"/>
  <c r="B237" i="8"/>
  <c r="B236" i="8"/>
  <c r="J235" i="8"/>
  <c r="I235" i="8"/>
  <c r="H235" i="8"/>
  <c r="G235" i="8"/>
  <c r="F235" i="8"/>
  <c r="G232" i="8"/>
  <c r="H232" i="8" s="1"/>
  <c r="I232" i="8" s="1"/>
  <c r="J232" i="8" s="1"/>
  <c r="F232" i="8"/>
  <c r="B232" i="8"/>
  <c r="H231" i="8"/>
  <c r="I231" i="8" s="1"/>
  <c r="J231" i="8" s="1"/>
  <c r="G231" i="8"/>
  <c r="F231" i="8"/>
  <c r="B231" i="8"/>
  <c r="F230" i="8"/>
  <c r="G230" i="8" s="1"/>
  <c r="H230" i="8" s="1"/>
  <c r="I230" i="8" s="1"/>
  <c r="J230" i="8" s="1"/>
  <c r="B230" i="8"/>
  <c r="G229" i="8"/>
  <c r="D235" i="4" s="1"/>
  <c r="F229" i="8"/>
  <c r="B229" i="8"/>
  <c r="H228" i="8"/>
  <c r="D300" i="5" s="1"/>
  <c r="G228" i="8"/>
  <c r="D298" i="4" s="1"/>
  <c r="F228" i="8"/>
  <c r="D298" i="3" s="1"/>
  <c r="B228" i="8"/>
  <c r="G227" i="8"/>
  <c r="H227" i="8" s="1"/>
  <c r="F227" i="8"/>
  <c r="B227" i="8"/>
  <c r="G226" i="8"/>
  <c r="D199" i="4" s="1"/>
  <c r="F226" i="8"/>
  <c r="D198" i="3" s="1"/>
  <c r="B226" i="8"/>
  <c r="G225" i="8"/>
  <c r="H225" i="8" s="1"/>
  <c r="F225" i="8"/>
  <c r="B225" i="8"/>
  <c r="F224" i="8"/>
  <c r="G224" i="8" s="1"/>
  <c r="B224" i="8"/>
  <c r="I223" i="8"/>
  <c r="J223" i="8" s="1"/>
  <c r="D75" i="7" s="1"/>
  <c r="H223" i="8"/>
  <c r="D75" i="5" s="1"/>
  <c r="G223" i="8"/>
  <c r="D74" i="4" s="1"/>
  <c r="F223" i="8"/>
  <c r="B223" i="8"/>
  <c r="F222" i="8"/>
  <c r="G222" i="8" s="1"/>
  <c r="B222" i="8"/>
  <c r="J221" i="8"/>
  <c r="I221" i="8"/>
  <c r="H221" i="8"/>
  <c r="G221" i="8"/>
  <c r="F221" i="8"/>
  <c r="F219" i="8"/>
  <c r="G219" i="8" s="1"/>
  <c r="H219" i="8" s="1"/>
  <c r="I219" i="8" s="1"/>
  <c r="J219" i="8" s="1"/>
  <c r="B219" i="8"/>
  <c r="H218" i="8"/>
  <c r="I218" i="8" s="1"/>
  <c r="J218" i="8" s="1"/>
  <c r="G218" i="8"/>
  <c r="F218" i="8"/>
  <c r="B218" i="8"/>
  <c r="F217" i="8"/>
  <c r="G217" i="8" s="1"/>
  <c r="H217" i="8" s="1"/>
  <c r="I217" i="8" s="1"/>
  <c r="J217" i="8" s="1"/>
  <c r="B217" i="8"/>
  <c r="F216" i="8"/>
  <c r="G216" i="8" s="1"/>
  <c r="B216" i="8"/>
  <c r="G215" i="8"/>
  <c r="H215" i="8" s="1"/>
  <c r="F215" i="8"/>
  <c r="B215" i="8"/>
  <c r="H214" i="8"/>
  <c r="D337" i="5" s="1"/>
  <c r="G214" i="8"/>
  <c r="D334" i="4" s="1"/>
  <c r="F214" i="8"/>
  <c r="B214" i="8"/>
  <c r="H213" i="8"/>
  <c r="I213" i="8" s="1"/>
  <c r="G213" i="8"/>
  <c r="F213" i="8"/>
  <c r="B213" i="8"/>
  <c r="F212" i="8"/>
  <c r="G212" i="8" s="1"/>
  <c r="B212" i="8"/>
  <c r="F211" i="8"/>
  <c r="G211" i="8" s="1"/>
  <c r="B211" i="8"/>
  <c r="F210" i="8"/>
  <c r="B210" i="8"/>
  <c r="H209" i="8"/>
  <c r="I209" i="8" s="1"/>
  <c r="J209" i="8" s="1"/>
  <c r="G209" i="8"/>
  <c r="F209" i="8"/>
  <c r="B209" i="8"/>
  <c r="J208" i="8"/>
  <c r="I208" i="8"/>
  <c r="H208" i="8"/>
  <c r="G208" i="8"/>
  <c r="F208" i="8"/>
  <c r="B206" i="8"/>
  <c r="B205" i="8"/>
  <c r="B204" i="8"/>
  <c r="B203" i="8"/>
  <c r="B202" i="8"/>
  <c r="B201" i="8"/>
  <c r="B200" i="8"/>
  <c r="B199" i="8"/>
  <c r="B198" i="8"/>
  <c r="B197" i="8"/>
  <c r="B196" i="8"/>
  <c r="J195" i="8"/>
  <c r="I195" i="8"/>
  <c r="H195" i="8"/>
  <c r="G195" i="8"/>
  <c r="F195" i="8"/>
  <c r="B193" i="8"/>
  <c r="B192" i="8"/>
  <c r="B191" i="8"/>
  <c r="B190" i="8"/>
  <c r="B189" i="8"/>
  <c r="B188" i="8"/>
  <c r="B187" i="8"/>
  <c r="B186" i="8"/>
  <c r="B185" i="8"/>
  <c r="B184" i="8"/>
  <c r="B183" i="8"/>
  <c r="J182" i="8"/>
  <c r="I182" i="8"/>
  <c r="H182" i="8"/>
  <c r="G182" i="8"/>
  <c r="F182" i="8"/>
  <c r="B180" i="8"/>
  <c r="B179" i="8"/>
  <c r="B178" i="8"/>
  <c r="B177" i="8"/>
  <c r="B176" i="8"/>
  <c r="B175" i="8"/>
  <c r="B174" i="8"/>
  <c r="B173" i="8"/>
  <c r="B172" i="8"/>
  <c r="B171" i="8"/>
  <c r="B170" i="8"/>
  <c r="J169" i="8"/>
  <c r="I169" i="8"/>
  <c r="H169" i="8"/>
  <c r="G169" i="8"/>
  <c r="F169" i="8"/>
  <c r="B166" i="8"/>
  <c r="B165" i="8"/>
  <c r="B164" i="8"/>
  <c r="B163" i="8"/>
  <c r="B162" i="8"/>
  <c r="B161" i="8"/>
  <c r="B160" i="8"/>
  <c r="B159" i="8"/>
  <c r="B158" i="8"/>
  <c r="B157" i="8"/>
  <c r="B156" i="8"/>
  <c r="J155" i="8"/>
  <c r="I155" i="8"/>
  <c r="H155" i="8"/>
  <c r="G155" i="8"/>
  <c r="F155" i="8"/>
  <c r="B152" i="8"/>
  <c r="B151" i="8"/>
  <c r="B150" i="8"/>
  <c r="B149" i="8"/>
  <c r="B148" i="8"/>
  <c r="B147" i="8"/>
  <c r="B146" i="8"/>
  <c r="B145" i="8"/>
  <c r="B144" i="8"/>
  <c r="B143" i="8"/>
  <c r="B142" i="8"/>
  <c r="J141" i="8"/>
  <c r="I141" i="8"/>
  <c r="H141" i="8"/>
  <c r="G141" i="8"/>
  <c r="F141" i="8"/>
  <c r="C139" i="8"/>
  <c r="B139" i="8" s="1"/>
  <c r="C138" i="8"/>
  <c r="B138" i="8" s="1"/>
  <c r="C137" i="8"/>
  <c r="B137" i="8"/>
  <c r="C136" i="8"/>
  <c r="B136" i="8"/>
  <c r="C135" i="8"/>
  <c r="B135" i="8" s="1"/>
  <c r="C134" i="8"/>
  <c r="B134" i="8"/>
  <c r="C133" i="8"/>
  <c r="B133" i="8" s="1"/>
  <c r="C132" i="8"/>
  <c r="B132" i="8" s="1"/>
  <c r="C131" i="8"/>
  <c r="B131" i="8"/>
  <c r="C130" i="8"/>
  <c r="B130" i="8"/>
  <c r="C129" i="8"/>
  <c r="B129" i="8" s="1"/>
  <c r="J128" i="8"/>
  <c r="I128" i="8"/>
  <c r="H128" i="8"/>
  <c r="G128" i="8"/>
  <c r="F128" i="8"/>
  <c r="C126" i="8"/>
  <c r="B126" i="8" s="1"/>
  <c r="C125" i="8"/>
  <c r="B125" i="8" s="1"/>
  <c r="C124" i="8"/>
  <c r="B124" i="8"/>
  <c r="C123" i="8"/>
  <c r="B123" i="8" s="1"/>
  <c r="C122" i="8"/>
  <c r="B122" i="8"/>
  <c r="C121" i="8"/>
  <c r="B121" i="8"/>
  <c r="C120" i="8"/>
  <c r="B120" i="8" s="1"/>
  <c r="C119" i="8"/>
  <c r="B119" i="8" s="1"/>
  <c r="C118" i="8"/>
  <c r="B118" i="8" s="1"/>
  <c r="C117" i="8"/>
  <c r="B117" i="8"/>
  <c r="C116" i="8"/>
  <c r="B116" i="8" s="1"/>
  <c r="B113" i="8"/>
  <c r="B112" i="8"/>
  <c r="B111" i="8"/>
  <c r="B110" i="8"/>
  <c r="B109" i="8"/>
  <c r="B108" i="8"/>
  <c r="B107" i="8"/>
  <c r="B106" i="8"/>
  <c r="B105" i="8"/>
  <c r="B104" i="8"/>
  <c r="B103" i="8"/>
  <c r="J102" i="8"/>
  <c r="I102" i="8"/>
  <c r="H102" i="8"/>
  <c r="G102" i="8"/>
  <c r="F102" i="8"/>
  <c r="B100" i="8"/>
  <c r="B99" i="8"/>
  <c r="B98" i="8"/>
  <c r="B97" i="8"/>
  <c r="B96" i="8"/>
  <c r="B95" i="8"/>
  <c r="B94" i="8"/>
  <c r="B93" i="8"/>
  <c r="B92" i="8"/>
  <c r="B91" i="8"/>
  <c r="B90" i="8"/>
  <c r="J89" i="8"/>
  <c r="I89" i="8"/>
  <c r="H89" i="8"/>
  <c r="G89" i="8"/>
  <c r="F89" i="8"/>
  <c r="B86" i="8"/>
  <c r="B85" i="8"/>
  <c r="B84" i="8"/>
  <c r="B83" i="8"/>
  <c r="B82" i="8"/>
  <c r="B81" i="8"/>
  <c r="B80" i="8"/>
  <c r="B79" i="8"/>
  <c r="B78" i="8"/>
  <c r="B77" i="8"/>
  <c r="B76" i="8"/>
  <c r="B71" i="8"/>
  <c r="B70" i="8"/>
  <c r="B69" i="8"/>
  <c r="B68" i="8"/>
  <c r="B67" i="8"/>
  <c r="B66" i="8"/>
  <c r="B65" i="8"/>
  <c r="B64" i="8"/>
  <c r="J63" i="8"/>
  <c r="I63" i="8"/>
  <c r="H63" i="8"/>
  <c r="G63" i="8"/>
  <c r="F63" i="8"/>
  <c r="B60" i="8"/>
  <c r="B59" i="8"/>
  <c r="B58" i="8"/>
  <c r="B57" i="8"/>
  <c r="B56" i="8"/>
  <c r="B55" i="8"/>
  <c r="B54" i="8"/>
  <c r="B53" i="8"/>
  <c r="B52" i="8"/>
  <c r="B51" i="8"/>
  <c r="J50" i="8"/>
  <c r="I50" i="8"/>
  <c r="H50" i="8"/>
  <c r="G50" i="8"/>
  <c r="F50" i="8"/>
  <c r="B47" i="8"/>
  <c r="B46" i="8"/>
  <c r="B45" i="8"/>
  <c r="B44" i="8"/>
  <c r="B43" i="8"/>
  <c r="B42" i="8"/>
  <c r="B41" i="8"/>
  <c r="B40" i="8"/>
  <c r="B39" i="8"/>
  <c r="B38" i="8"/>
  <c r="B37" i="8"/>
  <c r="J36" i="8"/>
  <c r="I36" i="8"/>
  <c r="H36" i="8"/>
  <c r="G36" i="8"/>
  <c r="F36" i="8"/>
  <c r="B31" i="8"/>
  <c r="B30" i="8"/>
  <c r="B29" i="8"/>
  <c r="B28" i="8"/>
  <c r="B27" i="8"/>
  <c r="B26" i="8"/>
  <c r="B25" i="8"/>
  <c r="B24" i="8"/>
  <c r="B23" i="8"/>
  <c r="B22" i="8"/>
  <c r="B21" i="8"/>
  <c r="J20" i="8"/>
  <c r="I20" i="8"/>
  <c r="H20" i="8"/>
  <c r="G20" i="8"/>
  <c r="F20" i="8"/>
  <c r="B18" i="8"/>
  <c r="B17" i="8"/>
  <c r="B16" i="8"/>
  <c r="B15" i="8"/>
  <c r="B14" i="8"/>
  <c r="B13" i="8"/>
  <c r="B12" i="8"/>
  <c r="B11" i="8"/>
  <c r="B10" i="8"/>
  <c r="B9" i="8"/>
  <c r="B8" i="8"/>
  <c r="J7" i="8"/>
  <c r="I7" i="8"/>
  <c r="H7" i="8"/>
  <c r="G7" i="8"/>
  <c r="F7" i="8"/>
  <c r="A519" i="7"/>
  <c r="A518" i="7"/>
  <c r="A517" i="7"/>
  <c r="A516" i="7"/>
  <c r="A515" i="7"/>
  <c r="A514" i="7"/>
  <c r="D512" i="7"/>
  <c r="D508" i="7"/>
  <c r="A483" i="7"/>
  <c r="A482" i="7"/>
  <c r="A481" i="7"/>
  <c r="A480" i="7"/>
  <c r="A479" i="7"/>
  <c r="A478" i="7"/>
  <c r="D476" i="7"/>
  <c r="D475" i="7"/>
  <c r="D474" i="7"/>
  <c r="D473" i="7"/>
  <c r="D472" i="7"/>
  <c r="D471" i="7"/>
  <c r="D468" i="7"/>
  <c r="D467" i="7"/>
  <c r="D466" i="7"/>
  <c r="D465" i="7"/>
  <c r="D461" i="7"/>
  <c r="D460" i="7"/>
  <c r="D459" i="7"/>
  <c r="D458" i="7"/>
  <c r="D457" i="7"/>
  <c r="D456" i="7"/>
  <c r="D455" i="7"/>
  <c r="D454" i="7"/>
  <c r="D453" i="7"/>
  <c r="A441" i="7"/>
  <c r="A440" i="7"/>
  <c r="A439" i="7"/>
  <c r="A438" i="7"/>
  <c r="A437" i="7"/>
  <c r="A436" i="7"/>
  <c r="D431" i="7"/>
  <c r="A415" i="7"/>
  <c r="A414" i="7"/>
  <c r="A413" i="7"/>
  <c r="A412" i="7"/>
  <c r="A411" i="7"/>
  <c r="A410" i="7"/>
  <c r="D408" i="7"/>
  <c r="A392" i="7"/>
  <c r="A391" i="7"/>
  <c r="A390" i="7"/>
  <c r="A389" i="7"/>
  <c r="A388" i="7"/>
  <c r="A387" i="7"/>
  <c r="D385" i="7"/>
  <c r="A369" i="7"/>
  <c r="A368" i="7"/>
  <c r="A367" i="7"/>
  <c r="A366" i="7"/>
  <c r="A365" i="7"/>
  <c r="A364" i="7"/>
  <c r="D362" i="7"/>
  <c r="A346" i="7"/>
  <c r="A345" i="7"/>
  <c r="A344" i="7"/>
  <c r="A343" i="7"/>
  <c r="A342" i="7"/>
  <c r="A341" i="7"/>
  <c r="D339" i="7"/>
  <c r="D337" i="7"/>
  <c r="D336" i="7"/>
  <c r="D332" i="7"/>
  <c r="D331" i="7"/>
  <c r="D330" i="7"/>
  <c r="D329" i="7"/>
  <c r="D328" i="7"/>
  <c r="D327" i="7"/>
  <c r="D326" i="7"/>
  <c r="D325" i="7"/>
  <c r="D324" i="7"/>
  <c r="A308" i="7"/>
  <c r="A307" i="7"/>
  <c r="A306" i="7"/>
  <c r="A305" i="7"/>
  <c r="A304" i="7"/>
  <c r="A303" i="7"/>
  <c r="D301" i="7"/>
  <c r="D298" i="7"/>
  <c r="D294" i="7"/>
  <c r="D293" i="7"/>
  <c r="D292" i="7"/>
  <c r="D291" i="7"/>
  <c r="D290" i="7"/>
  <c r="D289" i="7"/>
  <c r="D288" i="7"/>
  <c r="D287" i="7"/>
  <c r="A271" i="7"/>
  <c r="A270" i="7"/>
  <c r="A269" i="7"/>
  <c r="A268" i="7"/>
  <c r="A267" i="7"/>
  <c r="A266" i="7"/>
  <c r="D264" i="7"/>
  <c r="D263" i="7"/>
  <c r="D262" i="7"/>
  <c r="D261" i="7"/>
  <c r="A245" i="7"/>
  <c r="A244" i="7"/>
  <c r="A243" i="7"/>
  <c r="A242" i="7"/>
  <c r="A241" i="7"/>
  <c r="A240" i="7"/>
  <c r="D238" i="7"/>
  <c r="D235" i="7"/>
  <c r="D231" i="7"/>
  <c r="D230" i="7"/>
  <c r="D229" i="7"/>
  <c r="D228" i="7"/>
  <c r="D227" i="7"/>
  <c r="D226" i="7"/>
  <c r="D225" i="7"/>
  <c r="D224" i="7"/>
  <c r="A208" i="7"/>
  <c r="A207" i="7"/>
  <c r="A206" i="7"/>
  <c r="A205" i="7"/>
  <c r="A204" i="7"/>
  <c r="A203" i="7"/>
  <c r="D201" i="7"/>
  <c r="D198" i="7"/>
  <c r="D194" i="7"/>
  <c r="D193" i="7"/>
  <c r="D192" i="7"/>
  <c r="D191" i="7"/>
  <c r="D190" i="7"/>
  <c r="D189" i="7"/>
  <c r="D188" i="7"/>
  <c r="D187" i="7"/>
  <c r="D186" i="7"/>
  <c r="A167" i="7"/>
  <c r="A166" i="7"/>
  <c r="A165" i="7"/>
  <c r="A164" i="7"/>
  <c r="A163" i="7"/>
  <c r="A162" i="7"/>
  <c r="D160" i="7"/>
  <c r="D157" i="7"/>
  <c r="D153" i="7"/>
  <c r="D152" i="7"/>
  <c r="D151" i="7"/>
  <c r="D150" i="7"/>
  <c r="D149" i="7"/>
  <c r="D148" i="7"/>
  <c r="D147" i="7"/>
  <c r="D146" i="7"/>
  <c r="D145" i="7"/>
  <c r="D144" i="7"/>
  <c r="A125" i="7"/>
  <c r="A124" i="7"/>
  <c r="A123" i="7"/>
  <c r="A122" i="7"/>
  <c r="A121" i="7"/>
  <c r="A120" i="7"/>
  <c r="D118" i="7"/>
  <c r="D115" i="7"/>
  <c r="D111" i="7"/>
  <c r="D110" i="7"/>
  <c r="D109" i="7"/>
  <c r="D108" i="7"/>
  <c r="D107" i="7"/>
  <c r="D106" i="7"/>
  <c r="D105" i="7"/>
  <c r="D104" i="7"/>
  <c r="D103" i="7"/>
  <c r="D102" i="7"/>
  <c r="A83" i="7"/>
  <c r="A82" i="7"/>
  <c r="A81" i="7"/>
  <c r="A80" i="7"/>
  <c r="A79" i="7"/>
  <c r="A78" i="7"/>
  <c r="D76" i="7"/>
  <c r="D73" i="7"/>
  <c r="D69" i="7"/>
  <c r="D68" i="7"/>
  <c r="D67" i="7"/>
  <c r="D66" i="7"/>
  <c r="D65" i="7"/>
  <c r="D64" i="7"/>
  <c r="D63" i="7"/>
  <c r="D62" i="7"/>
  <c r="D61" i="7"/>
  <c r="D60" i="7"/>
  <c r="A44" i="7"/>
  <c r="A43" i="7"/>
  <c r="A42" i="7"/>
  <c r="A41" i="7"/>
  <c r="A40" i="7"/>
  <c r="A39" i="7"/>
  <c r="D37" i="7"/>
  <c r="D35" i="7"/>
  <c r="D30" i="7"/>
  <c r="D29" i="7"/>
  <c r="D28" i="7"/>
  <c r="D27" i="7"/>
  <c r="D26" i="7"/>
  <c r="D25" i="7"/>
  <c r="D24" i="7"/>
  <c r="D23" i="7"/>
  <c r="D22" i="7"/>
  <c r="D524" i="6"/>
  <c r="A519" i="6"/>
  <c r="A518" i="6"/>
  <c r="A517" i="6"/>
  <c r="A516" i="6"/>
  <c r="A515" i="6"/>
  <c r="A514" i="6"/>
  <c r="D512" i="6"/>
  <c r="D508" i="6"/>
  <c r="D502" i="6"/>
  <c r="D498" i="6"/>
  <c r="A483" i="6"/>
  <c r="A482" i="6"/>
  <c r="A481" i="6"/>
  <c r="A480" i="6"/>
  <c r="A479" i="6"/>
  <c r="A478" i="6"/>
  <c r="D476" i="6"/>
  <c r="D475" i="6"/>
  <c r="D474" i="6"/>
  <c r="D473" i="6"/>
  <c r="D472" i="6"/>
  <c r="D471" i="6"/>
  <c r="D468" i="6"/>
  <c r="D467" i="6"/>
  <c r="D466" i="6"/>
  <c r="D465" i="6"/>
  <c r="D461" i="6"/>
  <c r="D460" i="6"/>
  <c r="D459" i="6"/>
  <c r="D458" i="6"/>
  <c r="D457" i="6"/>
  <c r="D456" i="6"/>
  <c r="D455" i="6"/>
  <c r="D454" i="6"/>
  <c r="D453" i="6"/>
  <c r="A441" i="6"/>
  <c r="A440" i="6"/>
  <c r="A439" i="6"/>
  <c r="A438" i="6"/>
  <c r="A437" i="6"/>
  <c r="A436" i="6"/>
  <c r="D431" i="6"/>
  <c r="A415" i="6"/>
  <c r="A414" i="6"/>
  <c r="A413" i="6"/>
  <c r="A412" i="6"/>
  <c r="A411" i="6"/>
  <c r="A410" i="6"/>
  <c r="D408" i="6"/>
  <c r="D385" i="6"/>
  <c r="A369" i="6"/>
  <c r="A368" i="6"/>
  <c r="A367" i="6"/>
  <c r="A366" i="6"/>
  <c r="A365" i="6"/>
  <c r="A364" i="6"/>
  <c r="D362" i="6"/>
  <c r="A346" i="6"/>
  <c r="A345" i="6"/>
  <c r="A344" i="6"/>
  <c r="A343" i="6"/>
  <c r="A342" i="6"/>
  <c r="A341" i="6"/>
  <c r="D339" i="6"/>
  <c r="D336" i="6"/>
  <c r="D332" i="6"/>
  <c r="D331" i="6"/>
  <c r="D330" i="6"/>
  <c r="D329" i="6"/>
  <c r="D328" i="6"/>
  <c r="D327" i="6"/>
  <c r="D326" i="6"/>
  <c r="D325" i="6"/>
  <c r="D324" i="6"/>
  <c r="A308" i="6"/>
  <c r="A307" i="6"/>
  <c r="A306" i="6"/>
  <c r="A305" i="6"/>
  <c r="A304" i="6"/>
  <c r="A303" i="6"/>
  <c r="D301" i="6"/>
  <c r="D298" i="6"/>
  <c r="D294" i="6"/>
  <c r="D293" i="6"/>
  <c r="D292" i="6"/>
  <c r="D291" i="6"/>
  <c r="D290" i="6"/>
  <c r="D289" i="6"/>
  <c r="D288" i="6"/>
  <c r="D287" i="6"/>
  <c r="A271" i="6"/>
  <c r="A270" i="6"/>
  <c r="A269" i="6"/>
  <c r="A268" i="6"/>
  <c r="A267" i="6"/>
  <c r="A266" i="6"/>
  <c r="D264" i="6"/>
  <c r="D263" i="6"/>
  <c r="D262" i="6"/>
  <c r="D261" i="6"/>
  <c r="A245" i="6"/>
  <c r="A244" i="6"/>
  <c r="A243" i="6"/>
  <c r="A242" i="6"/>
  <c r="A241" i="6"/>
  <c r="A240" i="6"/>
  <c r="D238" i="6"/>
  <c r="D235" i="6"/>
  <c r="D231" i="6"/>
  <c r="D230" i="6"/>
  <c r="D229" i="6"/>
  <c r="D228" i="6"/>
  <c r="D227" i="6"/>
  <c r="D226" i="6"/>
  <c r="D225" i="6"/>
  <c r="D224" i="6"/>
  <c r="A208" i="6"/>
  <c r="A207" i="6"/>
  <c r="A206" i="6"/>
  <c r="A205" i="6"/>
  <c r="A204" i="6"/>
  <c r="A203" i="6"/>
  <c r="D201" i="6"/>
  <c r="D198" i="6"/>
  <c r="D194" i="6"/>
  <c r="D193" i="6"/>
  <c r="D192" i="6"/>
  <c r="D191" i="6"/>
  <c r="D190" i="6"/>
  <c r="D189" i="6"/>
  <c r="D188" i="6"/>
  <c r="D187" i="6"/>
  <c r="D186" i="6"/>
  <c r="A167" i="6"/>
  <c r="A166" i="6"/>
  <c r="A165" i="6"/>
  <c r="A164" i="6"/>
  <c r="A163" i="6"/>
  <c r="A162" i="6"/>
  <c r="D160" i="6"/>
  <c r="D157" i="6"/>
  <c r="D153" i="6"/>
  <c r="D152" i="6"/>
  <c r="D151" i="6"/>
  <c r="D150" i="6"/>
  <c r="D149" i="6"/>
  <c r="D148" i="6"/>
  <c r="D147" i="6"/>
  <c r="D146" i="6"/>
  <c r="D145" i="6"/>
  <c r="D144" i="6"/>
  <c r="A125" i="6"/>
  <c r="A124" i="6"/>
  <c r="A123" i="6"/>
  <c r="A122" i="6"/>
  <c r="A121" i="6"/>
  <c r="A120" i="6"/>
  <c r="D118" i="6"/>
  <c r="D115" i="6"/>
  <c r="D111" i="6"/>
  <c r="D110" i="6"/>
  <c r="D109" i="6"/>
  <c r="D108" i="6"/>
  <c r="D107" i="6"/>
  <c r="D106" i="6"/>
  <c r="D105" i="6"/>
  <c r="D104" i="6"/>
  <c r="D103" i="6"/>
  <c r="D102" i="6"/>
  <c r="A83" i="6"/>
  <c r="A82" i="6"/>
  <c r="A81" i="6"/>
  <c r="A80" i="6"/>
  <c r="A79" i="6"/>
  <c r="A78" i="6"/>
  <c r="D76" i="6"/>
  <c r="D73" i="6"/>
  <c r="D69" i="6"/>
  <c r="D68" i="6"/>
  <c r="D67" i="6"/>
  <c r="D66" i="6"/>
  <c r="D65" i="6"/>
  <c r="D64" i="6"/>
  <c r="D63" i="6"/>
  <c r="D62" i="6"/>
  <c r="D61" i="6"/>
  <c r="D60" i="6"/>
  <c r="A44" i="6"/>
  <c r="A43" i="6"/>
  <c r="A42" i="6"/>
  <c r="A41" i="6"/>
  <c r="A40" i="6"/>
  <c r="A39" i="6"/>
  <c r="D37" i="6"/>
  <c r="D30" i="6"/>
  <c r="D29" i="6"/>
  <c r="D28" i="6"/>
  <c r="D27" i="6"/>
  <c r="D26" i="6"/>
  <c r="D25" i="6"/>
  <c r="D24" i="6"/>
  <c r="D23" i="6"/>
  <c r="D22" i="6"/>
  <c r="D525" i="5"/>
  <c r="D523" i="5"/>
  <c r="A518" i="5"/>
  <c r="A517" i="5"/>
  <c r="A516" i="5"/>
  <c r="A515" i="5"/>
  <c r="A514" i="5"/>
  <c r="A513" i="5"/>
  <c r="D511" i="5"/>
  <c r="D507" i="5"/>
  <c r="D501" i="5"/>
  <c r="D498" i="5"/>
  <c r="D497" i="5"/>
  <c r="A483" i="5"/>
  <c r="A482" i="5"/>
  <c r="A481" i="5"/>
  <c r="A480" i="5"/>
  <c r="A479" i="5"/>
  <c r="A478" i="5"/>
  <c r="D476" i="5"/>
  <c r="D475" i="5"/>
  <c r="D474" i="5"/>
  <c r="D473" i="5"/>
  <c r="D472" i="5"/>
  <c r="D471" i="5"/>
  <c r="D468" i="5"/>
  <c r="D467" i="5"/>
  <c r="D466" i="5"/>
  <c r="D465" i="5"/>
  <c r="D461" i="5"/>
  <c r="D460" i="5"/>
  <c r="D459" i="5"/>
  <c r="D458" i="5"/>
  <c r="D457" i="5"/>
  <c r="D456" i="5"/>
  <c r="D455" i="5"/>
  <c r="D454" i="5"/>
  <c r="D453" i="5"/>
  <c r="A441" i="5"/>
  <c r="A440" i="5"/>
  <c r="A439" i="5"/>
  <c r="A438" i="5"/>
  <c r="A437" i="5"/>
  <c r="A436" i="5"/>
  <c r="D431" i="5"/>
  <c r="A415" i="5"/>
  <c r="A414" i="5"/>
  <c r="A413" i="5"/>
  <c r="A412" i="5"/>
  <c r="A411" i="5"/>
  <c r="A410" i="5"/>
  <c r="D408" i="5"/>
  <c r="A392" i="5"/>
  <c r="A391" i="5"/>
  <c r="A390" i="5"/>
  <c r="A389" i="5"/>
  <c r="A388" i="5"/>
  <c r="A387" i="5"/>
  <c r="D385" i="5"/>
  <c r="A369" i="5"/>
  <c r="A368" i="5"/>
  <c r="A367" i="5"/>
  <c r="A366" i="5"/>
  <c r="A365" i="5"/>
  <c r="A364" i="5"/>
  <c r="D362" i="5"/>
  <c r="A346" i="5"/>
  <c r="A345" i="5"/>
  <c r="A344" i="5"/>
  <c r="A343" i="5"/>
  <c r="A342" i="5"/>
  <c r="A341" i="5"/>
  <c r="D339" i="5"/>
  <c r="D336" i="5"/>
  <c r="D332" i="5"/>
  <c r="D331" i="5"/>
  <c r="D330" i="5"/>
  <c r="D329" i="5"/>
  <c r="D328" i="5"/>
  <c r="D327" i="5"/>
  <c r="D326" i="5"/>
  <c r="D325" i="5"/>
  <c r="D324" i="5"/>
  <c r="A308" i="5"/>
  <c r="A307" i="5"/>
  <c r="A306" i="5"/>
  <c r="A305" i="5"/>
  <c r="A304" i="5"/>
  <c r="A303" i="5"/>
  <c r="D301" i="5"/>
  <c r="D298" i="5"/>
  <c r="D294" i="5"/>
  <c r="D293" i="5"/>
  <c r="D292" i="5"/>
  <c r="D291" i="5"/>
  <c r="D290" i="5"/>
  <c r="D289" i="5"/>
  <c r="D288" i="5"/>
  <c r="D287" i="5"/>
  <c r="A271" i="5"/>
  <c r="A270" i="5"/>
  <c r="A269" i="5"/>
  <c r="A268" i="5"/>
  <c r="A267" i="5"/>
  <c r="A266" i="5"/>
  <c r="D264" i="5"/>
  <c r="D263" i="5"/>
  <c r="D262" i="5"/>
  <c r="D261" i="5"/>
  <c r="A245" i="5"/>
  <c r="A244" i="5"/>
  <c r="A243" i="5"/>
  <c r="A242" i="5"/>
  <c r="A241" i="5"/>
  <c r="A240" i="5"/>
  <c r="D238" i="5"/>
  <c r="D235" i="5"/>
  <c r="D231" i="5"/>
  <c r="D230" i="5"/>
  <c r="D229" i="5"/>
  <c r="D228" i="5"/>
  <c r="D227" i="5"/>
  <c r="D226" i="5"/>
  <c r="D225" i="5"/>
  <c r="D224" i="5"/>
  <c r="A208" i="5"/>
  <c r="A207" i="5"/>
  <c r="A206" i="5"/>
  <c r="A205" i="5"/>
  <c r="A204" i="5"/>
  <c r="A203" i="5"/>
  <c r="D201" i="5"/>
  <c r="D199" i="5"/>
  <c r="D198" i="5"/>
  <c r="D194" i="5"/>
  <c r="D193" i="5"/>
  <c r="D192" i="5"/>
  <c r="D191" i="5"/>
  <c r="D190" i="5"/>
  <c r="D189" i="5"/>
  <c r="D188" i="5"/>
  <c r="D187" i="5"/>
  <c r="D186" i="5"/>
  <c r="A167" i="5"/>
  <c r="A166" i="5"/>
  <c r="A165" i="5"/>
  <c r="A164" i="5"/>
  <c r="A163" i="5"/>
  <c r="A162" i="5"/>
  <c r="D160" i="5"/>
  <c r="D157" i="5"/>
  <c r="D153" i="5"/>
  <c r="D152" i="5"/>
  <c r="D151" i="5"/>
  <c r="D150" i="5"/>
  <c r="D149" i="5"/>
  <c r="D148" i="5"/>
  <c r="D147" i="5"/>
  <c r="D146" i="5"/>
  <c r="D145" i="5"/>
  <c r="D144" i="5"/>
  <c r="A125" i="5"/>
  <c r="A124" i="5"/>
  <c r="A123" i="5"/>
  <c r="A122" i="5"/>
  <c r="A121" i="5"/>
  <c r="A120" i="5"/>
  <c r="D118" i="5"/>
  <c r="D115" i="5"/>
  <c r="D111" i="5"/>
  <c r="D110" i="5"/>
  <c r="D109" i="5"/>
  <c r="D108" i="5"/>
  <c r="D107" i="5"/>
  <c r="D106" i="5"/>
  <c r="D105" i="5"/>
  <c r="D104" i="5"/>
  <c r="D103" i="5"/>
  <c r="D102" i="5"/>
  <c r="A83" i="5"/>
  <c r="A82" i="5"/>
  <c r="A81" i="5"/>
  <c r="A80" i="5"/>
  <c r="A79" i="5"/>
  <c r="A78" i="5"/>
  <c r="D76" i="5"/>
  <c r="D73" i="5"/>
  <c r="D69" i="5"/>
  <c r="D68" i="5"/>
  <c r="D67" i="5"/>
  <c r="D66" i="5"/>
  <c r="D65" i="5"/>
  <c r="D64" i="5"/>
  <c r="D63" i="5"/>
  <c r="D62" i="5"/>
  <c r="D61" i="5"/>
  <c r="D60" i="5"/>
  <c r="A44" i="5"/>
  <c r="A43" i="5"/>
  <c r="A42" i="5"/>
  <c r="A41" i="5"/>
  <c r="A40" i="5"/>
  <c r="A39" i="5"/>
  <c r="D37" i="5"/>
  <c r="D30" i="5"/>
  <c r="D29" i="5"/>
  <c r="D28" i="5"/>
  <c r="D27" i="5"/>
  <c r="D26" i="5"/>
  <c r="D25" i="5"/>
  <c r="D24" i="5"/>
  <c r="D23" i="5"/>
  <c r="D22" i="5"/>
  <c r="D522" i="4"/>
  <c r="D521" i="4"/>
  <c r="A516" i="4"/>
  <c r="A515" i="4"/>
  <c r="A514" i="4"/>
  <c r="A513" i="4"/>
  <c r="A512" i="4"/>
  <c r="A511" i="4"/>
  <c r="D509" i="4"/>
  <c r="D505" i="4"/>
  <c r="D499" i="4"/>
  <c r="D497" i="4"/>
  <c r="D495" i="4"/>
  <c r="D493" i="4"/>
  <c r="A480" i="4"/>
  <c r="A479" i="4"/>
  <c r="A478" i="4"/>
  <c r="A477" i="4"/>
  <c r="A476" i="4"/>
  <c r="A475" i="4"/>
  <c r="D473" i="4"/>
  <c r="D472" i="4"/>
  <c r="D471" i="4"/>
  <c r="D470" i="4"/>
  <c r="D469" i="4"/>
  <c r="D468" i="4"/>
  <c r="D465" i="4"/>
  <c r="D464" i="4"/>
  <c r="D463" i="4"/>
  <c r="D462" i="4"/>
  <c r="D458" i="4"/>
  <c r="D457" i="4"/>
  <c r="D456" i="4"/>
  <c r="D455" i="4"/>
  <c r="D454" i="4"/>
  <c r="D453" i="4"/>
  <c r="D452" i="4"/>
  <c r="D451" i="4"/>
  <c r="D450" i="4"/>
  <c r="A438" i="4"/>
  <c r="A437" i="4"/>
  <c r="A436" i="4"/>
  <c r="A435" i="4"/>
  <c r="A434" i="4"/>
  <c r="A433" i="4"/>
  <c r="D428" i="4"/>
  <c r="A412" i="4"/>
  <c r="A411" i="4"/>
  <c r="A410" i="4"/>
  <c r="A409" i="4"/>
  <c r="A408" i="4"/>
  <c r="A407" i="4"/>
  <c r="D405" i="4"/>
  <c r="A389" i="4"/>
  <c r="A388" i="4"/>
  <c r="A387" i="4"/>
  <c r="A386" i="4"/>
  <c r="A385" i="4"/>
  <c r="A384" i="4"/>
  <c r="D382" i="4"/>
  <c r="A366" i="4"/>
  <c r="A365" i="4"/>
  <c r="A364" i="4"/>
  <c r="A363" i="4"/>
  <c r="A362" i="4"/>
  <c r="A361" i="4"/>
  <c r="D359" i="4"/>
  <c r="A343" i="4"/>
  <c r="A342" i="4"/>
  <c r="A341" i="4"/>
  <c r="A340" i="4"/>
  <c r="A339" i="4"/>
  <c r="A338" i="4"/>
  <c r="D336" i="4"/>
  <c r="D333" i="4"/>
  <c r="D329" i="4"/>
  <c r="D328" i="4"/>
  <c r="D327" i="4"/>
  <c r="D326" i="4"/>
  <c r="D325" i="4"/>
  <c r="D324" i="4"/>
  <c r="D323" i="4"/>
  <c r="D322" i="4"/>
  <c r="A306" i="4"/>
  <c r="A305" i="4"/>
  <c r="A304" i="4"/>
  <c r="A303" i="4"/>
  <c r="A302" i="4"/>
  <c r="A301" i="4"/>
  <c r="D299" i="4"/>
  <c r="D296" i="4"/>
  <c r="D292" i="4"/>
  <c r="D291" i="4"/>
  <c r="D290" i="4"/>
  <c r="D289" i="4"/>
  <c r="D288" i="4"/>
  <c r="D287" i="4"/>
  <c r="D286" i="4"/>
  <c r="D285" i="4"/>
  <c r="A269" i="4"/>
  <c r="A268" i="4"/>
  <c r="A267" i="4"/>
  <c r="A266" i="4"/>
  <c r="A265" i="4"/>
  <c r="A264" i="4"/>
  <c r="D262" i="4"/>
  <c r="D261" i="4"/>
  <c r="D260" i="4"/>
  <c r="D259" i="4"/>
  <c r="A243" i="4"/>
  <c r="A242" i="4"/>
  <c r="A241" i="4"/>
  <c r="A240" i="4"/>
  <c r="A239" i="4"/>
  <c r="A238" i="4"/>
  <c r="D236" i="4"/>
  <c r="D233" i="4"/>
  <c r="D229" i="4"/>
  <c r="D228" i="4"/>
  <c r="D227" i="4"/>
  <c r="D226" i="4"/>
  <c r="D225" i="4"/>
  <c r="D224" i="4"/>
  <c r="D223" i="4"/>
  <c r="A207" i="4"/>
  <c r="A206" i="4"/>
  <c r="A205" i="4"/>
  <c r="A204" i="4"/>
  <c r="A203" i="4"/>
  <c r="A202" i="4"/>
  <c r="D200" i="4"/>
  <c r="D198" i="4"/>
  <c r="D197" i="4"/>
  <c r="D193" i="4"/>
  <c r="D192" i="4"/>
  <c r="D191" i="4"/>
  <c r="D190" i="4"/>
  <c r="D189" i="4"/>
  <c r="D188" i="4"/>
  <c r="D187" i="4"/>
  <c r="D186" i="4"/>
  <c r="A167" i="4"/>
  <c r="A166" i="4"/>
  <c r="A165" i="4"/>
  <c r="A164" i="4"/>
  <c r="A163" i="4"/>
  <c r="A162" i="4"/>
  <c r="D159" i="4"/>
  <c r="D158" i="4"/>
  <c r="D156" i="4"/>
  <c r="D152" i="4"/>
  <c r="D151" i="4"/>
  <c r="D150" i="4"/>
  <c r="D149" i="4"/>
  <c r="D148" i="4"/>
  <c r="D147" i="4"/>
  <c r="D146" i="4"/>
  <c r="D145" i="4"/>
  <c r="D144" i="4"/>
  <c r="A125" i="4"/>
  <c r="A124" i="4"/>
  <c r="A123" i="4"/>
  <c r="A122" i="4"/>
  <c r="A121" i="4"/>
  <c r="A120" i="4"/>
  <c r="D118" i="4"/>
  <c r="D115" i="4"/>
  <c r="D111" i="4"/>
  <c r="D110" i="4"/>
  <c r="D109" i="4"/>
  <c r="D108" i="4"/>
  <c r="D107" i="4"/>
  <c r="D106" i="4"/>
  <c r="D105" i="4"/>
  <c r="D104" i="4"/>
  <c r="D103" i="4"/>
  <c r="D102" i="4"/>
  <c r="D101" i="4"/>
  <c r="A82" i="4"/>
  <c r="A81" i="4"/>
  <c r="A80" i="4"/>
  <c r="A79" i="4"/>
  <c r="A78" i="4"/>
  <c r="A77" i="4"/>
  <c r="D75" i="4"/>
  <c r="D72" i="4"/>
  <c r="D68" i="4"/>
  <c r="D67" i="4"/>
  <c r="D66" i="4"/>
  <c r="D65" i="4"/>
  <c r="D64" i="4"/>
  <c r="D63" i="4"/>
  <c r="D62" i="4"/>
  <c r="D61" i="4"/>
  <c r="D60" i="4"/>
  <c r="A44" i="4"/>
  <c r="A43" i="4"/>
  <c r="A42" i="4"/>
  <c r="A41" i="4"/>
  <c r="A40" i="4"/>
  <c r="A39" i="4"/>
  <c r="D37" i="4"/>
  <c r="D35" i="4"/>
  <c r="D30" i="4"/>
  <c r="D29" i="4"/>
  <c r="D28" i="4"/>
  <c r="D27" i="4"/>
  <c r="D26" i="4"/>
  <c r="D24" i="4"/>
  <c r="D23" i="4"/>
  <c r="D22" i="4"/>
  <c r="D502" i="3"/>
  <c r="D501" i="3"/>
  <c r="D500" i="3"/>
  <c r="D499" i="3"/>
  <c r="A495" i="3"/>
  <c r="A492" i="3"/>
  <c r="D488" i="3"/>
  <c r="D484" i="3"/>
  <c r="D479" i="3"/>
  <c r="D478" i="3"/>
  <c r="D476" i="3"/>
  <c r="D475" i="3"/>
  <c r="D474" i="3"/>
  <c r="D472" i="3"/>
  <c r="A457" i="3"/>
  <c r="A456" i="3"/>
  <c r="D452" i="3"/>
  <c r="D451" i="3"/>
  <c r="D450" i="3"/>
  <c r="D449" i="3"/>
  <c r="D448" i="3"/>
  <c r="D447" i="3"/>
  <c r="D444" i="3"/>
  <c r="D443" i="3"/>
  <c r="D442" i="3"/>
  <c r="D441" i="3"/>
  <c r="D437" i="3"/>
  <c r="D436" i="3"/>
  <c r="D435" i="3"/>
  <c r="D434" i="3"/>
  <c r="D433" i="3"/>
  <c r="D432" i="3"/>
  <c r="D431" i="3"/>
  <c r="D430" i="3"/>
  <c r="D429" i="3"/>
  <c r="A417" i="3"/>
  <c r="A415" i="3"/>
  <c r="A413" i="3"/>
  <c r="A412" i="3"/>
  <c r="D407" i="3"/>
  <c r="A391" i="3"/>
  <c r="A389" i="3"/>
  <c r="A387" i="3"/>
  <c r="A386" i="3"/>
  <c r="D384" i="3"/>
  <c r="A368" i="3"/>
  <c r="A366" i="3"/>
  <c r="A364" i="3"/>
  <c r="A363" i="3"/>
  <c r="D361" i="3"/>
  <c r="A345" i="3"/>
  <c r="A343" i="3"/>
  <c r="A342" i="3"/>
  <c r="A341" i="3"/>
  <c r="D338" i="3"/>
  <c r="D337" i="3"/>
  <c r="D335" i="3"/>
  <c r="D336" i="3" s="1"/>
  <c r="D331" i="3"/>
  <c r="D330" i="3"/>
  <c r="D329" i="3"/>
  <c r="D328" i="3"/>
  <c r="D327" i="3"/>
  <c r="D326" i="3"/>
  <c r="D325" i="3"/>
  <c r="D324" i="3"/>
  <c r="D323" i="3"/>
  <c r="D322" i="3"/>
  <c r="A306" i="3"/>
  <c r="A304" i="3"/>
  <c r="A302" i="3"/>
  <c r="D299" i="3"/>
  <c r="D296" i="3"/>
  <c r="D297" i="4" s="1"/>
  <c r="D292" i="3"/>
  <c r="D291" i="3"/>
  <c r="D290" i="3"/>
  <c r="D289" i="3"/>
  <c r="D288" i="3"/>
  <c r="D287" i="3"/>
  <c r="D286" i="3"/>
  <c r="D285" i="3"/>
  <c r="A269" i="3"/>
  <c r="A267" i="3"/>
  <c r="A266" i="3"/>
  <c r="A265" i="3"/>
  <c r="D262" i="3"/>
  <c r="D261" i="3"/>
  <c r="D260" i="3"/>
  <c r="D259" i="3"/>
  <c r="A243" i="3"/>
  <c r="A241" i="3"/>
  <c r="A240" i="3"/>
  <c r="A238" i="3"/>
  <c r="D236" i="3"/>
  <c r="D235" i="3"/>
  <c r="D233" i="3"/>
  <c r="D229" i="3"/>
  <c r="D228" i="3"/>
  <c r="D227" i="3"/>
  <c r="D226" i="3"/>
  <c r="D225" i="3"/>
  <c r="D224" i="3"/>
  <c r="D223" i="3"/>
  <c r="D222" i="3"/>
  <c r="A206" i="3"/>
  <c r="A205" i="3"/>
  <c r="A204" i="3"/>
  <c r="A203" i="3"/>
  <c r="D199" i="3"/>
  <c r="D196" i="3"/>
  <c r="D197" i="3" s="1"/>
  <c r="D192" i="3"/>
  <c r="D191" i="3"/>
  <c r="D190" i="3"/>
  <c r="D189" i="3"/>
  <c r="D188" i="3"/>
  <c r="D187" i="3"/>
  <c r="D186" i="3"/>
  <c r="D185" i="3"/>
  <c r="D184" i="3"/>
  <c r="A163" i="3"/>
  <c r="A162" i="3"/>
  <c r="A161" i="3"/>
  <c r="A160" i="3"/>
  <c r="D158" i="3"/>
  <c r="D157" i="3"/>
  <c r="D155" i="3"/>
  <c r="D156" i="3" s="1"/>
  <c r="D151" i="3"/>
  <c r="D150" i="3"/>
  <c r="D149" i="3"/>
  <c r="D148" i="3"/>
  <c r="D147" i="3"/>
  <c r="D146" i="3"/>
  <c r="D145" i="3"/>
  <c r="D144" i="3"/>
  <c r="D143" i="3"/>
  <c r="A124" i="3"/>
  <c r="A122" i="3"/>
  <c r="D117" i="3"/>
  <c r="D114" i="3"/>
  <c r="D110" i="3"/>
  <c r="D109" i="3"/>
  <c r="D108" i="3"/>
  <c r="D107" i="3"/>
  <c r="D106" i="3"/>
  <c r="D105" i="3"/>
  <c r="D104" i="3"/>
  <c r="D103" i="3"/>
  <c r="D102" i="3"/>
  <c r="A83" i="3"/>
  <c r="A81" i="3"/>
  <c r="A80" i="3"/>
  <c r="A79" i="3"/>
  <c r="A78" i="3"/>
  <c r="D76" i="3"/>
  <c r="D75" i="3"/>
  <c r="D73" i="3"/>
  <c r="D69" i="3"/>
  <c r="D68" i="3"/>
  <c r="D67" i="3"/>
  <c r="D66" i="3"/>
  <c r="D65" i="3"/>
  <c r="D64" i="3"/>
  <c r="D63" i="3"/>
  <c r="D62" i="3"/>
  <c r="D61" i="3"/>
  <c r="D60" i="3"/>
  <c r="A44" i="3"/>
  <c r="A459" i="3" s="1"/>
  <c r="A43" i="3"/>
  <c r="A42" i="3"/>
  <c r="A493" i="3" s="1"/>
  <c r="A41" i="3"/>
  <c r="A414" i="3" s="1"/>
  <c r="A40" i="3"/>
  <c r="A491" i="3" s="1"/>
  <c r="A39" i="3"/>
  <c r="A454" i="3" s="1"/>
  <c r="D37" i="3"/>
  <c r="D35" i="3"/>
  <c r="D30" i="3"/>
  <c r="D29" i="3"/>
  <c r="D28" i="3"/>
  <c r="D27" i="3"/>
  <c r="D26" i="3"/>
  <c r="D24" i="3"/>
  <c r="D23" i="3"/>
  <c r="D22" i="3"/>
  <c r="G7" i="1"/>
  <c r="F7" i="1"/>
  <c r="E7" i="1"/>
  <c r="D7" i="1"/>
  <c r="C7" i="1"/>
  <c r="B7" i="1"/>
  <c r="G4" i="1"/>
  <c r="F4" i="1"/>
  <c r="E4" i="1"/>
  <c r="D4" i="1"/>
  <c r="C4" i="1"/>
  <c r="B4" i="1"/>
  <c r="S15" i="10" l="1"/>
  <c r="AN15" i="9"/>
  <c r="D499" i="5"/>
  <c r="I351" i="8"/>
  <c r="J314" i="8"/>
  <c r="D525" i="7" s="1"/>
  <c r="D525" i="6"/>
  <c r="I215" i="8"/>
  <c r="D299" i="5"/>
  <c r="H224" i="8"/>
  <c r="D117" i="4"/>
  <c r="D338" i="5"/>
  <c r="I227" i="8"/>
  <c r="H211" i="8"/>
  <c r="D116" i="4"/>
  <c r="D157" i="4"/>
  <c r="H212" i="8"/>
  <c r="J315" i="8"/>
  <c r="D526" i="7" s="1"/>
  <c r="D526" i="6"/>
  <c r="AL26" i="9"/>
  <c r="AN26" i="9" s="1"/>
  <c r="H216" i="8"/>
  <c r="D234" i="4"/>
  <c r="N45" i="9"/>
  <c r="X17" i="9"/>
  <c r="Z17" i="9" s="1"/>
  <c r="D159" i="5"/>
  <c r="I225" i="8"/>
  <c r="J354" i="8"/>
  <c r="D503" i="7" s="1"/>
  <c r="D503" i="6"/>
  <c r="O45" i="9"/>
  <c r="N21" i="10"/>
  <c r="O21" i="10" s="1"/>
  <c r="D36" i="4"/>
  <c r="H222" i="8"/>
  <c r="X42" i="10" s="1"/>
  <c r="AP15" i="9"/>
  <c r="AQ15" i="9" s="1"/>
  <c r="AJ31" i="9"/>
  <c r="F41" i="9"/>
  <c r="H41" i="9" s="1"/>
  <c r="AL24" i="10"/>
  <c r="AN24" i="10" s="1"/>
  <c r="AL36" i="9"/>
  <c r="O48" i="9"/>
  <c r="AL26" i="10"/>
  <c r="AN26" i="10" s="1"/>
  <c r="J350" i="8"/>
  <c r="D499" i="7" s="1"/>
  <c r="D499" i="6"/>
  <c r="U15" i="10"/>
  <c r="V15" i="10" s="1"/>
  <c r="X16" i="11"/>
  <c r="Z16" i="11" s="1"/>
  <c r="A390" i="3"/>
  <c r="A344" i="3"/>
  <c r="A242" i="3"/>
  <c r="A123" i="3"/>
  <c r="AE18" i="9"/>
  <c r="AG18" i="9" s="1"/>
  <c r="AE16" i="9"/>
  <c r="AG16" i="9" s="1"/>
  <c r="J20" i="10"/>
  <c r="L20" i="10" s="1"/>
  <c r="AL21" i="11"/>
  <c r="Q20" i="11"/>
  <c r="AE39" i="10"/>
  <c r="Q42" i="10"/>
  <c r="J39" i="10"/>
  <c r="X36" i="10"/>
  <c r="F36" i="10"/>
  <c r="Q33" i="10"/>
  <c r="F25" i="10"/>
  <c r="J22" i="10"/>
  <c r="X20" i="10"/>
  <c r="F23" i="9"/>
  <c r="H23" i="9" s="1"/>
  <c r="O23" i="9" s="1"/>
  <c r="X18" i="9"/>
  <c r="Z18" i="9" s="1"/>
  <c r="X16" i="9"/>
  <c r="Z16" i="9" s="1"/>
  <c r="F42" i="10"/>
  <c r="H42" i="10" s="1"/>
  <c r="AE36" i="10"/>
  <c r="AG36" i="10" s="1"/>
  <c r="Q22" i="10"/>
  <c r="X21" i="10"/>
  <c r="AE20" i="10"/>
  <c r="D502" i="5"/>
  <c r="D524" i="5"/>
  <c r="H359" i="8"/>
  <c r="D506" i="4"/>
  <c r="F16" i="9"/>
  <c r="H16" i="9" s="1"/>
  <c r="O16" i="9" s="1"/>
  <c r="AL17" i="9"/>
  <c r="AN17" i="9" s="1"/>
  <c r="X22" i="9"/>
  <c r="Z22" i="9" s="1"/>
  <c r="J23" i="9"/>
  <c r="L23" i="9" s="1"/>
  <c r="J30" i="9"/>
  <c r="L30" i="9" s="1"/>
  <c r="F33" i="9"/>
  <c r="H33" i="9" s="1"/>
  <c r="O33" i="9" s="1"/>
  <c r="J36" i="9"/>
  <c r="AL38" i="9"/>
  <c r="Q39" i="9"/>
  <c r="J41" i="9"/>
  <c r="J43" i="9"/>
  <c r="L43" i="9" s="1"/>
  <c r="F18" i="10"/>
  <c r="H18" i="10" s="1"/>
  <c r="O18" i="10" s="1"/>
  <c r="AE27" i="10"/>
  <c r="AG27" i="10" s="1"/>
  <c r="AE33" i="10"/>
  <c r="AG33" i="10" s="1"/>
  <c r="J28" i="11"/>
  <c r="F38" i="11"/>
  <c r="J16" i="12"/>
  <c r="AL26" i="12"/>
  <c r="X20" i="13"/>
  <c r="Z20" i="13" s="1"/>
  <c r="Q18" i="9"/>
  <c r="AE38" i="9"/>
  <c r="N46" i="9"/>
  <c r="O46" i="9" s="1"/>
  <c r="Q19" i="10"/>
  <c r="S19" i="10" s="1"/>
  <c r="AL20" i="10"/>
  <c r="AN20" i="10" s="1"/>
  <c r="AL21" i="10"/>
  <c r="AN21" i="10" s="1"/>
  <c r="Q30" i="10"/>
  <c r="S30" i="10" s="1"/>
  <c r="F33" i="10"/>
  <c r="H33" i="10" s="1"/>
  <c r="O33" i="10" s="1"/>
  <c r="Q34" i="10"/>
  <c r="AE34" i="10"/>
  <c r="J34" i="10"/>
  <c r="X34" i="10"/>
  <c r="F34" i="10"/>
  <c r="H34" i="10" s="1"/>
  <c r="N21" i="11"/>
  <c r="O21" i="11" s="1"/>
  <c r="X38" i="11"/>
  <c r="J41" i="13"/>
  <c r="G348" i="8"/>
  <c r="S18" i="9"/>
  <c r="U21" i="9"/>
  <c r="X25" i="9"/>
  <c r="Z25" i="9" s="1"/>
  <c r="AE33" i="9"/>
  <c r="F19" i="10"/>
  <c r="X23" i="10"/>
  <c r="F23" i="10"/>
  <c r="H23" i="10" s="1"/>
  <c r="O23" i="10" s="1"/>
  <c r="Q23" i="10"/>
  <c r="S23" i="10" s="1"/>
  <c r="AE23" i="10"/>
  <c r="AG23" i="10" s="1"/>
  <c r="J23" i="10"/>
  <c r="L23" i="10" s="1"/>
  <c r="Q24" i="10"/>
  <c r="J24" i="10"/>
  <c r="L24" i="10" s="1"/>
  <c r="X24" i="10"/>
  <c r="Z24" i="10" s="1"/>
  <c r="F24" i="10"/>
  <c r="H24" i="10" s="1"/>
  <c r="O24" i="10" s="1"/>
  <c r="J25" i="10"/>
  <c r="L25" i="10" s="1"/>
  <c r="AE26" i="10"/>
  <c r="AG26" i="10" s="1"/>
  <c r="J26" i="10"/>
  <c r="L26" i="10" s="1"/>
  <c r="F26" i="10"/>
  <c r="J42" i="10"/>
  <c r="AL26" i="11"/>
  <c r="AN26" i="11" s="1"/>
  <c r="Q42" i="11"/>
  <c r="J20" i="14"/>
  <c r="L20" i="14" s="1"/>
  <c r="X20" i="14"/>
  <c r="F20" i="14"/>
  <c r="H20" i="14" s="1"/>
  <c r="O20" i="14" s="1"/>
  <c r="Q20" i="14"/>
  <c r="AL20" i="14"/>
  <c r="AN20" i="14" s="1"/>
  <c r="AE20" i="14"/>
  <c r="AG20" i="14" s="1"/>
  <c r="AL27" i="16"/>
  <c r="X26" i="30"/>
  <c r="D36" i="3"/>
  <c r="A305" i="3"/>
  <c r="A365" i="3"/>
  <c r="D485" i="3"/>
  <c r="D335" i="4"/>
  <c r="D74" i="3"/>
  <c r="H312" i="8"/>
  <c r="Z15" i="9"/>
  <c r="J16" i="9"/>
  <c r="L16" i="9" s="1"/>
  <c r="V21" i="9"/>
  <c r="AE25" i="9"/>
  <c r="AG25" i="9" s="1"/>
  <c r="AL28" i="9"/>
  <c r="AN28" i="9" s="1"/>
  <c r="J32" i="9"/>
  <c r="L32" i="9" s="1"/>
  <c r="X32" i="9"/>
  <c r="Z32" i="9" s="1"/>
  <c r="J33" i="9"/>
  <c r="L33" i="9" s="1"/>
  <c r="AG33" i="9"/>
  <c r="J42" i="9"/>
  <c r="X42" i="9"/>
  <c r="J59" i="9"/>
  <c r="H19" i="10"/>
  <c r="O19" i="10" s="1"/>
  <c r="H25" i="10"/>
  <c r="O25" i="10" s="1"/>
  <c r="H26" i="10"/>
  <c r="O26" i="10" s="1"/>
  <c r="AL27" i="10"/>
  <c r="AN27" i="10" s="1"/>
  <c r="F20" i="11"/>
  <c r="H20" i="11" s="1"/>
  <c r="O20" i="11" s="1"/>
  <c r="J39" i="11"/>
  <c r="Q26" i="12"/>
  <c r="F39" i="12"/>
  <c r="H39" i="12" s="1"/>
  <c r="AE43" i="12"/>
  <c r="F22" i="13"/>
  <c r="Q17" i="9"/>
  <c r="S17" i="9" s="1"/>
  <c r="AL20" i="9"/>
  <c r="AN20" i="9" s="1"/>
  <c r="J26" i="9"/>
  <c r="L26" i="9" s="1"/>
  <c r="AL27" i="9"/>
  <c r="AN27" i="9" s="1"/>
  <c r="Q34" i="9"/>
  <c r="L36" i="9"/>
  <c r="AN36" i="9"/>
  <c r="H229" i="8"/>
  <c r="J22" i="9"/>
  <c r="L22" i="9" s="1"/>
  <c r="AE22" i="9"/>
  <c r="AG22" i="9" s="1"/>
  <c r="X24" i="9"/>
  <c r="Z24" i="9" s="1"/>
  <c r="Q27" i="9"/>
  <c r="S27" i="9" s="1"/>
  <c r="X28" i="9"/>
  <c r="Z28" i="9" s="1"/>
  <c r="J18" i="10"/>
  <c r="L18" i="10" s="1"/>
  <c r="A82" i="3"/>
  <c r="D115" i="3"/>
  <c r="A164" i="3"/>
  <c r="A455" i="3"/>
  <c r="G210" i="8"/>
  <c r="J48" i="41"/>
  <c r="J48" i="40"/>
  <c r="J48" i="37"/>
  <c r="J46" i="24"/>
  <c r="L46" i="24" s="1"/>
  <c r="J46" i="22"/>
  <c r="J46" i="23"/>
  <c r="L46" i="23" s="1"/>
  <c r="J46" i="21"/>
  <c r="J46" i="20"/>
  <c r="L46" i="20" s="1"/>
  <c r="J46" i="17"/>
  <c r="L46" i="17" s="1"/>
  <c r="J46" i="18"/>
  <c r="L46" i="18" s="1"/>
  <c r="J46" i="19"/>
  <c r="J46" i="15"/>
  <c r="L46" i="15" s="1"/>
  <c r="J46" i="14"/>
  <c r="L46" i="14" s="1"/>
  <c r="J46" i="16"/>
  <c r="L46" i="16" s="1"/>
  <c r="J46" i="12"/>
  <c r="L46" i="12" s="1"/>
  <c r="J46" i="10"/>
  <c r="L46" i="10" s="1"/>
  <c r="J46" i="13"/>
  <c r="L46" i="13" s="1"/>
  <c r="J46" i="11"/>
  <c r="G251" i="8"/>
  <c r="H22" i="9"/>
  <c r="O22" i="9" s="1"/>
  <c r="Q23" i="9"/>
  <c r="S23" i="9" s="1"/>
  <c r="J25" i="9"/>
  <c r="L25" i="9" s="1"/>
  <c r="F28" i="9"/>
  <c r="H28" i="9" s="1"/>
  <c r="O28" i="9" s="1"/>
  <c r="Q30" i="9"/>
  <c r="S30" i="9" s="1"/>
  <c r="F32" i="9"/>
  <c r="H32" i="9" s="1"/>
  <c r="J38" i="9"/>
  <c r="X39" i="9"/>
  <c r="F42" i="9"/>
  <c r="H42" i="9" s="1"/>
  <c r="N15" i="10"/>
  <c r="X16" i="10"/>
  <c r="Z16" i="10" s="1"/>
  <c r="AL22" i="10"/>
  <c r="AN22" i="10" s="1"/>
  <c r="X28" i="10"/>
  <c r="Z28" i="10" s="1"/>
  <c r="F28" i="10"/>
  <c r="H28" i="10" s="1"/>
  <c r="O28" i="10" s="1"/>
  <c r="AL28" i="10"/>
  <c r="AN28" i="10" s="1"/>
  <c r="Q28" i="10"/>
  <c r="AE28" i="10"/>
  <c r="AG28" i="10" s="1"/>
  <c r="J28" i="10"/>
  <c r="L28" i="10" s="1"/>
  <c r="X59" i="10"/>
  <c r="AL25" i="11"/>
  <c r="AN25" i="11" s="1"/>
  <c r="AL31" i="11"/>
  <c r="AN31" i="11" s="1"/>
  <c r="AL19" i="12"/>
  <c r="X21" i="13"/>
  <c r="Z21" i="13" s="1"/>
  <c r="AL30" i="13"/>
  <c r="AE38" i="14"/>
  <c r="X19" i="9"/>
  <c r="Z19" i="9" s="1"/>
  <c r="Q19" i="9"/>
  <c r="S19" i="9" s="1"/>
  <c r="AE19" i="9"/>
  <c r="AG19" i="9" s="1"/>
  <c r="I214" i="8"/>
  <c r="AE24" i="12"/>
  <c r="A201" i="3"/>
  <c r="A301" i="3"/>
  <c r="A119" i="3"/>
  <c r="D116" i="3"/>
  <c r="A202" i="3"/>
  <c r="A367" i="3"/>
  <c r="A416" i="3"/>
  <c r="A490" i="3"/>
  <c r="J19" i="9"/>
  <c r="AL19" i="9"/>
  <c r="Z21" i="9"/>
  <c r="F24" i="9"/>
  <c r="H24" i="9" s="1"/>
  <c r="O24" i="9" s="1"/>
  <c r="AE24" i="9"/>
  <c r="AG24" i="9" s="1"/>
  <c r="AE32" i="9"/>
  <c r="AG32" i="9" s="1"/>
  <c r="X34" i="9"/>
  <c r="F16" i="10"/>
  <c r="AG17" i="10"/>
  <c r="Q26" i="10"/>
  <c r="S26" i="10" s="1"/>
  <c r="J27" i="10"/>
  <c r="L27" i="10" s="1"/>
  <c r="AE30" i="10"/>
  <c r="AG30" i="10" s="1"/>
  <c r="S33" i="10"/>
  <c r="J36" i="10"/>
  <c r="L36" i="10" s="1"/>
  <c r="AL38" i="10"/>
  <c r="AL39" i="10"/>
  <c r="Q18" i="11"/>
  <c r="S18" i="11" s="1"/>
  <c r="AL18" i="11"/>
  <c r="AN18" i="11" s="1"/>
  <c r="AE18" i="11"/>
  <c r="J18" i="11"/>
  <c r="L18" i="11" s="1"/>
  <c r="F18" i="11"/>
  <c r="H18" i="11" s="1"/>
  <c r="O18" i="11" s="1"/>
  <c r="AE24" i="11"/>
  <c r="AG24" i="11" s="1"/>
  <c r="AL30" i="11"/>
  <c r="AN30" i="11" s="1"/>
  <c r="X25" i="12"/>
  <c r="Z25" i="12" s="1"/>
  <c r="AL17" i="13"/>
  <c r="J18" i="13"/>
  <c r="AE28" i="9"/>
  <c r="AG28" i="9" s="1"/>
  <c r="Q31" i="9"/>
  <c r="S31" i="9" s="1"/>
  <c r="AE31" i="9"/>
  <c r="AG31" i="9" s="1"/>
  <c r="X41" i="9"/>
  <c r="F35" i="9"/>
  <c r="H35" i="9" s="1"/>
  <c r="H16" i="10"/>
  <c r="L22" i="10"/>
  <c r="S24" i="10"/>
  <c r="X33" i="10"/>
  <c r="Z33" i="10" s="1"/>
  <c r="H36" i="10"/>
  <c r="F38" i="10"/>
  <c r="H38" i="10" s="1"/>
  <c r="AE43" i="10"/>
  <c r="AG43" i="10" s="1"/>
  <c r="Q43" i="10"/>
  <c r="S43" i="10" s="1"/>
  <c r="AL43" i="10"/>
  <c r="AN43" i="10" s="1"/>
  <c r="J43" i="10"/>
  <c r="L43" i="10" s="1"/>
  <c r="F43" i="10"/>
  <c r="H43" i="10" s="1"/>
  <c r="F24" i="11"/>
  <c r="H24" i="11" s="1"/>
  <c r="O24" i="11" s="1"/>
  <c r="J25" i="11"/>
  <c r="L25" i="11" s="1"/>
  <c r="AE39" i="11"/>
  <c r="X18" i="12"/>
  <c r="Z18" i="12" s="1"/>
  <c r="AC21" i="12"/>
  <c r="U21" i="12"/>
  <c r="X27" i="12"/>
  <c r="Z27" i="12" s="1"/>
  <c r="AL39" i="12"/>
  <c r="Q31" i="13"/>
  <c r="S31" i="13" s="1"/>
  <c r="F38" i="9"/>
  <c r="H38" i="9" s="1"/>
  <c r="Q39" i="10"/>
  <c r="J65" i="41"/>
  <c r="K37" i="41" s="1"/>
  <c r="J65" i="40"/>
  <c r="K37" i="40" s="1"/>
  <c r="J65" i="39"/>
  <c r="K37" i="39" s="1"/>
  <c r="J65" i="38"/>
  <c r="K37" i="38" s="1"/>
  <c r="J65" i="37"/>
  <c r="K37" i="37" s="1"/>
  <c r="J65" i="33"/>
  <c r="K37" i="33" s="1"/>
  <c r="J65" i="32"/>
  <c r="K37" i="32" s="1"/>
  <c r="J65" i="31"/>
  <c r="K37" i="31" s="1"/>
  <c r="J65" i="30"/>
  <c r="K37" i="30" s="1"/>
  <c r="J65" i="29"/>
  <c r="K37" i="29" s="1"/>
  <c r="J65" i="28"/>
  <c r="K37" i="28" s="1"/>
  <c r="J65" i="27"/>
  <c r="K37" i="27" s="1"/>
  <c r="J65" i="26"/>
  <c r="K37" i="26" s="1"/>
  <c r="J65" i="25"/>
  <c r="J63" i="24"/>
  <c r="J63" i="23"/>
  <c r="J63" i="22"/>
  <c r="J63" i="21"/>
  <c r="J63" i="19"/>
  <c r="J63" i="20"/>
  <c r="J63" i="16"/>
  <c r="J63" i="18"/>
  <c r="J63" i="17"/>
  <c r="J63" i="15"/>
  <c r="J63" i="14"/>
  <c r="J63" i="13"/>
  <c r="J63" i="12"/>
  <c r="J63" i="10"/>
  <c r="J63" i="9"/>
  <c r="F18" i="9"/>
  <c r="H18" i="9" s="1"/>
  <c r="O18" i="9" s="1"/>
  <c r="L19" i="9"/>
  <c r="AN19" i="9"/>
  <c r="AP19" i="9" s="1"/>
  <c r="O21" i="9"/>
  <c r="AL22" i="9"/>
  <c r="AN22" i="9" s="1"/>
  <c r="AP22" i="9" s="1"/>
  <c r="X23" i="9"/>
  <c r="Z23" i="9" s="1"/>
  <c r="A303" i="3"/>
  <c r="A121" i="3"/>
  <c r="A388" i="3"/>
  <c r="A120" i="3"/>
  <c r="D234" i="3"/>
  <c r="A264" i="3"/>
  <c r="A340" i="3"/>
  <c r="A458" i="3"/>
  <c r="A494" i="3"/>
  <c r="D35" i="5"/>
  <c r="D75" i="6"/>
  <c r="J31" i="10"/>
  <c r="L31" i="10" s="1"/>
  <c r="J46" i="41"/>
  <c r="J46" i="40"/>
  <c r="J46" i="37"/>
  <c r="L46" i="37" s="1"/>
  <c r="J44" i="24"/>
  <c r="J44" i="23"/>
  <c r="J44" i="21"/>
  <c r="J44" i="22"/>
  <c r="J44" i="20"/>
  <c r="J35" i="20" s="1"/>
  <c r="J44" i="19"/>
  <c r="J35" i="19" s="1"/>
  <c r="J44" i="18"/>
  <c r="J44" i="17"/>
  <c r="J44" i="16"/>
  <c r="J44" i="15"/>
  <c r="J44" i="11"/>
  <c r="J44" i="13"/>
  <c r="J44" i="14"/>
  <c r="J44" i="10"/>
  <c r="J44" i="9"/>
  <c r="G249" i="8"/>
  <c r="G299" i="8"/>
  <c r="AI15" i="9"/>
  <c r="Q16" i="9"/>
  <c r="S16" i="9" s="1"/>
  <c r="J27" i="9"/>
  <c r="L27" i="9" s="1"/>
  <c r="X27" i="9"/>
  <c r="Z27" i="9" s="1"/>
  <c r="J28" i="9"/>
  <c r="L28" i="9" s="1"/>
  <c r="F31" i="9"/>
  <c r="H31" i="9" s="1"/>
  <c r="O31" i="9" s="1"/>
  <c r="AL39" i="9"/>
  <c r="X43" i="9"/>
  <c r="Z43" i="9" s="1"/>
  <c r="N48" i="9"/>
  <c r="R48" i="10"/>
  <c r="Y47" i="10"/>
  <c r="G47" i="10"/>
  <c r="H47" i="10" s="1"/>
  <c r="G48" i="10"/>
  <c r="H48" i="10" s="1"/>
  <c r="O48" i="10" s="1"/>
  <c r="Y48" i="10"/>
  <c r="R47" i="10"/>
  <c r="AM47" i="10"/>
  <c r="AM48" i="10"/>
  <c r="K48" i="10"/>
  <c r="L48" i="10" s="1"/>
  <c r="J16" i="10"/>
  <c r="L16" i="10" s="1"/>
  <c r="X25" i="10"/>
  <c r="Z25" i="10" s="1"/>
  <c r="AE31" i="10"/>
  <c r="AL34" i="10"/>
  <c r="X17" i="11"/>
  <c r="Z17" i="11" s="1"/>
  <c r="AL17" i="11"/>
  <c r="AN17" i="11" s="1"/>
  <c r="Q17" i="11"/>
  <c r="S17" i="11" s="1"/>
  <c r="AE17" i="11"/>
  <c r="AG17" i="11" s="1"/>
  <c r="J17" i="11"/>
  <c r="L17" i="11" s="1"/>
  <c r="F17" i="11"/>
  <c r="H17" i="11" s="1"/>
  <c r="O17" i="11" s="1"/>
  <c r="U21" i="11"/>
  <c r="X31" i="11"/>
  <c r="Z31" i="11" s="1"/>
  <c r="F24" i="12"/>
  <c r="H24" i="12" s="1"/>
  <c r="O24" i="12" s="1"/>
  <c r="AL34" i="12"/>
  <c r="J49" i="41"/>
  <c r="J49" i="40"/>
  <c r="J49" i="37"/>
  <c r="J47" i="24"/>
  <c r="J47" i="23"/>
  <c r="J47" i="22"/>
  <c r="J47" i="21"/>
  <c r="J47" i="20"/>
  <c r="J47" i="19"/>
  <c r="J47" i="18"/>
  <c r="J47" i="17"/>
  <c r="J47" i="14"/>
  <c r="J47" i="15"/>
  <c r="J47" i="16"/>
  <c r="J47" i="12"/>
  <c r="J47" i="13"/>
  <c r="J47" i="11"/>
  <c r="J47" i="9"/>
  <c r="L47" i="9" s="1"/>
  <c r="J47" i="10"/>
  <c r="L47" i="10" s="1"/>
  <c r="F17" i="9"/>
  <c r="H17" i="9" s="1"/>
  <c r="AE17" i="9"/>
  <c r="AG17" i="9" s="1"/>
  <c r="AE21" i="9"/>
  <c r="AG21" i="9" s="1"/>
  <c r="Q22" i="9"/>
  <c r="S22" i="9" s="1"/>
  <c r="J24" i="9"/>
  <c r="L24" i="9" s="1"/>
  <c r="Q25" i="9"/>
  <c r="S25" i="9" s="1"/>
  <c r="X26" i="9"/>
  <c r="Z26" i="9" s="1"/>
  <c r="F27" i="9"/>
  <c r="H27" i="9" s="1"/>
  <c r="O27" i="9" s="1"/>
  <c r="AL34" i="9"/>
  <c r="X36" i="9"/>
  <c r="Z36" i="9" s="1"/>
  <c r="Q36" i="9"/>
  <c r="S36" i="9" s="1"/>
  <c r="AE36" i="9"/>
  <c r="AG36" i="9" s="1"/>
  <c r="F39" i="9"/>
  <c r="H39" i="9" s="1"/>
  <c r="AL43" i="9"/>
  <c r="AN43" i="9" s="1"/>
  <c r="Q17" i="10"/>
  <c r="S17" i="10" s="1"/>
  <c r="J17" i="10"/>
  <c r="L17" i="10" s="1"/>
  <c r="X17" i="10"/>
  <c r="Z17" i="10" s="1"/>
  <c r="F17" i="10"/>
  <c r="H17" i="10" s="1"/>
  <c r="O17" i="10" s="1"/>
  <c r="AL17" i="10"/>
  <c r="AN17" i="10" s="1"/>
  <c r="AP17" i="10" s="1"/>
  <c r="Z20" i="10"/>
  <c r="S22" i="10"/>
  <c r="Z23" i="10"/>
  <c r="X26" i="10"/>
  <c r="Z26" i="10" s="1"/>
  <c r="Q27" i="10"/>
  <c r="S27" i="10" s="1"/>
  <c r="AL30" i="10"/>
  <c r="AN30" i="10" s="1"/>
  <c r="AP30" i="10" s="1"/>
  <c r="AE32" i="10"/>
  <c r="AG32" i="10" s="1"/>
  <c r="AL41" i="10"/>
  <c r="Q16" i="11"/>
  <c r="S16" i="11" s="1"/>
  <c r="AL16" i="11"/>
  <c r="AN16" i="11" s="1"/>
  <c r="AE16" i="11"/>
  <c r="AG16" i="11" s="1"/>
  <c r="J16" i="11"/>
  <c r="L16" i="11" s="1"/>
  <c r="F16" i="11"/>
  <c r="H16" i="11" s="1"/>
  <c r="O16" i="11" s="1"/>
  <c r="J24" i="11"/>
  <c r="L24" i="11" s="1"/>
  <c r="L44" i="11"/>
  <c r="X17" i="12"/>
  <c r="Z17" i="12" s="1"/>
  <c r="Q17" i="13"/>
  <c r="S17" i="13" s="1"/>
  <c r="N21" i="13"/>
  <c r="O21" i="13" s="1"/>
  <c r="U21" i="13"/>
  <c r="V21" i="13"/>
  <c r="Q24" i="13"/>
  <c r="S24" i="13" s="1"/>
  <c r="X19" i="16"/>
  <c r="Z19" i="16" s="1"/>
  <c r="Q49" i="41"/>
  <c r="Q49" i="40"/>
  <c r="Q49" i="37"/>
  <c r="Q47" i="24"/>
  <c r="S47" i="24" s="1"/>
  <c r="Q47" i="23"/>
  <c r="Q47" i="22"/>
  <c r="Q47" i="21"/>
  <c r="Q47" i="19"/>
  <c r="S47" i="19" s="1"/>
  <c r="Q47" i="20"/>
  <c r="Q47" i="17"/>
  <c r="Q47" i="16"/>
  <c r="Q47" i="14"/>
  <c r="Q47" i="18"/>
  <c r="Q47" i="15"/>
  <c r="Q47" i="13"/>
  <c r="Q47" i="11"/>
  <c r="Q47" i="9"/>
  <c r="S47" i="9" s="1"/>
  <c r="Q47" i="10"/>
  <c r="Q20" i="9"/>
  <c r="S20" i="9" s="1"/>
  <c r="J20" i="9"/>
  <c r="L20" i="9" s="1"/>
  <c r="X20" i="9"/>
  <c r="Z20" i="9" s="1"/>
  <c r="F20" i="9"/>
  <c r="H20" i="9" s="1"/>
  <c r="O20" i="9" s="1"/>
  <c r="X38" i="9"/>
  <c r="Q42" i="9"/>
  <c r="D297" i="3"/>
  <c r="H226" i="8"/>
  <c r="I228" i="8"/>
  <c r="J47" i="41"/>
  <c r="J47" i="40"/>
  <c r="L47" i="40" s="1"/>
  <c r="J47" i="37"/>
  <c r="L47" i="37" s="1"/>
  <c r="J45" i="24"/>
  <c r="L45" i="24" s="1"/>
  <c r="J45" i="22"/>
  <c r="L45" i="22" s="1"/>
  <c r="J45" i="23"/>
  <c r="L45" i="23" s="1"/>
  <c r="J45" i="21"/>
  <c r="L45" i="21" s="1"/>
  <c r="J45" i="19"/>
  <c r="L45" i="19" s="1"/>
  <c r="J45" i="20"/>
  <c r="J45" i="17"/>
  <c r="J45" i="16"/>
  <c r="L45" i="16" s="1"/>
  <c r="J45" i="15"/>
  <c r="L45" i="15" s="1"/>
  <c r="J45" i="18"/>
  <c r="J45" i="14"/>
  <c r="J45" i="13"/>
  <c r="L45" i="13" s="1"/>
  <c r="J45" i="12"/>
  <c r="J45" i="11"/>
  <c r="L45" i="11" s="1"/>
  <c r="J45" i="10"/>
  <c r="L45" i="10" s="1"/>
  <c r="H253" i="8"/>
  <c r="H332" i="8"/>
  <c r="AL21" i="9"/>
  <c r="AN21" i="9" s="1"/>
  <c r="AE23" i="9"/>
  <c r="AG23" i="9" s="1"/>
  <c r="Q24" i="9"/>
  <c r="S24" i="9" s="1"/>
  <c r="Q26" i="9"/>
  <c r="S26" i="9" s="1"/>
  <c r="AE26" i="9"/>
  <c r="AG26" i="9" s="1"/>
  <c r="AL30" i="9"/>
  <c r="AN30" i="9" s="1"/>
  <c r="Q32" i="9"/>
  <c r="S32" i="9" s="1"/>
  <c r="X33" i="9"/>
  <c r="Z33" i="9" s="1"/>
  <c r="AG20" i="10"/>
  <c r="AE25" i="10"/>
  <c r="AG25" i="10" s="1"/>
  <c r="AL31" i="10"/>
  <c r="AN31" i="10" s="1"/>
  <c r="AL33" i="10"/>
  <c r="AN33" i="10" s="1"/>
  <c r="AP33" i="10" s="1"/>
  <c r="Z36" i="10"/>
  <c r="X43" i="10"/>
  <c r="Z43" i="10" s="1"/>
  <c r="X18" i="11"/>
  <c r="Z18" i="11" s="1"/>
  <c r="X28" i="11"/>
  <c r="Z28" i="11" s="1"/>
  <c r="J63" i="11"/>
  <c r="X16" i="12"/>
  <c r="Z16" i="12" s="1"/>
  <c r="F23" i="12"/>
  <c r="H23" i="12" s="1"/>
  <c r="O23" i="12" s="1"/>
  <c r="AE28" i="12"/>
  <c r="AG28" i="12" s="1"/>
  <c r="J28" i="12"/>
  <c r="L28" i="12" s="1"/>
  <c r="F28" i="12"/>
  <c r="H28" i="12" s="1"/>
  <c r="O28" i="12" s="1"/>
  <c r="X28" i="12"/>
  <c r="Z28" i="12" s="1"/>
  <c r="Q28" i="12"/>
  <c r="S28" i="12" s="1"/>
  <c r="AL28" i="12"/>
  <c r="AN28" i="12" s="1"/>
  <c r="Q34" i="12"/>
  <c r="J213" i="8"/>
  <c r="D199" i="7" s="1"/>
  <c r="D199" i="6"/>
  <c r="J18" i="9"/>
  <c r="L18" i="9" s="1"/>
  <c r="AE20" i="9"/>
  <c r="AG20" i="9" s="1"/>
  <c r="AL23" i="9"/>
  <c r="AN23" i="9" s="1"/>
  <c r="AL24" i="9"/>
  <c r="AN24" i="9" s="1"/>
  <c r="AE27" i="9"/>
  <c r="AG27" i="9" s="1"/>
  <c r="J31" i="9"/>
  <c r="L31" i="9" s="1"/>
  <c r="AL32" i="9"/>
  <c r="AN32" i="9" s="1"/>
  <c r="AP32" i="9" s="1"/>
  <c r="F34" i="9"/>
  <c r="H34" i="9" s="1"/>
  <c r="F36" i="9"/>
  <c r="H36" i="9" s="1"/>
  <c r="Q41" i="9"/>
  <c r="AE41" i="9"/>
  <c r="F43" i="9"/>
  <c r="H43" i="9" s="1"/>
  <c r="U21" i="10"/>
  <c r="AC21" i="10"/>
  <c r="AE24" i="10"/>
  <c r="AG24" i="10" s="1"/>
  <c r="X38" i="10"/>
  <c r="X19" i="11"/>
  <c r="Z19" i="11" s="1"/>
  <c r="AE23" i="11"/>
  <c r="AG23" i="11" s="1"/>
  <c r="J23" i="11"/>
  <c r="L23" i="11" s="1"/>
  <c r="X23" i="11"/>
  <c r="Z23" i="11" s="1"/>
  <c r="AL23" i="11"/>
  <c r="AN23" i="11" s="1"/>
  <c r="Q23" i="11"/>
  <c r="S23" i="11" s="1"/>
  <c r="F23" i="11"/>
  <c r="H23" i="11" s="1"/>
  <c r="O23" i="11" s="1"/>
  <c r="AE26" i="11"/>
  <c r="AG26" i="11" s="1"/>
  <c r="AL41" i="11"/>
  <c r="Q18" i="12"/>
  <c r="S18" i="12" s="1"/>
  <c r="J24" i="12"/>
  <c r="L24" i="12" s="1"/>
  <c r="Q31" i="12"/>
  <c r="S31" i="12" s="1"/>
  <c r="Q33" i="13"/>
  <c r="S33" i="13" s="1"/>
  <c r="D500" i="4"/>
  <c r="A239" i="3"/>
  <c r="A268" i="3"/>
  <c r="D35" i="6"/>
  <c r="G250" i="8"/>
  <c r="G273" i="8"/>
  <c r="D25" i="4" s="1"/>
  <c r="I347" i="8"/>
  <c r="J17" i="9"/>
  <c r="L17" i="9" s="1"/>
  <c r="F26" i="9"/>
  <c r="H26" i="9" s="1"/>
  <c r="O26" i="9" s="1"/>
  <c r="AE30" i="9"/>
  <c r="AG30" i="9" s="1"/>
  <c r="AL31" i="9"/>
  <c r="AN31" i="9" s="1"/>
  <c r="AL33" i="9"/>
  <c r="AN33" i="9" s="1"/>
  <c r="AP33" i="9" s="1"/>
  <c r="AL41" i="9"/>
  <c r="AE43" i="9"/>
  <c r="AG43" i="9" s="1"/>
  <c r="AE59" i="9"/>
  <c r="X59" i="9"/>
  <c r="O15" i="10"/>
  <c r="X18" i="10"/>
  <c r="Z18" i="10" s="1"/>
  <c r="Z21" i="10"/>
  <c r="AL23" i="10"/>
  <c r="AN23" i="10" s="1"/>
  <c r="AP23" i="10" s="1"/>
  <c r="J32" i="10"/>
  <c r="L32" i="10" s="1"/>
  <c r="X32" i="10"/>
  <c r="Z32" i="10" s="1"/>
  <c r="F32" i="10"/>
  <c r="H32" i="10" s="1"/>
  <c r="AL32" i="10"/>
  <c r="AN32" i="10" s="1"/>
  <c r="Q32" i="10"/>
  <c r="S32" i="10" s="1"/>
  <c r="AF47" i="10"/>
  <c r="X15" i="11"/>
  <c r="Z15" i="11" s="1"/>
  <c r="F15" i="11"/>
  <c r="H15" i="11" s="1"/>
  <c r="AL15" i="11"/>
  <c r="AN15" i="11" s="1"/>
  <c r="Q15" i="11"/>
  <c r="S15" i="11" s="1"/>
  <c r="AE15" i="11"/>
  <c r="AG15" i="11" s="1"/>
  <c r="J15" i="11"/>
  <c r="L15" i="11" s="1"/>
  <c r="AE25" i="11"/>
  <c r="AG25" i="11" s="1"/>
  <c r="Q31" i="11"/>
  <c r="S31" i="11" s="1"/>
  <c r="X36" i="11"/>
  <c r="Z36" i="11" s="1"/>
  <c r="AL36" i="11"/>
  <c r="AN36" i="11" s="1"/>
  <c r="Q36" i="11"/>
  <c r="S36" i="11" s="1"/>
  <c r="J36" i="11"/>
  <c r="L36" i="11" s="1"/>
  <c r="AE36" i="11"/>
  <c r="AG36" i="11" s="1"/>
  <c r="F36" i="11"/>
  <c r="H36" i="11" s="1"/>
  <c r="AE38" i="12"/>
  <c r="AL19" i="10"/>
  <c r="AN19" i="10" s="1"/>
  <c r="AG31" i="10"/>
  <c r="J41" i="10"/>
  <c r="AE20" i="11"/>
  <c r="AG20" i="11" s="1"/>
  <c r="X20" i="11"/>
  <c r="Z20" i="11" s="1"/>
  <c r="X21" i="11"/>
  <c r="Z21" i="11" s="1"/>
  <c r="F22" i="11"/>
  <c r="H22" i="11" s="1"/>
  <c r="O22" i="11" s="1"/>
  <c r="J27" i="11"/>
  <c r="L27" i="11" s="1"/>
  <c r="AE27" i="11"/>
  <c r="AG27" i="11" s="1"/>
  <c r="L28" i="11"/>
  <c r="Q32" i="11"/>
  <c r="S32" i="11" s="1"/>
  <c r="AL32" i="11"/>
  <c r="AN32" i="11" s="1"/>
  <c r="AL33" i="11"/>
  <c r="AN33" i="11" s="1"/>
  <c r="Q34" i="11"/>
  <c r="Q38" i="11"/>
  <c r="F39" i="11"/>
  <c r="H39" i="11" s="1"/>
  <c r="J41" i="11"/>
  <c r="AL43" i="11"/>
  <c r="AN43" i="11" s="1"/>
  <c r="R47" i="11"/>
  <c r="S47" i="11" s="1"/>
  <c r="J15" i="12"/>
  <c r="L15" i="12" s="1"/>
  <c r="AE15" i="12"/>
  <c r="AG15" i="12" s="1"/>
  <c r="L16" i="12"/>
  <c r="AL20" i="12"/>
  <c r="AN20" i="12" s="1"/>
  <c r="X22" i="12"/>
  <c r="Z22" i="12" s="1"/>
  <c r="X23" i="12"/>
  <c r="Z23" i="12" s="1"/>
  <c r="F32" i="12"/>
  <c r="H32" i="12" s="1"/>
  <c r="AL32" i="12"/>
  <c r="AN32" i="12" s="1"/>
  <c r="X33" i="12"/>
  <c r="Z33" i="12" s="1"/>
  <c r="H44" i="12"/>
  <c r="S47" i="12"/>
  <c r="L18" i="13"/>
  <c r="H22" i="13"/>
  <c r="O22" i="13" s="1"/>
  <c r="AN30" i="13"/>
  <c r="AL34" i="13"/>
  <c r="A165" i="3"/>
  <c r="X31" i="41"/>
  <c r="Z31" i="41" s="1"/>
  <c r="AL45" i="41"/>
  <c r="AN45" i="41" s="1"/>
  <c r="J30" i="41"/>
  <c r="L30" i="41" s="1"/>
  <c r="J40" i="41"/>
  <c r="Q35" i="41"/>
  <c r="S35" i="41" s="1"/>
  <c r="Q41" i="41"/>
  <c r="X45" i="41"/>
  <c r="Z45" i="41" s="1"/>
  <c r="J31" i="41"/>
  <c r="L31" i="41" s="1"/>
  <c r="F35" i="41"/>
  <c r="H35" i="41" s="1"/>
  <c r="J33" i="41"/>
  <c r="L33" i="41" s="1"/>
  <c r="J26" i="41"/>
  <c r="L26" i="41" s="1"/>
  <c r="AE25" i="41"/>
  <c r="AG25" i="41" s="1"/>
  <c r="J25" i="41"/>
  <c r="L25" i="41" s="1"/>
  <c r="AE40" i="41"/>
  <c r="AL35" i="41"/>
  <c r="AN35" i="41" s="1"/>
  <c r="F33" i="41"/>
  <c r="H33" i="41" s="1"/>
  <c r="O33" i="41" s="1"/>
  <c r="J20" i="41"/>
  <c r="L20" i="41" s="1"/>
  <c r="X40" i="41"/>
  <c r="AE20" i="41"/>
  <c r="AG20" i="41" s="1"/>
  <c r="F18" i="41"/>
  <c r="H18" i="41" s="1"/>
  <c r="O18" i="41" s="1"/>
  <c r="Q31" i="41"/>
  <c r="S31" i="41" s="1"/>
  <c r="F26" i="41"/>
  <c r="H26" i="41" s="1"/>
  <c r="O26" i="41" s="1"/>
  <c r="F25" i="41"/>
  <c r="H25" i="41" s="1"/>
  <c r="O25" i="41" s="1"/>
  <c r="Q40" i="41"/>
  <c r="J38" i="41"/>
  <c r="L38" i="41" s="1"/>
  <c r="X36" i="41"/>
  <c r="AE35" i="41"/>
  <c r="AG35" i="41" s="1"/>
  <c r="AE30" i="41"/>
  <c r="AG30" i="41" s="1"/>
  <c r="X25" i="41"/>
  <c r="Z25" i="41" s="1"/>
  <c r="Q43" i="41"/>
  <c r="X41" i="41"/>
  <c r="F30" i="41"/>
  <c r="X26" i="41"/>
  <c r="Q26" i="41"/>
  <c r="S26" i="41" s="1"/>
  <c r="Q22" i="41"/>
  <c r="S22" i="41" s="1"/>
  <c r="Q20" i="41"/>
  <c r="S20" i="41" s="1"/>
  <c r="AL19" i="41"/>
  <c r="AL16" i="41"/>
  <c r="AN16" i="41" s="1"/>
  <c r="Q30" i="41"/>
  <c r="S30" i="41" s="1"/>
  <c r="AE41" i="40"/>
  <c r="AE36" i="40"/>
  <c r="AG36" i="40" s="1"/>
  <c r="X28" i="40"/>
  <c r="Q36" i="41"/>
  <c r="AE32" i="41"/>
  <c r="AG32" i="41" s="1"/>
  <c r="X45" i="40"/>
  <c r="Z45" i="40" s="1"/>
  <c r="J41" i="40"/>
  <c r="L41" i="40" s="1"/>
  <c r="X38" i="40"/>
  <c r="Z38" i="40" s="1"/>
  <c r="F38" i="40"/>
  <c r="H38" i="40" s="1"/>
  <c r="O38" i="40" s="1"/>
  <c r="X33" i="40"/>
  <c r="Z33" i="40" s="1"/>
  <c r="F33" i="40"/>
  <c r="H33" i="40" s="1"/>
  <c r="J30" i="40"/>
  <c r="L30" i="40" s="1"/>
  <c r="F28" i="40"/>
  <c r="H28" i="40" s="1"/>
  <c r="O28" i="40" s="1"/>
  <c r="AE24" i="40"/>
  <c r="AG24" i="40" s="1"/>
  <c r="AL22" i="41"/>
  <c r="AL15" i="41"/>
  <c r="AN15" i="41" s="1"/>
  <c r="AE35" i="40"/>
  <c r="AG35" i="40" s="1"/>
  <c r="AL28" i="40"/>
  <c r="AN28" i="40" s="1"/>
  <c r="J27" i="40"/>
  <c r="L27" i="40" s="1"/>
  <c r="J36" i="41"/>
  <c r="AL38" i="40"/>
  <c r="AN38" i="40" s="1"/>
  <c r="J32" i="40"/>
  <c r="L32" i="40" s="1"/>
  <c r="Q31" i="40"/>
  <c r="S31" i="40" s="1"/>
  <c r="X30" i="40"/>
  <c r="Z30" i="40" s="1"/>
  <c r="J41" i="41"/>
  <c r="F31" i="41"/>
  <c r="AL23" i="41"/>
  <c r="X41" i="40"/>
  <c r="Z41" i="40" s="1"/>
  <c r="F41" i="40"/>
  <c r="H41" i="40" s="1"/>
  <c r="J40" i="40"/>
  <c r="L40" i="40" s="1"/>
  <c r="X36" i="40"/>
  <c r="Z36" i="40" s="1"/>
  <c r="F36" i="40"/>
  <c r="J35" i="40"/>
  <c r="L35" i="40" s="1"/>
  <c r="AL33" i="40"/>
  <c r="AN33" i="40" s="1"/>
  <c r="F30" i="40"/>
  <c r="H30" i="40" s="1"/>
  <c r="X27" i="40"/>
  <c r="Z27" i="40" s="1"/>
  <c r="AL24" i="41"/>
  <c r="AN24" i="41" s="1"/>
  <c r="X21" i="41"/>
  <c r="Z21" i="41" s="1"/>
  <c r="AL18" i="41"/>
  <c r="AN18" i="41" s="1"/>
  <c r="Q28" i="40"/>
  <c r="S28" i="40" s="1"/>
  <c r="F27" i="40"/>
  <c r="H27" i="40" s="1"/>
  <c r="O27" i="40" s="1"/>
  <c r="F22" i="40"/>
  <c r="H22" i="40" s="1"/>
  <c r="O22" i="40" s="1"/>
  <c r="F38" i="41"/>
  <c r="H38" i="41" s="1"/>
  <c r="O38" i="41" s="1"/>
  <c r="Q33" i="41"/>
  <c r="S33" i="41" s="1"/>
  <c r="Q38" i="40"/>
  <c r="S38" i="40" s="1"/>
  <c r="AL27" i="40"/>
  <c r="AN27" i="40" s="1"/>
  <c r="Q45" i="41"/>
  <c r="S45" i="41" s="1"/>
  <c r="AL41" i="40"/>
  <c r="AN41" i="40" s="1"/>
  <c r="X40" i="40"/>
  <c r="Z40" i="40" s="1"/>
  <c r="F40" i="40"/>
  <c r="H40" i="40" s="1"/>
  <c r="AL36" i="40"/>
  <c r="X35" i="40"/>
  <c r="Z35" i="40" s="1"/>
  <c r="F35" i="40"/>
  <c r="H35" i="40" s="1"/>
  <c r="O35" i="40" s="1"/>
  <c r="AE28" i="40"/>
  <c r="AG28" i="40" s="1"/>
  <c r="AE38" i="40"/>
  <c r="AG38" i="40" s="1"/>
  <c r="Q30" i="40"/>
  <c r="S30" i="40" s="1"/>
  <c r="Q25" i="41"/>
  <c r="S25" i="41" s="1"/>
  <c r="Q24" i="41"/>
  <c r="S24" i="41" s="1"/>
  <c r="X20" i="41"/>
  <c r="Z20" i="41" s="1"/>
  <c r="Q17" i="41"/>
  <c r="S17" i="41" s="1"/>
  <c r="AL40" i="40"/>
  <c r="AN40" i="40" s="1"/>
  <c r="J38" i="40"/>
  <c r="L38" i="40" s="1"/>
  <c r="AL35" i="40"/>
  <c r="AN35" i="40" s="1"/>
  <c r="J33" i="40"/>
  <c r="Q32" i="40"/>
  <c r="S32" i="40" s="1"/>
  <c r="X31" i="40"/>
  <c r="Z31" i="40" s="1"/>
  <c r="AE30" i="40"/>
  <c r="AG30" i="40" s="1"/>
  <c r="Q19" i="41"/>
  <c r="S19" i="41" s="1"/>
  <c r="F45" i="40"/>
  <c r="H45" i="40" s="1"/>
  <c r="F43" i="40"/>
  <c r="H43" i="40" s="1"/>
  <c r="Q40" i="40"/>
  <c r="S40" i="40" s="1"/>
  <c r="X22" i="40"/>
  <c r="Z22" i="40" s="1"/>
  <c r="AE36" i="39"/>
  <c r="AG36" i="39" s="1"/>
  <c r="J35" i="39"/>
  <c r="L35" i="39" s="1"/>
  <c r="J41" i="39"/>
  <c r="L41" i="39" s="1"/>
  <c r="Q16" i="41"/>
  <c r="S16" i="41" s="1"/>
  <c r="Q41" i="40"/>
  <c r="S41" i="40" s="1"/>
  <c r="F26" i="40"/>
  <c r="H26" i="40" s="1"/>
  <c r="O26" i="40" s="1"/>
  <c r="Q24" i="40"/>
  <c r="S24" i="40" s="1"/>
  <c r="AE27" i="40"/>
  <c r="AG27" i="40" s="1"/>
  <c r="Q22" i="40"/>
  <c r="S22" i="40" s="1"/>
  <c r="X41" i="39"/>
  <c r="Z41" i="39" s="1"/>
  <c r="F41" i="39"/>
  <c r="Q27" i="40"/>
  <c r="S27" i="40" s="1"/>
  <c r="X43" i="39"/>
  <c r="F36" i="39"/>
  <c r="H36" i="39" s="1"/>
  <c r="X35" i="39"/>
  <c r="Z35" i="39" s="1"/>
  <c r="AJ35" i="39" s="1"/>
  <c r="AE45" i="40"/>
  <c r="AG45" i="40" s="1"/>
  <c r="J24" i="40"/>
  <c r="AE22" i="40"/>
  <c r="AG22" i="40" s="1"/>
  <c r="Q36" i="40"/>
  <c r="S36" i="40" s="1"/>
  <c r="F31" i="40"/>
  <c r="H31" i="40" s="1"/>
  <c r="O31" i="40" s="1"/>
  <c r="J25" i="40"/>
  <c r="L25" i="40" s="1"/>
  <c r="J22" i="40"/>
  <c r="J20" i="40"/>
  <c r="L20" i="40" s="1"/>
  <c r="Q41" i="39"/>
  <c r="S41" i="39" s="1"/>
  <c r="Q18" i="41"/>
  <c r="J28" i="40"/>
  <c r="L28" i="40" s="1"/>
  <c r="Q43" i="39"/>
  <c r="AE35" i="39"/>
  <c r="AG35" i="39" s="1"/>
  <c r="AI35" i="39" s="1"/>
  <c r="J24" i="39"/>
  <c r="L24" i="39" s="1"/>
  <c r="F25" i="40"/>
  <c r="H25" i="40" s="1"/>
  <c r="O25" i="40" s="1"/>
  <c r="AE23" i="39"/>
  <c r="AG23" i="39" s="1"/>
  <c r="Q36" i="39"/>
  <c r="S36" i="39" s="1"/>
  <c r="J17" i="39"/>
  <c r="L17" i="39" s="1"/>
  <c r="Q35" i="39"/>
  <c r="S35" i="39" s="1"/>
  <c r="J31" i="39"/>
  <c r="L31" i="39" s="1"/>
  <c r="Q26" i="39"/>
  <c r="S26" i="39" s="1"/>
  <c r="X24" i="39"/>
  <c r="Z24" i="39" s="1"/>
  <c r="F24" i="39"/>
  <c r="H24" i="39" s="1"/>
  <c r="O24" i="39" s="1"/>
  <c r="J23" i="39"/>
  <c r="L23" i="39" s="1"/>
  <c r="Q15" i="39"/>
  <c r="S15" i="39" s="1"/>
  <c r="AE31" i="39"/>
  <c r="AG31" i="39" s="1"/>
  <c r="AL20" i="39"/>
  <c r="AN20" i="39" s="1"/>
  <c r="X30" i="41"/>
  <c r="Z30" i="41" s="1"/>
  <c r="F31" i="39"/>
  <c r="H31" i="39" s="1"/>
  <c r="O31" i="39" s="1"/>
  <c r="AE15" i="39"/>
  <c r="AG15" i="39" s="1"/>
  <c r="F35" i="39"/>
  <c r="H35" i="39" s="1"/>
  <c r="AE26" i="39"/>
  <c r="AG26" i="39" s="1"/>
  <c r="Q24" i="39"/>
  <c r="S24" i="39" s="1"/>
  <c r="F17" i="40"/>
  <c r="H17" i="40" s="1"/>
  <c r="O17" i="40" s="1"/>
  <c r="AE41" i="39"/>
  <c r="AG41" i="39" s="1"/>
  <c r="AL34" i="39"/>
  <c r="AN34" i="39" s="1"/>
  <c r="J33" i="39"/>
  <c r="L33" i="39" s="1"/>
  <c r="F24" i="40"/>
  <c r="H24" i="40" s="1"/>
  <c r="O24" i="40" s="1"/>
  <c r="F16" i="40"/>
  <c r="J26" i="39"/>
  <c r="L26" i="39" s="1"/>
  <c r="AL23" i="39"/>
  <c r="AN23" i="39" s="1"/>
  <c r="X17" i="39"/>
  <c r="Z17" i="39" s="1"/>
  <c r="X15" i="39"/>
  <c r="J43" i="38"/>
  <c r="F23" i="39"/>
  <c r="H23" i="39" s="1"/>
  <c r="O23" i="39" s="1"/>
  <c r="Q44" i="38"/>
  <c r="X45" i="39"/>
  <c r="Z45" i="39" s="1"/>
  <c r="Q31" i="39"/>
  <c r="S31" i="39" s="1"/>
  <c r="Q17" i="39"/>
  <c r="S17" i="39" s="1"/>
  <c r="F45" i="39"/>
  <c r="H45" i="39" s="1"/>
  <c r="F26" i="39"/>
  <c r="H26" i="39" s="1"/>
  <c r="O26" i="39" s="1"/>
  <c r="J25" i="39"/>
  <c r="L25" i="39" s="1"/>
  <c r="AE20" i="39"/>
  <c r="AG20" i="39" s="1"/>
  <c r="J15" i="39"/>
  <c r="L15" i="39" s="1"/>
  <c r="F20" i="40"/>
  <c r="H20" i="40" s="1"/>
  <c r="O20" i="40" s="1"/>
  <c r="F40" i="39"/>
  <c r="H40" i="39" s="1"/>
  <c r="AE19" i="39"/>
  <c r="AG19" i="39" s="1"/>
  <c r="X18" i="40"/>
  <c r="Z18" i="40" s="1"/>
  <c r="AL40" i="39"/>
  <c r="AN40" i="39" s="1"/>
  <c r="X38" i="39"/>
  <c r="Z38" i="39" s="1"/>
  <c r="AL35" i="39"/>
  <c r="F28" i="39"/>
  <c r="H28" i="39" s="1"/>
  <c r="O28" i="39" s="1"/>
  <c r="Q34" i="39"/>
  <c r="S34" i="39" s="1"/>
  <c r="AE24" i="39"/>
  <c r="AG24" i="39" s="1"/>
  <c r="J19" i="39"/>
  <c r="L19" i="39" s="1"/>
  <c r="AL15" i="39"/>
  <c r="AN15" i="39" s="1"/>
  <c r="AE33" i="38"/>
  <c r="AG33" i="38" s="1"/>
  <c r="F28" i="38"/>
  <c r="X24" i="38"/>
  <c r="Z24" i="38" s="1"/>
  <c r="F24" i="38"/>
  <c r="H24" i="38" s="1"/>
  <c r="O24" i="38" s="1"/>
  <c r="X27" i="39"/>
  <c r="Z27" i="39" s="1"/>
  <c r="AE43" i="38"/>
  <c r="J33" i="38"/>
  <c r="J22" i="38"/>
  <c r="L22" i="38" s="1"/>
  <c r="X19" i="38"/>
  <c r="Z19" i="38" s="1"/>
  <c r="J16" i="38"/>
  <c r="Q15" i="38"/>
  <c r="S15" i="38" s="1"/>
  <c r="J20" i="39"/>
  <c r="L20" i="39" s="1"/>
  <c r="Q20" i="38"/>
  <c r="S20" i="38" s="1"/>
  <c r="X38" i="37"/>
  <c r="Z38" i="37" s="1"/>
  <c r="J44" i="39"/>
  <c r="J36" i="39"/>
  <c r="L36" i="39" s="1"/>
  <c r="X23" i="39"/>
  <c r="Z23" i="39" s="1"/>
  <c r="X44" i="38"/>
  <c r="X43" i="38"/>
  <c r="Q25" i="38"/>
  <c r="S25" i="38" s="1"/>
  <c r="X16" i="38"/>
  <c r="Z16" i="38" s="1"/>
  <c r="AE15" i="38"/>
  <c r="AG15" i="38" s="1"/>
  <c r="AE18" i="39"/>
  <c r="AG18" i="39" s="1"/>
  <c r="AL25" i="39"/>
  <c r="AN25" i="39" s="1"/>
  <c r="AE20" i="38"/>
  <c r="AG20" i="38" s="1"/>
  <c r="X16" i="40"/>
  <c r="Z16" i="40" s="1"/>
  <c r="Q23" i="39"/>
  <c r="S23" i="39" s="1"/>
  <c r="F15" i="39"/>
  <c r="H15" i="39" s="1"/>
  <c r="J44" i="38"/>
  <c r="Q43" i="38"/>
  <c r="F17" i="39"/>
  <c r="H17" i="39" s="1"/>
  <c r="O17" i="39" s="1"/>
  <c r="X20" i="38"/>
  <c r="Z20" i="38" s="1"/>
  <c r="F20" i="38"/>
  <c r="H20" i="38" s="1"/>
  <c r="O20" i="38" s="1"/>
  <c r="AE16" i="38"/>
  <c r="AG16" i="38" s="1"/>
  <c r="AL33" i="39"/>
  <c r="AN33" i="39" s="1"/>
  <c r="F41" i="38"/>
  <c r="H41" i="38" s="1"/>
  <c r="AL35" i="38"/>
  <c r="AN35" i="38" s="1"/>
  <c r="J31" i="38"/>
  <c r="L31" i="38" s="1"/>
  <c r="J30" i="38"/>
  <c r="L30" i="38" s="1"/>
  <c r="AE28" i="38"/>
  <c r="AG28" i="38" s="1"/>
  <c r="F25" i="38"/>
  <c r="H25" i="38" s="1"/>
  <c r="O25" i="38" s="1"/>
  <c r="J23" i="38"/>
  <c r="L23" i="38" s="1"/>
  <c r="AE22" i="38"/>
  <c r="AG22" i="38" s="1"/>
  <c r="J19" i="38"/>
  <c r="L19" i="38" s="1"/>
  <c r="Q22" i="38"/>
  <c r="S22" i="38" s="1"/>
  <c r="Q16" i="38"/>
  <c r="S16" i="38" s="1"/>
  <c r="X15" i="38"/>
  <c r="Z15" i="38" s="1"/>
  <c r="F35" i="37"/>
  <c r="H35" i="37" s="1"/>
  <c r="O35" i="37" s="1"/>
  <c r="AE33" i="37"/>
  <c r="AG33" i="37" s="1"/>
  <c r="AE20" i="37"/>
  <c r="AG20" i="37" s="1"/>
  <c r="AE26" i="38"/>
  <c r="AG26" i="38" s="1"/>
  <c r="X44" i="37"/>
  <c r="Q38" i="37"/>
  <c r="S38" i="37" s="1"/>
  <c r="J33" i="37"/>
  <c r="L33" i="37" s="1"/>
  <c r="AE28" i="37"/>
  <c r="AG28" i="37" s="1"/>
  <c r="J24" i="37"/>
  <c r="L24" i="37" s="1"/>
  <c r="X21" i="37"/>
  <c r="Z21" i="37" s="1"/>
  <c r="J17" i="37"/>
  <c r="L17" i="37" s="1"/>
  <c r="F43" i="38"/>
  <c r="AE19" i="38"/>
  <c r="AG19" i="38" s="1"/>
  <c r="Q43" i="37"/>
  <c r="F34" i="37"/>
  <c r="H34" i="37" s="1"/>
  <c r="O34" i="37" s="1"/>
  <c r="AL30" i="37"/>
  <c r="AN30" i="37" s="1"/>
  <c r="AL26" i="37"/>
  <c r="AN26" i="37" s="1"/>
  <c r="AL33" i="38"/>
  <c r="AN33" i="38" s="1"/>
  <c r="Q28" i="38"/>
  <c r="S28" i="38" s="1"/>
  <c r="AE25" i="38"/>
  <c r="AG25" i="38" s="1"/>
  <c r="AL23" i="38"/>
  <c r="AN23" i="38" s="1"/>
  <c r="AL36" i="37"/>
  <c r="AN36" i="37" s="1"/>
  <c r="AL35" i="37"/>
  <c r="AN35" i="37" s="1"/>
  <c r="J28" i="37"/>
  <c r="L28" i="37" s="1"/>
  <c r="Q26" i="37"/>
  <c r="S26" i="37" s="1"/>
  <c r="AL32" i="38"/>
  <c r="AN32" i="38" s="1"/>
  <c r="AL22" i="38"/>
  <c r="AN22" i="38" s="1"/>
  <c r="J15" i="38"/>
  <c r="L15" i="38" s="1"/>
  <c r="X35" i="38"/>
  <c r="AL31" i="38"/>
  <c r="AN31" i="38" s="1"/>
  <c r="AL30" i="38"/>
  <c r="Q27" i="38"/>
  <c r="S27" i="38" s="1"/>
  <c r="AE24" i="38"/>
  <c r="AG24" i="38" s="1"/>
  <c r="Q19" i="38"/>
  <c r="S19" i="38" s="1"/>
  <c r="Q44" i="37"/>
  <c r="AE41" i="37"/>
  <c r="AG41" i="37" s="1"/>
  <c r="X33" i="37"/>
  <c r="Z33" i="37" s="1"/>
  <c r="F20" i="37"/>
  <c r="H20" i="37" s="1"/>
  <c r="O20" i="37" s="1"/>
  <c r="AL38" i="38"/>
  <c r="AN38" i="38" s="1"/>
  <c r="X34" i="38"/>
  <c r="Z34" i="38" s="1"/>
  <c r="AE23" i="38"/>
  <c r="AG23" i="38" s="1"/>
  <c r="J20" i="38"/>
  <c r="L20" i="38" s="1"/>
  <c r="J41" i="37"/>
  <c r="AE38" i="37"/>
  <c r="AG38" i="37" s="1"/>
  <c r="J38" i="37"/>
  <c r="L38" i="37" s="1"/>
  <c r="AL41" i="38"/>
  <c r="AN41" i="38" s="1"/>
  <c r="F15" i="38"/>
  <c r="H15" i="38" s="1"/>
  <c r="AL45" i="37"/>
  <c r="AN45" i="37" s="1"/>
  <c r="AE43" i="37"/>
  <c r="J43" i="37"/>
  <c r="AE30" i="37"/>
  <c r="AG30" i="37" s="1"/>
  <c r="Q32" i="38"/>
  <c r="S32" i="38" s="1"/>
  <c r="X41" i="37"/>
  <c r="Z41" i="37" s="1"/>
  <c r="AE45" i="37"/>
  <c r="AG45" i="37" s="1"/>
  <c r="J45" i="37"/>
  <c r="L45" i="37" s="1"/>
  <c r="F44" i="37"/>
  <c r="X43" i="37"/>
  <c r="X36" i="37"/>
  <c r="Z36" i="37" s="1"/>
  <c r="F36" i="37"/>
  <c r="H36" i="37" s="1"/>
  <c r="J34" i="37"/>
  <c r="L34" i="37" s="1"/>
  <c r="X30" i="37"/>
  <c r="Z30" i="37" s="1"/>
  <c r="J25" i="38"/>
  <c r="F26" i="37"/>
  <c r="H26" i="37" s="1"/>
  <c r="O26" i="37" s="1"/>
  <c r="AE24" i="37"/>
  <c r="AG24" i="37" s="1"/>
  <c r="Q23" i="37"/>
  <c r="J20" i="37"/>
  <c r="L20" i="37" s="1"/>
  <c r="X40" i="36"/>
  <c r="Z40" i="36" s="1"/>
  <c r="Q28" i="37"/>
  <c r="S28" i="37" s="1"/>
  <c r="AL23" i="37"/>
  <c r="AL17" i="37"/>
  <c r="AN17" i="37" s="1"/>
  <c r="F16" i="37"/>
  <c r="H16" i="37" s="1"/>
  <c r="O16" i="37" s="1"/>
  <c r="F40" i="36"/>
  <c r="H40" i="36" s="1"/>
  <c r="Q33" i="38"/>
  <c r="S33" i="38" s="1"/>
  <c r="J26" i="38"/>
  <c r="L26" i="38" s="1"/>
  <c r="AL32" i="37"/>
  <c r="AN32" i="37" s="1"/>
  <c r="F31" i="36"/>
  <c r="H31" i="36" s="1"/>
  <c r="O31" i="36" s="1"/>
  <c r="AE35" i="37"/>
  <c r="AG35" i="37" s="1"/>
  <c r="F23" i="37"/>
  <c r="H23" i="37" s="1"/>
  <c r="O23" i="37" s="1"/>
  <c r="AE21" i="37"/>
  <c r="AG21" i="37" s="1"/>
  <c r="X17" i="38"/>
  <c r="AL28" i="37"/>
  <c r="AN28" i="37" s="1"/>
  <c r="X26" i="37"/>
  <c r="Z26" i="37" s="1"/>
  <c r="AE23" i="37"/>
  <c r="AG23" i="37" s="1"/>
  <c r="AE17" i="37"/>
  <c r="AG17" i="37" s="1"/>
  <c r="J36" i="37"/>
  <c r="L36" i="37" s="1"/>
  <c r="F41" i="37"/>
  <c r="H41" i="37" s="1"/>
  <c r="J35" i="37"/>
  <c r="L35" i="37" s="1"/>
  <c r="F30" i="37"/>
  <c r="H30" i="37" s="1"/>
  <c r="F22" i="37"/>
  <c r="H22" i="37" s="1"/>
  <c r="O22" i="37" s="1"/>
  <c r="AL20" i="37"/>
  <c r="AN20" i="37" s="1"/>
  <c r="AL16" i="37"/>
  <c r="AN16" i="37" s="1"/>
  <c r="AE15" i="37"/>
  <c r="AG15" i="37" s="1"/>
  <c r="AL28" i="38"/>
  <c r="AN28" i="38" s="1"/>
  <c r="AP28" i="38" s="1"/>
  <c r="F38" i="37"/>
  <c r="H38" i="37" s="1"/>
  <c r="O38" i="37" s="1"/>
  <c r="F35" i="36"/>
  <c r="H35" i="36" s="1"/>
  <c r="O35" i="36" s="1"/>
  <c r="J24" i="36"/>
  <c r="L24" i="36" s="1"/>
  <c r="X21" i="36"/>
  <c r="Z21" i="36" s="1"/>
  <c r="J45" i="35"/>
  <c r="L45" i="35" s="1"/>
  <c r="J40" i="35"/>
  <c r="L40" i="35" s="1"/>
  <c r="X31" i="37"/>
  <c r="Z31" i="37" s="1"/>
  <c r="AE18" i="37"/>
  <c r="AG18" i="37" s="1"/>
  <c r="AE28" i="36"/>
  <c r="AG28" i="36" s="1"/>
  <c r="AE23" i="36"/>
  <c r="AG23" i="36" s="1"/>
  <c r="J20" i="36"/>
  <c r="L20" i="36" s="1"/>
  <c r="AL15" i="36"/>
  <c r="AN15" i="36" s="1"/>
  <c r="AL19" i="37"/>
  <c r="AN19" i="37" s="1"/>
  <c r="Q40" i="36"/>
  <c r="S40" i="36" s="1"/>
  <c r="AE30" i="36"/>
  <c r="AG30" i="36" s="1"/>
  <c r="F27" i="36"/>
  <c r="H27" i="36" s="1"/>
  <c r="O27" i="36" s="1"/>
  <c r="F26" i="36"/>
  <c r="H26" i="36" s="1"/>
  <c r="O26" i="36" s="1"/>
  <c r="F25" i="36"/>
  <c r="X45" i="35"/>
  <c r="Z45" i="35" s="1"/>
  <c r="X40" i="35"/>
  <c r="Z40" i="35" s="1"/>
  <c r="Q34" i="38"/>
  <c r="S34" i="38" s="1"/>
  <c r="J41" i="36"/>
  <c r="L41" i="36" s="1"/>
  <c r="J34" i="36"/>
  <c r="L34" i="36" s="1"/>
  <c r="F30" i="36"/>
  <c r="H30" i="36" s="1"/>
  <c r="F24" i="36"/>
  <c r="H24" i="36" s="1"/>
  <c r="O24" i="36" s="1"/>
  <c r="J23" i="36"/>
  <c r="L23" i="36" s="1"/>
  <c r="X20" i="36"/>
  <c r="Z20" i="36" s="1"/>
  <c r="F45" i="35"/>
  <c r="H45" i="35" s="1"/>
  <c r="F40" i="35"/>
  <c r="X36" i="35"/>
  <c r="Z36" i="35" s="1"/>
  <c r="F40" i="37"/>
  <c r="H40" i="37" s="1"/>
  <c r="J26" i="37"/>
  <c r="L26" i="37" s="1"/>
  <c r="AL24" i="37"/>
  <c r="AN24" i="37" s="1"/>
  <c r="X35" i="36"/>
  <c r="Z35" i="36" s="1"/>
  <c r="AE34" i="36"/>
  <c r="AG34" i="36" s="1"/>
  <c r="AE31" i="36"/>
  <c r="AG31" i="36" s="1"/>
  <c r="X21" i="35"/>
  <c r="Z21" i="35" s="1"/>
  <c r="J18" i="37"/>
  <c r="L18" i="37" s="1"/>
  <c r="F23" i="36"/>
  <c r="H23" i="36" s="1"/>
  <c r="O23" i="36" s="1"/>
  <c r="AL20" i="36"/>
  <c r="AN20" i="36" s="1"/>
  <c r="AE15" i="36"/>
  <c r="AG15" i="36" s="1"/>
  <c r="J22" i="37"/>
  <c r="L22" i="37" s="1"/>
  <c r="Q20" i="37"/>
  <c r="S20" i="37" s="1"/>
  <c r="AL15" i="37"/>
  <c r="AN15" i="37" s="1"/>
  <c r="J40" i="36"/>
  <c r="L40" i="36" s="1"/>
  <c r="AL24" i="36"/>
  <c r="AE21" i="36"/>
  <c r="AG21" i="36" s="1"/>
  <c r="Q45" i="35"/>
  <c r="Q40" i="35"/>
  <c r="S40" i="35" s="1"/>
  <c r="Q24" i="35"/>
  <c r="S24" i="35" s="1"/>
  <c r="X38" i="36"/>
  <c r="Z38" i="36" s="1"/>
  <c r="AL30" i="36"/>
  <c r="AN30" i="36" s="1"/>
  <c r="Q23" i="36"/>
  <c r="S23" i="36" s="1"/>
  <c r="J44" i="37"/>
  <c r="Q34" i="37"/>
  <c r="S34" i="37" s="1"/>
  <c r="F43" i="36"/>
  <c r="Q31" i="36"/>
  <c r="S31" i="36" s="1"/>
  <c r="J27" i="36"/>
  <c r="L27" i="36" s="1"/>
  <c r="AE26" i="36"/>
  <c r="AG26" i="36" s="1"/>
  <c r="AE25" i="36"/>
  <c r="AG25" i="36" s="1"/>
  <c r="AE24" i="36"/>
  <c r="AG24" i="36" s="1"/>
  <c r="AE20" i="36"/>
  <c r="AG20" i="36" s="1"/>
  <c r="X15" i="36"/>
  <c r="Z15" i="36" s="1"/>
  <c r="F15" i="36"/>
  <c r="H15" i="36" s="1"/>
  <c r="X31" i="36"/>
  <c r="Z31" i="36" s="1"/>
  <c r="AL23" i="36"/>
  <c r="AN23" i="36" s="1"/>
  <c r="F24" i="35"/>
  <c r="H24" i="35" s="1"/>
  <c r="O24" i="35" s="1"/>
  <c r="X40" i="34"/>
  <c r="Z40" i="34" s="1"/>
  <c r="J31" i="34"/>
  <c r="L31" i="34" s="1"/>
  <c r="J26" i="34"/>
  <c r="L26" i="34" s="1"/>
  <c r="X24" i="34"/>
  <c r="Z24" i="34" s="1"/>
  <c r="AE23" i="34"/>
  <c r="AG23" i="34" s="1"/>
  <c r="F27" i="37"/>
  <c r="H27" i="37" s="1"/>
  <c r="O27" i="37" s="1"/>
  <c r="AE36" i="35"/>
  <c r="AG36" i="35" s="1"/>
  <c r="J26" i="35"/>
  <c r="L26" i="35" s="1"/>
  <c r="F25" i="35"/>
  <c r="H25" i="35" s="1"/>
  <c r="O25" i="35" s="1"/>
  <c r="X19" i="35"/>
  <c r="Z19" i="35" s="1"/>
  <c r="X17" i="35"/>
  <c r="Z17" i="35" s="1"/>
  <c r="F40" i="34"/>
  <c r="H40" i="34" s="1"/>
  <c r="X36" i="34"/>
  <c r="Z36" i="34" s="1"/>
  <c r="F24" i="34"/>
  <c r="H24" i="34" s="1"/>
  <c r="O24" i="34" s="1"/>
  <c r="Q35" i="36"/>
  <c r="S35" i="36" s="1"/>
  <c r="X22" i="36"/>
  <c r="AL27" i="35"/>
  <c r="AN27" i="35" s="1"/>
  <c r="X24" i="35"/>
  <c r="Z24" i="35" s="1"/>
  <c r="AE45" i="34"/>
  <c r="AG45" i="34" s="1"/>
  <c r="F36" i="34"/>
  <c r="H36" i="34" s="1"/>
  <c r="X31" i="34"/>
  <c r="Z31" i="34" s="1"/>
  <c r="X26" i="34"/>
  <c r="AL33" i="36"/>
  <c r="AN33" i="36" s="1"/>
  <c r="AE26" i="35"/>
  <c r="AG26" i="35" s="1"/>
  <c r="F31" i="34"/>
  <c r="H31" i="34" s="1"/>
  <c r="O31" i="34" s="1"/>
  <c r="F26" i="34"/>
  <c r="H26" i="34" s="1"/>
  <c r="O26" i="34" s="1"/>
  <c r="J23" i="34"/>
  <c r="L23" i="34" s="1"/>
  <c r="AL27" i="36"/>
  <c r="AN27" i="36" s="1"/>
  <c r="Q20" i="36"/>
  <c r="S20" i="36" s="1"/>
  <c r="X46" i="35"/>
  <c r="Q19" i="35"/>
  <c r="S19" i="35" s="1"/>
  <c r="J45" i="34"/>
  <c r="L45" i="34" s="1"/>
  <c r="F45" i="33"/>
  <c r="H45" i="33" s="1"/>
  <c r="AL28" i="36"/>
  <c r="AN28" i="36" s="1"/>
  <c r="AL16" i="36"/>
  <c r="AN16" i="36" s="1"/>
  <c r="AL38" i="35"/>
  <c r="AN38" i="35" s="1"/>
  <c r="AL35" i="35"/>
  <c r="AN35" i="35" s="1"/>
  <c r="AL32" i="35"/>
  <c r="AN32" i="35" s="1"/>
  <c r="J32" i="35"/>
  <c r="L32" i="35" s="1"/>
  <c r="AL22" i="35"/>
  <c r="AN22" i="35" s="1"/>
  <c r="X43" i="36"/>
  <c r="F22" i="36"/>
  <c r="H22" i="36" s="1"/>
  <c r="O22" i="36" s="1"/>
  <c r="F19" i="36"/>
  <c r="H19" i="36" s="1"/>
  <c r="Q36" i="35"/>
  <c r="S36" i="35" s="1"/>
  <c r="AE27" i="35"/>
  <c r="AG27" i="35" s="1"/>
  <c r="F45" i="34"/>
  <c r="J44" i="34"/>
  <c r="Q36" i="34"/>
  <c r="S36" i="34" s="1"/>
  <c r="X35" i="34"/>
  <c r="Z35" i="34" s="1"/>
  <c r="AE40" i="36"/>
  <c r="AG40" i="36" s="1"/>
  <c r="Q33" i="36"/>
  <c r="S33" i="36" s="1"/>
  <c r="AE21" i="35"/>
  <c r="AG21" i="35" s="1"/>
  <c r="X45" i="34"/>
  <c r="Z45" i="34" s="1"/>
  <c r="Q31" i="34"/>
  <c r="S31" i="34" s="1"/>
  <c r="Q26" i="34"/>
  <c r="S26" i="34" s="1"/>
  <c r="AL25" i="35"/>
  <c r="AN25" i="35" s="1"/>
  <c r="Q25" i="35"/>
  <c r="S25" i="35" s="1"/>
  <c r="J22" i="35"/>
  <c r="L22" i="35" s="1"/>
  <c r="J20" i="35"/>
  <c r="L20" i="35" s="1"/>
  <c r="AE19" i="35"/>
  <c r="AG19" i="35" s="1"/>
  <c r="AE17" i="35"/>
  <c r="J17" i="35"/>
  <c r="L17" i="35" s="1"/>
  <c r="AE15" i="35"/>
  <c r="AG15" i="35" s="1"/>
  <c r="AE36" i="34"/>
  <c r="AG36" i="34" s="1"/>
  <c r="Q33" i="37"/>
  <c r="Q28" i="36"/>
  <c r="S28" i="36" s="1"/>
  <c r="J15" i="36"/>
  <c r="L15" i="36" s="1"/>
  <c r="AE45" i="35"/>
  <c r="AG45" i="35" s="1"/>
  <c r="X35" i="35"/>
  <c r="Z35" i="35" s="1"/>
  <c r="X27" i="35"/>
  <c r="J40" i="34"/>
  <c r="J24" i="34"/>
  <c r="L24" i="34" s="1"/>
  <c r="Q23" i="34"/>
  <c r="S23" i="34" s="1"/>
  <c r="X38" i="35"/>
  <c r="Z38" i="35" s="1"/>
  <c r="J36" i="35"/>
  <c r="L36" i="35" s="1"/>
  <c r="AL26" i="35"/>
  <c r="AN26" i="35" s="1"/>
  <c r="F23" i="35"/>
  <c r="H23" i="35" s="1"/>
  <c r="O23" i="35" s="1"/>
  <c r="F22" i="35"/>
  <c r="H22" i="35" s="1"/>
  <c r="O22" i="35" s="1"/>
  <c r="Q20" i="35"/>
  <c r="S20" i="35" s="1"/>
  <c r="Q16" i="35"/>
  <c r="S16" i="35" s="1"/>
  <c r="Q45" i="34"/>
  <c r="S45" i="34" s="1"/>
  <c r="AL20" i="34"/>
  <c r="AN20" i="34" s="1"/>
  <c r="Q16" i="34"/>
  <c r="S16" i="34" s="1"/>
  <c r="AL15" i="34"/>
  <c r="AN15" i="34" s="1"/>
  <c r="F43" i="33"/>
  <c r="J35" i="33"/>
  <c r="L35" i="33" s="1"/>
  <c r="Q30" i="33"/>
  <c r="S30" i="33" s="1"/>
  <c r="AE25" i="33"/>
  <c r="AG25" i="33" s="1"/>
  <c r="Q15" i="35"/>
  <c r="S15" i="35" s="1"/>
  <c r="J34" i="34"/>
  <c r="L34" i="34" s="1"/>
  <c r="Q33" i="34"/>
  <c r="S33" i="34" s="1"/>
  <c r="AE31" i="34"/>
  <c r="AG31" i="34" s="1"/>
  <c r="Q24" i="34"/>
  <c r="S24" i="34" s="1"/>
  <c r="Q20" i="34"/>
  <c r="S20" i="34" s="1"/>
  <c r="X45" i="33"/>
  <c r="Z45" i="33" s="1"/>
  <c r="F41" i="33"/>
  <c r="H41" i="33" s="1"/>
  <c r="X21" i="33"/>
  <c r="AE20" i="33"/>
  <c r="AG20" i="33" s="1"/>
  <c r="AE24" i="35"/>
  <c r="AG24" i="35" s="1"/>
  <c r="J16" i="35"/>
  <c r="L16" i="35" s="1"/>
  <c r="X32" i="34"/>
  <c r="Z32" i="34" s="1"/>
  <c r="AE19" i="34"/>
  <c r="AG19" i="34" s="1"/>
  <c r="J19" i="34"/>
  <c r="L19" i="34" s="1"/>
  <c r="F40" i="33"/>
  <c r="H40" i="33" s="1"/>
  <c r="F35" i="33"/>
  <c r="H35" i="33" s="1"/>
  <c r="O35" i="33" s="1"/>
  <c r="AE32" i="33"/>
  <c r="AG32" i="33" s="1"/>
  <c r="J32" i="33"/>
  <c r="L32" i="33" s="1"/>
  <c r="AE31" i="33"/>
  <c r="AG31" i="33" s="1"/>
  <c r="J19" i="35"/>
  <c r="J15" i="35"/>
  <c r="L15" i="35" s="1"/>
  <c r="F46" i="34"/>
  <c r="Q28" i="34"/>
  <c r="S28" i="34" s="1"/>
  <c r="AE26" i="34"/>
  <c r="AG26" i="34" s="1"/>
  <c r="X23" i="34"/>
  <c r="Z23" i="34" s="1"/>
  <c r="AE21" i="34"/>
  <c r="J20" i="34"/>
  <c r="L20" i="34" s="1"/>
  <c r="X40" i="33"/>
  <c r="Z40" i="33" s="1"/>
  <c r="J31" i="33"/>
  <c r="J25" i="33"/>
  <c r="L25" i="33" s="1"/>
  <c r="F20" i="35"/>
  <c r="H20" i="35" s="1"/>
  <c r="O20" i="35" s="1"/>
  <c r="F17" i="35"/>
  <c r="H17" i="35" s="1"/>
  <c r="O17" i="35" s="1"/>
  <c r="F16" i="35"/>
  <c r="H16" i="35" s="1"/>
  <c r="O16" i="35" s="1"/>
  <c r="J22" i="34"/>
  <c r="L22" i="34" s="1"/>
  <c r="AE16" i="34"/>
  <c r="AG16" i="34" s="1"/>
  <c r="AE15" i="34"/>
  <c r="AG15" i="34" s="1"/>
  <c r="J15" i="34"/>
  <c r="L15" i="34" s="1"/>
  <c r="AL45" i="33"/>
  <c r="AN45" i="33" s="1"/>
  <c r="J43" i="34"/>
  <c r="AE34" i="34"/>
  <c r="AG34" i="34" s="1"/>
  <c r="AL33" i="34"/>
  <c r="F33" i="34"/>
  <c r="H33" i="34" s="1"/>
  <c r="F20" i="34"/>
  <c r="H20" i="34" s="1"/>
  <c r="O20" i="34" s="1"/>
  <c r="F19" i="34"/>
  <c r="Q45" i="33"/>
  <c r="S45" i="33" s="1"/>
  <c r="Q44" i="33"/>
  <c r="Q43" i="33"/>
  <c r="AL36" i="33"/>
  <c r="AN36" i="33" s="1"/>
  <c r="F32" i="33"/>
  <c r="H32" i="33" s="1"/>
  <c r="J24" i="35"/>
  <c r="AL30" i="35"/>
  <c r="AN30" i="35" s="1"/>
  <c r="AL15" i="35"/>
  <c r="AN15" i="35" s="1"/>
  <c r="X44" i="34"/>
  <c r="Q40" i="34"/>
  <c r="S40" i="34" s="1"/>
  <c r="AL28" i="34"/>
  <c r="AN28" i="34" s="1"/>
  <c r="F28" i="34"/>
  <c r="H28" i="34" s="1"/>
  <c r="O28" i="34" s="1"/>
  <c r="F22" i="34"/>
  <c r="H22" i="34" s="1"/>
  <c r="O22" i="34" s="1"/>
  <c r="X19" i="34"/>
  <c r="Z19" i="34" s="1"/>
  <c r="F15" i="34"/>
  <c r="H15" i="34" s="1"/>
  <c r="F20" i="33"/>
  <c r="H20" i="33" s="1"/>
  <c r="O20" i="33" s="1"/>
  <c r="F44" i="32"/>
  <c r="Q35" i="34"/>
  <c r="S35" i="34" s="1"/>
  <c r="X34" i="34"/>
  <c r="Z34" i="34" s="1"/>
  <c r="AE33" i="34"/>
  <c r="AG33" i="34" s="1"/>
  <c r="X20" i="34"/>
  <c r="Z20" i="34" s="1"/>
  <c r="AE45" i="33"/>
  <c r="AG45" i="33" s="1"/>
  <c r="AL32" i="32"/>
  <c r="AN32" i="32" s="1"/>
  <c r="AE40" i="35"/>
  <c r="AG40" i="35" s="1"/>
  <c r="AE18" i="35"/>
  <c r="AG18" i="35" s="1"/>
  <c r="AE16" i="35"/>
  <c r="AG16" i="35" s="1"/>
  <c r="J36" i="34"/>
  <c r="L36" i="34" s="1"/>
  <c r="AL32" i="34"/>
  <c r="AN32" i="34" s="1"/>
  <c r="J30" i="34"/>
  <c r="L30" i="34" s="1"/>
  <c r="AE44" i="33"/>
  <c r="J44" i="33"/>
  <c r="J43" i="33"/>
  <c r="AE36" i="33"/>
  <c r="AG36" i="33" s="1"/>
  <c r="F44" i="34"/>
  <c r="X38" i="34"/>
  <c r="Z38" i="34" s="1"/>
  <c r="AE28" i="34"/>
  <c r="AG28" i="34" s="1"/>
  <c r="Q19" i="34"/>
  <c r="S19" i="34" s="1"/>
  <c r="AL18" i="34"/>
  <c r="AN18" i="34" s="1"/>
  <c r="Q18" i="34"/>
  <c r="S18" i="34" s="1"/>
  <c r="J45" i="33"/>
  <c r="L45" i="33" s="1"/>
  <c r="AE40" i="33"/>
  <c r="AG40" i="33" s="1"/>
  <c r="AL32" i="33"/>
  <c r="AN32" i="33" s="1"/>
  <c r="AP32" i="33" s="1"/>
  <c r="AL31" i="33"/>
  <c r="AN31" i="33" s="1"/>
  <c r="Q31" i="33"/>
  <c r="S31" i="33" s="1"/>
  <c r="J20" i="33"/>
  <c r="L20" i="33" s="1"/>
  <c r="Q32" i="32"/>
  <c r="S32" i="32" s="1"/>
  <c r="AC32" i="32" s="1"/>
  <c r="Q15" i="32"/>
  <c r="S15" i="32" s="1"/>
  <c r="F45" i="31"/>
  <c r="H45" i="31" s="1"/>
  <c r="AL21" i="34"/>
  <c r="AN21" i="34" s="1"/>
  <c r="AL16" i="34"/>
  <c r="AN16" i="34" s="1"/>
  <c r="AL41" i="32"/>
  <c r="AN41" i="32" s="1"/>
  <c r="AL33" i="32"/>
  <c r="AN33" i="32" s="1"/>
  <c r="F23" i="34"/>
  <c r="H23" i="34" s="1"/>
  <c r="O23" i="34" s="1"/>
  <c r="AE16" i="33"/>
  <c r="AG16" i="33" s="1"/>
  <c r="Q41" i="32"/>
  <c r="S41" i="32" s="1"/>
  <c r="AL40" i="32"/>
  <c r="AN40" i="32" s="1"/>
  <c r="AE27" i="32"/>
  <c r="AG27" i="32" s="1"/>
  <c r="F23" i="32"/>
  <c r="H23" i="32" s="1"/>
  <c r="O23" i="32" s="1"/>
  <c r="J20" i="32"/>
  <c r="L20" i="32" s="1"/>
  <c r="AE15" i="32"/>
  <c r="AG15" i="32" s="1"/>
  <c r="AL27" i="34"/>
  <c r="AN27" i="34" s="1"/>
  <c r="J16" i="33"/>
  <c r="AE15" i="33"/>
  <c r="AG15" i="33" s="1"/>
  <c r="F24" i="33"/>
  <c r="H24" i="33" s="1"/>
  <c r="O24" i="33" s="1"/>
  <c r="Q44" i="32"/>
  <c r="AL30" i="32"/>
  <c r="AN30" i="32" s="1"/>
  <c r="J27" i="32"/>
  <c r="L27" i="32" s="1"/>
  <c r="X20" i="32"/>
  <c r="Z20" i="32" s="1"/>
  <c r="AE23" i="35"/>
  <c r="J36" i="33"/>
  <c r="L36" i="33" s="1"/>
  <c r="AL30" i="33"/>
  <c r="AN30" i="33" s="1"/>
  <c r="Q19" i="33"/>
  <c r="S19" i="33" s="1"/>
  <c r="F15" i="33"/>
  <c r="H15" i="33" s="1"/>
  <c r="J40" i="32"/>
  <c r="J35" i="32"/>
  <c r="L35" i="32" s="1"/>
  <c r="J33" i="32"/>
  <c r="L33" i="32" s="1"/>
  <c r="AE32" i="32"/>
  <c r="AG32" i="32" s="1"/>
  <c r="J32" i="32"/>
  <c r="L32" i="32" s="1"/>
  <c r="F20" i="32"/>
  <c r="H20" i="32" s="1"/>
  <c r="O20" i="32" s="1"/>
  <c r="F16" i="33"/>
  <c r="J40" i="33"/>
  <c r="AE24" i="33"/>
  <c r="AG24" i="33" s="1"/>
  <c r="X16" i="33"/>
  <c r="Z16" i="33" s="1"/>
  <c r="AL45" i="32"/>
  <c r="AN45" i="32" s="1"/>
  <c r="X27" i="32"/>
  <c r="Z27" i="32" s="1"/>
  <c r="F27" i="32"/>
  <c r="H27" i="32" s="1"/>
  <c r="O27" i="32" s="1"/>
  <c r="X15" i="32"/>
  <c r="Z15" i="32" s="1"/>
  <c r="X28" i="33"/>
  <c r="Z28" i="33" s="1"/>
  <c r="X27" i="33"/>
  <c r="Z27" i="33" s="1"/>
  <c r="X25" i="33"/>
  <c r="Q20" i="33"/>
  <c r="S20" i="33" s="1"/>
  <c r="J19" i="33"/>
  <c r="L19" i="33" s="1"/>
  <c r="AL46" i="32"/>
  <c r="Q46" i="32"/>
  <c r="F41" i="32"/>
  <c r="H41" i="32" s="1"/>
  <c r="F40" i="32"/>
  <c r="F35" i="32"/>
  <c r="H35" i="32" s="1"/>
  <c r="O35" i="32" s="1"/>
  <c r="F33" i="32"/>
  <c r="H33" i="32" s="1"/>
  <c r="F32" i="32"/>
  <c r="H32" i="32" s="1"/>
  <c r="AE30" i="32"/>
  <c r="AG30" i="32" s="1"/>
  <c r="J26" i="32"/>
  <c r="L26" i="32" s="1"/>
  <c r="Q25" i="32"/>
  <c r="S25" i="32" s="1"/>
  <c r="AE23" i="32"/>
  <c r="AG23" i="32" s="1"/>
  <c r="Q26" i="35"/>
  <c r="S26" i="35" s="1"/>
  <c r="Q26" i="33"/>
  <c r="X24" i="33"/>
  <c r="Z24" i="33" s="1"/>
  <c r="AE44" i="32"/>
  <c r="J44" i="32"/>
  <c r="Q20" i="32"/>
  <c r="S20" i="32" s="1"/>
  <c r="Q44" i="31"/>
  <c r="X21" i="32"/>
  <c r="Z21" i="32" s="1"/>
  <c r="Q46" i="31"/>
  <c r="J44" i="31"/>
  <c r="AE38" i="31"/>
  <c r="AG38" i="31" s="1"/>
  <c r="F31" i="31"/>
  <c r="H31" i="31" s="1"/>
  <c r="O31" i="31" s="1"/>
  <c r="J30" i="31"/>
  <c r="L30" i="31" s="1"/>
  <c r="AL27" i="31"/>
  <c r="AN27" i="31" s="1"/>
  <c r="X25" i="31"/>
  <c r="Z25" i="31" s="1"/>
  <c r="F25" i="31"/>
  <c r="H25" i="31" s="1"/>
  <c r="O25" i="31" s="1"/>
  <c r="J24" i="31"/>
  <c r="L24" i="31" s="1"/>
  <c r="AE23" i="31"/>
  <c r="AG23" i="31" s="1"/>
  <c r="F46" i="30"/>
  <c r="H46" i="30" s="1"/>
  <c r="J43" i="30"/>
  <c r="F41" i="30"/>
  <c r="H41" i="30" s="1"/>
  <c r="AE36" i="30"/>
  <c r="AG36" i="30" s="1"/>
  <c r="X46" i="33"/>
  <c r="J26" i="33"/>
  <c r="L26" i="33" s="1"/>
  <c r="AL15" i="33"/>
  <c r="AN15" i="33" s="1"/>
  <c r="J45" i="32"/>
  <c r="L45" i="32" s="1"/>
  <c r="F31" i="32"/>
  <c r="H31" i="32" s="1"/>
  <c r="O31" i="32" s="1"/>
  <c r="X45" i="31"/>
  <c r="Z45" i="31" s="1"/>
  <c r="X31" i="31"/>
  <c r="Z31" i="31" s="1"/>
  <c r="Q27" i="31"/>
  <c r="S27" i="31" s="1"/>
  <c r="AL20" i="31"/>
  <c r="AN20" i="31" s="1"/>
  <c r="F16" i="31"/>
  <c r="H16" i="31" s="1"/>
  <c r="O16" i="31" s="1"/>
  <c r="X38" i="30"/>
  <c r="Z38" i="30" s="1"/>
  <c r="X32" i="30"/>
  <c r="Z32" i="30" s="1"/>
  <c r="AE31" i="30"/>
  <c r="AG31" i="30" s="1"/>
  <c r="X27" i="30"/>
  <c r="Z27" i="30" s="1"/>
  <c r="AE26" i="30"/>
  <c r="AG26" i="30" s="1"/>
  <c r="AE25" i="32"/>
  <c r="AG25" i="32" s="1"/>
  <c r="F44" i="31"/>
  <c r="H44" i="31" s="1"/>
  <c r="Q26" i="31"/>
  <c r="S26" i="31" s="1"/>
  <c r="F15" i="31"/>
  <c r="H15" i="31" s="1"/>
  <c r="AE21" i="30"/>
  <c r="AG21" i="30" s="1"/>
  <c r="Q22" i="32"/>
  <c r="S22" i="32" s="1"/>
  <c r="AE44" i="31"/>
  <c r="X15" i="31"/>
  <c r="Z15" i="31" s="1"/>
  <c r="J36" i="30"/>
  <c r="L36" i="30" s="1"/>
  <c r="J19" i="30"/>
  <c r="L19" i="30" s="1"/>
  <c r="X35" i="32"/>
  <c r="Z35" i="32" s="1"/>
  <c r="Q45" i="31"/>
  <c r="S45" i="31" s="1"/>
  <c r="X40" i="31"/>
  <c r="Z40" i="31" s="1"/>
  <c r="X38" i="31"/>
  <c r="Z38" i="31" s="1"/>
  <c r="AL17" i="31"/>
  <c r="AN17" i="31" s="1"/>
  <c r="Q46" i="30"/>
  <c r="Q41" i="30"/>
  <c r="S41" i="30" s="1"/>
  <c r="J31" i="30"/>
  <c r="Q30" i="30"/>
  <c r="X26" i="32"/>
  <c r="Z26" i="32" s="1"/>
  <c r="Q31" i="31"/>
  <c r="S31" i="31" s="1"/>
  <c r="J27" i="31"/>
  <c r="L27" i="31" s="1"/>
  <c r="AE26" i="31"/>
  <c r="AG26" i="31" s="1"/>
  <c r="Q25" i="31"/>
  <c r="S25" i="31" s="1"/>
  <c r="F22" i="31"/>
  <c r="H22" i="31" s="1"/>
  <c r="O22" i="31" s="1"/>
  <c r="AE20" i="31"/>
  <c r="AG20" i="31" s="1"/>
  <c r="J20" i="31"/>
  <c r="L20" i="31" s="1"/>
  <c r="AE19" i="31"/>
  <c r="AG19" i="31" s="1"/>
  <c r="Q17" i="31"/>
  <c r="S17" i="31" s="1"/>
  <c r="F45" i="30"/>
  <c r="F40" i="30"/>
  <c r="H40" i="30" s="1"/>
  <c r="X36" i="30"/>
  <c r="Z36" i="30" s="1"/>
  <c r="F19" i="33"/>
  <c r="Q15" i="33"/>
  <c r="X40" i="32"/>
  <c r="Z40" i="32" s="1"/>
  <c r="J23" i="32"/>
  <c r="X44" i="31"/>
  <c r="Q38" i="31"/>
  <c r="S38" i="31" s="1"/>
  <c r="AC38" i="31" s="1"/>
  <c r="F28" i="31"/>
  <c r="H28" i="31" s="1"/>
  <c r="O28" i="31" s="1"/>
  <c r="AL24" i="31"/>
  <c r="AN24" i="31" s="1"/>
  <c r="AL16" i="31"/>
  <c r="AN16" i="31" s="1"/>
  <c r="AE46" i="30"/>
  <c r="AE41" i="30"/>
  <c r="AG41" i="30" s="1"/>
  <c r="Q38" i="30"/>
  <c r="F36" i="30"/>
  <c r="H36" i="30" s="1"/>
  <c r="Q32" i="30"/>
  <c r="X31" i="30"/>
  <c r="Z31" i="30" s="1"/>
  <c r="AE30" i="30"/>
  <c r="AG30" i="30" s="1"/>
  <c r="Q16" i="33"/>
  <c r="S16" i="33" s="1"/>
  <c r="Q38" i="32"/>
  <c r="S38" i="32" s="1"/>
  <c r="AC38" i="32" s="1"/>
  <c r="J15" i="32"/>
  <c r="L15" i="32" s="1"/>
  <c r="AL38" i="31"/>
  <c r="AN38" i="31" s="1"/>
  <c r="J26" i="31"/>
  <c r="L26" i="31" s="1"/>
  <c r="Q24" i="31"/>
  <c r="S24" i="31" s="1"/>
  <c r="F31" i="30"/>
  <c r="H31" i="30" s="1"/>
  <c r="O31" i="30" s="1"/>
  <c r="F26" i="30"/>
  <c r="H26" i="30" s="1"/>
  <c r="O26" i="30" s="1"/>
  <c r="X21" i="30"/>
  <c r="Z21" i="30" s="1"/>
  <c r="Q25" i="33"/>
  <c r="S25" i="33" s="1"/>
  <c r="X31" i="32"/>
  <c r="Z31" i="32" s="1"/>
  <c r="Q27" i="32"/>
  <c r="S27" i="32" s="1"/>
  <c r="AE31" i="31"/>
  <c r="AG31" i="31" s="1"/>
  <c r="X27" i="31"/>
  <c r="Z27" i="31" s="1"/>
  <c r="F27" i="31"/>
  <c r="H27" i="31" s="1"/>
  <c r="O27" i="31" s="1"/>
  <c r="F20" i="31"/>
  <c r="H20" i="31" s="1"/>
  <c r="O20" i="31" s="1"/>
  <c r="F44" i="33"/>
  <c r="F15" i="32"/>
  <c r="H15" i="32" s="1"/>
  <c r="AL40" i="31"/>
  <c r="AN40" i="31" s="1"/>
  <c r="Q40" i="31"/>
  <c r="F26" i="31"/>
  <c r="H26" i="31" s="1"/>
  <c r="O26" i="31" s="1"/>
  <c r="X43" i="32"/>
  <c r="AL34" i="32"/>
  <c r="AN34" i="32" s="1"/>
  <c r="J30" i="32"/>
  <c r="L30" i="32" s="1"/>
  <c r="F26" i="32"/>
  <c r="H26" i="32" s="1"/>
  <c r="O26" i="32" s="1"/>
  <c r="J31" i="31"/>
  <c r="L31" i="31" s="1"/>
  <c r="Q28" i="31"/>
  <c r="S28" i="31" s="1"/>
  <c r="X26" i="31"/>
  <c r="Z26" i="31" s="1"/>
  <c r="AE24" i="31"/>
  <c r="AG24" i="31" s="1"/>
  <c r="AL21" i="31"/>
  <c r="AN21" i="31" s="1"/>
  <c r="J17" i="31"/>
  <c r="L17" i="31" s="1"/>
  <c r="AE15" i="31"/>
  <c r="Q36" i="30"/>
  <c r="S36" i="30" s="1"/>
  <c r="AL41" i="31"/>
  <c r="AN41" i="31" s="1"/>
  <c r="F33" i="31"/>
  <c r="H33" i="31" s="1"/>
  <c r="AE45" i="30"/>
  <c r="F25" i="30"/>
  <c r="H25" i="30" s="1"/>
  <c r="O25" i="30" s="1"/>
  <c r="X19" i="30"/>
  <c r="Z19" i="30" s="1"/>
  <c r="AL17" i="30"/>
  <c r="AN17" i="30" s="1"/>
  <c r="Q16" i="30"/>
  <c r="S16" i="30" s="1"/>
  <c r="AL15" i="30"/>
  <c r="AN15" i="30" s="1"/>
  <c r="Q46" i="29"/>
  <c r="Q45" i="29"/>
  <c r="S45" i="29" s="1"/>
  <c r="Q41" i="29"/>
  <c r="F34" i="29"/>
  <c r="H34" i="29" s="1"/>
  <c r="Q30" i="29"/>
  <c r="S30" i="29" s="1"/>
  <c r="Q25" i="29"/>
  <c r="S25" i="29" s="1"/>
  <c r="AE23" i="29"/>
  <c r="AG23" i="29" s="1"/>
  <c r="F15" i="29"/>
  <c r="H15" i="29" s="1"/>
  <c r="Q35" i="28"/>
  <c r="S35" i="28" s="1"/>
  <c r="AE33" i="28"/>
  <c r="AG33" i="28" s="1"/>
  <c r="AE40" i="30"/>
  <c r="AG40" i="30" s="1"/>
  <c r="Q26" i="30"/>
  <c r="S26" i="30" s="1"/>
  <c r="AE25" i="30"/>
  <c r="AG25" i="30" s="1"/>
  <c r="AE35" i="29"/>
  <c r="AG35" i="29" s="1"/>
  <c r="Q20" i="29"/>
  <c r="S20" i="29" s="1"/>
  <c r="Q44" i="28"/>
  <c r="Q30" i="28"/>
  <c r="S30" i="28" s="1"/>
  <c r="F20" i="30"/>
  <c r="H20" i="30" s="1"/>
  <c r="O20" i="30" s="1"/>
  <c r="AE17" i="30"/>
  <c r="AG17" i="30" s="1"/>
  <c r="Q44" i="29"/>
  <c r="AE41" i="29"/>
  <c r="AG41" i="29" s="1"/>
  <c r="F36" i="29"/>
  <c r="H36" i="29" s="1"/>
  <c r="AE30" i="29"/>
  <c r="AG30" i="29" s="1"/>
  <c r="AE25" i="29"/>
  <c r="AG25" i="29" s="1"/>
  <c r="F19" i="29"/>
  <c r="H19" i="29" s="1"/>
  <c r="F43" i="28"/>
  <c r="F35" i="30"/>
  <c r="H35" i="30" s="1"/>
  <c r="O35" i="30" s="1"/>
  <c r="X30" i="30"/>
  <c r="Z30" i="30" s="1"/>
  <c r="X25" i="30"/>
  <c r="Q19" i="30"/>
  <c r="S19" i="30" s="1"/>
  <c r="J17" i="30"/>
  <c r="L17" i="30" s="1"/>
  <c r="AE15" i="30"/>
  <c r="AG15" i="30" s="1"/>
  <c r="J46" i="29"/>
  <c r="J23" i="29"/>
  <c r="L23" i="29" s="1"/>
  <c r="AE20" i="29"/>
  <c r="AG20" i="29" s="1"/>
  <c r="J33" i="28"/>
  <c r="L33" i="28" s="1"/>
  <c r="AE30" i="28"/>
  <c r="J28" i="28"/>
  <c r="F34" i="31"/>
  <c r="H34" i="31" s="1"/>
  <c r="O34" i="31" s="1"/>
  <c r="J38" i="30"/>
  <c r="L38" i="30" s="1"/>
  <c r="J26" i="30"/>
  <c r="AL24" i="30"/>
  <c r="AN24" i="30" s="1"/>
  <c r="AE16" i="30"/>
  <c r="AG16" i="30" s="1"/>
  <c r="J15" i="30"/>
  <c r="AE45" i="29"/>
  <c r="AG45" i="29" s="1"/>
  <c r="J35" i="29"/>
  <c r="L35" i="29" s="1"/>
  <c r="Q34" i="29"/>
  <c r="S34" i="29" s="1"/>
  <c r="Q15" i="29"/>
  <c r="S15" i="29" s="1"/>
  <c r="F45" i="28"/>
  <c r="H45" i="28" s="1"/>
  <c r="F40" i="28"/>
  <c r="H40" i="28" s="1"/>
  <c r="AE35" i="28"/>
  <c r="AG35" i="28" s="1"/>
  <c r="Q31" i="30"/>
  <c r="S31" i="30" s="1"/>
  <c r="X20" i="30"/>
  <c r="Z20" i="30" s="1"/>
  <c r="J45" i="29"/>
  <c r="L45" i="29" s="1"/>
  <c r="J44" i="29"/>
  <c r="J41" i="29"/>
  <c r="L41" i="29" s="1"/>
  <c r="J30" i="29"/>
  <c r="L30" i="29" s="1"/>
  <c r="J25" i="29"/>
  <c r="L25" i="29" s="1"/>
  <c r="X23" i="29"/>
  <c r="Z23" i="29" s="1"/>
  <c r="J35" i="28"/>
  <c r="L35" i="28" s="1"/>
  <c r="X33" i="28"/>
  <c r="Z33" i="28" s="1"/>
  <c r="X28" i="28"/>
  <c r="X41" i="30"/>
  <c r="J28" i="30"/>
  <c r="L28" i="30" s="1"/>
  <c r="Q25" i="30"/>
  <c r="S25" i="30" s="1"/>
  <c r="AE24" i="30"/>
  <c r="F17" i="30"/>
  <c r="H17" i="30" s="1"/>
  <c r="O17" i="30" s="1"/>
  <c r="F16" i="30"/>
  <c r="F46" i="29"/>
  <c r="H46" i="29" s="1"/>
  <c r="Q36" i="29"/>
  <c r="S36" i="29" s="1"/>
  <c r="X35" i="29"/>
  <c r="Z35" i="29" s="1"/>
  <c r="AE34" i="29"/>
  <c r="AG34" i="29" s="1"/>
  <c r="F23" i="29"/>
  <c r="H23" i="29" s="1"/>
  <c r="O23" i="29" s="1"/>
  <c r="J20" i="29"/>
  <c r="L20" i="29" s="1"/>
  <c r="Q19" i="29"/>
  <c r="S19" i="29" s="1"/>
  <c r="AE15" i="29"/>
  <c r="AG15" i="29" s="1"/>
  <c r="J44" i="28"/>
  <c r="Q43" i="28"/>
  <c r="J15" i="31"/>
  <c r="L15" i="31" s="1"/>
  <c r="X46" i="30"/>
  <c r="J32" i="30"/>
  <c r="L32" i="30" s="1"/>
  <c r="F15" i="30"/>
  <c r="H15" i="30" s="1"/>
  <c r="F35" i="29"/>
  <c r="H35" i="29" s="1"/>
  <c r="O35" i="29" s="1"/>
  <c r="X35" i="28"/>
  <c r="Z35" i="28" s="1"/>
  <c r="AJ35" i="28" s="1"/>
  <c r="X16" i="28"/>
  <c r="Q27" i="30"/>
  <c r="S27" i="30" s="1"/>
  <c r="Q20" i="30"/>
  <c r="S20" i="30" s="1"/>
  <c r="F32" i="31"/>
  <c r="H32" i="31" s="1"/>
  <c r="AE30" i="31"/>
  <c r="AG30" i="31" s="1"/>
  <c r="F30" i="30"/>
  <c r="H30" i="30" s="1"/>
  <c r="AE19" i="30"/>
  <c r="AG19" i="30" s="1"/>
  <c r="X45" i="29"/>
  <c r="Z45" i="29" s="1"/>
  <c r="X18" i="33"/>
  <c r="Z18" i="33" s="1"/>
  <c r="AE20" i="32"/>
  <c r="AG20" i="32" s="1"/>
  <c r="J38" i="31"/>
  <c r="L38" i="31" s="1"/>
  <c r="J27" i="30"/>
  <c r="L27" i="30" s="1"/>
  <c r="X24" i="30"/>
  <c r="AL23" i="30"/>
  <c r="AN23" i="30" s="1"/>
  <c r="F19" i="30"/>
  <c r="H19" i="30" s="1"/>
  <c r="Q23" i="29"/>
  <c r="S23" i="29" s="1"/>
  <c r="Q33" i="28"/>
  <c r="S33" i="28" s="1"/>
  <c r="Q28" i="28"/>
  <c r="S28" i="28" s="1"/>
  <c r="J36" i="29"/>
  <c r="L36" i="29" s="1"/>
  <c r="AE28" i="28"/>
  <c r="J24" i="28"/>
  <c r="L24" i="28" s="1"/>
  <c r="F22" i="28"/>
  <c r="H22" i="28" s="1"/>
  <c r="O22" i="28" s="1"/>
  <c r="J19" i="28"/>
  <c r="L19" i="28" s="1"/>
  <c r="AE18" i="28"/>
  <c r="AG18" i="28" s="1"/>
  <c r="Q16" i="28"/>
  <c r="S16" i="28" s="1"/>
  <c r="X46" i="27"/>
  <c r="F46" i="27"/>
  <c r="H46" i="27" s="1"/>
  <c r="J45" i="27"/>
  <c r="L45" i="27" s="1"/>
  <c r="F30" i="27"/>
  <c r="H30" i="27" s="1"/>
  <c r="J46" i="28"/>
  <c r="J43" i="28"/>
  <c r="J41" i="28"/>
  <c r="L41" i="28" s="1"/>
  <c r="J18" i="28"/>
  <c r="L18" i="28" s="1"/>
  <c r="J40" i="27"/>
  <c r="L40" i="27" s="1"/>
  <c r="J33" i="27"/>
  <c r="L33" i="27" s="1"/>
  <c r="J25" i="27"/>
  <c r="L25" i="27" s="1"/>
  <c r="J20" i="30"/>
  <c r="L20" i="30" s="1"/>
  <c r="J19" i="29"/>
  <c r="F46" i="28"/>
  <c r="AE36" i="28"/>
  <c r="AG36" i="28" s="1"/>
  <c r="X30" i="28"/>
  <c r="Z30" i="28" s="1"/>
  <c r="Q27" i="28"/>
  <c r="S27" i="28" s="1"/>
  <c r="AE24" i="28"/>
  <c r="AG24" i="28" s="1"/>
  <c r="X21" i="28"/>
  <c r="Z21" i="28" s="1"/>
  <c r="F20" i="28"/>
  <c r="H20" i="28" s="1"/>
  <c r="O20" i="28" s="1"/>
  <c r="AL46" i="29"/>
  <c r="F41" i="28"/>
  <c r="H41" i="28" s="1"/>
  <c r="AE25" i="28"/>
  <c r="AG25" i="28" s="1"/>
  <c r="J25" i="28"/>
  <c r="F24" i="28"/>
  <c r="H24" i="28" s="1"/>
  <c r="O24" i="28" s="1"/>
  <c r="F19" i="28"/>
  <c r="AL46" i="27"/>
  <c r="X45" i="27"/>
  <c r="Z45" i="27" s="1"/>
  <c r="F45" i="27"/>
  <c r="H45" i="27" s="1"/>
  <c r="J44" i="27"/>
  <c r="X25" i="27"/>
  <c r="Z25" i="27" s="1"/>
  <c r="X34" i="29"/>
  <c r="Z34" i="29" s="1"/>
  <c r="F31" i="28"/>
  <c r="H31" i="28" s="1"/>
  <c r="O31" i="28" s="1"/>
  <c r="F18" i="28"/>
  <c r="H18" i="28" s="1"/>
  <c r="O18" i="28" s="1"/>
  <c r="AE16" i="28"/>
  <c r="AG16" i="28" s="1"/>
  <c r="X40" i="27"/>
  <c r="Z40" i="27" s="1"/>
  <c r="F40" i="27"/>
  <c r="H40" i="27" s="1"/>
  <c r="X33" i="27"/>
  <c r="Z33" i="27" s="1"/>
  <c r="F33" i="27"/>
  <c r="H33" i="27" s="1"/>
  <c r="X44" i="28"/>
  <c r="J16" i="28"/>
  <c r="L16" i="28" s="1"/>
  <c r="F20" i="27"/>
  <c r="H20" i="27" s="1"/>
  <c r="O20" i="27" s="1"/>
  <c r="AL16" i="30"/>
  <c r="AN16" i="30" s="1"/>
  <c r="X43" i="29"/>
  <c r="AL38" i="29"/>
  <c r="AN38" i="29" s="1"/>
  <c r="AL45" i="27"/>
  <c r="AN45" i="27" s="1"/>
  <c r="Q45" i="28"/>
  <c r="S45" i="28" s="1"/>
  <c r="AE22" i="28"/>
  <c r="AG22" i="28" s="1"/>
  <c r="AE45" i="27"/>
  <c r="Q44" i="27"/>
  <c r="AE25" i="27"/>
  <c r="AG25" i="27" s="1"/>
  <c r="AE35" i="33"/>
  <c r="AG35" i="33" s="1"/>
  <c r="AE33" i="29"/>
  <c r="AG33" i="29" s="1"/>
  <c r="AE28" i="29"/>
  <c r="AG28" i="29" s="1"/>
  <c r="Q18" i="29"/>
  <c r="S18" i="29" s="1"/>
  <c r="Q16" i="29"/>
  <c r="S16" i="29" s="1"/>
  <c r="Q40" i="28"/>
  <c r="S40" i="28" s="1"/>
  <c r="AL35" i="28"/>
  <c r="F32" i="28"/>
  <c r="H32" i="28" s="1"/>
  <c r="Q31" i="28"/>
  <c r="S31" i="28" s="1"/>
  <c r="F28" i="28"/>
  <c r="H28" i="28" s="1"/>
  <c r="O28" i="28" s="1"/>
  <c r="J23" i="28"/>
  <c r="L23" i="28" s="1"/>
  <c r="AE20" i="28"/>
  <c r="AG20" i="28" s="1"/>
  <c r="Q35" i="29"/>
  <c r="S35" i="29" s="1"/>
  <c r="J27" i="28"/>
  <c r="L27" i="28" s="1"/>
  <c r="F16" i="28"/>
  <c r="H16" i="28" s="1"/>
  <c r="O16" i="28" s="1"/>
  <c r="AE46" i="27"/>
  <c r="AE41" i="27"/>
  <c r="AG41" i="27" s="1"/>
  <c r="AL40" i="27"/>
  <c r="AN40" i="27" s="1"/>
  <c r="F16" i="27"/>
  <c r="H16" i="27" s="1"/>
  <c r="O16" i="27" s="1"/>
  <c r="J40" i="26"/>
  <c r="L40" i="26" s="1"/>
  <c r="AL23" i="28"/>
  <c r="AN23" i="28" s="1"/>
  <c r="AE21" i="28"/>
  <c r="AG21" i="28" s="1"/>
  <c r="Q33" i="27"/>
  <c r="S33" i="27" s="1"/>
  <c r="X16" i="27"/>
  <c r="Z16" i="27" s="1"/>
  <c r="X34" i="26"/>
  <c r="Z34" i="26" s="1"/>
  <c r="AL27" i="29"/>
  <c r="AN27" i="29" s="1"/>
  <c r="J30" i="28"/>
  <c r="L30" i="28" s="1"/>
  <c r="F27" i="28"/>
  <c r="H27" i="28" s="1"/>
  <c r="O27" i="28" s="1"/>
  <c r="AL24" i="28"/>
  <c r="AN24" i="28" s="1"/>
  <c r="F43" i="27"/>
  <c r="F31" i="27"/>
  <c r="H31" i="27" s="1"/>
  <c r="O31" i="27" s="1"/>
  <c r="F22" i="27"/>
  <c r="H22" i="27" s="1"/>
  <c r="O22" i="27" s="1"/>
  <c r="F41" i="26"/>
  <c r="H41" i="26" s="1"/>
  <c r="AE38" i="26"/>
  <c r="AG38" i="26" s="1"/>
  <c r="AL19" i="28"/>
  <c r="AN19" i="28" s="1"/>
  <c r="X26" i="27"/>
  <c r="Z26" i="27" s="1"/>
  <c r="J23" i="27"/>
  <c r="L23" i="27" s="1"/>
  <c r="X21" i="27"/>
  <c r="Z21" i="27" s="1"/>
  <c r="F40" i="26"/>
  <c r="H40" i="26" s="1"/>
  <c r="AE40" i="27"/>
  <c r="AG40" i="27" s="1"/>
  <c r="X38" i="27"/>
  <c r="Z38" i="27" s="1"/>
  <c r="J30" i="27"/>
  <c r="L30" i="27" s="1"/>
  <c r="AE23" i="27"/>
  <c r="AG23" i="27" s="1"/>
  <c r="Q16" i="27"/>
  <c r="S16" i="27" s="1"/>
  <c r="Q44" i="26"/>
  <c r="F38" i="26"/>
  <c r="H38" i="26" s="1"/>
  <c r="O38" i="26" s="1"/>
  <c r="F19" i="26"/>
  <c r="H19" i="26" s="1"/>
  <c r="Q23" i="28"/>
  <c r="S23" i="28" s="1"/>
  <c r="AL33" i="27"/>
  <c r="Q20" i="27"/>
  <c r="S20" i="27" s="1"/>
  <c r="AE27" i="28"/>
  <c r="AG27" i="28" s="1"/>
  <c r="X25" i="28"/>
  <c r="Z25" i="28" s="1"/>
  <c r="X35" i="27"/>
  <c r="Z35" i="27" s="1"/>
  <c r="AJ35" i="27" s="1"/>
  <c r="AL30" i="27"/>
  <c r="AN30" i="27" s="1"/>
  <c r="F23" i="27"/>
  <c r="H23" i="27" s="1"/>
  <c r="O23" i="27" s="1"/>
  <c r="AL19" i="27"/>
  <c r="AN19" i="27" s="1"/>
  <c r="Q19" i="27"/>
  <c r="S19" i="27" s="1"/>
  <c r="Q43" i="26"/>
  <c r="AL41" i="26"/>
  <c r="AN41" i="26" s="1"/>
  <c r="X43" i="27"/>
  <c r="AL32" i="27"/>
  <c r="AN32" i="27" s="1"/>
  <c r="X27" i="27"/>
  <c r="Z27" i="27" s="1"/>
  <c r="F26" i="27"/>
  <c r="H26" i="27" s="1"/>
  <c r="O26" i="27" s="1"/>
  <c r="F24" i="27"/>
  <c r="H24" i="27" s="1"/>
  <c r="O24" i="27" s="1"/>
  <c r="AE20" i="27"/>
  <c r="AG20" i="27" s="1"/>
  <c r="J20" i="27"/>
  <c r="L20" i="27" s="1"/>
  <c r="F46" i="26"/>
  <c r="F33" i="28"/>
  <c r="H33" i="28" s="1"/>
  <c r="F38" i="27"/>
  <c r="H38" i="27" s="1"/>
  <c r="O38" i="27" s="1"/>
  <c r="F15" i="27"/>
  <c r="H15" i="27" s="1"/>
  <c r="F45" i="26"/>
  <c r="H45" i="26" s="1"/>
  <c r="F44" i="26"/>
  <c r="AE41" i="26"/>
  <c r="AG41" i="26" s="1"/>
  <c r="AL32" i="29"/>
  <c r="AN32" i="29" s="1"/>
  <c r="F35" i="28"/>
  <c r="H35" i="28" s="1"/>
  <c r="O35" i="28" s="1"/>
  <c r="X26" i="28"/>
  <c r="AE30" i="27"/>
  <c r="AG30" i="27" s="1"/>
  <c r="J18" i="27"/>
  <c r="L18" i="27" s="1"/>
  <c r="Q38" i="26"/>
  <c r="S38" i="26" s="1"/>
  <c r="F34" i="26"/>
  <c r="H34" i="26" s="1"/>
  <c r="AL30" i="26"/>
  <c r="AN30" i="26" s="1"/>
  <c r="AE27" i="26"/>
  <c r="AG27" i="26" s="1"/>
  <c r="J19" i="26"/>
  <c r="L19" i="26" s="1"/>
  <c r="AE35" i="25"/>
  <c r="AG35" i="25" s="1"/>
  <c r="AE31" i="25"/>
  <c r="AG31" i="25" s="1"/>
  <c r="J19" i="27"/>
  <c r="L19" i="27" s="1"/>
  <c r="J43" i="26"/>
  <c r="J35" i="26"/>
  <c r="L35" i="26" s="1"/>
  <c r="J30" i="26"/>
  <c r="L30" i="26" s="1"/>
  <c r="J27" i="26"/>
  <c r="L27" i="26" s="1"/>
  <c r="J45" i="25"/>
  <c r="L45" i="25" s="1"/>
  <c r="J41" i="25"/>
  <c r="L41" i="25" s="1"/>
  <c r="AE26" i="26"/>
  <c r="AG26" i="26" s="1"/>
  <c r="AL21" i="26"/>
  <c r="Q43" i="25"/>
  <c r="J35" i="25"/>
  <c r="L35" i="25" s="1"/>
  <c r="AL33" i="25"/>
  <c r="X32" i="25"/>
  <c r="F32" i="25"/>
  <c r="X15" i="29"/>
  <c r="Z15" i="29" s="1"/>
  <c r="Q20" i="28"/>
  <c r="S20" i="28" s="1"/>
  <c r="Q41" i="26"/>
  <c r="S41" i="26" s="1"/>
  <c r="J26" i="26"/>
  <c r="L26" i="26" s="1"/>
  <c r="AE24" i="26"/>
  <c r="AG24" i="26" s="1"/>
  <c r="X20" i="25"/>
  <c r="X31" i="27"/>
  <c r="AE16" i="27"/>
  <c r="AG16" i="27" s="1"/>
  <c r="AE15" i="27"/>
  <c r="AG15" i="27" s="1"/>
  <c r="AE46" i="26"/>
  <c r="J44" i="26"/>
  <c r="F35" i="26"/>
  <c r="H35" i="26" s="1"/>
  <c r="O35" i="26" s="1"/>
  <c r="F30" i="26"/>
  <c r="H30" i="26" s="1"/>
  <c r="F27" i="26"/>
  <c r="H27" i="26" s="1"/>
  <c r="O27" i="26" s="1"/>
  <c r="J24" i="26"/>
  <c r="L24" i="26" s="1"/>
  <c r="X19" i="26"/>
  <c r="Z19" i="26" s="1"/>
  <c r="F45" i="25"/>
  <c r="H45" i="25" s="1"/>
  <c r="X41" i="25"/>
  <c r="Z41" i="25" s="1"/>
  <c r="F41" i="25"/>
  <c r="H41" i="25" s="1"/>
  <c r="Q33" i="25"/>
  <c r="X31" i="25"/>
  <c r="Z31" i="25" s="1"/>
  <c r="F31" i="25"/>
  <c r="H31" i="25" s="1"/>
  <c r="O31" i="25" s="1"/>
  <c r="X27" i="25"/>
  <c r="Z27" i="25" s="1"/>
  <c r="Q24" i="28"/>
  <c r="S24" i="28" s="1"/>
  <c r="AL26" i="27"/>
  <c r="AN26" i="27" s="1"/>
  <c r="AL38" i="26"/>
  <c r="AN38" i="26" s="1"/>
  <c r="Q34" i="26"/>
  <c r="S34" i="26" s="1"/>
  <c r="F43" i="29"/>
  <c r="H43" i="29" s="1"/>
  <c r="X17" i="28"/>
  <c r="Z17" i="28" s="1"/>
  <c r="Q25" i="27"/>
  <c r="S25" i="27" s="1"/>
  <c r="AL22" i="27"/>
  <c r="AN22" i="27" s="1"/>
  <c r="AE18" i="27"/>
  <c r="AG18" i="27" s="1"/>
  <c r="J45" i="26"/>
  <c r="L45" i="26" s="1"/>
  <c r="X35" i="26"/>
  <c r="Z35" i="26" s="1"/>
  <c r="AJ35" i="26" s="1"/>
  <c r="AL45" i="25"/>
  <c r="AN45" i="25" s="1"/>
  <c r="J32" i="28"/>
  <c r="L32" i="28" s="1"/>
  <c r="J26" i="27"/>
  <c r="J16" i="27"/>
  <c r="L16" i="27" s="1"/>
  <c r="AE34" i="26"/>
  <c r="AG34" i="26" s="1"/>
  <c r="J34" i="26"/>
  <c r="L34" i="26" s="1"/>
  <c r="Q26" i="26"/>
  <c r="S26" i="26" s="1"/>
  <c r="J20" i="26"/>
  <c r="L20" i="26" s="1"/>
  <c r="AE16" i="26"/>
  <c r="AG16" i="26" s="1"/>
  <c r="J46" i="25"/>
  <c r="X43" i="25"/>
  <c r="F43" i="25"/>
  <c r="J38" i="25"/>
  <c r="L38" i="25" s="1"/>
  <c r="Q35" i="25"/>
  <c r="S35" i="25" s="1"/>
  <c r="J36" i="27"/>
  <c r="L36" i="27" s="1"/>
  <c r="AL24" i="27"/>
  <c r="Q22" i="27"/>
  <c r="S22" i="27" s="1"/>
  <c r="AL40" i="26"/>
  <c r="AN40" i="26" s="1"/>
  <c r="Q30" i="26"/>
  <c r="S30" i="26" s="1"/>
  <c r="Q24" i="26"/>
  <c r="S24" i="26" s="1"/>
  <c r="AE19" i="26"/>
  <c r="AG19" i="26" s="1"/>
  <c r="AE45" i="25"/>
  <c r="AG45" i="25" s="1"/>
  <c r="AE41" i="25"/>
  <c r="AG41" i="25" s="1"/>
  <c r="Q28" i="26"/>
  <c r="S28" i="26" s="1"/>
  <c r="J17" i="26"/>
  <c r="L17" i="26" s="1"/>
  <c r="X33" i="25"/>
  <c r="AE26" i="25"/>
  <c r="AG26" i="25" s="1"/>
  <c r="F20" i="25"/>
  <c r="H20" i="25" s="1"/>
  <c r="O20" i="25" s="1"/>
  <c r="J18" i="25"/>
  <c r="L18" i="25" s="1"/>
  <c r="F23" i="24"/>
  <c r="H23" i="24" s="1"/>
  <c r="O23" i="24" s="1"/>
  <c r="J20" i="24"/>
  <c r="L20" i="24" s="1"/>
  <c r="J43" i="23"/>
  <c r="L43" i="23" s="1"/>
  <c r="J38" i="23"/>
  <c r="F36" i="23"/>
  <c r="H36" i="23" s="1"/>
  <c r="Q36" i="27"/>
  <c r="S36" i="27" s="1"/>
  <c r="J32" i="26"/>
  <c r="L32" i="26" s="1"/>
  <c r="J36" i="25"/>
  <c r="L36" i="25" s="1"/>
  <c r="J23" i="25"/>
  <c r="L23" i="25" s="1"/>
  <c r="J42" i="24"/>
  <c r="J32" i="24"/>
  <c r="L32" i="24" s="1"/>
  <c r="J27" i="24"/>
  <c r="L27" i="24" s="1"/>
  <c r="F24" i="26"/>
  <c r="H24" i="26" s="1"/>
  <c r="O24" i="26" s="1"/>
  <c r="AE46" i="25"/>
  <c r="J33" i="25"/>
  <c r="J27" i="25"/>
  <c r="AE23" i="25"/>
  <c r="AG23" i="25" s="1"/>
  <c r="F30" i="24"/>
  <c r="H30" i="24" s="1"/>
  <c r="O30" i="24" s="1"/>
  <c r="F25" i="24"/>
  <c r="H25" i="24" s="1"/>
  <c r="O25" i="24" s="1"/>
  <c r="X20" i="24"/>
  <c r="Z20" i="24" s="1"/>
  <c r="Q45" i="25"/>
  <c r="S45" i="25" s="1"/>
  <c r="Q31" i="25"/>
  <c r="S31" i="25" s="1"/>
  <c r="X26" i="25"/>
  <c r="Z26" i="25" s="1"/>
  <c r="X18" i="25"/>
  <c r="Z18" i="25" s="1"/>
  <c r="F18" i="25"/>
  <c r="H18" i="25" s="1"/>
  <c r="O18" i="25" s="1"/>
  <c r="Q43" i="24"/>
  <c r="S43" i="24" s="1"/>
  <c r="X42" i="24"/>
  <c r="Q38" i="24"/>
  <c r="Q33" i="24"/>
  <c r="S33" i="24" s="1"/>
  <c r="X32" i="24"/>
  <c r="Z32" i="24" s="1"/>
  <c r="Q28" i="24"/>
  <c r="S28" i="24" s="1"/>
  <c r="X27" i="24"/>
  <c r="Z27" i="24" s="1"/>
  <c r="F20" i="24"/>
  <c r="H20" i="24" s="1"/>
  <c r="O20" i="24" s="1"/>
  <c r="Q38" i="27"/>
  <c r="S38" i="27" s="1"/>
  <c r="AE21" i="26"/>
  <c r="AG21" i="26" s="1"/>
  <c r="F15" i="26"/>
  <c r="H15" i="26" s="1"/>
  <c r="AL41" i="25"/>
  <c r="AN41" i="25" s="1"/>
  <c r="AE36" i="25"/>
  <c r="AG36" i="25" s="1"/>
  <c r="J32" i="25"/>
  <c r="L32" i="25" s="1"/>
  <c r="F23" i="25"/>
  <c r="H23" i="25" s="1"/>
  <c r="O23" i="25" s="1"/>
  <c r="Q20" i="25"/>
  <c r="S20" i="25" s="1"/>
  <c r="F42" i="24"/>
  <c r="H42" i="24" s="1"/>
  <c r="F32" i="24"/>
  <c r="H32" i="24" s="1"/>
  <c r="F27" i="24"/>
  <c r="H27" i="24" s="1"/>
  <c r="O27" i="24" s="1"/>
  <c r="Q36" i="23"/>
  <c r="S36" i="23" s="1"/>
  <c r="Q18" i="28"/>
  <c r="S18" i="28" s="1"/>
  <c r="AL35" i="25"/>
  <c r="AN35" i="25" s="1"/>
  <c r="F33" i="25"/>
  <c r="H33" i="25" s="1"/>
  <c r="AE27" i="25"/>
  <c r="AG27" i="25" s="1"/>
  <c r="AL28" i="26"/>
  <c r="AN28" i="26" s="1"/>
  <c r="AL27" i="26"/>
  <c r="AN27" i="26" s="1"/>
  <c r="AL26" i="26"/>
  <c r="AN26" i="26" s="1"/>
  <c r="F22" i="29"/>
  <c r="H22" i="29" s="1"/>
  <c r="O22" i="29" s="1"/>
  <c r="AE32" i="26"/>
  <c r="AG32" i="26" s="1"/>
  <c r="X30" i="26"/>
  <c r="Z30" i="26" s="1"/>
  <c r="AL15" i="26"/>
  <c r="AN15" i="26" s="1"/>
  <c r="AL31" i="25"/>
  <c r="AN31" i="25" s="1"/>
  <c r="J28" i="25"/>
  <c r="L28" i="25" s="1"/>
  <c r="Q26" i="25"/>
  <c r="S26" i="25" s="1"/>
  <c r="Q22" i="25"/>
  <c r="S22" i="25" s="1"/>
  <c r="AL21" i="25"/>
  <c r="AL18" i="25"/>
  <c r="AN18" i="25" s="1"/>
  <c r="J35" i="27"/>
  <c r="L35" i="27" s="1"/>
  <c r="AE33" i="26"/>
  <c r="AG33" i="26" s="1"/>
  <c r="J22" i="26"/>
  <c r="L22" i="26" s="1"/>
  <c r="Q20" i="26"/>
  <c r="S20" i="26" s="1"/>
  <c r="Q19" i="26"/>
  <c r="AE38" i="25"/>
  <c r="AG38" i="25" s="1"/>
  <c r="Q27" i="25"/>
  <c r="S27" i="25" s="1"/>
  <c r="J26" i="25"/>
  <c r="L26" i="25" s="1"/>
  <c r="AE19" i="25"/>
  <c r="AG19" i="25" s="1"/>
  <c r="AE18" i="25"/>
  <c r="AG18" i="25" s="1"/>
  <c r="X43" i="24"/>
  <c r="Z43" i="24" s="1"/>
  <c r="AE42" i="24"/>
  <c r="X38" i="24"/>
  <c r="X33" i="24"/>
  <c r="AE32" i="24"/>
  <c r="AG32" i="24" s="1"/>
  <c r="X28" i="24"/>
  <c r="Z28" i="24" s="1"/>
  <c r="AE27" i="24"/>
  <c r="AG27" i="24" s="1"/>
  <c r="AE33" i="27"/>
  <c r="Q16" i="26"/>
  <c r="S16" i="26" s="1"/>
  <c r="AE28" i="25"/>
  <c r="AG28" i="25" s="1"/>
  <c r="AL23" i="25"/>
  <c r="AN23" i="25" s="1"/>
  <c r="X36" i="23"/>
  <c r="Z36" i="23" s="1"/>
  <c r="AL34" i="25"/>
  <c r="AN34" i="25" s="1"/>
  <c r="AE20" i="25"/>
  <c r="AG20" i="25" s="1"/>
  <c r="F34" i="24"/>
  <c r="H34" i="24" s="1"/>
  <c r="F26" i="24"/>
  <c r="H26" i="24" s="1"/>
  <c r="O26" i="24" s="1"/>
  <c r="Q20" i="24"/>
  <c r="S20" i="24" s="1"/>
  <c r="AE22" i="23"/>
  <c r="AG22" i="23" s="1"/>
  <c r="X20" i="23"/>
  <c r="Z20" i="23" s="1"/>
  <c r="F20" i="23"/>
  <c r="H20" i="23" s="1"/>
  <c r="O20" i="23" s="1"/>
  <c r="X43" i="22"/>
  <c r="Z43" i="22" s="1"/>
  <c r="F43" i="22"/>
  <c r="H43" i="22" s="1"/>
  <c r="J42" i="22"/>
  <c r="Q19" i="25"/>
  <c r="S19" i="25" s="1"/>
  <c r="J33" i="24"/>
  <c r="Q32" i="24"/>
  <c r="S32" i="24" s="1"/>
  <c r="X31" i="24"/>
  <c r="Z31" i="24" s="1"/>
  <c r="AE30" i="24"/>
  <c r="AG30" i="24" s="1"/>
  <c r="X43" i="23"/>
  <c r="Z43" i="23" s="1"/>
  <c r="Q33" i="23"/>
  <c r="S33" i="23" s="1"/>
  <c r="J26" i="23"/>
  <c r="L26" i="23" s="1"/>
  <c r="X23" i="23"/>
  <c r="Z23" i="23" s="1"/>
  <c r="F23" i="23"/>
  <c r="H23" i="23" s="1"/>
  <c r="O23" i="23" s="1"/>
  <c r="J19" i="23"/>
  <c r="J16" i="23"/>
  <c r="L16" i="23" s="1"/>
  <c r="X27" i="22"/>
  <c r="Z27" i="22" s="1"/>
  <c r="X25" i="26"/>
  <c r="Z25" i="26" s="1"/>
  <c r="AL25" i="25"/>
  <c r="AN25" i="25" s="1"/>
  <c r="AE24" i="25"/>
  <c r="Q42" i="24"/>
  <c r="J41" i="24"/>
  <c r="AL42" i="23"/>
  <c r="X34" i="23"/>
  <c r="AL28" i="23"/>
  <c r="AN28" i="23" s="1"/>
  <c r="J22" i="23"/>
  <c r="L22" i="23" s="1"/>
  <c r="AL20" i="23"/>
  <c r="AN20" i="23" s="1"/>
  <c r="AL17" i="23"/>
  <c r="AN17" i="23" s="1"/>
  <c r="AE15" i="23"/>
  <c r="AG15" i="23" s="1"/>
  <c r="AL43" i="22"/>
  <c r="AN43" i="22" s="1"/>
  <c r="AL39" i="22"/>
  <c r="F36" i="24"/>
  <c r="H36" i="24" s="1"/>
  <c r="F42" i="23"/>
  <c r="X39" i="23"/>
  <c r="X42" i="22"/>
  <c r="F42" i="22"/>
  <c r="H42" i="22" s="1"/>
  <c r="F22" i="22"/>
  <c r="H22" i="22" s="1"/>
  <c r="O22" i="22" s="1"/>
  <c r="AE25" i="25"/>
  <c r="AG25" i="25" s="1"/>
  <c r="X24" i="25"/>
  <c r="Z24" i="25" s="1"/>
  <c r="J20" i="25"/>
  <c r="L20" i="25" s="1"/>
  <c r="J43" i="24"/>
  <c r="L43" i="24" s="1"/>
  <c r="F15" i="24"/>
  <c r="H15" i="24" s="1"/>
  <c r="Q43" i="23"/>
  <c r="S43" i="23" s="1"/>
  <c r="F38" i="23"/>
  <c r="Q34" i="23"/>
  <c r="X26" i="23"/>
  <c r="Z26" i="23" s="1"/>
  <c r="F26" i="23"/>
  <c r="H26" i="23" s="1"/>
  <c r="O26" i="23" s="1"/>
  <c r="X19" i="23"/>
  <c r="Z19" i="23" s="1"/>
  <c r="F19" i="23"/>
  <c r="H19" i="23" s="1"/>
  <c r="J36" i="22"/>
  <c r="L36" i="22" s="1"/>
  <c r="X33" i="22"/>
  <c r="Z33" i="22" s="1"/>
  <c r="F33" i="22"/>
  <c r="F15" i="22"/>
  <c r="H15" i="22" s="1"/>
  <c r="AL26" i="25"/>
  <c r="AN26" i="25" s="1"/>
  <c r="AP26" i="25" s="1"/>
  <c r="F41" i="24"/>
  <c r="H41" i="24" s="1"/>
  <c r="J31" i="24"/>
  <c r="L31" i="24" s="1"/>
  <c r="Q30" i="24"/>
  <c r="S30" i="24" s="1"/>
  <c r="J28" i="24"/>
  <c r="L28" i="24" s="1"/>
  <c r="Q27" i="24"/>
  <c r="S27" i="24" s="1"/>
  <c r="X26" i="24"/>
  <c r="Z26" i="24" s="1"/>
  <c r="AE25" i="24"/>
  <c r="AG25" i="24" s="1"/>
  <c r="AE16" i="24"/>
  <c r="AG16" i="24" s="1"/>
  <c r="Q39" i="23"/>
  <c r="Q23" i="23"/>
  <c r="S23" i="23" s="1"/>
  <c r="Q32" i="27"/>
  <c r="S32" i="27" s="1"/>
  <c r="X23" i="26"/>
  <c r="Z23" i="26" s="1"/>
  <c r="F15" i="25"/>
  <c r="H15" i="25" s="1"/>
  <c r="J38" i="24"/>
  <c r="AE38" i="23"/>
  <c r="AE33" i="23"/>
  <c r="AG33" i="23" s="1"/>
  <c r="J33" i="23"/>
  <c r="L33" i="23" s="1"/>
  <c r="AL19" i="23"/>
  <c r="AN19" i="23" s="1"/>
  <c r="AL16" i="23"/>
  <c r="AN16" i="23" s="1"/>
  <c r="X15" i="23"/>
  <c r="Z15" i="23" s="1"/>
  <c r="F15" i="23"/>
  <c r="H15" i="23" s="1"/>
  <c r="AL42" i="22"/>
  <c r="AL33" i="22"/>
  <c r="AN33" i="22" s="1"/>
  <c r="Q27" i="22"/>
  <c r="S27" i="22" s="1"/>
  <c r="J23" i="24"/>
  <c r="L23" i="24" s="1"/>
  <c r="X42" i="23"/>
  <c r="J34" i="23"/>
  <c r="AL26" i="23"/>
  <c r="AE20" i="23"/>
  <c r="AG20" i="23" s="1"/>
  <c r="AE43" i="22"/>
  <c r="X36" i="22"/>
  <c r="Z36" i="22" s="1"/>
  <c r="F36" i="22"/>
  <c r="H36" i="22" s="1"/>
  <c r="Q30" i="22"/>
  <c r="S30" i="22" s="1"/>
  <c r="F36" i="26"/>
  <c r="H36" i="26" s="1"/>
  <c r="X24" i="26"/>
  <c r="Z24" i="26" s="1"/>
  <c r="AL22" i="25"/>
  <c r="AN22" i="25" s="1"/>
  <c r="AE23" i="24"/>
  <c r="AG23" i="24" s="1"/>
  <c r="AE36" i="23"/>
  <c r="AG36" i="23" s="1"/>
  <c r="F34" i="23"/>
  <c r="X33" i="23"/>
  <c r="Z33" i="23" s="1"/>
  <c r="J23" i="23"/>
  <c r="L23" i="23" s="1"/>
  <c r="J20" i="23"/>
  <c r="L20" i="23" s="1"/>
  <c r="J43" i="22"/>
  <c r="L43" i="22" s="1"/>
  <c r="AE42" i="22"/>
  <c r="Q41" i="22"/>
  <c r="AE30" i="22"/>
  <c r="AG30" i="22" s="1"/>
  <c r="AE32" i="25"/>
  <c r="AG32" i="25" s="1"/>
  <c r="AE18" i="24"/>
  <c r="AG18" i="24" s="1"/>
  <c r="AE43" i="23"/>
  <c r="AG43" i="23" s="1"/>
  <c r="F39" i="23"/>
  <c r="Q38" i="23"/>
  <c r="AE26" i="23"/>
  <c r="AG26" i="23" s="1"/>
  <c r="AL21" i="23"/>
  <c r="AN21" i="23" s="1"/>
  <c r="AE19" i="23"/>
  <c r="AG19" i="23" s="1"/>
  <c r="AE16" i="23"/>
  <c r="AG16" i="23" s="1"/>
  <c r="Q15" i="23"/>
  <c r="S15" i="23" s="1"/>
  <c r="Q36" i="22"/>
  <c r="S36" i="22" s="1"/>
  <c r="AE33" i="22"/>
  <c r="AG33" i="22" s="1"/>
  <c r="X28" i="22"/>
  <c r="Z28" i="22" s="1"/>
  <c r="J16" i="22"/>
  <c r="L16" i="22" s="1"/>
  <c r="AE42" i="21"/>
  <c r="X39" i="21"/>
  <c r="F39" i="21"/>
  <c r="H39" i="21" s="1"/>
  <c r="J38" i="21"/>
  <c r="F23" i="21"/>
  <c r="H23" i="21" s="1"/>
  <c r="O23" i="21" s="1"/>
  <c r="AE27" i="22"/>
  <c r="AG27" i="22" s="1"/>
  <c r="J25" i="22"/>
  <c r="L25" i="22" s="1"/>
  <c r="AE15" i="22"/>
  <c r="AG15" i="22" s="1"/>
  <c r="J33" i="21"/>
  <c r="L33" i="21" s="1"/>
  <c r="X30" i="21"/>
  <c r="Z30" i="21" s="1"/>
  <c r="F30" i="21"/>
  <c r="H30" i="21" s="1"/>
  <c r="O30" i="21" s="1"/>
  <c r="J25" i="21"/>
  <c r="L25" i="21" s="1"/>
  <c r="J22" i="21"/>
  <c r="L22" i="21" s="1"/>
  <c r="J18" i="21"/>
  <c r="L18" i="21" s="1"/>
  <c r="AE36" i="22"/>
  <c r="AG36" i="22" s="1"/>
  <c r="J33" i="22"/>
  <c r="L33" i="22" s="1"/>
  <c r="F27" i="22"/>
  <c r="H27" i="22" s="1"/>
  <c r="O27" i="22" s="1"/>
  <c r="X22" i="22"/>
  <c r="Z22" i="22" s="1"/>
  <c r="J15" i="22"/>
  <c r="L15" i="22" s="1"/>
  <c r="J42" i="21"/>
  <c r="Q22" i="24"/>
  <c r="S22" i="24" s="1"/>
  <c r="AE27" i="23"/>
  <c r="AG27" i="23" s="1"/>
  <c r="X30" i="22"/>
  <c r="Z30" i="22" s="1"/>
  <c r="AE25" i="22"/>
  <c r="AG25" i="22" s="1"/>
  <c r="X23" i="22"/>
  <c r="Z23" i="22" s="1"/>
  <c r="AL21" i="22"/>
  <c r="AN21" i="22" s="1"/>
  <c r="F16" i="22"/>
  <c r="H16" i="22" s="1"/>
  <c r="O16" i="22" s="1"/>
  <c r="X36" i="24"/>
  <c r="Z36" i="24" s="1"/>
  <c r="Q42" i="22"/>
  <c r="F32" i="22"/>
  <c r="H32" i="22" s="1"/>
  <c r="F25" i="22"/>
  <c r="H25" i="22" s="1"/>
  <c r="O25" i="22" s="1"/>
  <c r="Q22" i="22"/>
  <c r="S22" i="22" s="1"/>
  <c r="AE19" i="22"/>
  <c r="AG19" i="22" s="1"/>
  <c r="F19" i="22"/>
  <c r="H19" i="22" s="1"/>
  <c r="F42" i="21"/>
  <c r="H42" i="21" s="1"/>
  <c r="X33" i="21"/>
  <c r="Z33" i="21" s="1"/>
  <c r="F33" i="21"/>
  <c r="H33" i="21" s="1"/>
  <c r="O33" i="21" s="1"/>
  <c r="X25" i="21"/>
  <c r="Z25" i="21" s="1"/>
  <c r="F25" i="21"/>
  <c r="H25" i="21" s="1"/>
  <c r="O25" i="21" s="1"/>
  <c r="X18" i="21"/>
  <c r="Z18" i="21" s="1"/>
  <c r="F18" i="21"/>
  <c r="H18" i="21" s="1"/>
  <c r="O18" i="21" s="1"/>
  <c r="F31" i="24"/>
  <c r="H31" i="24" s="1"/>
  <c r="O31" i="24" s="1"/>
  <c r="Q25" i="24"/>
  <c r="S25" i="24" s="1"/>
  <c r="F33" i="23"/>
  <c r="H33" i="23" s="1"/>
  <c r="O33" i="23" s="1"/>
  <c r="Q16" i="23"/>
  <c r="S16" i="23" s="1"/>
  <c r="Q30" i="21"/>
  <c r="S30" i="21" s="1"/>
  <c r="F24" i="25"/>
  <c r="H24" i="25" s="1"/>
  <c r="O24" i="25" s="1"/>
  <c r="X21" i="23"/>
  <c r="Z21" i="23" s="1"/>
  <c r="J17" i="23"/>
  <c r="L17" i="23" s="1"/>
  <c r="X15" i="22"/>
  <c r="Z15" i="22" s="1"/>
  <c r="J26" i="24"/>
  <c r="L26" i="24" s="1"/>
  <c r="X21" i="24"/>
  <c r="Z21" i="24" s="1"/>
  <c r="J36" i="23"/>
  <c r="L36" i="23" s="1"/>
  <c r="AL25" i="23"/>
  <c r="X32" i="22"/>
  <c r="Z32" i="22" s="1"/>
  <c r="AE38" i="21"/>
  <c r="J30" i="21"/>
  <c r="L30" i="21" s="1"/>
  <c r="AE22" i="21"/>
  <c r="AG22" i="21" s="1"/>
  <c r="J43" i="25"/>
  <c r="AL17" i="25"/>
  <c r="AN17" i="25" s="1"/>
  <c r="X38" i="23"/>
  <c r="AL15" i="23"/>
  <c r="AN15" i="23" s="1"/>
  <c r="Q33" i="22"/>
  <c r="S33" i="22" s="1"/>
  <c r="F30" i="22"/>
  <c r="H30" i="22" s="1"/>
  <c r="O30" i="22" s="1"/>
  <c r="J27" i="22"/>
  <c r="L27" i="22" s="1"/>
  <c r="AL19" i="22"/>
  <c r="AN19" i="22" s="1"/>
  <c r="Q19" i="22"/>
  <c r="S19" i="22" s="1"/>
  <c r="AE33" i="21"/>
  <c r="AG33" i="21" s="1"/>
  <c r="AE20" i="24"/>
  <c r="AG20" i="24" s="1"/>
  <c r="AL17" i="22"/>
  <c r="AN17" i="22" s="1"/>
  <c r="AL42" i="21"/>
  <c r="Q25" i="21"/>
  <c r="S25" i="21" s="1"/>
  <c r="AE27" i="20"/>
  <c r="AG27" i="20" s="1"/>
  <c r="F41" i="19"/>
  <c r="H41" i="19" s="1"/>
  <c r="F31" i="19"/>
  <c r="H31" i="19" s="1"/>
  <c r="O31" i="19" s="1"/>
  <c r="F26" i="19"/>
  <c r="H26" i="19" s="1"/>
  <c r="O26" i="19" s="1"/>
  <c r="J23" i="19"/>
  <c r="L23" i="19" s="1"/>
  <c r="AL39" i="21"/>
  <c r="J31" i="21"/>
  <c r="L31" i="21" s="1"/>
  <c r="X22" i="21"/>
  <c r="Z22" i="21" s="1"/>
  <c r="X32" i="20"/>
  <c r="Z32" i="20" s="1"/>
  <c r="F32" i="20"/>
  <c r="H32" i="20" s="1"/>
  <c r="X43" i="19"/>
  <c r="Z43" i="19" s="1"/>
  <c r="X38" i="19"/>
  <c r="X33" i="19"/>
  <c r="Z33" i="19" s="1"/>
  <c r="X28" i="19"/>
  <c r="Z28" i="19" s="1"/>
  <c r="Q22" i="23"/>
  <c r="S22" i="23" s="1"/>
  <c r="AL16" i="22"/>
  <c r="AN16" i="22" s="1"/>
  <c r="F36" i="21"/>
  <c r="H36" i="21" s="1"/>
  <c r="AL33" i="21"/>
  <c r="AL23" i="21"/>
  <c r="AN23" i="21" s="1"/>
  <c r="J23" i="21"/>
  <c r="L23" i="21" s="1"/>
  <c r="AE16" i="21"/>
  <c r="AG16" i="21" s="1"/>
  <c r="X15" i="21"/>
  <c r="Z15" i="21" s="1"/>
  <c r="AE42" i="20"/>
  <c r="X28" i="20"/>
  <c r="Z28" i="20" s="1"/>
  <c r="F28" i="20"/>
  <c r="H28" i="20" s="1"/>
  <c r="O28" i="20" s="1"/>
  <c r="J27" i="20"/>
  <c r="L27" i="20" s="1"/>
  <c r="J24" i="20"/>
  <c r="L24" i="20" s="1"/>
  <c r="AL22" i="20"/>
  <c r="AN22" i="20" s="1"/>
  <c r="X21" i="20"/>
  <c r="Z21" i="20" s="1"/>
  <c r="F39" i="24"/>
  <c r="H39" i="24" s="1"/>
  <c r="J39" i="23"/>
  <c r="AE23" i="23"/>
  <c r="J39" i="22"/>
  <c r="AE21" i="22"/>
  <c r="AG21" i="22" s="1"/>
  <c r="AE43" i="21"/>
  <c r="AG43" i="21" s="1"/>
  <c r="AE39" i="21"/>
  <c r="X38" i="21"/>
  <c r="Q22" i="21"/>
  <c r="S22" i="21" s="1"/>
  <c r="J42" i="20"/>
  <c r="J28" i="23"/>
  <c r="L28" i="23" s="1"/>
  <c r="Q18" i="21"/>
  <c r="S18" i="21" s="1"/>
  <c r="Q15" i="21"/>
  <c r="S15" i="21" s="1"/>
  <c r="AL33" i="20"/>
  <c r="AN33" i="20" s="1"/>
  <c r="Q22" i="20"/>
  <c r="S22" i="20" s="1"/>
  <c r="Q41" i="19"/>
  <c r="AL23" i="22"/>
  <c r="AN23" i="22" s="1"/>
  <c r="AE22" i="22"/>
  <c r="AG22" i="22" s="1"/>
  <c r="AE34" i="21"/>
  <c r="AE19" i="21"/>
  <c r="AG19" i="21" s="1"/>
  <c r="Q33" i="20"/>
  <c r="S33" i="20" s="1"/>
  <c r="Q32" i="20"/>
  <c r="S32" i="20" s="1"/>
  <c r="AL28" i="20"/>
  <c r="AN28" i="20" s="1"/>
  <c r="X27" i="20"/>
  <c r="Z27" i="20" s="1"/>
  <c r="F27" i="20"/>
  <c r="H27" i="20" s="1"/>
  <c r="O27" i="20" s="1"/>
  <c r="AL21" i="20"/>
  <c r="AN21" i="20" s="1"/>
  <c r="AE36" i="19"/>
  <c r="AG36" i="19" s="1"/>
  <c r="AE33" i="25"/>
  <c r="Q19" i="23"/>
  <c r="S19" i="23" s="1"/>
  <c r="AL24" i="22"/>
  <c r="AN24" i="22" s="1"/>
  <c r="Q17" i="22"/>
  <c r="S17" i="22" s="1"/>
  <c r="Q15" i="22"/>
  <c r="S15" i="22" s="1"/>
  <c r="Q42" i="21"/>
  <c r="X21" i="21"/>
  <c r="Z21" i="21" s="1"/>
  <c r="Q20" i="21"/>
  <c r="S20" i="21" s="1"/>
  <c r="F42" i="20"/>
  <c r="H42" i="20" s="1"/>
  <c r="J30" i="20"/>
  <c r="L30" i="20" s="1"/>
  <c r="J26" i="20"/>
  <c r="L26" i="20" s="1"/>
  <c r="AL24" i="20"/>
  <c r="AN24" i="20" s="1"/>
  <c r="J15" i="20"/>
  <c r="L15" i="20" s="1"/>
  <c r="Q43" i="19"/>
  <c r="S43" i="19" s="1"/>
  <c r="J39" i="19"/>
  <c r="F43" i="23"/>
  <c r="H43" i="23" s="1"/>
  <c r="AE34" i="22"/>
  <c r="X25" i="22"/>
  <c r="Z25" i="22" s="1"/>
  <c r="Q23" i="22"/>
  <c r="S23" i="22" s="1"/>
  <c r="J22" i="22"/>
  <c r="L22" i="22" s="1"/>
  <c r="J27" i="21"/>
  <c r="L27" i="21" s="1"/>
  <c r="F15" i="21"/>
  <c r="H15" i="21" s="1"/>
  <c r="Q42" i="20"/>
  <c r="J32" i="20"/>
  <c r="L32" i="20" s="1"/>
  <c r="AE21" i="20"/>
  <c r="AG21" i="20" s="1"/>
  <c r="X36" i="19"/>
  <c r="Z36" i="19" s="1"/>
  <c r="X31" i="23"/>
  <c r="Z31" i="23" s="1"/>
  <c r="Q24" i="22"/>
  <c r="S24" i="22" s="1"/>
  <c r="Q31" i="21"/>
  <c r="S31" i="21" s="1"/>
  <c r="AE18" i="21"/>
  <c r="AG18" i="21" s="1"/>
  <c r="AE15" i="21"/>
  <c r="AG15" i="21" s="1"/>
  <c r="F33" i="20"/>
  <c r="H33" i="20" s="1"/>
  <c r="O33" i="20" s="1"/>
  <c r="AL30" i="20"/>
  <c r="AN30" i="20" s="1"/>
  <c r="J28" i="20"/>
  <c r="L28" i="20" s="1"/>
  <c r="AL26" i="20"/>
  <c r="AN26" i="20" s="1"/>
  <c r="AE24" i="20"/>
  <c r="AG24" i="20" s="1"/>
  <c r="AL15" i="20"/>
  <c r="AN15" i="20" s="1"/>
  <c r="F22" i="21"/>
  <c r="H22" i="21" s="1"/>
  <c r="O22" i="21" s="1"/>
  <c r="AL18" i="21"/>
  <c r="AN18" i="21" s="1"/>
  <c r="AE34" i="20"/>
  <c r="Q31" i="20"/>
  <c r="S31" i="20" s="1"/>
  <c r="AE25" i="20"/>
  <c r="AG25" i="20" s="1"/>
  <c r="AE22" i="20"/>
  <c r="AG22" i="20" s="1"/>
  <c r="F15" i="20"/>
  <c r="H15" i="20" s="1"/>
  <c r="X39" i="19"/>
  <c r="AE38" i="19"/>
  <c r="F34" i="19"/>
  <c r="H34" i="19" s="1"/>
  <c r="F28" i="19"/>
  <c r="H28" i="19" s="1"/>
  <c r="O28" i="19" s="1"/>
  <c r="X27" i="19"/>
  <c r="Z27" i="19" s="1"/>
  <c r="AL25" i="19"/>
  <c r="AN25" i="19" s="1"/>
  <c r="Q25" i="19"/>
  <c r="S25" i="19" s="1"/>
  <c r="AE22" i="19"/>
  <c r="AG22" i="19" s="1"/>
  <c r="AE20" i="19"/>
  <c r="AG20" i="19" s="1"/>
  <c r="AL15" i="19"/>
  <c r="AN15" i="19" s="1"/>
  <c r="J33" i="20"/>
  <c r="L33" i="20" s="1"/>
  <c r="AL20" i="20"/>
  <c r="AN20" i="20" s="1"/>
  <c r="J30" i="19"/>
  <c r="L30" i="19" s="1"/>
  <c r="AE23" i="19"/>
  <c r="J30" i="18"/>
  <c r="L30" i="18" s="1"/>
  <c r="Q24" i="18"/>
  <c r="S24" i="18" s="1"/>
  <c r="J15" i="18"/>
  <c r="L15" i="18" s="1"/>
  <c r="AE30" i="21"/>
  <c r="AG30" i="21" s="1"/>
  <c r="AE25" i="21"/>
  <c r="AG25" i="21" s="1"/>
  <c r="X26" i="20"/>
  <c r="Z26" i="20" s="1"/>
  <c r="Q33" i="19"/>
  <c r="S33" i="19" s="1"/>
  <c r="AE30" i="19"/>
  <c r="AG30" i="19" s="1"/>
  <c r="AL20" i="18"/>
  <c r="AN20" i="18" s="1"/>
  <c r="Q28" i="20"/>
  <c r="S28" i="20" s="1"/>
  <c r="X34" i="19"/>
  <c r="AE31" i="19"/>
  <c r="AG31" i="19" s="1"/>
  <c r="J31" i="19"/>
  <c r="L31" i="19" s="1"/>
  <c r="F30" i="19"/>
  <c r="H30" i="19" s="1"/>
  <c r="O30" i="19" s="1"/>
  <c r="X20" i="19"/>
  <c r="Z20" i="19" s="1"/>
  <c r="X19" i="19"/>
  <c r="Z19" i="19" s="1"/>
  <c r="J16" i="19"/>
  <c r="L16" i="19" s="1"/>
  <c r="X39" i="18"/>
  <c r="F39" i="18"/>
  <c r="X36" i="21"/>
  <c r="Z36" i="21" s="1"/>
  <c r="J34" i="20"/>
  <c r="F30" i="20"/>
  <c r="H30" i="20" s="1"/>
  <c r="O30" i="20" s="1"/>
  <c r="Q27" i="20"/>
  <c r="S27" i="20" s="1"/>
  <c r="Q38" i="19"/>
  <c r="X43" i="18"/>
  <c r="Z43" i="18" s="1"/>
  <c r="F43" i="18"/>
  <c r="H43" i="18" s="1"/>
  <c r="X30" i="18"/>
  <c r="Z30" i="18" s="1"/>
  <c r="F30" i="18"/>
  <c r="H30" i="18" s="1"/>
  <c r="AE24" i="18"/>
  <c r="AG24" i="18" s="1"/>
  <c r="AL16" i="18"/>
  <c r="AN16" i="18" s="1"/>
  <c r="X15" i="18"/>
  <c r="Z15" i="18" s="1"/>
  <c r="F15" i="18"/>
  <c r="H15" i="18" s="1"/>
  <c r="F28" i="22"/>
  <c r="AE36" i="20"/>
  <c r="AG36" i="20" s="1"/>
  <c r="AL31" i="20"/>
  <c r="AN31" i="20" s="1"/>
  <c r="Q28" i="19"/>
  <c r="X23" i="19"/>
  <c r="Z23" i="19" s="1"/>
  <c r="Q24" i="20"/>
  <c r="S24" i="20" s="1"/>
  <c r="X42" i="20"/>
  <c r="AE32" i="20"/>
  <c r="J22" i="20"/>
  <c r="L22" i="20" s="1"/>
  <c r="Q20" i="20"/>
  <c r="S20" i="20" s="1"/>
  <c r="J43" i="19"/>
  <c r="L43" i="19" s="1"/>
  <c r="AE33" i="19"/>
  <c r="AG33" i="19" s="1"/>
  <c r="J33" i="19"/>
  <c r="L33" i="19" s="1"/>
  <c r="AL20" i="19"/>
  <c r="AN20" i="19" s="1"/>
  <c r="AL19" i="19"/>
  <c r="AN19" i="19" s="1"/>
  <c r="AL43" i="18"/>
  <c r="Q39" i="18"/>
  <c r="AL30" i="18"/>
  <c r="AN30" i="18" s="1"/>
  <c r="AE27" i="18"/>
  <c r="AG27" i="18" s="1"/>
  <c r="Q26" i="18"/>
  <c r="S26" i="18" s="1"/>
  <c r="AE20" i="18"/>
  <c r="AG20" i="18" s="1"/>
  <c r="AL15" i="18"/>
  <c r="AN15" i="18" s="1"/>
  <c r="J20" i="21"/>
  <c r="L20" i="21" s="1"/>
  <c r="X30" i="20"/>
  <c r="Z30" i="20" s="1"/>
  <c r="AE28" i="19"/>
  <c r="AG28" i="19" s="1"/>
  <c r="J28" i="19"/>
  <c r="L28" i="19" s="1"/>
  <c r="F27" i="19"/>
  <c r="H27" i="19" s="1"/>
  <c r="O27" i="19" s="1"/>
  <c r="AE19" i="19"/>
  <c r="AG19" i="19" s="1"/>
  <c r="J19" i="19"/>
  <c r="L19" i="19" s="1"/>
  <c r="Q16" i="19"/>
  <c r="S16" i="19" s="1"/>
  <c r="AE39" i="18"/>
  <c r="F38" i="21"/>
  <c r="H38" i="21" s="1"/>
  <c r="X23" i="21"/>
  <c r="Z23" i="21" s="1"/>
  <c r="F36" i="19"/>
  <c r="H36" i="19" s="1"/>
  <c r="X26" i="19"/>
  <c r="Z26" i="19" s="1"/>
  <c r="J22" i="19"/>
  <c r="L22" i="19" s="1"/>
  <c r="AE21" i="19"/>
  <c r="AG21" i="19" s="1"/>
  <c r="Q33" i="18"/>
  <c r="S33" i="18" s="1"/>
  <c r="X32" i="18"/>
  <c r="Z32" i="18" s="1"/>
  <c r="J31" i="18"/>
  <c r="L31" i="18" s="1"/>
  <c r="X20" i="18"/>
  <c r="Z20" i="18" s="1"/>
  <c r="AL19" i="18"/>
  <c r="AN19" i="18" s="1"/>
  <c r="AE43" i="17"/>
  <c r="AG43" i="17" s="1"/>
  <c r="Q38" i="17"/>
  <c r="F33" i="17"/>
  <c r="H33" i="17" s="1"/>
  <c r="O33" i="17" s="1"/>
  <c r="J32" i="17"/>
  <c r="L32" i="17" s="1"/>
  <c r="AE31" i="17"/>
  <c r="AG31" i="17" s="1"/>
  <c r="J31" i="17"/>
  <c r="L31" i="17" s="1"/>
  <c r="V31" i="17" s="1"/>
  <c r="X28" i="17"/>
  <c r="Z28" i="17" s="1"/>
  <c r="F28" i="17"/>
  <c r="H28" i="17" s="1"/>
  <c r="O28" i="17" s="1"/>
  <c r="AE26" i="17"/>
  <c r="AG26" i="17" s="1"/>
  <c r="AE19" i="17"/>
  <c r="AG19" i="17" s="1"/>
  <c r="AE16" i="17"/>
  <c r="AG16" i="17" s="1"/>
  <c r="X39" i="16"/>
  <c r="X38" i="20"/>
  <c r="F39" i="19"/>
  <c r="H39" i="19" s="1"/>
  <c r="AL16" i="19"/>
  <c r="AN16" i="19" s="1"/>
  <c r="F41" i="18"/>
  <c r="J27" i="18"/>
  <c r="L27" i="18" s="1"/>
  <c r="F24" i="18"/>
  <c r="X23" i="18"/>
  <c r="Z23" i="18" s="1"/>
  <c r="J43" i="17"/>
  <c r="L43" i="17" s="1"/>
  <c r="AE30" i="17"/>
  <c r="AG30" i="17" s="1"/>
  <c r="AE22" i="17"/>
  <c r="AG22" i="17" s="1"/>
  <c r="J42" i="16"/>
  <c r="AL31" i="22"/>
  <c r="AN31" i="22" s="1"/>
  <c r="J30" i="22"/>
  <c r="L30" i="22" s="1"/>
  <c r="AE26" i="19"/>
  <c r="AG26" i="19" s="1"/>
  <c r="Q43" i="18"/>
  <c r="S43" i="18" s="1"/>
  <c r="AE31" i="18"/>
  <c r="AG31" i="18" s="1"/>
  <c r="Q30" i="18"/>
  <c r="S30" i="18" s="1"/>
  <c r="AL27" i="18"/>
  <c r="AN27" i="18" s="1"/>
  <c r="Q25" i="18"/>
  <c r="S25" i="18" s="1"/>
  <c r="X21" i="18"/>
  <c r="Z21" i="18" s="1"/>
  <c r="J42" i="17"/>
  <c r="AE41" i="17"/>
  <c r="X27" i="17"/>
  <c r="Z27" i="17" s="1"/>
  <c r="F27" i="17"/>
  <c r="H27" i="17" s="1"/>
  <c r="O27" i="17" s="1"/>
  <c r="J26" i="17"/>
  <c r="L26" i="17" s="1"/>
  <c r="AL24" i="17"/>
  <c r="AN24" i="17" s="1"/>
  <c r="X23" i="17"/>
  <c r="Z23" i="17" s="1"/>
  <c r="F23" i="17"/>
  <c r="H23" i="17" s="1"/>
  <c r="O23" i="17" s="1"/>
  <c r="J19" i="17"/>
  <c r="L19" i="17" s="1"/>
  <c r="J16" i="17"/>
  <c r="L16" i="17" s="1"/>
  <c r="F42" i="19"/>
  <c r="AL34" i="19"/>
  <c r="AL30" i="19"/>
  <c r="AN30" i="19" s="1"/>
  <c r="Q23" i="19"/>
  <c r="S23" i="19" s="1"/>
  <c r="Q22" i="19"/>
  <c r="S22" i="19" s="1"/>
  <c r="J39" i="18"/>
  <c r="AL25" i="18"/>
  <c r="AN25" i="18" s="1"/>
  <c r="AE39" i="17"/>
  <c r="AE38" i="17"/>
  <c r="F31" i="17"/>
  <c r="H31" i="17" s="1"/>
  <c r="J30" i="17"/>
  <c r="L30" i="17" s="1"/>
  <c r="AL28" i="17"/>
  <c r="AN28" i="17" s="1"/>
  <c r="J22" i="17"/>
  <c r="L22" i="17" s="1"/>
  <c r="AL39" i="16"/>
  <c r="F38" i="16"/>
  <c r="H38" i="16" s="1"/>
  <c r="F27" i="18"/>
  <c r="H27" i="18" s="1"/>
  <c r="O27" i="18" s="1"/>
  <c r="AE19" i="18"/>
  <c r="AG19" i="18" s="1"/>
  <c r="F43" i="17"/>
  <c r="H43" i="17" s="1"/>
  <c r="F41" i="17"/>
  <c r="H41" i="17" s="1"/>
  <c r="J39" i="17"/>
  <c r="J38" i="17"/>
  <c r="AL33" i="17"/>
  <c r="AN33" i="17" s="1"/>
  <c r="Q28" i="17"/>
  <c r="S28" i="17" s="1"/>
  <c r="X42" i="16"/>
  <c r="F42" i="16"/>
  <c r="H42" i="16" s="1"/>
  <c r="J41" i="16"/>
  <c r="Q39" i="16"/>
  <c r="Q36" i="16"/>
  <c r="S36" i="16" s="1"/>
  <c r="J36" i="19"/>
  <c r="L36" i="19" s="1"/>
  <c r="F33" i="19"/>
  <c r="H33" i="19" s="1"/>
  <c r="O33" i="19" s="1"/>
  <c r="Q17" i="19"/>
  <c r="S17" i="19" s="1"/>
  <c r="J25" i="18"/>
  <c r="L25" i="18" s="1"/>
  <c r="X24" i="18"/>
  <c r="Z24" i="18" s="1"/>
  <c r="J20" i="18"/>
  <c r="L20" i="18" s="1"/>
  <c r="Q16" i="18"/>
  <c r="S16" i="18" s="1"/>
  <c r="AE15" i="18"/>
  <c r="AG15" i="18" s="1"/>
  <c r="X26" i="17"/>
  <c r="Z26" i="17" s="1"/>
  <c r="F26" i="17"/>
  <c r="H26" i="17" s="1"/>
  <c r="O26" i="17" s="1"/>
  <c r="F41" i="15"/>
  <c r="F31" i="15"/>
  <c r="H31" i="15" s="1"/>
  <c r="O31" i="15" s="1"/>
  <c r="F26" i="15"/>
  <c r="H26" i="15" s="1"/>
  <c r="O26" i="15" s="1"/>
  <c r="X21" i="15"/>
  <c r="Z21" i="15" s="1"/>
  <c r="AE43" i="19"/>
  <c r="J38" i="19"/>
  <c r="J34" i="19"/>
  <c r="X15" i="19"/>
  <c r="Z15" i="19" s="1"/>
  <c r="AL41" i="18"/>
  <c r="AL23" i="18"/>
  <c r="AN23" i="18" s="1"/>
  <c r="F39" i="17"/>
  <c r="H39" i="17" s="1"/>
  <c r="Q23" i="17"/>
  <c r="S23" i="17" s="1"/>
  <c r="F30" i="16"/>
  <c r="H30" i="16" s="1"/>
  <c r="J41" i="19"/>
  <c r="F38" i="19"/>
  <c r="Q20" i="19"/>
  <c r="S20" i="19" s="1"/>
  <c r="F32" i="18"/>
  <c r="H32" i="18" s="1"/>
  <c r="F25" i="18"/>
  <c r="H25" i="18" s="1"/>
  <c r="O25" i="18" s="1"/>
  <c r="J23" i="18"/>
  <c r="L23" i="18" s="1"/>
  <c r="F38" i="17"/>
  <c r="H38" i="17" s="1"/>
  <c r="X32" i="19"/>
  <c r="Z32" i="19" s="1"/>
  <c r="AL21" i="19"/>
  <c r="AN21" i="19" s="1"/>
  <c r="AL17" i="19"/>
  <c r="AN17" i="19" s="1"/>
  <c r="F16" i="19"/>
  <c r="H16" i="19" s="1"/>
  <c r="O16" i="19" s="1"/>
  <c r="AE43" i="18"/>
  <c r="AG43" i="18" s="1"/>
  <c r="X25" i="18"/>
  <c r="Z25" i="18" s="1"/>
  <c r="Q15" i="18"/>
  <c r="S15" i="18" s="1"/>
  <c r="Q41" i="17"/>
  <c r="J33" i="17"/>
  <c r="L33" i="17" s="1"/>
  <c r="Q30" i="17"/>
  <c r="S30" i="17" s="1"/>
  <c r="Q22" i="17"/>
  <c r="S22" i="17" s="1"/>
  <c r="Q19" i="17"/>
  <c r="S19" i="17" s="1"/>
  <c r="AE38" i="16"/>
  <c r="X43" i="20"/>
  <c r="Z43" i="20" s="1"/>
  <c r="F43" i="19"/>
  <c r="H43" i="19" s="1"/>
  <c r="F15" i="19"/>
  <c r="H15" i="19" s="1"/>
  <c r="AL31" i="18"/>
  <c r="AN31" i="18" s="1"/>
  <c r="AE26" i="18"/>
  <c r="AG26" i="18" s="1"/>
  <c r="F26" i="18"/>
  <c r="H26" i="18" s="1"/>
  <c r="O26" i="18" s="1"/>
  <c r="J24" i="18"/>
  <c r="L24" i="18" s="1"/>
  <c r="AE21" i="18"/>
  <c r="AG21" i="18" s="1"/>
  <c r="AE16" i="18"/>
  <c r="AG16" i="18" s="1"/>
  <c r="AL39" i="17"/>
  <c r="Q39" i="17"/>
  <c r="AL38" i="17"/>
  <c r="F34" i="17"/>
  <c r="H34" i="17" s="1"/>
  <c r="AE32" i="17"/>
  <c r="AG32" i="17" s="1"/>
  <c r="X24" i="17"/>
  <c r="Z24" i="17" s="1"/>
  <c r="F24" i="17"/>
  <c r="H24" i="17" s="1"/>
  <c r="O24" i="17" s="1"/>
  <c r="J23" i="17"/>
  <c r="L23" i="17" s="1"/>
  <c r="J20" i="17"/>
  <c r="L20" i="17" s="1"/>
  <c r="Q30" i="19"/>
  <c r="S30" i="19" s="1"/>
  <c r="Q16" i="17"/>
  <c r="S16" i="17" s="1"/>
  <c r="Q42" i="16"/>
  <c r="X36" i="16"/>
  <c r="Z36" i="16" s="1"/>
  <c r="X33" i="16"/>
  <c r="Z33" i="16" s="1"/>
  <c r="J42" i="15"/>
  <c r="F39" i="15"/>
  <c r="H39" i="15" s="1"/>
  <c r="F25" i="15"/>
  <c r="H25" i="15" s="1"/>
  <c r="O25" i="15" s="1"/>
  <c r="F24" i="15"/>
  <c r="H24" i="15" s="1"/>
  <c r="O24" i="15" s="1"/>
  <c r="J43" i="14"/>
  <c r="L43" i="14" s="1"/>
  <c r="J38" i="14"/>
  <c r="F36" i="14"/>
  <c r="H36" i="14" s="1"/>
  <c r="J33" i="14"/>
  <c r="L33" i="14" s="1"/>
  <c r="J18" i="14"/>
  <c r="L18" i="14" s="1"/>
  <c r="J16" i="14"/>
  <c r="L16" i="14" s="1"/>
  <c r="J16" i="18"/>
  <c r="L16" i="18" s="1"/>
  <c r="AL22" i="17"/>
  <c r="AN22" i="17" s="1"/>
  <c r="X38" i="16"/>
  <c r="Q30" i="16"/>
  <c r="S30" i="16" s="1"/>
  <c r="Q36" i="15"/>
  <c r="S36" i="15" s="1"/>
  <c r="J32" i="15"/>
  <c r="L32" i="15" s="1"/>
  <c r="AE31" i="15"/>
  <c r="J31" i="15"/>
  <c r="L31" i="15" s="1"/>
  <c r="J30" i="14"/>
  <c r="L30" i="14" s="1"/>
  <c r="J25" i="14"/>
  <c r="L25" i="14" s="1"/>
  <c r="X31" i="19"/>
  <c r="Z31" i="19" s="1"/>
  <c r="J26" i="19"/>
  <c r="L26" i="19" s="1"/>
  <c r="AE34" i="18"/>
  <c r="Q22" i="18"/>
  <c r="S22" i="18" s="1"/>
  <c r="X17" i="18"/>
  <c r="Z17" i="18" s="1"/>
  <c r="AE20" i="17"/>
  <c r="AG20" i="17" s="1"/>
  <c r="AE23" i="16"/>
  <c r="AG23" i="16" s="1"/>
  <c r="AE43" i="15"/>
  <c r="AG43" i="15" s="1"/>
  <c r="X39" i="15"/>
  <c r="AE33" i="15"/>
  <c r="AG33" i="15" s="1"/>
  <c r="Q19" i="15"/>
  <c r="S19" i="15" s="1"/>
  <c r="X43" i="14"/>
  <c r="Z43" i="14" s="1"/>
  <c r="X38" i="14"/>
  <c r="X33" i="14"/>
  <c r="Z33" i="14" s="1"/>
  <c r="AL31" i="14"/>
  <c r="AN31" i="14" s="1"/>
  <c r="X18" i="14"/>
  <c r="Z18" i="14" s="1"/>
  <c r="X16" i="14"/>
  <c r="Z16" i="14" s="1"/>
  <c r="AE23" i="18"/>
  <c r="AG23" i="18" s="1"/>
  <c r="F20" i="18"/>
  <c r="H20" i="18" s="1"/>
  <c r="O20" i="18" s="1"/>
  <c r="Q42" i="17"/>
  <c r="X21" i="17"/>
  <c r="Z21" i="17" s="1"/>
  <c r="J17" i="17"/>
  <c r="L17" i="17" s="1"/>
  <c r="X31" i="16"/>
  <c r="Z31" i="16" s="1"/>
  <c r="Q25" i="16"/>
  <c r="S25" i="16" s="1"/>
  <c r="J23" i="16"/>
  <c r="L23" i="16" s="1"/>
  <c r="J19" i="16"/>
  <c r="L19" i="16" s="1"/>
  <c r="AE16" i="16"/>
  <c r="AG16" i="16" s="1"/>
  <c r="J16" i="16"/>
  <c r="L16" i="16" s="1"/>
  <c r="AE15" i="16"/>
  <c r="AG15" i="16" s="1"/>
  <c r="J43" i="15"/>
  <c r="L43" i="15" s="1"/>
  <c r="F42" i="15"/>
  <c r="H42" i="15" s="1"/>
  <c r="J33" i="15"/>
  <c r="L33" i="15" s="1"/>
  <c r="AL23" i="15"/>
  <c r="AN23" i="15" s="1"/>
  <c r="AL16" i="15"/>
  <c r="AN16" i="15" s="1"/>
  <c r="F43" i="14"/>
  <c r="H43" i="14" s="1"/>
  <c r="F38" i="14"/>
  <c r="F33" i="14"/>
  <c r="H33" i="14" s="1"/>
  <c r="O33" i="14" s="1"/>
  <c r="AL28" i="18"/>
  <c r="AN28" i="18" s="1"/>
  <c r="X27" i="18"/>
  <c r="Z27" i="18" s="1"/>
  <c r="AE33" i="17"/>
  <c r="AG33" i="17" s="1"/>
  <c r="Q31" i="17"/>
  <c r="S31" i="17" s="1"/>
  <c r="AE23" i="17"/>
  <c r="AG23" i="17" s="1"/>
  <c r="J39" i="16"/>
  <c r="F15" i="16"/>
  <c r="H15" i="16" s="1"/>
  <c r="X41" i="15"/>
  <c r="F32" i="15"/>
  <c r="H32" i="15" s="1"/>
  <c r="X26" i="15"/>
  <c r="Z26" i="15" s="1"/>
  <c r="F30" i="14"/>
  <c r="H30" i="14" s="1"/>
  <c r="F25" i="14"/>
  <c r="H25" i="14" s="1"/>
  <c r="O25" i="14" s="1"/>
  <c r="F23" i="13"/>
  <c r="H23" i="13" s="1"/>
  <c r="O23" i="13" s="1"/>
  <c r="J26" i="18"/>
  <c r="L26" i="18" s="1"/>
  <c r="Q32" i="17"/>
  <c r="S32" i="17" s="1"/>
  <c r="J28" i="17"/>
  <c r="L28" i="17" s="1"/>
  <c r="J38" i="16"/>
  <c r="J36" i="16"/>
  <c r="J30" i="16"/>
  <c r="L30" i="16" s="1"/>
  <c r="AE36" i="15"/>
  <c r="AG36" i="15" s="1"/>
  <c r="J15" i="19"/>
  <c r="L15" i="19" s="1"/>
  <c r="AL41" i="17"/>
  <c r="AL41" i="16"/>
  <c r="F39" i="16"/>
  <c r="H39" i="16" s="1"/>
  <c r="J33" i="16"/>
  <c r="L33" i="16" s="1"/>
  <c r="F23" i="16"/>
  <c r="H23" i="16" s="1"/>
  <c r="O23" i="16" s="1"/>
  <c r="F19" i="16"/>
  <c r="H19" i="16" s="1"/>
  <c r="O19" i="16" s="1"/>
  <c r="Q41" i="15"/>
  <c r="J36" i="15"/>
  <c r="L36" i="15" s="1"/>
  <c r="X32" i="15"/>
  <c r="Z32" i="15" s="1"/>
  <c r="X31" i="15"/>
  <c r="Z31" i="15" s="1"/>
  <c r="Q26" i="15"/>
  <c r="S26" i="15" s="1"/>
  <c r="AL25" i="15"/>
  <c r="AN25" i="15" s="1"/>
  <c r="Q25" i="15"/>
  <c r="S25" i="15" s="1"/>
  <c r="AL24" i="15"/>
  <c r="AN24" i="15" s="1"/>
  <c r="AE19" i="15"/>
  <c r="AG19" i="15" s="1"/>
  <c r="AE17" i="15"/>
  <c r="AG17" i="15" s="1"/>
  <c r="AE36" i="14"/>
  <c r="AG36" i="14" s="1"/>
  <c r="AL26" i="17"/>
  <c r="AN26" i="17" s="1"/>
  <c r="F36" i="16"/>
  <c r="H36" i="16" s="1"/>
  <c r="AE30" i="16"/>
  <c r="AG30" i="16" s="1"/>
  <c r="J25" i="16"/>
  <c r="L25" i="16" s="1"/>
  <c r="X23" i="16"/>
  <c r="Z23" i="16" s="1"/>
  <c r="AL39" i="15"/>
  <c r="AE21" i="15"/>
  <c r="AG21" i="15" s="1"/>
  <c r="J19" i="15"/>
  <c r="L19" i="15" s="1"/>
  <c r="AE15" i="15"/>
  <c r="AG15" i="15" s="1"/>
  <c r="Q43" i="14"/>
  <c r="S43" i="14" s="1"/>
  <c r="AE41" i="14"/>
  <c r="Q38" i="14"/>
  <c r="Q33" i="14"/>
  <c r="S33" i="14" s="1"/>
  <c r="AE31" i="14"/>
  <c r="AG31" i="14" s="1"/>
  <c r="AE28" i="14"/>
  <c r="AG28" i="14" s="1"/>
  <c r="F26" i="20"/>
  <c r="H26" i="20" s="1"/>
  <c r="O26" i="20" s="1"/>
  <c r="J24" i="17"/>
  <c r="L24" i="17" s="1"/>
  <c r="J26" i="16"/>
  <c r="L26" i="16" s="1"/>
  <c r="Q23" i="16"/>
  <c r="S23" i="16" s="1"/>
  <c r="Q16" i="16"/>
  <c r="S16" i="16" s="1"/>
  <c r="AL15" i="16"/>
  <c r="AN15" i="16" s="1"/>
  <c r="Q15" i="16"/>
  <c r="S15" i="16" s="1"/>
  <c r="Q43" i="15"/>
  <c r="S43" i="15" s="1"/>
  <c r="Q42" i="15"/>
  <c r="X36" i="15"/>
  <c r="Z36" i="15" s="1"/>
  <c r="Q33" i="15"/>
  <c r="S33" i="15" s="1"/>
  <c r="AL32" i="15"/>
  <c r="AN32" i="15" s="1"/>
  <c r="F19" i="15"/>
  <c r="H19" i="15" s="1"/>
  <c r="O19" i="15" s="1"/>
  <c r="AE43" i="14"/>
  <c r="AG43" i="14" s="1"/>
  <c r="J41" i="14"/>
  <c r="AE30" i="14"/>
  <c r="AG30" i="14" s="1"/>
  <c r="J28" i="14"/>
  <c r="L28" i="14" s="1"/>
  <c r="X26" i="14"/>
  <c r="Z26" i="14" s="1"/>
  <c r="AE25" i="14"/>
  <c r="AG25" i="14" s="1"/>
  <c r="F25" i="19"/>
  <c r="H25" i="19" s="1"/>
  <c r="O25" i="19" s="1"/>
  <c r="F28" i="18"/>
  <c r="H28" i="18" s="1"/>
  <c r="O28" i="18" s="1"/>
  <c r="J34" i="17"/>
  <c r="AL31" i="17"/>
  <c r="AN31" i="17" s="1"/>
  <c r="Q41" i="16"/>
  <c r="AE41" i="15"/>
  <c r="J41" i="15"/>
  <c r="Q32" i="15"/>
  <c r="S32" i="15" s="1"/>
  <c r="AE26" i="15"/>
  <c r="AG26" i="15" s="1"/>
  <c r="J26" i="15"/>
  <c r="L26" i="15" s="1"/>
  <c r="AE25" i="15"/>
  <c r="AG25" i="15" s="1"/>
  <c r="X19" i="15"/>
  <c r="Z19" i="15" s="1"/>
  <c r="F15" i="15"/>
  <c r="H15" i="15" s="1"/>
  <c r="X36" i="14"/>
  <c r="Z36" i="14" s="1"/>
  <c r="F31" i="14"/>
  <c r="H31" i="14" s="1"/>
  <c r="AE34" i="17"/>
  <c r="F27" i="14"/>
  <c r="H27" i="14" s="1"/>
  <c r="O27" i="14" s="1"/>
  <c r="Q26" i="14"/>
  <c r="S26" i="14" s="1"/>
  <c r="AE21" i="14"/>
  <c r="AG21" i="14" s="1"/>
  <c r="Q18" i="14"/>
  <c r="S18" i="14" s="1"/>
  <c r="X41" i="13"/>
  <c r="Q32" i="13"/>
  <c r="S32" i="13" s="1"/>
  <c r="X26" i="13"/>
  <c r="Z26" i="13" s="1"/>
  <c r="F26" i="13"/>
  <c r="H26" i="13" s="1"/>
  <c r="O26" i="13" s="1"/>
  <c r="J24" i="13"/>
  <c r="L24" i="13" s="1"/>
  <c r="AL31" i="16"/>
  <c r="AN31" i="16" s="1"/>
  <c r="Q27" i="16"/>
  <c r="S27" i="16" s="1"/>
  <c r="Q28" i="13"/>
  <c r="S28" i="13" s="1"/>
  <c r="AE23" i="13"/>
  <c r="AG23" i="13" s="1"/>
  <c r="AL39" i="18"/>
  <c r="AL30" i="17"/>
  <c r="AN30" i="17" s="1"/>
  <c r="X34" i="16"/>
  <c r="F33" i="16"/>
  <c r="H33" i="16" s="1"/>
  <c r="O33" i="16" s="1"/>
  <c r="AL30" i="15"/>
  <c r="AN30" i="15" s="1"/>
  <c r="AL27" i="15"/>
  <c r="AN27" i="15" s="1"/>
  <c r="X30" i="14"/>
  <c r="Z30" i="14" s="1"/>
  <c r="J24" i="14"/>
  <c r="L24" i="14" s="1"/>
  <c r="AE30" i="13"/>
  <c r="AG30" i="13" s="1"/>
  <c r="J23" i="13"/>
  <c r="L23" i="13" s="1"/>
  <c r="AE32" i="12"/>
  <c r="AG32" i="12" s="1"/>
  <c r="AE39" i="15"/>
  <c r="J24" i="15"/>
  <c r="L24" i="15" s="1"/>
  <c r="X39" i="14"/>
  <c r="J31" i="14"/>
  <c r="L31" i="14" s="1"/>
  <c r="V31" i="14" s="1"/>
  <c r="J26" i="14"/>
  <c r="L26" i="14" s="1"/>
  <c r="X25" i="14"/>
  <c r="Z25" i="14" s="1"/>
  <c r="Q41" i="13"/>
  <c r="F24" i="14"/>
  <c r="H24" i="14" s="1"/>
  <c r="O24" i="14" s="1"/>
  <c r="Q16" i="14"/>
  <c r="S16" i="14" s="1"/>
  <c r="X36" i="12"/>
  <c r="Z36" i="12" s="1"/>
  <c r="J18" i="20"/>
  <c r="L18" i="20" s="1"/>
  <c r="J18" i="18"/>
  <c r="L18" i="18" s="1"/>
  <c r="AE25" i="16"/>
  <c r="AG25" i="16" s="1"/>
  <c r="AL43" i="15"/>
  <c r="AN43" i="15" s="1"/>
  <c r="J39" i="15"/>
  <c r="Q30" i="14"/>
  <c r="S30" i="14" s="1"/>
  <c r="AE24" i="14"/>
  <c r="AG24" i="14" s="1"/>
  <c r="X21" i="14"/>
  <c r="Z21" i="14" s="1"/>
  <c r="F18" i="14"/>
  <c r="H18" i="14" s="1"/>
  <c r="O18" i="14" s="1"/>
  <c r="AL38" i="13"/>
  <c r="AE28" i="13"/>
  <c r="AG28" i="13" s="1"/>
  <c r="AL26" i="16"/>
  <c r="AN26" i="16" s="1"/>
  <c r="X16" i="16"/>
  <c r="Z16" i="16" s="1"/>
  <c r="AE33" i="14"/>
  <c r="AG33" i="14" s="1"/>
  <c r="F26" i="14"/>
  <c r="H26" i="14" s="1"/>
  <c r="O26" i="14" s="1"/>
  <c r="Q25" i="14"/>
  <c r="S25" i="14" s="1"/>
  <c r="X19" i="14"/>
  <c r="Z19" i="14" s="1"/>
  <c r="F15" i="14"/>
  <c r="H15" i="14" s="1"/>
  <c r="AL39" i="13"/>
  <c r="Q38" i="13"/>
  <c r="F32" i="13"/>
  <c r="H32" i="13" s="1"/>
  <c r="F30" i="13"/>
  <c r="H30" i="13" s="1"/>
  <c r="J28" i="13"/>
  <c r="L28" i="13" s="1"/>
  <c r="Q25" i="13"/>
  <c r="S25" i="13" s="1"/>
  <c r="J31" i="16"/>
  <c r="L31" i="16" s="1"/>
  <c r="Q30" i="15"/>
  <c r="S30" i="15" s="1"/>
  <c r="Q27" i="15"/>
  <c r="S27" i="15" s="1"/>
  <c r="AE16" i="15"/>
  <c r="AG16" i="15" s="1"/>
  <c r="AE18" i="14"/>
  <c r="AG18" i="14" s="1"/>
  <c r="AE41" i="13"/>
  <c r="AL24" i="13"/>
  <c r="AN24" i="13" s="1"/>
  <c r="Q36" i="12"/>
  <c r="S36" i="12" s="1"/>
  <c r="Q22" i="11"/>
  <c r="S22" i="11" s="1"/>
  <c r="X38" i="17"/>
  <c r="J38" i="15"/>
  <c r="AE24" i="15"/>
  <c r="AG24" i="15" s="1"/>
  <c r="X34" i="14"/>
  <c r="J27" i="14"/>
  <c r="L27" i="14" s="1"/>
  <c r="J23" i="14"/>
  <c r="L23" i="14" s="1"/>
  <c r="AE16" i="14"/>
  <c r="AG16" i="14" s="1"/>
  <c r="F16" i="14"/>
  <c r="H16" i="14" s="1"/>
  <c r="O16" i="14" s="1"/>
  <c r="F42" i="13"/>
  <c r="H42" i="13" s="1"/>
  <c r="J39" i="13"/>
  <c r="AE38" i="13"/>
  <c r="X28" i="13"/>
  <c r="Z28" i="13" s="1"/>
  <c r="X27" i="13"/>
  <c r="Z27" i="13" s="1"/>
  <c r="F27" i="13"/>
  <c r="H27" i="13" s="1"/>
  <c r="O27" i="13" s="1"/>
  <c r="AL22" i="13"/>
  <c r="AN22" i="13" s="1"/>
  <c r="F19" i="13"/>
  <c r="H19" i="13" s="1"/>
  <c r="O19" i="13" s="1"/>
  <c r="Q43" i="17"/>
  <c r="S43" i="17" s="1"/>
  <c r="AE41" i="16"/>
  <c r="J36" i="14"/>
  <c r="L36" i="14" s="1"/>
  <c r="F41" i="13"/>
  <c r="H41" i="13" s="1"/>
  <c r="J38" i="13"/>
  <c r="AL32" i="13"/>
  <c r="AN32" i="13" s="1"/>
  <c r="Q30" i="13"/>
  <c r="S30" i="13" s="1"/>
  <c r="J25" i="13"/>
  <c r="L25" i="13" s="1"/>
  <c r="Q22" i="13"/>
  <c r="S22" i="13" s="1"/>
  <c r="AE36" i="12"/>
  <c r="AG36" i="12" s="1"/>
  <c r="J50" i="41"/>
  <c r="J50" i="40"/>
  <c r="J50" i="37"/>
  <c r="J48" i="24"/>
  <c r="J48" i="23"/>
  <c r="J48" i="22"/>
  <c r="J48" i="21"/>
  <c r="J48" i="20"/>
  <c r="J48" i="19"/>
  <c r="L48" i="19" s="1"/>
  <c r="J48" i="18"/>
  <c r="J48" i="16"/>
  <c r="J48" i="14"/>
  <c r="J48" i="13"/>
  <c r="L48" i="13" s="1"/>
  <c r="J48" i="15"/>
  <c r="J48" i="12"/>
  <c r="J48" i="11"/>
  <c r="L48" i="11" s="1"/>
  <c r="J48" i="17"/>
  <c r="J15" i="9"/>
  <c r="L15" i="9" s="1"/>
  <c r="AL25" i="9"/>
  <c r="AN25" i="9" s="1"/>
  <c r="AP25" i="9" s="1"/>
  <c r="Q28" i="9"/>
  <c r="S28" i="9" s="1"/>
  <c r="Q33" i="9"/>
  <c r="S33" i="9" s="1"/>
  <c r="J34" i="9"/>
  <c r="Q38" i="9"/>
  <c r="J39" i="9"/>
  <c r="Q43" i="9"/>
  <c r="S43" i="9" s="1"/>
  <c r="AL15" i="10"/>
  <c r="AN15" i="10" s="1"/>
  <c r="AE16" i="10"/>
  <c r="AG16" i="10" s="1"/>
  <c r="AE18" i="10"/>
  <c r="AG18" i="10" s="1"/>
  <c r="X19" i="10"/>
  <c r="Z19" i="10" s="1"/>
  <c r="Q20" i="10"/>
  <c r="S20" i="10" s="1"/>
  <c r="X30" i="10"/>
  <c r="Z30" i="10" s="1"/>
  <c r="J33" i="10"/>
  <c r="L33" i="10" s="1"/>
  <c r="Q36" i="10"/>
  <c r="S36" i="10" s="1"/>
  <c r="AE41" i="10"/>
  <c r="H44" i="10"/>
  <c r="Q59" i="10"/>
  <c r="J19" i="11"/>
  <c r="L19" i="11" s="1"/>
  <c r="Q28" i="11"/>
  <c r="S28" i="11" s="1"/>
  <c r="G38" i="11"/>
  <c r="H38" i="11" s="1"/>
  <c r="Y48" i="11"/>
  <c r="Q16" i="12"/>
  <c r="S16" i="12" s="1"/>
  <c r="AL18" i="12"/>
  <c r="AN18" i="12" s="1"/>
  <c r="Q19" i="12"/>
  <c r="S19" i="12" s="1"/>
  <c r="F22" i="12"/>
  <c r="H22" i="12" s="1"/>
  <c r="O22" i="12" s="1"/>
  <c r="AE22" i="12"/>
  <c r="AG22" i="12" s="1"/>
  <c r="AE23" i="12"/>
  <c r="AG23" i="12" s="1"/>
  <c r="AG24" i="12"/>
  <c r="Q25" i="12"/>
  <c r="S25" i="12" s="1"/>
  <c r="AL25" i="12"/>
  <c r="AN25" i="12" s="1"/>
  <c r="AN26" i="12"/>
  <c r="AE30" i="12"/>
  <c r="AG30" i="12" s="1"/>
  <c r="J36" i="12"/>
  <c r="L36" i="12" s="1"/>
  <c r="J39" i="12"/>
  <c r="L44" i="12"/>
  <c r="Z15" i="13"/>
  <c r="Q23" i="13"/>
  <c r="S23" i="13" s="1"/>
  <c r="X22" i="14"/>
  <c r="Z22" i="14" s="1"/>
  <c r="AL23" i="14"/>
  <c r="AN23" i="14" s="1"/>
  <c r="X28" i="14"/>
  <c r="Z28" i="14" s="1"/>
  <c r="X41" i="14"/>
  <c r="Q28" i="15"/>
  <c r="S28" i="15" s="1"/>
  <c r="AL33" i="15"/>
  <c r="AN33" i="15" s="1"/>
  <c r="G48" i="16"/>
  <c r="H48" i="16" s="1"/>
  <c r="R48" i="16"/>
  <c r="S48" i="16" s="1"/>
  <c r="AM47" i="16"/>
  <c r="AF48" i="16"/>
  <c r="R47" i="16"/>
  <c r="S47" i="16" s="1"/>
  <c r="K48" i="16"/>
  <c r="L48" i="16" s="1"/>
  <c r="AF47" i="16"/>
  <c r="K47" i="16"/>
  <c r="L47" i="16" s="1"/>
  <c r="AM48" i="16"/>
  <c r="Y47" i="16"/>
  <c r="G47" i="16"/>
  <c r="H47" i="16" s="1"/>
  <c r="Y48" i="16"/>
  <c r="AE33" i="16"/>
  <c r="AG33" i="16" s="1"/>
  <c r="Q19" i="18"/>
  <c r="S19" i="18" s="1"/>
  <c r="Z26" i="30"/>
  <c r="Q50" i="41"/>
  <c r="Q50" i="40"/>
  <c r="Q50" i="37"/>
  <c r="Q48" i="22"/>
  <c r="Q48" i="23"/>
  <c r="Q48" i="21"/>
  <c r="Q48" i="24"/>
  <c r="Q48" i="19"/>
  <c r="Q48" i="17"/>
  <c r="Q48" i="20"/>
  <c r="S48" i="20" s="1"/>
  <c r="Q48" i="16"/>
  <c r="Q48" i="18"/>
  <c r="Q48" i="15"/>
  <c r="S48" i="15" s="1"/>
  <c r="Q48" i="14"/>
  <c r="Q48" i="10"/>
  <c r="Q48" i="13"/>
  <c r="J65" i="36"/>
  <c r="K37" i="36" s="1"/>
  <c r="J65" i="35"/>
  <c r="K37" i="35" s="1"/>
  <c r="J65" i="34"/>
  <c r="K37" i="34" s="1"/>
  <c r="AL16" i="9"/>
  <c r="AN16" i="9" s="1"/>
  <c r="AL18" i="9"/>
  <c r="AN18" i="9" s="1"/>
  <c r="AP18" i="9" s="1"/>
  <c r="F25" i="9"/>
  <c r="H25" i="9" s="1"/>
  <c r="O25" i="9" s="1"/>
  <c r="F30" i="9"/>
  <c r="H30" i="9" s="1"/>
  <c r="Q48" i="9"/>
  <c r="S48" i="9" s="1"/>
  <c r="Q25" i="10"/>
  <c r="S25" i="10" s="1"/>
  <c r="F30" i="10"/>
  <c r="H30" i="10" s="1"/>
  <c r="F19" i="11"/>
  <c r="H19" i="11" s="1"/>
  <c r="O19" i="11" s="1"/>
  <c r="AE21" i="11"/>
  <c r="AG21" i="11" s="1"/>
  <c r="J22" i="11"/>
  <c r="L22" i="11" s="1"/>
  <c r="AE22" i="11"/>
  <c r="AG22" i="11" s="1"/>
  <c r="AL28" i="11"/>
  <c r="AN28" i="11" s="1"/>
  <c r="AE38" i="11"/>
  <c r="Q41" i="11"/>
  <c r="Y47" i="11"/>
  <c r="AL16" i="12"/>
  <c r="AN16" i="12" s="1"/>
  <c r="AN19" i="12"/>
  <c r="V21" i="12"/>
  <c r="S26" i="12"/>
  <c r="AL27" i="12"/>
  <c r="AN27" i="12" s="1"/>
  <c r="F30" i="12"/>
  <c r="H30" i="12" s="1"/>
  <c r="X34" i="12"/>
  <c r="Q38" i="12"/>
  <c r="F28" i="13"/>
  <c r="H28" i="13" s="1"/>
  <c r="O28" i="13" s="1"/>
  <c r="N21" i="14"/>
  <c r="AE23" i="15"/>
  <c r="AG23" i="15" s="1"/>
  <c r="Q32" i="16"/>
  <c r="S32" i="16" s="1"/>
  <c r="H254" i="8"/>
  <c r="G303" i="8"/>
  <c r="X30" i="9"/>
  <c r="Z30" i="9" s="1"/>
  <c r="X15" i="10"/>
  <c r="Z15" i="10" s="1"/>
  <c r="Q16" i="10"/>
  <c r="S16" i="10" s="1"/>
  <c r="Q18" i="10"/>
  <c r="S18" i="10" s="1"/>
  <c r="J19" i="10"/>
  <c r="L19" i="10" s="1"/>
  <c r="F22" i="10"/>
  <c r="H22" i="10" s="1"/>
  <c r="O22" i="10" s="1"/>
  <c r="J38" i="10"/>
  <c r="F39" i="10"/>
  <c r="H39" i="10" s="1"/>
  <c r="X39" i="10"/>
  <c r="L44" i="10"/>
  <c r="J20" i="11"/>
  <c r="L20" i="11" s="1"/>
  <c r="Q26" i="11"/>
  <c r="S26" i="11" s="1"/>
  <c r="Q27" i="11"/>
  <c r="S27" i="11" s="1"/>
  <c r="X32" i="11"/>
  <c r="Z32" i="11" s="1"/>
  <c r="F32" i="11"/>
  <c r="H32" i="11" s="1"/>
  <c r="Q33" i="11"/>
  <c r="S33" i="11" s="1"/>
  <c r="X33" i="11"/>
  <c r="Z33" i="11" s="1"/>
  <c r="X34" i="11"/>
  <c r="G35" i="11"/>
  <c r="H35" i="11" s="1"/>
  <c r="J38" i="11"/>
  <c r="Q43" i="11"/>
  <c r="S43" i="11" s="1"/>
  <c r="X43" i="11"/>
  <c r="Z43" i="11" s="1"/>
  <c r="G48" i="11"/>
  <c r="H48" i="11" s="1"/>
  <c r="O48" i="11" s="1"/>
  <c r="Y48" i="12"/>
  <c r="AF47" i="12"/>
  <c r="G48" i="12"/>
  <c r="H48" i="12" s="1"/>
  <c r="O48" i="12" s="1"/>
  <c r="K48" i="12"/>
  <c r="L48" i="12" s="1"/>
  <c r="G47" i="12"/>
  <c r="H47" i="12" s="1"/>
  <c r="Y47" i="12"/>
  <c r="R48" i="12"/>
  <c r="S48" i="12" s="1"/>
  <c r="AM47" i="12"/>
  <c r="AF48" i="12"/>
  <c r="K47" i="12"/>
  <c r="L47" i="12" s="1"/>
  <c r="Q15" i="12"/>
  <c r="S15" i="12" s="1"/>
  <c r="X21" i="12"/>
  <c r="Z21" i="12" s="1"/>
  <c r="J23" i="12"/>
  <c r="L23" i="12" s="1"/>
  <c r="F27" i="12"/>
  <c r="H27" i="12" s="1"/>
  <c r="O27" i="12" s="1"/>
  <c r="J33" i="12"/>
  <c r="L33" i="12" s="1"/>
  <c r="AE33" i="12"/>
  <c r="AG33" i="12" s="1"/>
  <c r="F33" i="12"/>
  <c r="H33" i="12" s="1"/>
  <c r="O33" i="12" s="1"/>
  <c r="AE34" i="12"/>
  <c r="X38" i="12"/>
  <c r="X43" i="12"/>
  <c r="Z43" i="12" s="1"/>
  <c r="AM48" i="12"/>
  <c r="AL16" i="13"/>
  <c r="AN16" i="13" s="1"/>
  <c r="X23" i="13"/>
  <c r="Z23" i="13" s="1"/>
  <c r="AE25" i="13"/>
  <c r="AG25" i="13" s="1"/>
  <c r="J19" i="14"/>
  <c r="L19" i="14" s="1"/>
  <c r="S20" i="14"/>
  <c r="AE34" i="9"/>
  <c r="AE39" i="9"/>
  <c r="AE21" i="10"/>
  <c r="AG21" i="10" s="1"/>
  <c r="X22" i="10"/>
  <c r="Z22" i="10" s="1"/>
  <c r="F27" i="10"/>
  <c r="H27" i="10" s="1"/>
  <c r="O27" i="10" s="1"/>
  <c r="Q31" i="10"/>
  <c r="S31" i="10" s="1"/>
  <c r="AL36" i="10"/>
  <c r="AN36" i="10" s="1"/>
  <c r="AP36" i="10" s="1"/>
  <c r="AE19" i="11"/>
  <c r="AG19" i="11" s="1"/>
  <c r="F33" i="11"/>
  <c r="H33" i="11" s="1"/>
  <c r="O33" i="11" s="1"/>
  <c r="J34" i="11"/>
  <c r="F43" i="11"/>
  <c r="H43" i="11" s="1"/>
  <c r="G47" i="11"/>
  <c r="H47" i="11" s="1"/>
  <c r="X20" i="12"/>
  <c r="Z20" i="12" s="1"/>
  <c r="AL21" i="12"/>
  <c r="AN21" i="12" s="1"/>
  <c r="J22" i="12"/>
  <c r="L22" i="12" s="1"/>
  <c r="AE27" i="12"/>
  <c r="AG27" i="12" s="1"/>
  <c r="AL33" i="12"/>
  <c r="AN33" i="12" s="1"/>
  <c r="AE18" i="13"/>
  <c r="AG18" i="13" s="1"/>
  <c r="AE19" i="13"/>
  <c r="AG19" i="13" s="1"/>
  <c r="X22" i="13"/>
  <c r="Z22" i="13" s="1"/>
  <c r="AL36" i="13"/>
  <c r="AN36" i="13" s="1"/>
  <c r="J15" i="15"/>
  <c r="L15" i="15" s="1"/>
  <c r="AE38" i="15"/>
  <c r="X18" i="16"/>
  <c r="Z18" i="16" s="1"/>
  <c r="F20" i="10"/>
  <c r="H20" i="10" s="1"/>
  <c r="O20" i="10" s="1"/>
  <c r="AL25" i="10"/>
  <c r="AN25" i="10" s="1"/>
  <c r="AP25" i="10" s="1"/>
  <c r="X27" i="10"/>
  <c r="Z27" i="10" s="1"/>
  <c r="S28" i="10"/>
  <c r="J30" i="10"/>
  <c r="L30" i="10" s="1"/>
  <c r="F31" i="10"/>
  <c r="H31" i="10" s="1"/>
  <c r="O31" i="10" s="1"/>
  <c r="X31" i="10"/>
  <c r="Z31" i="10" s="1"/>
  <c r="AE38" i="10"/>
  <c r="AG18" i="11"/>
  <c r="Q24" i="11"/>
  <c r="S24" i="11" s="1"/>
  <c r="AL24" i="11"/>
  <c r="AN24" i="11" s="1"/>
  <c r="AP24" i="11" s="1"/>
  <c r="Q30" i="11"/>
  <c r="S30" i="11" s="1"/>
  <c r="X30" i="11"/>
  <c r="Z30" i="11" s="1"/>
  <c r="J31" i="11"/>
  <c r="L31" i="11" s="1"/>
  <c r="F31" i="11"/>
  <c r="H31" i="11" s="1"/>
  <c r="O31" i="11" s="1"/>
  <c r="F34" i="11"/>
  <c r="H34" i="11" s="1"/>
  <c r="AL38" i="11"/>
  <c r="Q39" i="11"/>
  <c r="X19" i="12"/>
  <c r="Z19" i="12" s="1"/>
  <c r="F19" i="12"/>
  <c r="H19" i="12" s="1"/>
  <c r="O19" i="12" s="1"/>
  <c r="Q20" i="12"/>
  <c r="S20" i="12" s="1"/>
  <c r="X26" i="12"/>
  <c r="Z26" i="12" s="1"/>
  <c r="X31" i="12"/>
  <c r="Z31" i="12" s="1"/>
  <c r="F31" i="12"/>
  <c r="H31" i="12" s="1"/>
  <c r="O31" i="12" s="1"/>
  <c r="AE31" i="12"/>
  <c r="AG31" i="12" s="1"/>
  <c r="AL31" i="12"/>
  <c r="AN31" i="12" s="1"/>
  <c r="AL21" i="13"/>
  <c r="AN21" i="13" s="1"/>
  <c r="AE21" i="13"/>
  <c r="AG21" i="13" s="1"/>
  <c r="X31" i="13"/>
  <c r="Z31" i="13" s="1"/>
  <c r="AL33" i="13"/>
  <c r="AN33" i="13" s="1"/>
  <c r="AE39" i="13"/>
  <c r="Q23" i="14"/>
  <c r="S23" i="14" s="1"/>
  <c r="AL43" i="14"/>
  <c r="AN43" i="14" s="1"/>
  <c r="AL16" i="10"/>
  <c r="AN16" i="10" s="1"/>
  <c r="AL18" i="10"/>
  <c r="AN18" i="10" s="1"/>
  <c r="AE19" i="10"/>
  <c r="AG19" i="10" s="1"/>
  <c r="AL20" i="11"/>
  <c r="AN20" i="11" s="1"/>
  <c r="X27" i="11"/>
  <c r="Z27" i="11" s="1"/>
  <c r="F30" i="11"/>
  <c r="H30" i="11" s="1"/>
  <c r="J32" i="11"/>
  <c r="L32" i="11" s="1"/>
  <c r="AE34" i="11"/>
  <c r="X42" i="11"/>
  <c r="F42" i="11"/>
  <c r="H42" i="11" s="1"/>
  <c r="X15" i="12"/>
  <c r="Z15" i="12" s="1"/>
  <c r="F17" i="12"/>
  <c r="H17" i="12" s="1"/>
  <c r="O17" i="12" s="1"/>
  <c r="AL17" i="12"/>
  <c r="AN17" i="12" s="1"/>
  <c r="Q17" i="12"/>
  <c r="S17" i="12" s="1"/>
  <c r="AE18" i="12"/>
  <c r="AG18" i="12" s="1"/>
  <c r="F20" i="12"/>
  <c r="H20" i="12" s="1"/>
  <c r="O20" i="12" s="1"/>
  <c r="AE21" i="12"/>
  <c r="AG21" i="12" s="1"/>
  <c r="AL22" i="12"/>
  <c r="AN22" i="12" s="1"/>
  <c r="Q23" i="12"/>
  <c r="S23" i="12" s="1"/>
  <c r="AL23" i="12"/>
  <c r="AN23" i="12" s="1"/>
  <c r="F26" i="12"/>
  <c r="H26" i="12" s="1"/>
  <c r="O26" i="12" s="1"/>
  <c r="J27" i="12"/>
  <c r="L27" i="12" s="1"/>
  <c r="X41" i="12"/>
  <c r="F41" i="12"/>
  <c r="H41" i="12" s="1"/>
  <c r="AL41" i="12"/>
  <c r="Q41" i="12"/>
  <c r="AE41" i="12"/>
  <c r="AE15" i="13"/>
  <c r="AG15" i="13" s="1"/>
  <c r="J15" i="13"/>
  <c r="L15" i="13" s="1"/>
  <c r="F15" i="13"/>
  <c r="H15" i="13" s="1"/>
  <c r="AL15" i="13"/>
  <c r="AN15" i="13" s="1"/>
  <c r="Q15" i="13"/>
  <c r="S15" i="13" s="1"/>
  <c r="AE17" i="13"/>
  <c r="AG17" i="13" s="1"/>
  <c r="F17" i="13"/>
  <c r="H17" i="13" s="1"/>
  <c r="O17" i="13" s="1"/>
  <c r="X17" i="13"/>
  <c r="Z17" i="13" s="1"/>
  <c r="J17" i="13"/>
  <c r="L17" i="13" s="1"/>
  <c r="AN17" i="13"/>
  <c r="AL26" i="13"/>
  <c r="AN26" i="13" s="1"/>
  <c r="S48" i="13"/>
  <c r="Q59" i="13"/>
  <c r="Q31" i="15"/>
  <c r="S31" i="15" s="1"/>
  <c r="Q41" i="10"/>
  <c r="AF48" i="11"/>
  <c r="AM47" i="11"/>
  <c r="X26" i="11"/>
  <c r="Z26" i="11" s="1"/>
  <c r="AL27" i="11"/>
  <c r="AN27" i="11" s="1"/>
  <c r="AE28" i="11"/>
  <c r="AG28" i="11" s="1"/>
  <c r="AE31" i="11"/>
  <c r="AG31" i="11" s="1"/>
  <c r="AE32" i="11"/>
  <c r="AG32" i="11" s="1"/>
  <c r="J33" i="11"/>
  <c r="L33" i="11" s="1"/>
  <c r="AE33" i="11"/>
  <c r="AG33" i="11" s="1"/>
  <c r="X41" i="11"/>
  <c r="J43" i="11"/>
  <c r="L43" i="11" s="1"/>
  <c r="AE43" i="11"/>
  <c r="AG43" i="11" s="1"/>
  <c r="L46" i="11"/>
  <c r="K47" i="11"/>
  <c r="L47" i="11" s="1"/>
  <c r="AF47" i="11"/>
  <c r="Q48" i="11"/>
  <c r="AL15" i="12"/>
  <c r="AN15" i="12" s="1"/>
  <c r="AE16" i="12"/>
  <c r="AG16" i="12" s="1"/>
  <c r="F18" i="12"/>
  <c r="H18" i="12" s="1"/>
  <c r="O18" i="12" s="1"/>
  <c r="X24" i="12"/>
  <c r="Z24" i="12" s="1"/>
  <c r="AE25" i="12"/>
  <c r="AG25" i="12" s="1"/>
  <c r="J25" i="12"/>
  <c r="L25" i="12" s="1"/>
  <c r="Q33" i="12"/>
  <c r="S33" i="12" s="1"/>
  <c r="J34" i="12"/>
  <c r="F34" i="12"/>
  <c r="H34" i="12" s="1"/>
  <c r="F42" i="12"/>
  <c r="H42" i="12" s="1"/>
  <c r="J43" i="12"/>
  <c r="L43" i="12" s="1"/>
  <c r="AL43" i="12"/>
  <c r="AN43" i="12" s="1"/>
  <c r="Q43" i="12"/>
  <c r="S43" i="12" s="1"/>
  <c r="AG43" i="12"/>
  <c r="J20" i="13"/>
  <c r="L20" i="13" s="1"/>
  <c r="AL20" i="13"/>
  <c r="AN20" i="13" s="1"/>
  <c r="Q20" i="13"/>
  <c r="S20" i="13" s="1"/>
  <c r="AE20" i="13"/>
  <c r="AG20" i="13" s="1"/>
  <c r="J36" i="13"/>
  <c r="L36" i="13" s="1"/>
  <c r="S47" i="13"/>
  <c r="V21" i="15"/>
  <c r="N21" i="15"/>
  <c r="F36" i="15"/>
  <c r="H36" i="15" s="1"/>
  <c r="Q38" i="10"/>
  <c r="F41" i="10"/>
  <c r="H41" i="10" s="1"/>
  <c r="X41" i="10"/>
  <c r="Q19" i="11"/>
  <c r="S19" i="11" s="1"/>
  <c r="S20" i="11"/>
  <c r="AN21" i="11"/>
  <c r="Q25" i="11"/>
  <c r="S25" i="11" s="1"/>
  <c r="X25" i="11"/>
  <c r="Z25" i="11" s="1"/>
  <c r="J26" i="11"/>
  <c r="L26" i="11" s="1"/>
  <c r="F26" i="11"/>
  <c r="H26" i="11" s="1"/>
  <c r="O26" i="11" s="1"/>
  <c r="F27" i="11"/>
  <c r="H27" i="11" s="1"/>
  <c r="O27" i="11" s="1"/>
  <c r="F28" i="11"/>
  <c r="H28" i="11" s="1"/>
  <c r="O28" i="11" s="1"/>
  <c r="AE41" i="11"/>
  <c r="J42" i="11"/>
  <c r="R48" i="11"/>
  <c r="AM48" i="11"/>
  <c r="F15" i="12"/>
  <c r="H15" i="12" s="1"/>
  <c r="F16" i="12"/>
  <c r="H16" i="12" s="1"/>
  <c r="O16" i="12" s="1"/>
  <c r="J19" i="12"/>
  <c r="L19" i="12" s="1"/>
  <c r="AE20" i="12"/>
  <c r="AG20" i="12" s="1"/>
  <c r="Q22" i="12"/>
  <c r="S22" i="12" s="1"/>
  <c r="F25" i="12"/>
  <c r="H25" i="12" s="1"/>
  <c r="O25" i="12" s="1"/>
  <c r="J26" i="12"/>
  <c r="L26" i="12" s="1"/>
  <c r="AE26" i="12"/>
  <c r="AG26" i="12" s="1"/>
  <c r="J31" i="12"/>
  <c r="L31" i="12" s="1"/>
  <c r="AE39" i="12"/>
  <c r="J41" i="12"/>
  <c r="F43" i="12"/>
  <c r="H43" i="12" s="1"/>
  <c r="Q59" i="12"/>
  <c r="AL18" i="13"/>
  <c r="AN18" i="13" s="1"/>
  <c r="F20" i="13"/>
  <c r="H20" i="13" s="1"/>
  <c r="O20" i="13" s="1"/>
  <c r="AL25" i="13"/>
  <c r="AN25" i="13" s="1"/>
  <c r="J26" i="13"/>
  <c r="L26" i="13" s="1"/>
  <c r="H44" i="13"/>
  <c r="X15" i="14"/>
  <c r="Z15" i="14" s="1"/>
  <c r="Q17" i="14"/>
  <c r="S17" i="14" s="1"/>
  <c r="AL17" i="14"/>
  <c r="AN17" i="14" s="1"/>
  <c r="J17" i="14"/>
  <c r="L17" i="14" s="1"/>
  <c r="AE17" i="14"/>
  <c r="AG17" i="14" s="1"/>
  <c r="F17" i="14"/>
  <c r="H17" i="14" s="1"/>
  <c r="O17" i="14" s="1"/>
  <c r="X17" i="14"/>
  <c r="Z17" i="14" s="1"/>
  <c r="X24" i="14"/>
  <c r="Z24" i="14" s="1"/>
  <c r="AE22" i="10"/>
  <c r="AG22" i="10" s="1"/>
  <c r="F59" i="10"/>
  <c r="X22" i="11"/>
  <c r="Z22" i="11" s="1"/>
  <c r="X24" i="11"/>
  <c r="Z24" i="11" s="1"/>
  <c r="F25" i="11"/>
  <c r="H25" i="11" s="1"/>
  <c r="O25" i="11" s="1"/>
  <c r="J30" i="11"/>
  <c r="L30" i="11" s="1"/>
  <c r="AE30" i="11"/>
  <c r="AG30" i="11" s="1"/>
  <c r="X39" i="11"/>
  <c r="F41" i="11"/>
  <c r="H41" i="11" s="1"/>
  <c r="J17" i="12"/>
  <c r="L17" i="12" s="1"/>
  <c r="AE17" i="12"/>
  <c r="AG17" i="12" s="1"/>
  <c r="J18" i="12"/>
  <c r="L18" i="12" s="1"/>
  <c r="AE19" i="12"/>
  <c r="AG19" i="12" s="1"/>
  <c r="J20" i="12"/>
  <c r="L20" i="12" s="1"/>
  <c r="X30" i="12"/>
  <c r="Z30" i="12" s="1"/>
  <c r="J38" i="12"/>
  <c r="AL38" i="12"/>
  <c r="F38" i="12"/>
  <c r="H38" i="12" s="1"/>
  <c r="X39" i="12"/>
  <c r="Q16" i="13"/>
  <c r="S16" i="13" s="1"/>
  <c r="AE22" i="13"/>
  <c r="AG22" i="13" s="1"/>
  <c r="L44" i="13"/>
  <c r="AL36" i="16"/>
  <c r="AN36" i="16" s="1"/>
  <c r="Q42" i="12"/>
  <c r="X42" i="12"/>
  <c r="Q19" i="13"/>
  <c r="S19" i="13" s="1"/>
  <c r="X19" i="13"/>
  <c r="Z19" i="13" s="1"/>
  <c r="J27" i="13"/>
  <c r="L27" i="13" s="1"/>
  <c r="AE36" i="13"/>
  <c r="AG36" i="13" s="1"/>
  <c r="X42" i="13"/>
  <c r="K48" i="14"/>
  <c r="L48" i="14" s="1"/>
  <c r="R47" i="14"/>
  <c r="S47" i="14" s="1"/>
  <c r="G48" i="14"/>
  <c r="H48" i="14" s="1"/>
  <c r="Y48" i="14"/>
  <c r="G47" i="14"/>
  <c r="H47" i="14" s="1"/>
  <c r="Y47" i="14"/>
  <c r="AM48" i="14"/>
  <c r="R48" i="14"/>
  <c r="S48" i="14" s="1"/>
  <c r="AM47" i="14"/>
  <c r="AF47" i="14"/>
  <c r="AF48" i="14"/>
  <c r="K47" i="14"/>
  <c r="L47" i="14" s="1"/>
  <c r="AL16" i="14"/>
  <c r="AN16" i="14" s="1"/>
  <c r="Z20" i="14"/>
  <c r="AE23" i="14"/>
  <c r="AG23" i="14" s="1"/>
  <c r="AL25" i="14"/>
  <c r="AN25" i="14" s="1"/>
  <c r="AL38" i="14"/>
  <c r="X38" i="15"/>
  <c r="F38" i="15"/>
  <c r="H38" i="15" s="1"/>
  <c r="AL38" i="15"/>
  <c r="Q38" i="15"/>
  <c r="AL17" i="16"/>
  <c r="AN17" i="16" s="1"/>
  <c r="AL32" i="16"/>
  <c r="AN32" i="16" s="1"/>
  <c r="AL28" i="13"/>
  <c r="AN28" i="13" s="1"/>
  <c r="X43" i="13"/>
  <c r="Z43" i="13" s="1"/>
  <c r="F43" i="13"/>
  <c r="H43" i="13" s="1"/>
  <c r="AL30" i="14"/>
  <c r="AN30" i="14" s="1"/>
  <c r="O21" i="15"/>
  <c r="X27" i="15"/>
  <c r="Z27" i="15" s="1"/>
  <c r="AL19" i="11"/>
  <c r="AN19" i="11" s="1"/>
  <c r="AL34" i="11"/>
  <c r="AL39" i="11"/>
  <c r="Q24" i="12"/>
  <c r="S24" i="12" s="1"/>
  <c r="J30" i="12"/>
  <c r="L30" i="12" s="1"/>
  <c r="Q32" i="12"/>
  <c r="S32" i="12" s="1"/>
  <c r="X32" i="12"/>
  <c r="Z32" i="12" s="1"/>
  <c r="J42" i="12"/>
  <c r="J19" i="13"/>
  <c r="L19" i="13" s="1"/>
  <c r="AE26" i="13"/>
  <c r="AG26" i="13" s="1"/>
  <c r="AE27" i="13"/>
  <c r="AG27" i="13" s="1"/>
  <c r="X30" i="13"/>
  <c r="Z30" i="13" s="1"/>
  <c r="AE32" i="13"/>
  <c r="AG32" i="13" s="1"/>
  <c r="X32" i="13"/>
  <c r="Z32" i="13" s="1"/>
  <c r="J42" i="13"/>
  <c r="J43" i="13"/>
  <c r="L43" i="13" s="1"/>
  <c r="AE43" i="13"/>
  <c r="AG43" i="13" s="1"/>
  <c r="X59" i="13"/>
  <c r="AE59" i="13"/>
  <c r="Q15" i="14"/>
  <c r="S15" i="14" s="1"/>
  <c r="AE15" i="14"/>
  <c r="AG15" i="14" s="1"/>
  <c r="J15" i="14"/>
  <c r="L15" i="14" s="1"/>
  <c r="AL26" i="14"/>
  <c r="AN26" i="14" s="1"/>
  <c r="L45" i="14"/>
  <c r="U21" i="15"/>
  <c r="X34" i="15"/>
  <c r="AE24" i="16"/>
  <c r="AG24" i="16" s="1"/>
  <c r="Q24" i="16"/>
  <c r="S24" i="16" s="1"/>
  <c r="AL24" i="16"/>
  <c r="AN24" i="16" s="1"/>
  <c r="J24" i="16"/>
  <c r="L24" i="16" s="1"/>
  <c r="F24" i="16"/>
  <c r="H24" i="16" s="1"/>
  <c r="O24" i="16" s="1"/>
  <c r="AL31" i="13"/>
  <c r="AN31" i="13" s="1"/>
  <c r="X33" i="13"/>
  <c r="Z33" i="13" s="1"/>
  <c r="F33" i="13"/>
  <c r="H33" i="13" s="1"/>
  <c r="O33" i="13" s="1"/>
  <c r="AL18" i="14"/>
  <c r="AN18" i="14" s="1"/>
  <c r="U21" i="14"/>
  <c r="AE22" i="14"/>
  <c r="AG22" i="14" s="1"/>
  <c r="J22" i="14"/>
  <c r="L22" i="14" s="1"/>
  <c r="X31" i="14"/>
  <c r="Z31" i="14" s="1"/>
  <c r="Q39" i="14"/>
  <c r="X42" i="15"/>
  <c r="L48" i="15"/>
  <c r="AE21" i="16"/>
  <c r="AG21" i="16" s="1"/>
  <c r="X21" i="16"/>
  <c r="Z21" i="16" s="1"/>
  <c r="AL21" i="16"/>
  <c r="AN21" i="16" s="1"/>
  <c r="X28" i="16"/>
  <c r="Z28" i="16" s="1"/>
  <c r="X30" i="16"/>
  <c r="Z30" i="16" s="1"/>
  <c r="AE43" i="16"/>
  <c r="AG43" i="16" s="1"/>
  <c r="X16" i="13"/>
  <c r="Z16" i="13" s="1"/>
  <c r="F16" i="13"/>
  <c r="H16" i="13" s="1"/>
  <c r="O16" i="13" s="1"/>
  <c r="AL23" i="13"/>
  <c r="AN23" i="13" s="1"/>
  <c r="F31" i="13"/>
  <c r="H31" i="13" s="1"/>
  <c r="Q34" i="13"/>
  <c r="X34" i="13"/>
  <c r="F22" i="14"/>
  <c r="H22" i="14" s="1"/>
  <c r="O22" i="14" s="1"/>
  <c r="Q24" i="14"/>
  <c r="S24" i="14" s="1"/>
  <c r="J18" i="15"/>
  <c r="L18" i="15" s="1"/>
  <c r="AL18" i="15"/>
  <c r="AN18" i="15" s="1"/>
  <c r="Q18" i="15"/>
  <c r="S18" i="15" s="1"/>
  <c r="AE18" i="15"/>
  <c r="AG18" i="15" s="1"/>
  <c r="X18" i="15"/>
  <c r="Z18" i="15" s="1"/>
  <c r="Q34" i="16"/>
  <c r="X19" i="17"/>
  <c r="Z19" i="17" s="1"/>
  <c r="X32" i="17"/>
  <c r="Z32" i="17" s="1"/>
  <c r="L45" i="17"/>
  <c r="AL22" i="11"/>
  <c r="AN22" i="11" s="1"/>
  <c r="AL24" i="12"/>
  <c r="AN24" i="12" s="1"/>
  <c r="Q27" i="12"/>
  <c r="S27" i="12" s="1"/>
  <c r="Q39" i="12"/>
  <c r="Q18" i="13"/>
  <c r="S18" i="13" s="1"/>
  <c r="AE24" i="13"/>
  <c r="AG24" i="13" s="1"/>
  <c r="X24" i="13"/>
  <c r="Z24" i="13" s="1"/>
  <c r="J30" i="13"/>
  <c r="L30" i="13" s="1"/>
  <c r="F34" i="13"/>
  <c r="H34" i="13" s="1"/>
  <c r="F36" i="13"/>
  <c r="H36" i="13" s="1"/>
  <c r="X36" i="13"/>
  <c r="Z36" i="13" s="1"/>
  <c r="Q42" i="13"/>
  <c r="Q32" i="14"/>
  <c r="S32" i="14" s="1"/>
  <c r="AE32" i="14"/>
  <c r="AG32" i="14" s="1"/>
  <c r="J32" i="14"/>
  <c r="L32" i="14" s="1"/>
  <c r="X32" i="14"/>
  <c r="Z32" i="14" s="1"/>
  <c r="AL32" i="14"/>
  <c r="AN32" i="14" s="1"/>
  <c r="Q42" i="14"/>
  <c r="J42" i="14"/>
  <c r="X42" i="14"/>
  <c r="F18" i="15"/>
  <c r="H18" i="15" s="1"/>
  <c r="O18" i="15" s="1"/>
  <c r="O21" i="16"/>
  <c r="X22" i="17"/>
  <c r="Z22" i="17" s="1"/>
  <c r="Q23" i="20"/>
  <c r="S23" i="20" s="1"/>
  <c r="AE23" i="20"/>
  <c r="AG23" i="20" s="1"/>
  <c r="J23" i="20"/>
  <c r="L23" i="20" s="1"/>
  <c r="AL23" i="20"/>
  <c r="AN23" i="20" s="1"/>
  <c r="X23" i="20"/>
  <c r="Z23" i="20" s="1"/>
  <c r="F23" i="20"/>
  <c r="H23" i="20" s="1"/>
  <c r="O23" i="20" s="1"/>
  <c r="Q30" i="12"/>
  <c r="S30" i="12" s="1"/>
  <c r="J32" i="12"/>
  <c r="L32" i="12" s="1"/>
  <c r="F36" i="12"/>
  <c r="H36" i="12" s="1"/>
  <c r="J22" i="13"/>
  <c r="L22" i="13" s="1"/>
  <c r="F24" i="13"/>
  <c r="H24" i="13" s="1"/>
  <c r="O24" i="13" s="1"/>
  <c r="Q27" i="13"/>
  <c r="S27" i="13" s="1"/>
  <c r="AE31" i="13"/>
  <c r="AG31" i="13" s="1"/>
  <c r="J32" i="13"/>
  <c r="L32" i="13" s="1"/>
  <c r="J33" i="13"/>
  <c r="L33" i="13" s="1"/>
  <c r="AL15" i="14"/>
  <c r="AN15" i="14" s="1"/>
  <c r="AL22" i="14"/>
  <c r="AN22" i="14" s="1"/>
  <c r="F32" i="14"/>
  <c r="H32" i="14" s="1"/>
  <c r="F42" i="14"/>
  <c r="H42" i="14" s="1"/>
  <c r="AC21" i="15"/>
  <c r="S47" i="15"/>
  <c r="AL20" i="16"/>
  <c r="AN20" i="16" s="1"/>
  <c r="X24" i="16"/>
  <c r="Z24" i="16" s="1"/>
  <c r="AL33" i="16"/>
  <c r="AN33" i="16" s="1"/>
  <c r="J16" i="13"/>
  <c r="L16" i="13" s="1"/>
  <c r="AL19" i="13"/>
  <c r="AN19" i="13" s="1"/>
  <c r="X25" i="13"/>
  <c r="Z25" i="13" s="1"/>
  <c r="AL27" i="13"/>
  <c r="AN27" i="13" s="1"/>
  <c r="J31" i="13"/>
  <c r="L31" i="13" s="1"/>
  <c r="V31" i="13" s="1"/>
  <c r="AE33" i="13"/>
  <c r="AG33" i="13" s="1"/>
  <c r="H35" i="13"/>
  <c r="Q39" i="13"/>
  <c r="X39" i="13"/>
  <c r="Q43" i="13"/>
  <c r="S43" i="13" s="1"/>
  <c r="AL43" i="13"/>
  <c r="AN43" i="13" s="1"/>
  <c r="Q19" i="14"/>
  <c r="S19" i="14" s="1"/>
  <c r="AE19" i="14"/>
  <c r="AG19" i="14" s="1"/>
  <c r="F19" i="14"/>
  <c r="H19" i="14" s="1"/>
  <c r="O19" i="14" s="1"/>
  <c r="AL21" i="14"/>
  <c r="AN21" i="14" s="1"/>
  <c r="Q22" i="14"/>
  <c r="S22" i="14" s="1"/>
  <c r="Q34" i="14"/>
  <c r="AL22" i="16"/>
  <c r="AN22" i="16" s="1"/>
  <c r="X26" i="16"/>
  <c r="Z26" i="16" s="1"/>
  <c r="AL30" i="12"/>
  <c r="AN30" i="12" s="1"/>
  <c r="AE16" i="13"/>
  <c r="AG16" i="13" s="1"/>
  <c r="F25" i="13"/>
  <c r="H25" i="13" s="1"/>
  <c r="O25" i="13" s="1"/>
  <c r="Q26" i="13"/>
  <c r="S26" i="13" s="1"/>
  <c r="J34" i="13"/>
  <c r="X38" i="13"/>
  <c r="F38" i="13"/>
  <c r="H38" i="13" s="1"/>
  <c r="F39" i="13"/>
  <c r="H39" i="13" s="1"/>
  <c r="AL59" i="13"/>
  <c r="AL19" i="14"/>
  <c r="AN19" i="14" s="1"/>
  <c r="AC21" i="14"/>
  <c r="AE27" i="14"/>
  <c r="AG27" i="14" s="1"/>
  <c r="AL33" i="14"/>
  <c r="AN33" i="14" s="1"/>
  <c r="AL36" i="14"/>
  <c r="AN36" i="14" s="1"/>
  <c r="X18" i="13"/>
  <c r="Z18" i="13" s="1"/>
  <c r="F18" i="13"/>
  <c r="H18" i="13" s="1"/>
  <c r="O18" i="13" s="1"/>
  <c r="AE34" i="13"/>
  <c r="AL41" i="13"/>
  <c r="O21" i="14"/>
  <c r="X23" i="14"/>
  <c r="Z23" i="14" s="1"/>
  <c r="F23" i="14"/>
  <c r="H23" i="14" s="1"/>
  <c r="O23" i="14" s="1"/>
  <c r="AL15" i="15"/>
  <c r="AN15" i="15" s="1"/>
  <c r="AL28" i="15"/>
  <c r="AN28" i="15" s="1"/>
  <c r="Q18" i="16"/>
  <c r="S18" i="16" s="1"/>
  <c r="O21" i="17"/>
  <c r="AL34" i="14"/>
  <c r="AL39" i="14"/>
  <c r="J16" i="15"/>
  <c r="L16" i="15" s="1"/>
  <c r="X16" i="15"/>
  <c r="Z16" i="15" s="1"/>
  <c r="Q17" i="15"/>
  <c r="S17" i="15" s="1"/>
  <c r="X17" i="15"/>
  <c r="Z17" i="15" s="1"/>
  <c r="AL19" i="15"/>
  <c r="AN19" i="15" s="1"/>
  <c r="AE20" i="15"/>
  <c r="AG20" i="15" s="1"/>
  <c r="X20" i="15"/>
  <c r="Z20" i="15" s="1"/>
  <c r="AL21" i="15"/>
  <c r="AN21" i="15" s="1"/>
  <c r="Q22" i="15"/>
  <c r="S22" i="15" s="1"/>
  <c r="AE22" i="15"/>
  <c r="AG22" i="15" s="1"/>
  <c r="J23" i="15"/>
  <c r="L23" i="15" s="1"/>
  <c r="X23" i="15"/>
  <c r="Z23" i="15" s="1"/>
  <c r="J27" i="15"/>
  <c r="L27" i="15" s="1"/>
  <c r="Q17" i="16"/>
  <c r="S17" i="16" s="1"/>
  <c r="Q22" i="16"/>
  <c r="S22" i="16" s="1"/>
  <c r="AL21" i="17"/>
  <c r="AN21" i="17" s="1"/>
  <c r="AC21" i="18"/>
  <c r="U21" i="18"/>
  <c r="AE33" i="18"/>
  <c r="AG33" i="18" s="1"/>
  <c r="AL24" i="14"/>
  <c r="AN24" i="14" s="1"/>
  <c r="Q27" i="14"/>
  <c r="S27" i="14" s="1"/>
  <c r="F34" i="14"/>
  <c r="H34" i="14" s="1"/>
  <c r="F39" i="14"/>
  <c r="H39" i="14" s="1"/>
  <c r="F16" i="15"/>
  <c r="H16" i="15" s="1"/>
  <c r="O16" i="15" s="1"/>
  <c r="F17" i="15"/>
  <c r="H17" i="15" s="1"/>
  <c r="O17" i="15" s="1"/>
  <c r="F20" i="15"/>
  <c r="H20" i="15" s="1"/>
  <c r="O20" i="15" s="1"/>
  <c r="F22" i="15"/>
  <c r="H22" i="15" s="1"/>
  <c r="O22" i="15" s="1"/>
  <c r="F23" i="15"/>
  <c r="H23" i="15" s="1"/>
  <c r="O23" i="15" s="1"/>
  <c r="AL36" i="15"/>
  <c r="AN36" i="15" s="1"/>
  <c r="X25" i="16"/>
  <c r="Z25" i="16" s="1"/>
  <c r="F59" i="16"/>
  <c r="X20" i="17"/>
  <c r="Z20" i="17" s="1"/>
  <c r="X33" i="17"/>
  <c r="Z33" i="17" s="1"/>
  <c r="L44" i="17"/>
  <c r="F36" i="18"/>
  <c r="H36" i="18" s="1"/>
  <c r="AL36" i="18"/>
  <c r="AN36" i="18" s="1"/>
  <c r="Q36" i="18"/>
  <c r="S36" i="18" s="1"/>
  <c r="AE36" i="18"/>
  <c r="AG36" i="18" s="1"/>
  <c r="X36" i="18"/>
  <c r="Z36" i="18" s="1"/>
  <c r="J36" i="18"/>
  <c r="L36" i="18" s="1"/>
  <c r="AL27" i="14"/>
  <c r="AN27" i="14" s="1"/>
  <c r="J34" i="14"/>
  <c r="L34" i="14" s="1"/>
  <c r="J39" i="14"/>
  <c r="J17" i="15"/>
  <c r="L17" i="15" s="1"/>
  <c r="J20" i="15"/>
  <c r="L20" i="15" s="1"/>
  <c r="J22" i="15"/>
  <c r="L22" i="15" s="1"/>
  <c r="AE19" i="16"/>
  <c r="AG19" i="16" s="1"/>
  <c r="X20" i="16"/>
  <c r="Z20" i="16" s="1"/>
  <c r="F20" i="16"/>
  <c r="H20" i="16" s="1"/>
  <c r="O20" i="16" s="1"/>
  <c r="AL23" i="16"/>
  <c r="AN23" i="16" s="1"/>
  <c r="AN27" i="16"/>
  <c r="AL38" i="16"/>
  <c r="AE39" i="16"/>
  <c r="AE28" i="17"/>
  <c r="AG28" i="17" s="1"/>
  <c r="X31" i="17"/>
  <c r="Z31" i="17" s="1"/>
  <c r="Q32" i="18"/>
  <c r="S32" i="18" s="1"/>
  <c r="AE24" i="19"/>
  <c r="AG24" i="19" s="1"/>
  <c r="AL24" i="19"/>
  <c r="AN24" i="19" s="1"/>
  <c r="J24" i="19"/>
  <c r="L24" i="19" s="1"/>
  <c r="F24" i="19"/>
  <c r="H24" i="19" s="1"/>
  <c r="O24" i="19" s="1"/>
  <c r="X24" i="19"/>
  <c r="Z24" i="19" s="1"/>
  <c r="Q24" i="19"/>
  <c r="S24" i="19" s="1"/>
  <c r="Q34" i="15"/>
  <c r="AL59" i="15"/>
  <c r="F16" i="16"/>
  <c r="H16" i="16" s="1"/>
  <c r="O16" i="16" s="1"/>
  <c r="AE17" i="16"/>
  <c r="AG17" i="16" s="1"/>
  <c r="X17" i="16"/>
  <c r="Z17" i="16" s="1"/>
  <c r="F18" i="16"/>
  <c r="H18" i="16" s="1"/>
  <c r="O18" i="16" s="1"/>
  <c r="AL18" i="16"/>
  <c r="AN18" i="16" s="1"/>
  <c r="J22" i="16"/>
  <c r="L22" i="16" s="1"/>
  <c r="X22" i="16"/>
  <c r="Z22" i="16" s="1"/>
  <c r="Q28" i="16"/>
  <c r="S28" i="16" s="1"/>
  <c r="X43" i="16"/>
  <c r="Z43" i="16" s="1"/>
  <c r="F43" i="16"/>
  <c r="H43" i="16" s="1"/>
  <c r="AL43" i="16"/>
  <c r="Q43" i="16"/>
  <c r="S43" i="16" s="1"/>
  <c r="X59" i="16"/>
  <c r="F18" i="17"/>
  <c r="H18" i="17" s="1"/>
  <c r="O18" i="17" s="1"/>
  <c r="Q18" i="17"/>
  <c r="S18" i="17" s="1"/>
  <c r="AE18" i="17"/>
  <c r="AG18" i="17" s="1"/>
  <c r="J18" i="17"/>
  <c r="L18" i="17" s="1"/>
  <c r="AL18" i="17"/>
  <c r="AN18" i="17" s="1"/>
  <c r="AP18" i="17" s="1"/>
  <c r="N21" i="17"/>
  <c r="V21" i="17"/>
  <c r="X39" i="17"/>
  <c r="AL21" i="18"/>
  <c r="AN21" i="18" s="1"/>
  <c r="AL36" i="12"/>
  <c r="AN36" i="12" s="1"/>
  <c r="K47" i="13"/>
  <c r="L47" i="13" s="1"/>
  <c r="AE26" i="14"/>
  <c r="AG26" i="14" s="1"/>
  <c r="X27" i="14"/>
  <c r="Z27" i="14" s="1"/>
  <c r="Q28" i="14"/>
  <c r="S28" i="14" s="1"/>
  <c r="Q31" i="14"/>
  <c r="S31" i="14" s="1"/>
  <c r="Q41" i="14"/>
  <c r="G48" i="15"/>
  <c r="H48" i="15" s="1"/>
  <c r="AM48" i="15"/>
  <c r="K47" i="15"/>
  <c r="L47" i="15" s="1"/>
  <c r="AE32" i="15"/>
  <c r="X33" i="15"/>
  <c r="Z33" i="15" s="1"/>
  <c r="F33" i="15"/>
  <c r="H33" i="15" s="1"/>
  <c r="O33" i="15" s="1"/>
  <c r="F34" i="15"/>
  <c r="G35" i="15"/>
  <c r="H35" i="15" s="1"/>
  <c r="X43" i="15"/>
  <c r="Z43" i="15" s="1"/>
  <c r="F43" i="15"/>
  <c r="H43" i="15" s="1"/>
  <c r="J15" i="16"/>
  <c r="L15" i="16" s="1"/>
  <c r="X15" i="16"/>
  <c r="F17" i="16"/>
  <c r="H17" i="16" s="1"/>
  <c r="O17" i="16" s="1"/>
  <c r="J20" i="16"/>
  <c r="L20" i="16" s="1"/>
  <c r="F22" i="16"/>
  <c r="H22" i="16" s="1"/>
  <c r="O22" i="16" s="1"/>
  <c r="F28" i="16"/>
  <c r="H28" i="16" s="1"/>
  <c r="O28" i="16" s="1"/>
  <c r="AN43" i="16"/>
  <c r="AP43" i="16" s="1"/>
  <c r="AE17" i="17"/>
  <c r="AG17" i="17" s="1"/>
  <c r="X17" i="17"/>
  <c r="Z17" i="17" s="1"/>
  <c r="F17" i="17"/>
  <c r="H17" i="17" s="1"/>
  <c r="O17" i="17" s="1"/>
  <c r="AL17" i="17"/>
  <c r="AN17" i="17" s="1"/>
  <c r="Q17" i="17"/>
  <c r="S17" i="17" s="1"/>
  <c r="AC21" i="17"/>
  <c r="U21" i="17"/>
  <c r="AL27" i="17"/>
  <c r="AN27" i="17" s="1"/>
  <c r="AE34" i="14"/>
  <c r="G35" i="14"/>
  <c r="H35" i="14" s="1"/>
  <c r="Q36" i="14"/>
  <c r="S36" i="14" s="1"/>
  <c r="AE39" i="14"/>
  <c r="Q16" i="15"/>
  <c r="S16" i="15" s="1"/>
  <c r="AL17" i="15"/>
  <c r="AN17" i="15" s="1"/>
  <c r="Q20" i="15"/>
  <c r="S20" i="15" s="1"/>
  <c r="AL20" i="15"/>
  <c r="AN20" i="15" s="1"/>
  <c r="AL22" i="15"/>
  <c r="AN22" i="15" s="1"/>
  <c r="Q23" i="15"/>
  <c r="S23" i="15" s="1"/>
  <c r="AL31" i="15"/>
  <c r="AN31" i="15" s="1"/>
  <c r="G34" i="15"/>
  <c r="G47" i="15"/>
  <c r="H47" i="15" s="1"/>
  <c r="AF47" i="15"/>
  <c r="Z15" i="16"/>
  <c r="AE20" i="16"/>
  <c r="AG20" i="16" s="1"/>
  <c r="L36" i="16"/>
  <c r="J43" i="16"/>
  <c r="L43" i="16" s="1"/>
  <c r="S47" i="17"/>
  <c r="X42" i="17"/>
  <c r="Q20" i="18"/>
  <c r="S20" i="18" s="1"/>
  <c r="J17" i="19"/>
  <c r="L17" i="19" s="1"/>
  <c r="AE27" i="15"/>
  <c r="AG27" i="15" s="1"/>
  <c r="X28" i="15"/>
  <c r="Z28" i="15" s="1"/>
  <c r="F28" i="15"/>
  <c r="H28" i="15" s="1"/>
  <c r="O28" i="15" s="1"/>
  <c r="J30" i="15"/>
  <c r="L30" i="15" s="1"/>
  <c r="X30" i="15"/>
  <c r="Z30" i="15" s="1"/>
  <c r="Q59" i="15"/>
  <c r="J18" i="16"/>
  <c r="L18" i="16" s="1"/>
  <c r="AE18" i="16"/>
  <c r="AG18" i="16" s="1"/>
  <c r="AE22" i="16"/>
  <c r="AG22" i="16" s="1"/>
  <c r="J27" i="16"/>
  <c r="L27" i="16" s="1"/>
  <c r="X27" i="16"/>
  <c r="Z27" i="16" s="1"/>
  <c r="J28" i="16"/>
  <c r="L28" i="16" s="1"/>
  <c r="J32" i="16"/>
  <c r="L32" i="16" s="1"/>
  <c r="X32" i="16"/>
  <c r="Z32" i="16" s="1"/>
  <c r="AE32" i="16"/>
  <c r="AG32" i="16" s="1"/>
  <c r="AE34" i="16"/>
  <c r="J34" i="16"/>
  <c r="F34" i="16"/>
  <c r="H34" i="16" s="1"/>
  <c r="AL34" i="16"/>
  <c r="F35" i="16"/>
  <c r="H35" i="16" s="1"/>
  <c r="AL16" i="17"/>
  <c r="AN16" i="17" s="1"/>
  <c r="AL34" i="18"/>
  <c r="AL28" i="14"/>
  <c r="AN28" i="14" s="1"/>
  <c r="G38" i="14"/>
  <c r="AL41" i="14"/>
  <c r="AL26" i="15"/>
  <c r="AN26" i="15" s="1"/>
  <c r="F27" i="15"/>
  <c r="H27" i="15" s="1"/>
  <c r="O27" i="15" s="1"/>
  <c r="F30" i="15"/>
  <c r="H30" i="15" s="1"/>
  <c r="J34" i="15"/>
  <c r="AE34" i="15"/>
  <c r="AL41" i="15"/>
  <c r="J17" i="16"/>
  <c r="L17" i="16" s="1"/>
  <c r="F27" i="16"/>
  <c r="H27" i="16" s="1"/>
  <c r="O27" i="16" s="1"/>
  <c r="AE28" i="16"/>
  <c r="AG28" i="16" s="1"/>
  <c r="F32" i="16"/>
  <c r="H32" i="16" s="1"/>
  <c r="X18" i="17"/>
  <c r="Z18" i="17" s="1"/>
  <c r="X25" i="17"/>
  <c r="Z25" i="17" s="1"/>
  <c r="Q25" i="17"/>
  <c r="S25" i="17" s="1"/>
  <c r="AE25" i="17"/>
  <c r="AG25" i="17" s="1"/>
  <c r="J25" i="17"/>
  <c r="L25" i="17" s="1"/>
  <c r="AL25" i="17"/>
  <c r="AN25" i="17" s="1"/>
  <c r="H47" i="17"/>
  <c r="AL38" i="18"/>
  <c r="F28" i="14"/>
  <c r="H28" i="14" s="1"/>
  <c r="O28" i="14" s="1"/>
  <c r="F41" i="14"/>
  <c r="H41" i="14" s="1"/>
  <c r="X59" i="14"/>
  <c r="Q24" i="15"/>
  <c r="S24" i="15" s="1"/>
  <c r="X24" i="15"/>
  <c r="Z24" i="15" s="1"/>
  <c r="J25" i="15"/>
  <c r="L25" i="15" s="1"/>
  <c r="X25" i="15"/>
  <c r="Z25" i="15" s="1"/>
  <c r="J28" i="15"/>
  <c r="L28" i="15" s="1"/>
  <c r="AE30" i="15"/>
  <c r="AG30" i="15" s="1"/>
  <c r="Q39" i="15"/>
  <c r="G41" i="15"/>
  <c r="Q19" i="16"/>
  <c r="S19" i="16" s="1"/>
  <c r="F26" i="16"/>
  <c r="H26" i="16" s="1"/>
  <c r="O26" i="16" s="1"/>
  <c r="Q26" i="16"/>
  <c r="S26" i="16" s="1"/>
  <c r="AE26" i="16"/>
  <c r="AG26" i="16" s="1"/>
  <c r="AE27" i="16"/>
  <c r="AG27" i="16" s="1"/>
  <c r="Q15" i="17"/>
  <c r="S15" i="17" s="1"/>
  <c r="AE15" i="17"/>
  <c r="AG15" i="17" s="1"/>
  <c r="J15" i="17"/>
  <c r="L15" i="17" s="1"/>
  <c r="X15" i="17"/>
  <c r="Z15" i="17" s="1"/>
  <c r="F15" i="17"/>
  <c r="H15" i="17" s="1"/>
  <c r="AL15" i="17"/>
  <c r="AN15" i="17" s="1"/>
  <c r="Q24" i="17"/>
  <c r="S24" i="17" s="1"/>
  <c r="F25" i="17"/>
  <c r="H25" i="17" s="1"/>
  <c r="O25" i="17" s="1"/>
  <c r="X34" i="17"/>
  <c r="G41" i="18"/>
  <c r="G35" i="18"/>
  <c r="H35" i="18" s="1"/>
  <c r="G39" i="18"/>
  <c r="G38" i="18"/>
  <c r="G34" i="18"/>
  <c r="G42" i="18"/>
  <c r="Q15" i="15"/>
  <c r="S15" i="15" s="1"/>
  <c r="X15" i="15"/>
  <c r="Z15" i="15" s="1"/>
  <c r="X22" i="15"/>
  <c r="Z22" i="15" s="1"/>
  <c r="AE28" i="15"/>
  <c r="AG28" i="15" s="1"/>
  <c r="AL34" i="15"/>
  <c r="AL19" i="16"/>
  <c r="AN19" i="16" s="1"/>
  <c r="Q20" i="16"/>
  <c r="S20" i="16" s="1"/>
  <c r="AL28" i="16"/>
  <c r="AN28" i="16" s="1"/>
  <c r="F31" i="16"/>
  <c r="H31" i="16" s="1"/>
  <c r="O31" i="16" s="1"/>
  <c r="Q31" i="16"/>
  <c r="S31" i="16" s="1"/>
  <c r="AE31" i="16"/>
  <c r="AG31" i="16" s="1"/>
  <c r="L44" i="16"/>
  <c r="AE36" i="17"/>
  <c r="AG36" i="17" s="1"/>
  <c r="X16" i="18"/>
  <c r="Z16" i="18" s="1"/>
  <c r="AE18" i="18"/>
  <c r="AG18" i="18" s="1"/>
  <c r="X21" i="19"/>
  <c r="Z21" i="19" s="1"/>
  <c r="AG23" i="19"/>
  <c r="L44" i="21"/>
  <c r="AE27" i="17"/>
  <c r="AG27" i="17" s="1"/>
  <c r="F36" i="17"/>
  <c r="H36" i="17" s="1"/>
  <c r="X36" i="17"/>
  <c r="Z36" i="17" s="1"/>
  <c r="Y47" i="17"/>
  <c r="G48" i="17"/>
  <c r="H48" i="17" s="1"/>
  <c r="F18" i="18"/>
  <c r="H18" i="18" s="1"/>
  <c r="O18" i="18" s="1"/>
  <c r="F23" i="18"/>
  <c r="H23" i="18" s="1"/>
  <c r="O23" i="18" s="1"/>
  <c r="J28" i="18"/>
  <c r="L28" i="18" s="1"/>
  <c r="Q28" i="18"/>
  <c r="S28" i="18" s="1"/>
  <c r="AE28" i="18"/>
  <c r="AG28" i="18" s="1"/>
  <c r="AL26" i="19"/>
  <c r="AN26" i="19" s="1"/>
  <c r="AE17" i="20"/>
  <c r="AG17" i="20" s="1"/>
  <c r="Q26" i="20"/>
  <c r="S26" i="20" s="1"/>
  <c r="AL25" i="16"/>
  <c r="AN25" i="16" s="1"/>
  <c r="AL30" i="16"/>
  <c r="AN30" i="16" s="1"/>
  <c r="Q33" i="16"/>
  <c r="S33" i="16" s="1"/>
  <c r="Q38" i="16"/>
  <c r="F41" i="16"/>
  <c r="H41" i="16" s="1"/>
  <c r="X41" i="16"/>
  <c r="AL19" i="17"/>
  <c r="AN19" i="17" s="1"/>
  <c r="AP19" i="17" s="1"/>
  <c r="Q27" i="17"/>
  <c r="S27" i="17" s="1"/>
  <c r="X30" i="17"/>
  <c r="Z30" i="17" s="1"/>
  <c r="J36" i="17"/>
  <c r="L36" i="17" s="1"/>
  <c r="Y48" i="18"/>
  <c r="AF47" i="18"/>
  <c r="G48" i="18"/>
  <c r="H48" i="18" s="1"/>
  <c r="K47" i="18"/>
  <c r="L47" i="18" s="1"/>
  <c r="AM48" i="18"/>
  <c r="Y47" i="18"/>
  <c r="G47" i="18"/>
  <c r="H47" i="18" s="1"/>
  <c r="R48" i="18"/>
  <c r="S48" i="18" s="1"/>
  <c r="K48" i="18"/>
  <c r="R47" i="18"/>
  <c r="S47" i="18" s="1"/>
  <c r="AL18" i="19"/>
  <c r="AN18" i="19" s="1"/>
  <c r="F22" i="19"/>
  <c r="H22" i="19" s="1"/>
  <c r="O22" i="19" s="1"/>
  <c r="Q17" i="21"/>
  <c r="S17" i="21" s="1"/>
  <c r="AE17" i="21"/>
  <c r="AG17" i="21" s="1"/>
  <c r="J17" i="21"/>
  <c r="L17" i="21" s="1"/>
  <c r="AL17" i="21"/>
  <c r="AN17" i="21" s="1"/>
  <c r="X17" i="21"/>
  <c r="Z17" i="21" s="1"/>
  <c r="F17" i="21"/>
  <c r="H17" i="21" s="1"/>
  <c r="O17" i="21" s="1"/>
  <c r="AL16" i="16"/>
  <c r="AN16" i="16" s="1"/>
  <c r="F25" i="16"/>
  <c r="H25" i="16" s="1"/>
  <c r="O25" i="16" s="1"/>
  <c r="AE36" i="16"/>
  <c r="AG36" i="16" s="1"/>
  <c r="Q20" i="17"/>
  <c r="S20" i="17" s="1"/>
  <c r="F22" i="17"/>
  <c r="H22" i="17" s="1"/>
  <c r="O22" i="17" s="1"/>
  <c r="Q26" i="17"/>
  <c r="S26" i="17" s="1"/>
  <c r="F30" i="17"/>
  <c r="H30" i="17" s="1"/>
  <c r="AL32" i="17"/>
  <c r="AN32" i="17" s="1"/>
  <c r="Q33" i="17"/>
  <c r="S33" i="17" s="1"/>
  <c r="AL17" i="18"/>
  <c r="AN17" i="18" s="1"/>
  <c r="Q17" i="18"/>
  <c r="S17" i="18" s="1"/>
  <c r="AE17" i="18"/>
  <c r="AG17" i="18" s="1"/>
  <c r="J17" i="18"/>
  <c r="L17" i="18" s="1"/>
  <c r="AL18" i="18"/>
  <c r="AN18" i="18" s="1"/>
  <c r="AN43" i="18"/>
  <c r="AL16" i="20"/>
  <c r="AN16" i="20" s="1"/>
  <c r="F16" i="17"/>
  <c r="H16" i="17" s="1"/>
  <c r="O16" i="17" s="1"/>
  <c r="X16" i="17"/>
  <c r="Z16" i="17" s="1"/>
  <c r="F19" i="17"/>
  <c r="H19" i="17" s="1"/>
  <c r="O19" i="17" s="1"/>
  <c r="J41" i="17"/>
  <c r="X41" i="17"/>
  <c r="AL43" i="17"/>
  <c r="AN43" i="17" s="1"/>
  <c r="X43" i="17"/>
  <c r="Z43" i="17" s="1"/>
  <c r="K47" i="17"/>
  <c r="L47" i="17" s="1"/>
  <c r="AF47" i="17"/>
  <c r="F17" i="18"/>
  <c r="H17" i="18" s="1"/>
  <c r="O17" i="18" s="1"/>
  <c r="Q18" i="18"/>
  <c r="S18" i="18" s="1"/>
  <c r="N21" i="19"/>
  <c r="O21" i="19" s="1"/>
  <c r="AG43" i="19"/>
  <c r="X25" i="20"/>
  <c r="Z25" i="20" s="1"/>
  <c r="AE21" i="17"/>
  <c r="AG21" i="17" s="1"/>
  <c r="Q34" i="17"/>
  <c r="F42" i="17"/>
  <c r="H42" i="17" s="1"/>
  <c r="J22" i="18"/>
  <c r="L22" i="18" s="1"/>
  <c r="X22" i="18"/>
  <c r="Z22" i="18" s="1"/>
  <c r="F22" i="18"/>
  <c r="H22" i="18" s="1"/>
  <c r="O22" i="18" s="1"/>
  <c r="AL22" i="18"/>
  <c r="AN22" i="18" s="1"/>
  <c r="AE22" i="18"/>
  <c r="AG22" i="18" s="1"/>
  <c r="J33" i="18"/>
  <c r="L33" i="18" s="1"/>
  <c r="X33" i="18"/>
  <c r="Z33" i="18" s="1"/>
  <c r="F33" i="18"/>
  <c r="H33" i="18" s="1"/>
  <c r="O33" i="18" s="1"/>
  <c r="AL33" i="18"/>
  <c r="AN33" i="18" s="1"/>
  <c r="Q42" i="18"/>
  <c r="J42" i="18"/>
  <c r="X42" i="18"/>
  <c r="F42" i="18"/>
  <c r="AL20" i="17"/>
  <c r="AN20" i="17" s="1"/>
  <c r="AL23" i="17"/>
  <c r="AN23" i="17" s="1"/>
  <c r="J27" i="17"/>
  <c r="L27" i="17" s="1"/>
  <c r="F32" i="17"/>
  <c r="H32" i="17" s="1"/>
  <c r="AL34" i="17"/>
  <c r="Q36" i="17"/>
  <c r="S36" i="17" s="1"/>
  <c r="Q31" i="18"/>
  <c r="S31" i="18" s="1"/>
  <c r="AL36" i="17"/>
  <c r="AN36" i="17" s="1"/>
  <c r="Y48" i="17"/>
  <c r="AL24" i="18"/>
  <c r="AN24" i="18" s="1"/>
  <c r="J34" i="18"/>
  <c r="X34" i="18"/>
  <c r="F34" i="18"/>
  <c r="AC21" i="19"/>
  <c r="U21" i="19"/>
  <c r="V21" i="19" s="1"/>
  <c r="AE32" i="19"/>
  <c r="AG32" i="19" s="1"/>
  <c r="J32" i="19"/>
  <c r="L32" i="19" s="1"/>
  <c r="AL32" i="19"/>
  <c r="AN32" i="19" s="1"/>
  <c r="Q32" i="19"/>
  <c r="S32" i="19" s="1"/>
  <c r="F32" i="19"/>
  <c r="H32" i="19" s="1"/>
  <c r="F20" i="17"/>
  <c r="H20" i="17" s="1"/>
  <c r="O20" i="17" s="1"/>
  <c r="H44" i="17"/>
  <c r="X18" i="18"/>
  <c r="Z18" i="18" s="1"/>
  <c r="X28" i="18"/>
  <c r="Z28" i="18" s="1"/>
  <c r="J38" i="18"/>
  <c r="AE38" i="18"/>
  <c r="X38" i="18"/>
  <c r="F38" i="18"/>
  <c r="Q38" i="18"/>
  <c r="AL31" i="19"/>
  <c r="AN31" i="19" s="1"/>
  <c r="AL59" i="19"/>
  <c r="R48" i="17"/>
  <c r="S48" i="17" s="1"/>
  <c r="AM47" i="17"/>
  <c r="K48" i="17"/>
  <c r="L48" i="17" s="1"/>
  <c r="AE24" i="17"/>
  <c r="AG24" i="17" s="1"/>
  <c r="AF48" i="17"/>
  <c r="H24" i="18"/>
  <c r="O24" i="18" s="1"/>
  <c r="AL26" i="18"/>
  <c r="AN26" i="18" s="1"/>
  <c r="AP26" i="18" s="1"/>
  <c r="Q34" i="18"/>
  <c r="X24" i="20"/>
  <c r="Z24" i="20" s="1"/>
  <c r="Z33" i="24"/>
  <c r="AE27" i="19"/>
  <c r="AG27" i="19" s="1"/>
  <c r="J27" i="19"/>
  <c r="L27" i="19" s="1"/>
  <c r="J19" i="20"/>
  <c r="L19" i="20" s="1"/>
  <c r="Q19" i="20"/>
  <c r="S19" i="20" s="1"/>
  <c r="AE19" i="20"/>
  <c r="AL19" i="20"/>
  <c r="AN19" i="20" s="1"/>
  <c r="AE38" i="20"/>
  <c r="AL38" i="20"/>
  <c r="Q38" i="20"/>
  <c r="J38" i="20"/>
  <c r="AL42" i="20"/>
  <c r="O21" i="22"/>
  <c r="N21" i="22"/>
  <c r="X41" i="18"/>
  <c r="AE15" i="19"/>
  <c r="AG15" i="19" s="1"/>
  <c r="AE18" i="19"/>
  <c r="AG18" i="19" s="1"/>
  <c r="AL33" i="19"/>
  <c r="AN33" i="19" s="1"/>
  <c r="AL38" i="19"/>
  <c r="AE42" i="19"/>
  <c r="J42" i="19"/>
  <c r="X42" i="19"/>
  <c r="AL43" i="19"/>
  <c r="AN43" i="19" s="1"/>
  <c r="S48" i="19"/>
  <c r="F19" i="20"/>
  <c r="H19" i="20" s="1"/>
  <c r="AE20" i="20"/>
  <c r="F38" i="20"/>
  <c r="H38" i="20" s="1"/>
  <c r="X18" i="22"/>
  <c r="Z18" i="22" s="1"/>
  <c r="H21" i="18"/>
  <c r="AE25" i="18"/>
  <c r="AG25" i="18" s="1"/>
  <c r="J32" i="18"/>
  <c r="L32" i="18" s="1"/>
  <c r="J41" i="18"/>
  <c r="L45" i="18"/>
  <c r="X16" i="19"/>
  <c r="Z16" i="19" s="1"/>
  <c r="AL22" i="19"/>
  <c r="AN22" i="19" s="1"/>
  <c r="X25" i="19"/>
  <c r="Z25" i="19" s="1"/>
  <c r="Q39" i="19"/>
  <c r="Q42" i="19"/>
  <c r="Q17" i="20"/>
  <c r="S17" i="20" s="1"/>
  <c r="J41" i="20"/>
  <c r="Q41" i="20"/>
  <c r="F41" i="20"/>
  <c r="H41" i="20" s="1"/>
  <c r="U21" i="21"/>
  <c r="V21" i="21" s="1"/>
  <c r="Q23" i="18"/>
  <c r="S23" i="18" s="1"/>
  <c r="AE30" i="18"/>
  <c r="AG30" i="18" s="1"/>
  <c r="AE32" i="18"/>
  <c r="AG32" i="18" s="1"/>
  <c r="AE41" i="18"/>
  <c r="J43" i="18"/>
  <c r="L43" i="18" s="1"/>
  <c r="Q18" i="19"/>
  <c r="S18" i="19" s="1"/>
  <c r="AE25" i="19"/>
  <c r="AG25" i="19" s="1"/>
  <c r="Q27" i="19"/>
  <c r="S27" i="19" s="1"/>
  <c r="AL27" i="19"/>
  <c r="AN27" i="19" s="1"/>
  <c r="L46" i="19"/>
  <c r="Q30" i="20"/>
  <c r="S30" i="20" s="1"/>
  <c r="S48" i="21"/>
  <c r="L19" i="23"/>
  <c r="F19" i="18"/>
  <c r="H19" i="18" s="1"/>
  <c r="O19" i="18" s="1"/>
  <c r="X19" i="18"/>
  <c r="Z19" i="18" s="1"/>
  <c r="X26" i="18"/>
  <c r="Z26" i="18" s="1"/>
  <c r="F55" i="41"/>
  <c r="F61" i="37"/>
  <c r="J55" i="37"/>
  <c r="J25" i="19"/>
  <c r="L25" i="19" s="1"/>
  <c r="S28" i="19"/>
  <c r="X30" i="19"/>
  <c r="Z30" i="19" s="1"/>
  <c r="F35" i="19"/>
  <c r="L47" i="19"/>
  <c r="G38" i="19"/>
  <c r="G35" i="19"/>
  <c r="H35" i="19" s="1"/>
  <c r="G42" i="19"/>
  <c r="X19" i="20"/>
  <c r="Z19" i="20" s="1"/>
  <c r="X39" i="20"/>
  <c r="F39" i="20"/>
  <c r="H39" i="20" s="1"/>
  <c r="AL39" i="20"/>
  <c r="Q39" i="20"/>
  <c r="AE39" i="20"/>
  <c r="J39" i="20"/>
  <c r="AE17" i="19"/>
  <c r="AG17" i="19" s="1"/>
  <c r="X17" i="19"/>
  <c r="Z17" i="19" s="1"/>
  <c r="X22" i="19"/>
  <c r="Z22" i="19" s="1"/>
  <c r="L47" i="20"/>
  <c r="AG20" i="20"/>
  <c r="AC21" i="20"/>
  <c r="U21" i="20"/>
  <c r="AE31" i="20"/>
  <c r="AL43" i="20"/>
  <c r="AN43" i="20" s="1"/>
  <c r="Q41" i="21"/>
  <c r="J41" i="21"/>
  <c r="F41" i="21"/>
  <c r="H41" i="21" s="1"/>
  <c r="X38" i="22"/>
  <c r="F38" i="22"/>
  <c r="H38" i="22" s="1"/>
  <c r="AL38" i="22"/>
  <c r="Q38" i="22"/>
  <c r="J38" i="22"/>
  <c r="AE38" i="22"/>
  <c r="X31" i="18"/>
  <c r="Z31" i="18" s="1"/>
  <c r="Q41" i="18"/>
  <c r="Q15" i="19"/>
  <c r="S15" i="19" s="1"/>
  <c r="F17" i="19"/>
  <c r="H17" i="19" s="1"/>
  <c r="O17" i="19" s="1"/>
  <c r="Q19" i="19"/>
  <c r="S19" i="19" s="1"/>
  <c r="J20" i="19"/>
  <c r="L20" i="19" s="1"/>
  <c r="F23" i="19"/>
  <c r="H23" i="19" s="1"/>
  <c r="O23" i="19" s="1"/>
  <c r="AG19" i="20"/>
  <c r="AL21" i="21"/>
  <c r="AN21" i="21" s="1"/>
  <c r="AL32" i="21"/>
  <c r="AN32" i="21" s="1"/>
  <c r="F16" i="18"/>
  <c r="H16" i="18" s="1"/>
  <c r="O16" i="18" s="1"/>
  <c r="J19" i="18"/>
  <c r="L19" i="18" s="1"/>
  <c r="Q27" i="18"/>
  <c r="S27" i="18" s="1"/>
  <c r="F31" i="18"/>
  <c r="H31" i="18" s="1"/>
  <c r="O31" i="18" s="1"/>
  <c r="AL32" i="18"/>
  <c r="AN32" i="18" s="1"/>
  <c r="AE16" i="19"/>
  <c r="AG16" i="19" s="1"/>
  <c r="F19" i="19"/>
  <c r="H19" i="19" s="1"/>
  <c r="F20" i="19"/>
  <c r="H20" i="19" s="1"/>
  <c r="O20" i="19" s="1"/>
  <c r="AL28" i="19"/>
  <c r="AN28" i="19" s="1"/>
  <c r="Q34" i="19"/>
  <c r="AE34" i="19"/>
  <c r="L44" i="19"/>
  <c r="AL22" i="21"/>
  <c r="AN22" i="21" s="1"/>
  <c r="X32" i="23"/>
  <c r="Z32" i="23" s="1"/>
  <c r="J18" i="19"/>
  <c r="L18" i="19" s="1"/>
  <c r="X18" i="19"/>
  <c r="Z18" i="19" s="1"/>
  <c r="F18" i="19"/>
  <c r="H18" i="19" s="1"/>
  <c r="O18" i="19" s="1"/>
  <c r="AL36" i="19"/>
  <c r="AN36" i="19" s="1"/>
  <c r="AL42" i="19"/>
  <c r="Q16" i="20"/>
  <c r="S16" i="20" s="1"/>
  <c r="AE16" i="20"/>
  <c r="AG16" i="20" s="1"/>
  <c r="J16" i="20"/>
  <c r="L16" i="20" s="1"/>
  <c r="X16" i="20"/>
  <c r="Z16" i="20" s="1"/>
  <c r="F16" i="20"/>
  <c r="H16" i="20" s="1"/>
  <c r="O16" i="20" s="1"/>
  <c r="J17" i="20"/>
  <c r="L17" i="20" s="1"/>
  <c r="X17" i="20"/>
  <c r="Z17" i="20" s="1"/>
  <c r="F17" i="20"/>
  <c r="H17" i="20" s="1"/>
  <c r="O17" i="20" s="1"/>
  <c r="AL17" i="20"/>
  <c r="AN17" i="20" s="1"/>
  <c r="L44" i="20"/>
  <c r="L45" i="20"/>
  <c r="AL38" i="21"/>
  <c r="Q18" i="20"/>
  <c r="S18" i="20" s="1"/>
  <c r="X34" i="20"/>
  <c r="F34" i="20"/>
  <c r="J36" i="20"/>
  <c r="L36" i="20" s="1"/>
  <c r="X36" i="20"/>
  <c r="Z36" i="20" s="1"/>
  <c r="Q43" i="20"/>
  <c r="S43" i="20" s="1"/>
  <c r="AL15" i="21"/>
  <c r="AN15" i="21" s="1"/>
  <c r="F20" i="21"/>
  <c r="H20" i="21" s="1"/>
  <c r="O20" i="21" s="1"/>
  <c r="AL20" i="21"/>
  <c r="AN20" i="21" s="1"/>
  <c r="AE20" i="21"/>
  <c r="AG20" i="21" s="1"/>
  <c r="Q24" i="21"/>
  <c r="S24" i="21" s="1"/>
  <c r="J24" i="21"/>
  <c r="L24" i="21" s="1"/>
  <c r="AL24" i="21"/>
  <c r="AN24" i="21" s="1"/>
  <c r="Q28" i="21"/>
  <c r="S28" i="21" s="1"/>
  <c r="AE28" i="21"/>
  <c r="AG28" i="21" s="1"/>
  <c r="J28" i="21"/>
  <c r="L28" i="21" s="1"/>
  <c r="AL28" i="21"/>
  <c r="AN28" i="21" s="1"/>
  <c r="AL34" i="21"/>
  <c r="Q43" i="21"/>
  <c r="S43" i="21" s="1"/>
  <c r="G48" i="22"/>
  <c r="H48" i="22" s="1"/>
  <c r="AM47" i="22"/>
  <c r="AF48" i="22"/>
  <c r="R47" i="22"/>
  <c r="S47" i="22" s="1"/>
  <c r="K48" i="22"/>
  <c r="L48" i="22" s="1"/>
  <c r="AF47" i="22"/>
  <c r="K47" i="22"/>
  <c r="L47" i="22" s="1"/>
  <c r="Y48" i="22"/>
  <c r="R48" i="22"/>
  <c r="S48" i="22" s="1"/>
  <c r="Y47" i="22"/>
  <c r="G47" i="22"/>
  <c r="H47" i="22" s="1"/>
  <c r="AM48" i="22"/>
  <c r="AL39" i="19"/>
  <c r="X15" i="20"/>
  <c r="Z15" i="20" s="1"/>
  <c r="F18" i="20"/>
  <c r="H18" i="20" s="1"/>
  <c r="O18" i="20" s="1"/>
  <c r="X18" i="20"/>
  <c r="Z18" i="20" s="1"/>
  <c r="L21" i="20"/>
  <c r="J25" i="20"/>
  <c r="L25" i="20" s="1"/>
  <c r="F36" i="20"/>
  <c r="H36" i="20" s="1"/>
  <c r="R47" i="20"/>
  <c r="S47" i="20" s="1"/>
  <c r="AM47" i="20"/>
  <c r="F24" i="21"/>
  <c r="H24" i="21" s="1"/>
  <c r="O24" i="21" s="1"/>
  <c r="F28" i="21"/>
  <c r="H28" i="21" s="1"/>
  <c r="O28" i="21" s="1"/>
  <c r="Q39" i="21"/>
  <c r="X16" i="22"/>
  <c r="Z16" i="22" s="1"/>
  <c r="Q28" i="22"/>
  <c r="S28" i="22" s="1"/>
  <c r="AN25" i="23"/>
  <c r="G41" i="23"/>
  <c r="G35" i="23"/>
  <c r="H35" i="23" s="1"/>
  <c r="G42" i="23"/>
  <c r="G38" i="23"/>
  <c r="G39" i="23"/>
  <c r="AL27" i="20"/>
  <c r="AN27" i="20" s="1"/>
  <c r="AE43" i="20"/>
  <c r="AG43" i="20" s="1"/>
  <c r="Y48" i="20"/>
  <c r="AE18" i="20"/>
  <c r="AG18" i="20" s="1"/>
  <c r="F20" i="20"/>
  <c r="H20" i="20" s="1"/>
  <c r="O20" i="20" s="1"/>
  <c r="X20" i="20"/>
  <c r="Z20" i="20" s="1"/>
  <c r="Q25" i="20"/>
  <c r="S25" i="20" s="1"/>
  <c r="F31" i="20"/>
  <c r="H31" i="20" s="1"/>
  <c r="O31" i="20" s="1"/>
  <c r="F43" i="20"/>
  <c r="H43" i="20" s="1"/>
  <c r="Y47" i="20"/>
  <c r="J59" i="21"/>
  <c r="AC21" i="22"/>
  <c r="U21" i="22"/>
  <c r="V21" i="22" s="1"/>
  <c r="AE26" i="22"/>
  <c r="AG26" i="22" s="1"/>
  <c r="J26" i="22"/>
  <c r="L26" i="22" s="1"/>
  <c r="X26" i="22"/>
  <c r="Z26" i="22" s="1"/>
  <c r="F26" i="22"/>
  <c r="H26" i="22" s="1"/>
  <c r="O26" i="22" s="1"/>
  <c r="Q26" i="22"/>
  <c r="S26" i="22" s="1"/>
  <c r="AL26" i="22"/>
  <c r="AN26" i="22" s="1"/>
  <c r="AL28" i="24"/>
  <c r="AN28" i="24" s="1"/>
  <c r="AL23" i="19"/>
  <c r="AN23" i="19" s="1"/>
  <c r="Q26" i="19"/>
  <c r="S26" i="19" s="1"/>
  <c r="Q31" i="19"/>
  <c r="S31" i="19" s="1"/>
  <c r="AE15" i="20"/>
  <c r="AG15" i="20" s="1"/>
  <c r="F24" i="20"/>
  <c r="H24" i="20" s="1"/>
  <c r="O24" i="20" s="1"/>
  <c r="AE26" i="20"/>
  <c r="AG26" i="20" s="1"/>
  <c r="X31" i="20"/>
  <c r="Z31" i="20" s="1"/>
  <c r="Q34" i="20"/>
  <c r="Q36" i="20"/>
  <c r="S36" i="20" s="1"/>
  <c r="G48" i="20"/>
  <c r="H48" i="20" s="1"/>
  <c r="X16" i="21"/>
  <c r="Z16" i="21" s="1"/>
  <c r="F16" i="21"/>
  <c r="H16" i="21" s="1"/>
  <c r="O16" i="21" s="1"/>
  <c r="AL16" i="21"/>
  <c r="AN16" i="21" s="1"/>
  <c r="Q16" i="21"/>
  <c r="S16" i="21" s="1"/>
  <c r="X19" i="21"/>
  <c r="Z19" i="21" s="1"/>
  <c r="F19" i="21"/>
  <c r="H19" i="21" s="1"/>
  <c r="AL19" i="21"/>
  <c r="AN19" i="21" s="1"/>
  <c r="Q19" i="21"/>
  <c r="S19" i="21" s="1"/>
  <c r="J19" i="21"/>
  <c r="L19" i="21" s="1"/>
  <c r="Q23" i="21"/>
  <c r="S23" i="21" s="1"/>
  <c r="X28" i="21"/>
  <c r="Z28" i="21" s="1"/>
  <c r="J15" i="23"/>
  <c r="L15" i="23" s="1"/>
  <c r="F18" i="23"/>
  <c r="H18" i="23" s="1"/>
  <c r="O18" i="23" s="1"/>
  <c r="Q18" i="23"/>
  <c r="S18" i="23" s="1"/>
  <c r="AE18" i="23"/>
  <c r="AG18" i="23" s="1"/>
  <c r="J18" i="23"/>
  <c r="L18" i="23" s="1"/>
  <c r="AL18" i="23"/>
  <c r="AN18" i="23" s="1"/>
  <c r="X18" i="23"/>
  <c r="Z18" i="23" s="1"/>
  <c r="G34" i="23"/>
  <c r="Q36" i="19"/>
  <c r="S36" i="19" s="1"/>
  <c r="AE39" i="19"/>
  <c r="AL25" i="20"/>
  <c r="AN25" i="20" s="1"/>
  <c r="AE28" i="20"/>
  <c r="AG28" i="20" s="1"/>
  <c r="AE30" i="20"/>
  <c r="AG30" i="20" s="1"/>
  <c r="AL34" i="20"/>
  <c r="H44" i="20"/>
  <c r="H45" i="20"/>
  <c r="G47" i="20"/>
  <c r="H47" i="20" s="1"/>
  <c r="AF47" i="20"/>
  <c r="X20" i="21"/>
  <c r="Z20" i="21" s="1"/>
  <c r="AE21" i="21"/>
  <c r="AG21" i="21" s="1"/>
  <c r="Q36" i="21"/>
  <c r="S36" i="21" s="1"/>
  <c r="AE36" i="21"/>
  <c r="AG36" i="21" s="1"/>
  <c r="J36" i="21"/>
  <c r="L36" i="21" s="1"/>
  <c r="AL36" i="21"/>
  <c r="AN36" i="21" s="1"/>
  <c r="L46" i="22"/>
  <c r="J20" i="20"/>
  <c r="L20" i="20" s="1"/>
  <c r="J31" i="20"/>
  <c r="L31" i="20" s="1"/>
  <c r="AL32" i="20"/>
  <c r="AN32" i="20" s="1"/>
  <c r="AL36" i="20"/>
  <c r="AN36" i="20" s="1"/>
  <c r="J43" i="20"/>
  <c r="L43" i="20" s="1"/>
  <c r="O21" i="21"/>
  <c r="X24" i="21"/>
  <c r="Z24" i="21" s="1"/>
  <c r="X32" i="21"/>
  <c r="Z32" i="21" s="1"/>
  <c r="AE32" i="21"/>
  <c r="AG32" i="21" s="1"/>
  <c r="J32" i="21"/>
  <c r="L32" i="21" s="1"/>
  <c r="Q32" i="21"/>
  <c r="S32" i="21" s="1"/>
  <c r="F31" i="22"/>
  <c r="H31" i="22" s="1"/>
  <c r="O31" i="22" s="1"/>
  <c r="Q31" i="22"/>
  <c r="S31" i="22" s="1"/>
  <c r="AE31" i="22"/>
  <c r="AG31" i="22" s="1"/>
  <c r="X31" i="22"/>
  <c r="Z31" i="22" s="1"/>
  <c r="J31" i="22"/>
  <c r="L31" i="22" s="1"/>
  <c r="Q15" i="20"/>
  <c r="S15" i="20" s="1"/>
  <c r="AL18" i="20"/>
  <c r="AN18" i="20" s="1"/>
  <c r="F25" i="20"/>
  <c r="H25" i="20" s="1"/>
  <c r="O25" i="20" s="1"/>
  <c r="K48" i="20"/>
  <c r="L48" i="20" s="1"/>
  <c r="AF48" i="20"/>
  <c r="AF48" i="21"/>
  <c r="AM47" i="21"/>
  <c r="G48" i="21"/>
  <c r="H48" i="21" s="1"/>
  <c r="Y48" i="21"/>
  <c r="G47" i="21"/>
  <c r="H47" i="21" s="1"/>
  <c r="Y47" i="21"/>
  <c r="AM48" i="21"/>
  <c r="R47" i="21"/>
  <c r="S47" i="21" s="1"/>
  <c r="K48" i="21"/>
  <c r="L48" i="21" s="1"/>
  <c r="AF47" i="21"/>
  <c r="K47" i="21"/>
  <c r="L47" i="21" s="1"/>
  <c r="J16" i="21"/>
  <c r="L16" i="21" s="1"/>
  <c r="AL26" i="21"/>
  <c r="AN26" i="21" s="1"/>
  <c r="F32" i="21"/>
  <c r="H32" i="21" s="1"/>
  <c r="AN33" i="21"/>
  <c r="X21" i="22"/>
  <c r="Z21" i="22" s="1"/>
  <c r="J23" i="22"/>
  <c r="L23" i="22" s="1"/>
  <c r="AN28" i="22"/>
  <c r="J59" i="22"/>
  <c r="Q53" i="22"/>
  <c r="Q17" i="23"/>
  <c r="S17" i="23" s="1"/>
  <c r="AL36" i="24"/>
  <c r="AN36" i="24" s="1"/>
  <c r="F22" i="20"/>
  <c r="H22" i="20" s="1"/>
  <c r="O22" i="20" s="1"/>
  <c r="X22" i="20"/>
  <c r="Z22" i="20" s="1"/>
  <c r="AE33" i="20"/>
  <c r="AG33" i="20" s="1"/>
  <c r="X33" i="20"/>
  <c r="Z33" i="20" s="1"/>
  <c r="AE24" i="21"/>
  <c r="AG24" i="21" s="1"/>
  <c r="F20" i="22"/>
  <c r="H20" i="22" s="1"/>
  <c r="O20" i="22" s="1"/>
  <c r="Q20" i="22"/>
  <c r="S20" i="22" s="1"/>
  <c r="AL20" i="22"/>
  <c r="AN20" i="22" s="1"/>
  <c r="AE20" i="22"/>
  <c r="AG20" i="22" s="1"/>
  <c r="J20" i="22"/>
  <c r="L20" i="22" s="1"/>
  <c r="X20" i="22"/>
  <c r="Z20" i="22" s="1"/>
  <c r="Q19" i="24"/>
  <c r="S19" i="24" s="1"/>
  <c r="AE19" i="24"/>
  <c r="AG19" i="24" s="1"/>
  <c r="J19" i="24"/>
  <c r="L19" i="24" s="1"/>
  <c r="X19" i="24"/>
  <c r="Z19" i="24" s="1"/>
  <c r="F19" i="24"/>
  <c r="H19" i="24" s="1"/>
  <c r="AL19" i="24"/>
  <c r="AN19" i="24" s="1"/>
  <c r="X27" i="21"/>
  <c r="Z27" i="21" s="1"/>
  <c r="AE31" i="21"/>
  <c r="AG31" i="21" s="1"/>
  <c r="J43" i="21"/>
  <c r="L43" i="21" s="1"/>
  <c r="J18" i="22"/>
  <c r="L18" i="22" s="1"/>
  <c r="AL22" i="22"/>
  <c r="AN22" i="22" s="1"/>
  <c r="Q39" i="22"/>
  <c r="AN26" i="23"/>
  <c r="AP26" i="23" s="1"/>
  <c r="L33" i="24"/>
  <c r="AN21" i="25"/>
  <c r="J26" i="21"/>
  <c r="L26" i="21" s="1"/>
  <c r="F27" i="21"/>
  <c r="H27" i="21" s="1"/>
  <c r="O27" i="21" s="1"/>
  <c r="F31" i="21"/>
  <c r="H31" i="21" s="1"/>
  <c r="O31" i="21" s="1"/>
  <c r="X31" i="21"/>
  <c r="Z31" i="21" s="1"/>
  <c r="AE59" i="21"/>
  <c r="AL18" i="22"/>
  <c r="AN18" i="22" s="1"/>
  <c r="AL36" i="22"/>
  <c r="AN36" i="22" s="1"/>
  <c r="AL27" i="23"/>
  <c r="AN27" i="23" s="1"/>
  <c r="X30" i="23"/>
  <c r="Z30" i="23" s="1"/>
  <c r="Q30" i="23"/>
  <c r="S30" i="23" s="1"/>
  <c r="AE30" i="23"/>
  <c r="AG30" i="23" s="1"/>
  <c r="J30" i="23"/>
  <c r="L30" i="23" s="1"/>
  <c r="F30" i="23"/>
  <c r="H30" i="23" s="1"/>
  <c r="O30" i="23" s="1"/>
  <c r="AL30" i="23"/>
  <c r="AN30" i="23" s="1"/>
  <c r="AL23" i="24"/>
  <c r="AN23" i="24" s="1"/>
  <c r="AE39" i="24"/>
  <c r="J39" i="24"/>
  <c r="X39" i="24"/>
  <c r="Q39" i="24"/>
  <c r="AL39" i="24"/>
  <c r="AE23" i="21"/>
  <c r="AG23" i="21" s="1"/>
  <c r="Q26" i="21"/>
  <c r="S26" i="21" s="1"/>
  <c r="Q34" i="21"/>
  <c r="Q59" i="21"/>
  <c r="H28" i="22"/>
  <c r="O28" i="22" s="1"/>
  <c r="AG23" i="23"/>
  <c r="X25" i="23"/>
  <c r="Z25" i="23" s="1"/>
  <c r="AE25" i="23"/>
  <c r="AG25" i="23" s="1"/>
  <c r="J25" i="23"/>
  <c r="L25" i="23" s="1"/>
  <c r="F25" i="23"/>
  <c r="H25" i="23" s="1"/>
  <c r="O25" i="23" s="1"/>
  <c r="Q25" i="23"/>
  <c r="S25" i="23" s="1"/>
  <c r="AL33" i="23"/>
  <c r="AN33" i="23" s="1"/>
  <c r="L48" i="24"/>
  <c r="Q31" i="24"/>
  <c r="S31" i="24" s="1"/>
  <c r="G34" i="20"/>
  <c r="AL25" i="21"/>
  <c r="AN25" i="21" s="1"/>
  <c r="AE27" i="21"/>
  <c r="AG27" i="21" s="1"/>
  <c r="Q33" i="21"/>
  <c r="S33" i="21" s="1"/>
  <c r="X42" i="21"/>
  <c r="AL43" i="21"/>
  <c r="AN43" i="21" s="1"/>
  <c r="AL15" i="22"/>
  <c r="AN15" i="22" s="1"/>
  <c r="J19" i="22"/>
  <c r="L19" i="22" s="1"/>
  <c r="X19" i="22"/>
  <c r="Z19" i="22" s="1"/>
  <c r="AL25" i="22"/>
  <c r="AN25" i="22" s="1"/>
  <c r="Q32" i="22"/>
  <c r="S32" i="22" s="1"/>
  <c r="AE32" i="22"/>
  <c r="AG32" i="22" s="1"/>
  <c r="J32" i="22"/>
  <c r="L32" i="22" s="1"/>
  <c r="AL32" i="22"/>
  <c r="AN32" i="22" s="1"/>
  <c r="AG43" i="22"/>
  <c r="AL34" i="24"/>
  <c r="J15" i="21"/>
  <c r="L15" i="21" s="1"/>
  <c r="Q38" i="21"/>
  <c r="Q16" i="22"/>
  <c r="S16" i="22" s="1"/>
  <c r="AE16" i="22"/>
  <c r="AG16" i="22" s="1"/>
  <c r="F41" i="23"/>
  <c r="Q41" i="23"/>
  <c r="J41" i="23"/>
  <c r="X53" i="23"/>
  <c r="Q59" i="23"/>
  <c r="X18" i="24"/>
  <c r="Z18" i="24" s="1"/>
  <c r="AL27" i="24"/>
  <c r="AN27" i="24" s="1"/>
  <c r="AP27" i="24" s="1"/>
  <c r="X17" i="22"/>
  <c r="Z17" i="22" s="1"/>
  <c r="F17" i="22"/>
  <c r="H17" i="22" s="1"/>
  <c r="O17" i="22" s="1"/>
  <c r="Q18" i="22"/>
  <c r="S18" i="22" s="1"/>
  <c r="AE18" i="22"/>
  <c r="AG18" i="22" s="1"/>
  <c r="X24" i="22"/>
  <c r="Z24" i="22" s="1"/>
  <c r="F24" i="22"/>
  <c r="H24" i="22" s="1"/>
  <c r="O24" i="22" s="1"/>
  <c r="AL27" i="22"/>
  <c r="AN27" i="22" s="1"/>
  <c r="AE21" i="23"/>
  <c r="AG21" i="23" s="1"/>
  <c r="J32" i="23"/>
  <c r="L32" i="23" s="1"/>
  <c r="AL32" i="23"/>
  <c r="AN32" i="23" s="1"/>
  <c r="Q32" i="23"/>
  <c r="S32" i="23" s="1"/>
  <c r="AE32" i="23"/>
  <c r="AG32" i="23" s="1"/>
  <c r="F32" i="23"/>
  <c r="H32" i="23" s="1"/>
  <c r="X24" i="24"/>
  <c r="Z24" i="24" s="1"/>
  <c r="AE26" i="21"/>
  <c r="AG26" i="21" s="1"/>
  <c r="Q27" i="21"/>
  <c r="S27" i="21" s="1"/>
  <c r="AL30" i="21"/>
  <c r="AN30" i="21" s="1"/>
  <c r="J34" i="21"/>
  <c r="F43" i="21"/>
  <c r="H43" i="21" s="1"/>
  <c r="X43" i="21"/>
  <c r="Z43" i="21" s="1"/>
  <c r="L46" i="21"/>
  <c r="X59" i="21"/>
  <c r="F18" i="22"/>
  <c r="H18" i="22" s="1"/>
  <c r="O18" i="22" s="1"/>
  <c r="AE23" i="22"/>
  <c r="AG23" i="22" s="1"/>
  <c r="X34" i="22"/>
  <c r="F34" i="22"/>
  <c r="H34" i="22" s="1"/>
  <c r="AL34" i="22"/>
  <c r="Q34" i="22"/>
  <c r="J34" i="22"/>
  <c r="F26" i="21"/>
  <c r="H26" i="21" s="1"/>
  <c r="O26" i="21" s="1"/>
  <c r="X26" i="21"/>
  <c r="Z26" i="21" s="1"/>
  <c r="AL31" i="21"/>
  <c r="AN31" i="21" s="1"/>
  <c r="F34" i="21"/>
  <c r="H34" i="21" s="1"/>
  <c r="X34" i="21"/>
  <c r="J39" i="21"/>
  <c r="J17" i="22"/>
  <c r="L17" i="22" s="1"/>
  <c r="F23" i="22"/>
  <c r="H23" i="22" s="1"/>
  <c r="O23" i="22" s="1"/>
  <c r="J24" i="22"/>
  <c r="L24" i="22" s="1"/>
  <c r="AE24" i="22"/>
  <c r="AG24" i="22" s="1"/>
  <c r="Q43" i="22"/>
  <c r="S43" i="22" s="1"/>
  <c r="H44" i="22"/>
  <c r="Q20" i="23"/>
  <c r="S20" i="23" s="1"/>
  <c r="H21" i="23"/>
  <c r="AE17" i="24"/>
  <c r="AG17" i="24" s="1"/>
  <c r="J17" i="24"/>
  <c r="L17" i="24" s="1"/>
  <c r="Q17" i="24"/>
  <c r="S17" i="24" s="1"/>
  <c r="F17" i="24"/>
  <c r="H17" i="24" s="1"/>
  <c r="O17" i="24" s="1"/>
  <c r="AL17" i="24"/>
  <c r="AN17" i="24" s="1"/>
  <c r="X17" i="24"/>
  <c r="Z17" i="24" s="1"/>
  <c r="AL27" i="21"/>
  <c r="AN27" i="21" s="1"/>
  <c r="AE17" i="22"/>
  <c r="AG17" i="22" s="1"/>
  <c r="AL30" i="22"/>
  <c r="AN30" i="22" s="1"/>
  <c r="N21" i="23"/>
  <c r="X22" i="23"/>
  <c r="Z22" i="23" s="1"/>
  <c r="Q28" i="23"/>
  <c r="S28" i="23" s="1"/>
  <c r="F31" i="23"/>
  <c r="H31" i="23" s="1"/>
  <c r="O31" i="23" s="1"/>
  <c r="Q31" i="23"/>
  <c r="S31" i="23" s="1"/>
  <c r="AL31" i="23"/>
  <c r="AN31" i="23" s="1"/>
  <c r="AE31" i="23"/>
  <c r="AG31" i="23" s="1"/>
  <c r="J31" i="23"/>
  <c r="L31" i="23" s="1"/>
  <c r="AL38" i="24"/>
  <c r="F39" i="22"/>
  <c r="H39" i="22" s="1"/>
  <c r="X39" i="22"/>
  <c r="Y48" i="23"/>
  <c r="AF47" i="23"/>
  <c r="G48" i="23"/>
  <c r="H48" i="23" s="1"/>
  <c r="K47" i="23"/>
  <c r="L47" i="23" s="1"/>
  <c r="R48" i="23"/>
  <c r="S48" i="23" s="1"/>
  <c r="Y47" i="23"/>
  <c r="K48" i="23"/>
  <c r="L48" i="23" s="1"/>
  <c r="R47" i="23"/>
  <c r="S47" i="23" s="1"/>
  <c r="F17" i="23"/>
  <c r="H17" i="23" s="1"/>
  <c r="O17" i="23" s="1"/>
  <c r="X17" i="23"/>
  <c r="Z17" i="23" s="1"/>
  <c r="AE24" i="23"/>
  <c r="AG24" i="23" s="1"/>
  <c r="F28" i="23"/>
  <c r="H28" i="23" s="1"/>
  <c r="O28" i="23" s="1"/>
  <c r="X28" i="23"/>
  <c r="Z28" i="23" s="1"/>
  <c r="AE34" i="23"/>
  <c r="AL36" i="23"/>
  <c r="AN36" i="23" s="1"/>
  <c r="L21" i="24"/>
  <c r="J22" i="24"/>
  <c r="L22" i="24" s="1"/>
  <c r="X22" i="24"/>
  <c r="Z22" i="24" s="1"/>
  <c r="F22" i="24"/>
  <c r="H22" i="24" s="1"/>
  <c r="O22" i="24" s="1"/>
  <c r="AE22" i="24"/>
  <c r="AG22" i="24" s="1"/>
  <c r="AL22" i="24"/>
  <c r="AN22" i="24" s="1"/>
  <c r="X30" i="24"/>
  <c r="Z30" i="24" s="1"/>
  <c r="AL28" i="22"/>
  <c r="U21" i="23"/>
  <c r="V21" i="23" s="1"/>
  <c r="F24" i="23"/>
  <c r="H24" i="23" s="1"/>
  <c r="O24" i="23" s="1"/>
  <c r="X24" i="23"/>
  <c r="Z24" i="23" s="1"/>
  <c r="AL43" i="23"/>
  <c r="AN43" i="23" s="1"/>
  <c r="AF48" i="23"/>
  <c r="AC21" i="24"/>
  <c r="U21" i="26"/>
  <c r="AL22" i="23"/>
  <c r="AN22" i="23" s="1"/>
  <c r="J24" i="23"/>
  <c r="L24" i="23" s="1"/>
  <c r="AL43" i="24"/>
  <c r="AN43" i="24" s="1"/>
  <c r="X15" i="25"/>
  <c r="Z15" i="25" s="1"/>
  <c r="Q15" i="25"/>
  <c r="S15" i="25" s="1"/>
  <c r="AE15" i="25"/>
  <c r="AG15" i="25" s="1"/>
  <c r="AL15" i="25"/>
  <c r="AN15" i="25" s="1"/>
  <c r="X30" i="25"/>
  <c r="Z30" i="25" s="1"/>
  <c r="X44" i="25"/>
  <c r="J28" i="22"/>
  <c r="L28" i="22" s="1"/>
  <c r="AE39" i="22"/>
  <c r="F41" i="22"/>
  <c r="H41" i="22" s="1"/>
  <c r="Q27" i="23"/>
  <c r="S27" i="23" s="1"/>
  <c r="AE28" i="23"/>
  <c r="AG28" i="23" s="1"/>
  <c r="G47" i="23"/>
  <c r="H47" i="23" s="1"/>
  <c r="AE24" i="24"/>
  <c r="AG24" i="24" s="1"/>
  <c r="J24" i="24"/>
  <c r="L24" i="24" s="1"/>
  <c r="Q24" i="24"/>
  <c r="S24" i="24" s="1"/>
  <c r="AL24" i="24"/>
  <c r="AN24" i="24" s="1"/>
  <c r="Q41" i="24"/>
  <c r="Q16" i="25"/>
  <c r="S16" i="25" s="1"/>
  <c r="AE16" i="25"/>
  <c r="AG16" i="25" s="1"/>
  <c r="J16" i="25"/>
  <c r="L16" i="25" s="1"/>
  <c r="X16" i="25"/>
  <c r="Z16" i="25" s="1"/>
  <c r="AL16" i="25"/>
  <c r="AN16" i="25" s="1"/>
  <c r="J17" i="25"/>
  <c r="L17" i="25" s="1"/>
  <c r="AE17" i="25"/>
  <c r="AG17" i="25" s="1"/>
  <c r="F17" i="25"/>
  <c r="H17" i="25" s="1"/>
  <c r="O17" i="25" s="1"/>
  <c r="X17" i="25"/>
  <c r="Z17" i="25" s="1"/>
  <c r="Q17" i="25"/>
  <c r="S17" i="25" s="1"/>
  <c r="AL19" i="25"/>
  <c r="AN19" i="25" s="1"/>
  <c r="F22" i="23"/>
  <c r="H22" i="23" s="1"/>
  <c r="O22" i="23" s="1"/>
  <c r="Q26" i="23"/>
  <c r="S26" i="23" s="1"/>
  <c r="AL38" i="23"/>
  <c r="AE15" i="24"/>
  <c r="AG15" i="24" s="1"/>
  <c r="J15" i="24"/>
  <c r="L15" i="24" s="1"/>
  <c r="X15" i="24"/>
  <c r="Z15" i="24" s="1"/>
  <c r="Q15" i="24"/>
  <c r="S15" i="24" s="1"/>
  <c r="AL15" i="24"/>
  <c r="AN15" i="24" s="1"/>
  <c r="AL20" i="24"/>
  <c r="AN20" i="24" s="1"/>
  <c r="F24" i="24"/>
  <c r="H24" i="24" s="1"/>
  <c r="O24" i="24" s="1"/>
  <c r="AL32" i="24"/>
  <c r="AN32" i="24" s="1"/>
  <c r="AL42" i="24"/>
  <c r="F16" i="25"/>
  <c r="H16" i="25" s="1"/>
  <c r="O16" i="25" s="1"/>
  <c r="AL40" i="25"/>
  <c r="AN40" i="25" s="1"/>
  <c r="Q25" i="22"/>
  <c r="S25" i="22" s="1"/>
  <c r="F16" i="23"/>
  <c r="H16" i="23" s="1"/>
  <c r="O16" i="23" s="1"/>
  <c r="X16" i="23"/>
  <c r="Z16" i="23" s="1"/>
  <c r="Q42" i="23"/>
  <c r="J42" i="23"/>
  <c r="AE42" i="23"/>
  <c r="AE21" i="24"/>
  <c r="AG21" i="24" s="1"/>
  <c r="AL33" i="24"/>
  <c r="AN33" i="24" s="1"/>
  <c r="Q36" i="24"/>
  <c r="S36" i="24" s="1"/>
  <c r="AE36" i="24"/>
  <c r="AG36" i="24" s="1"/>
  <c r="J36" i="24"/>
  <c r="L36" i="24" s="1"/>
  <c r="J15" i="25"/>
  <c r="L15" i="25" s="1"/>
  <c r="N21" i="25"/>
  <c r="O21" i="25" s="1"/>
  <c r="V21" i="25"/>
  <c r="S19" i="26"/>
  <c r="AE28" i="22"/>
  <c r="AG28" i="22" s="1"/>
  <c r="H33" i="22"/>
  <c r="O33" i="22" s="1"/>
  <c r="J41" i="22"/>
  <c r="Q24" i="23"/>
  <c r="S24" i="23" s="1"/>
  <c r="X16" i="24"/>
  <c r="Z16" i="24" s="1"/>
  <c r="X25" i="24"/>
  <c r="Z25" i="24" s="1"/>
  <c r="F35" i="24"/>
  <c r="H35" i="24" s="1"/>
  <c r="H44" i="24"/>
  <c r="AE18" i="26"/>
  <c r="AG18" i="26" s="1"/>
  <c r="J18" i="26"/>
  <c r="L18" i="26" s="1"/>
  <c r="X18" i="26"/>
  <c r="Z18" i="26" s="1"/>
  <c r="F18" i="26"/>
  <c r="H18" i="26" s="1"/>
  <c r="O18" i="26" s="1"/>
  <c r="Q18" i="26"/>
  <c r="S18" i="26" s="1"/>
  <c r="AL18" i="26"/>
  <c r="AN18" i="26" s="1"/>
  <c r="AL23" i="23"/>
  <c r="AN23" i="23" s="1"/>
  <c r="J27" i="23"/>
  <c r="L27" i="23" s="1"/>
  <c r="AL24" i="23"/>
  <c r="AN24" i="23" s="1"/>
  <c r="F27" i="23"/>
  <c r="H27" i="23" s="1"/>
  <c r="O27" i="23" s="1"/>
  <c r="X27" i="23"/>
  <c r="Z27" i="23" s="1"/>
  <c r="Q26" i="24"/>
  <c r="S26" i="24" s="1"/>
  <c r="AE34" i="24"/>
  <c r="J34" i="24"/>
  <c r="X34" i="24"/>
  <c r="Q34" i="24"/>
  <c r="L44" i="24"/>
  <c r="AE53" i="24"/>
  <c r="X59" i="24"/>
  <c r="U21" i="25"/>
  <c r="X38" i="25"/>
  <c r="Z38" i="25" s="1"/>
  <c r="AE17" i="23"/>
  <c r="AG17" i="23" s="1"/>
  <c r="AE39" i="23"/>
  <c r="L44" i="23"/>
  <c r="F26" i="25"/>
  <c r="H26" i="25" s="1"/>
  <c r="O26" i="25" s="1"/>
  <c r="AL34" i="23"/>
  <c r="AL39" i="23"/>
  <c r="AL21" i="24"/>
  <c r="AN21" i="24" s="1"/>
  <c r="X23" i="24"/>
  <c r="Z23" i="24" s="1"/>
  <c r="J25" i="24"/>
  <c r="L25" i="24" s="1"/>
  <c r="F28" i="24"/>
  <c r="H28" i="24" s="1"/>
  <c r="O28" i="24" s="1"/>
  <c r="J30" i="24"/>
  <c r="L30" i="24" s="1"/>
  <c r="F33" i="24"/>
  <c r="H33" i="24" s="1"/>
  <c r="O33" i="24" s="1"/>
  <c r="F38" i="24"/>
  <c r="H38" i="24" s="1"/>
  <c r="F43" i="24"/>
  <c r="H43" i="24" s="1"/>
  <c r="J59" i="24"/>
  <c r="J25" i="25"/>
  <c r="L25" i="25" s="1"/>
  <c r="F25" i="25"/>
  <c r="H25" i="25" s="1"/>
  <c r="O25" i="25" s="1"/>
  <c r="F30" i="25"/>
  <c r="H30" i="25" s="1"/>
  <c r="K37" i="25"/>
  <c r="K44" i="25" s="1"/>
  <c r="J16" i="24"/>
  <c r="L16" i="24" s="1"/>
  <c r="J18" i="24"/>
  <c r="L18" i="24" s="1"/>
  <c r="AL26" i="24"/>
  <c r="AN26" i="24" s="1"/>
  <c r="AL31" i="24"/>
  <c r="AN31" i="24" s="1"/>
  <c r="X28" i="25"/>
  <c r="Z28" i="25" s="1"/>
  <c r="V21" i="26"/>
  <c r="N21" i="26"/>
  <c r="O21" i="26" s="1"/>
  <c r="AE36" i="26"/>
  <c r="AG36" i="26" s="1"/>
  <c r="J36" i="26"/>
  <c r="L36" i="26" s="1"/>
  <c r="X36" i="26"/>
  <c r="Z36" i="26" s="1"/>
  <c r="Q36" i="26"/>
  <c r="S36" i="26" s="1"/>
  <c r="AL36" i="26"/>
  <c r="AN36" i="26" s="1"/>
  <c r="Q24" i="25"/>
  <c r="S24" i="25" s="1"/>
  <c r="J24" i="25"/>
  <c r="L24" i="25" s="1"/>
  <c r="F34" i="25"/>
  <c r="H34" i="25" s="1"/>
  <c r="Q34" i="25"/>
  <c r="S34" i="25" s="1"/>
  <c r="AE34" i="25"/>
  <c r="AG34" i="25" s="1"/>
  <c r="J34" i="25"/>
  <c r="L34" i="25" s="1"/>
  <c r="AL46" i="25"/>
  <c r="X36" i="31"/>
  <c r="Z36" i="31" s="1"/>
  <c r="AE36" i="32"/>
  <c r="AG36" i="32" s="1"/>
  <c r="AL36" i="32"/>
  <c r="AN36" i="32" s="1"/>
  <c r="Q36" i="32"/>
  <c r="S36" i="32" s="1"/>
  <c r="J36" i="32"/>
  <c r="L36" i="32" s="1"/>
  <c r="F36" i="32"/>
  <c r="H36" i="32" s="1"/>
  <c r="X36" i="32"/>
  <c r="Z36" i="32" s="1"/>
  <c r="Q16" i="24"/>
  <c r="S16" i="24" s="1"/>
  <c r="Q18" i="24"/>
  <c r="S18" i="24" s="1"/>
  <c r="AE28" i="24"/>
  <c r="AG28" i="24" s="1"/>
  <c r="AE33" i="24"/>
  <c r="AG33" i="24" s="1"/>
  <c r="AE38" i="24"/>
  <c r="AE43" i="24"/>
  <c r="AG43" i="24" s="1"/>
  <c r="Y48" i="24"/>
  <c r="AM20" i="25"/>
  <c r="X23" i="25"/>
  <c r="Z23" i="25" s="1"/>
  <c r="Q23" i="25"/>
  <c r="S23" i="25" s="1"/>
  <c r="AG24" i="25"/>
  <c r="AL32" i="25"/>
  <c r="AE15" i="26"/>
  <c r="AG15" i="26" s="1"/>
  <c r="J15" i="26"/>
  <c r="L15" i="26" s="1"/>
  <c r="X15" i="26"/>
  <c r="Z15" i="26" s="1"/>
  <c r="Q15" i="26"/>
  <c r="S15" i="26" s="1"/>
  <c r="Q23" i="24"/>
  <c r="S23" i="24" s="1"/>
  <c r="G48" i="24"/>
  <c r="H48" i="24" s="1"/>
  <c r="Q18" i="25"/>
  <c r="S18" i="25" s="1"/>
  <c r="Q25" i="25"/>
  <c r="S25" i="25" s="1"/>
  <c r="F27" i="25"/>
  <c r="H27" i="25" s="1"/>
  <c r="O27" i="25" s="1"/>
  <c r="X35" i="25"/>
  <c r="Z35" i="25" s="1"/>
  <c r="J16" i="26"/>
  <c r="L16" i="26" s="1"/>
  <c r="AL25" i="24"/>
  <c r="AN25" i="24" s="1"/>
  <c r="AE26" i="24"/>
  <c r="AG26" i="24" s="1"/>
  <c r="AL30" i="24"/>
  <c r="AN30" i="24" s="1"/>
  <c r="AE31" i="24"/>
  <c r="AG31" i="24" s="1"/>
  <c r="G47" i="24"/>
  <c r="H47" i="24" s="1"/>
  <c r="X36" i="25"/>
  <c r="Z36" i="25" s="1"/>
  <c r="X40" i="25"/>
  <c r="Z40" i="25" s="1"/>
  <c r="AE40" i="25"/>
  <c r="AG40" i="25" s="1"/>
  <c r="J40" i="25"/>
  <c r="L40" i="25" s="1"/>
  <c r="Q40" i="25"/>
  <c r="S40" i="25" s="1"/>
  <c r="Q44" i="25"/>
  <c r="J44" i="25"/>
  <c r="AL17" i="26"/>
  <c r="AN17" i="26" s="1"/>
  <c r="AL24" i="26"/>
  <c r="AN24" i="26" s="1"/>
  <c r="AE25" i="26"/>
  <c r="AG25" i="26" s="1"/>
  <c r="Q25" i="26"/>
  <c r="S25" i="26" s="1"/>
  <c r="J25" i="26"/>
  <c r="L25" i="26" s="1"/>
  <c r="F25" i="26"/>
  <c r="H25" i="26" s="1"/>
  <c r="O25" i="26" s="1"/>
  <c r="AL25" i="26"/>
  <c r="AN25" i="26" s="1"/>
  <c r="AL16" i="24"/>
  <c r="AN16" i="24" s="1"/>
  <c r="AL18" i="24"/>
  <c r="AN18" i="24" s="1"/>
  <c r="K47" i="24"/>
  <c r="L47" i="24" s="1"/>
  <c r="J19" i="25"/>
  <c r="L19" i="25" s="1"/>
  <c r="AE21" i="25"/>
  <c r="AG21" i="25" s="1"/>
  <c r="X21" i="25"/>
  <c r="Z21" i="25" s="1"/>
  <c r="AE22" i="25"/>
  <c r="AG22" i="25" s="1"/>
  <c r="J22" i="25"/>
  <c r="L22" i="25" s="1"/>
  <c r="X22" i="25"/>
  <c r="Z22" i="25" s="1"/>
  <c r="F22" i="25"/>
  <c r="H22" i="25" s="1"/>
  <c r="O22" i="25" s="1"/>
  <c r="AL24" i="25"/>
  <c r="AN24" i="25" s="1"/>
  <c r="F40" i="25"/>
  <c r="H40" i="25" s="1"/>
  <c r="F44" i="25"/>
  <c r="AL20" i="26"/>
  <c r="AN20" i="26" s="1"/>
  <c r="J23" i="26"/>
  <c r="L23" i="26" s="1"/>
  <c r="AL23" i="26"/>
  <c r="AN23" i="26" s="1"/>
  <c r="Q23" i="26"/>
  <c r="S23" i="26" s="1"/>
  <c r="AE23" i="26"/>
  <c r="AG23" i="26" s="1"/>
  <c r="AL45" i="26"/>
  <c r="AN45" i="26" s="1"/>
  <c r="F16" i="24"/>
  <c r="H16" i="24" s="1"/>
  <c r="O16" i="24" s="1"/>
  <c r="F18" i="24"/>
  <c r="H18" i="24" s="1"/>
  <c r="O18" i="24" s="1"/>
  <c r="AF47" i="24"/>
  <c r="AM33" i="25"/>
  <c r="Y32" i="25"/>
  <c r="G32" i="25"/>
  <c r="R33" i="25"/>
  <c r="AM32" i="25"/>
  <c r="R32" i="25"/>
  <c r="G44" i="25"/>
  <c r="AF33" i="25"/>
  <c r="G37" i="25"/>
  <c r="H37" i="25" s="1"/>
  <c r="O37" i="25" s="1"/>
  <c r="Y33" i="25"/>
  <c r="F19" i="25"/>
  <c r="H19" i="25" s="1"/>
  <c r="X19" i="25"/>
  <c r="Z19" i="25" s="1"/>
  <c r="AL20" i="25"/>
  <c r="Y20" i="25"/>
  <c r="X25" i="25"/>
  <c r="Z25" i="25" s="1"/>
  <c r="L27" i="25"/>
  <c r="K33" i="25"/>
  <c r="L33" i="25" s="1"/>
  <c r="X34" i="25"/>
  <c r="Z34" i="25" s="1"/>
  <c r="F23" i="26"/>
  <c r="H23" i="26" s="1"/>
  <c r="O23" i="26" s="1"/>
  <c r="X31" i="26"/>
  <c r="Z31" i="26" s="1"/>
  <c r="F31" i="26"/>
  <c r="H31" i="26" s="1"/>
  <c r="O31" i="26" s="1"/>
  <c r="AL31" i="26"/>
  <c r="AN31" i="26" s="1"/>
  <c r="Q31" i="26"/>
  <c r="S31" i="26" s="1"/>
  <c r="J31" i="26"/>
  <c r="L31" i="26" s="1"/>
  <c r="AE31" i="26"/>
  <c r="AG31" i="26" s="1"/>
  <c r="U21" i="27"/>
  <c r="R48" i="24"/>
  <c r="Y47" i="24"/>
  <c r="AF48" i="24"/>
  <c r="Q30" i="25"/>
  <c r="S30" i="25" s="1"/>
  <c r="AE30" i="25"/>
  <c r="AG30" i="25" s="1"/>
  <c r="J30" i="25"/>
  <c r="L30" i="25" s="1"/>
  <c r="AL30" i="25"/>
  <c r="AN30" i="25" s="1"/>
  <c r="AE35" i="27"/>
  <c r="Q22" i="26"/>
  <c r="S22" i="26" s="1"/>
  <c r="J33" i="26"/>
  <c r="L33" i="26" s="1"/>
  <c r="AL15" i="27"/>
  <c r="AN15" i="27" s="1"/>
  <c r="Q22" i="28"/>
  <c r="S22" i="28" s="1"/>
  <c r="Z26" i="28"/>
  <c r="F17" i="26"/>
  <c r="H17" i="26" s="1"/>
  <c r="O17" i="26" s="1"/>
  <c r="X17" i="26"/>
  <c r="Z17" i="26" s="1"/>
  <c r="F22" i="26"/>
  <c r="H22" i="26" s="1"/>
  <c r="O22" i="26" s="1"/>
  <c r="X22" i="26"/>
  <c r="Z22" i="26" s="1"/>
  <c r="F32" i="26"/>
  <c r="H32" i="26" s="1"/>
  <c r="Q32" i="26"/>
  <c r="S32" i="26" s="1"/>
  <c r="F33" i="26"/>
  <c r="H33" i="26" s="1"/>
  <c r="N21" i="27"/>
  <c r="V21" i="27"/>
  <c r="AN24" i="27"/>
  <c r="L25" i="28"/>
  <c r="AL27" i="25"/>
  <c r="AN27" i="25" s="1"/>
  <c r="Q32" i="25"/>
  <c r="Q36" i="25"/>
  <c r="S36" i="25" s="1"/>
  <c r="X26" i="26"/>
  <c r="Z26" i="26" s="1"/>
  <c r="F26" i="26"/>
  <c r="H26" i="26" s="1"/>
  <c r="O26" i="26" s="1"/>
  <c r="AL28" i="27"/>
  <c r="AN28" i="27" s="1"/>
  <c r="Q28" i="25"/>
  <c r="S28" i="25" s="1"/>
  <c r="J31" i="25"/>
  <c r="L31" i="25" s="1"/>
  <c r="F35" i="25"/>
  <c r="H35" i="25" s="1"/>
  <c r="O35" i="25" s="1"/>
  <c r="Q38" i="25"/>
  <c r="S38" i="25" s="1"/>
  <c r="Q41" i="25"/>
  <c r="S41" i="25" s="1"/>
  <c r="X45" i="25"/>
  <c r="Z45" i="25" s="1"/>
  <c r="AL16" i="26"/>
  <c r="AN16" i="26" s="1"/>
  <c r="AE17" i="26"/>
  <c r="AG17" i="26" s="1"/>
  <c r="AE22" i="26"/>
  <c r="AG22" i="26" s="1"/>
  <c r="Q27" i="26"/>
  <c r="S27" i="26" s="1"/>
  <c r="X27" i="26"/>
  <c r="Z27" i="26" s="1"/>
  <c r="AE30" i="26"/>
  <c r="AG30" i="26" s="1"/>
  <c r="Q33" i="26"/>
  <c r="S33" i="26" s="1"/>
  <c r="AL35" i="26"/>
  <c r="AN35" i="26" s="1"/>
  <c r="Q35" i="26"/>
  <c r="S35" i="26" s="1"/>
  <c r="U35" i="26" s="1"/>
  <c r="AE35" i="26"/>
  <c r="AG35" i="26" s="1"/>
  <c r="AE34" i="27"/>
  <c r="AG34" i="27" s="1"/>
  <c r="J15" i="28"/>
  <c r="L15" i="28" s="1"/>
  <c r="V21" i="28"/>
  <c r="U21" i="28"/>
  <c r="N21" i="28"/>
  <c r="O21" i="28" s="1"/>
  <c r="AL38" i="25"/>
  <c r="AN38" i="25" s="1"/>
  <c r="AL32" i="26"/>
  <c r="AN32" i="26" s="1"/>
  <c r="AL33" i="26"/>
  <c r="AN33" i="26" s="1"/>
  <c r="X23" i="27"/>
  <c r="Z23" i="27" s="1"/>
  <c r="Z16" i="28"/>
  <c r="AL28" i="25"/>
  <c r="AN28" i="25" s="1"/>
  <c r="AL36" i="25"/>
  <c r="AN36" i="25" s="1"/>
  <c r="F16" i="26"/>
  <c r="H16" i="26" s="1"/>
  <c r="O16" i="26" s="1"/>
  <c r="AL19" i="26"/>
  <c r="AN19" i="26" s="1"/>
  <c r="AP19" i="26" s="1"/>
  <c r="J28" i="26"/>
  <c r="L28" i="26" s="1"/>
  <c r="X28" i="26"/>
  <c r="Z28" i="26" s="1"/>
  <c r="G44" i="26"/>
  <c r="G46" i="26"/>
  <c r="H37" i="26"/>
  <c r="O37" i="26" s="1"/>
  <c r="G43" i="26"/>
  <c r="Z31" i="27"/>
  <c r="Q46" i="27"/>
  <c r="Q46" i="25"/>
  <c r="X16" i="26"/>
  <c r="Z16" i="26" s="1"/>
  <c r="Q17" i="26"/>
  <c r="AE20" i="26"/>
  <c r="AG20" i="26" s="1"/>
  <c r="X20" i="26"/>
  <c r="Z20" i="26" s="1"/>
  <c r="AL22" i="26"/>
  <c r="AN22" i="26" s="1"/>
  <c r="F28" i="26"/>
  <c r="H28" i="26" s="1"/>
  <c r="O28" i="26" s="1"/>
  <c r="Q18" i="27"/>
  <c r="S18" i="27" s="1"/>
  <c r="F36" i="25"/>
  <c r="H36" i="25" s="1"/>
  <c r="F38" i="25"/>
  <c r="H38" i="25" s="1"/>
  <c r="O38" i="25" s="1"/>
  <c r="F46" i="25"/>
  <c r="X46" i="25"/>
  <c r="S17" i="26"/>
  <c r="F20" i="26"/>
  <c r="H20" i="26" s="1"/>
  <c r="O20" i="26" s="1"/>
  <c r="AN21" i="26"/>
  <c r="AL34" i="26"/>
  <c r="AN34" i="26" s="1"/>
  <c r="J17" i="27"/>
  <c r="L17" i="27" s="1"/>
  <c r="X17" i="27"/>
  <c r="Z17" i="27" s="1"/>
  <c r="AL17" i="27"/>
  <c r="AN17" i="27" s="1"/>
  <c r="Q17" i="27"/>
  <c r="S17" i="27" s="1"/>
  <c r="AE17" i="27"/>
  <c r="AG17" i="27" s="1"/>
  <c r="F17" i="27"/>
  <c r="H17" i="27" s="1"/>
  <c r="O17" i="27" s="1"/>
  <c r="X36" i="27"/>
  <c r="Z36" i="27" s="1"/>
  <c r="F28" i="25"/>
  <c r="H28" i="25" s="1"/>
  <c r="O28" i="25" s="1"/>
  <c r="X21" i="26"/>
  <c r="Z21" i="26" s="1"/>
  <c r="AE28" i="26"/>
  <c r="AG28" i="26" s="1"/>
  <c r="X32" i="26"/>
  <c r="Z32" i="26" s="1"/>
  <c r="X33" i="26"/>
  <c r="Z33" i="26" s="1"/>
  <c r="J46" i="26"/>
  <c r="X46" i="26"/>
  <c r="O21" i="27"/>
  <c r="Q24" i="27"/>
  <c r="S24" i="27" s="1"/>
  <c r="AE24" i="27"/>
  <c r="AG24" i="27" s="1"/>
  <c r="J24" i="27"/>
  <c r="L24" i="27" s="1"/>
  <c r="Q26" i="27"/>
  <c r="S26" i="27" s="1"/>
  <c r="J32" i="27"/>
  <c r="L32" i="27" s="1"/>
  <c r="X32" i="27"/>
  <c r="Z32" i="27" s="1"/>
  <c r="F32" i="27"/>
  <c r="H32" i="27" s="1"/>
  <c r="AG45" i="27"/>
  <c r="H19" i="28"/>
  <c r="J36" i="28"/>
  <c r="L36" i="28" s="1"/>
  <c r="AL41" i="27"/>
  <c r="AN41" i="27" s="1"/>
  <c r="X23" i="28"/>
  <c r="Z23" i="28" s="1"/>
  <c r="F44" i="28"/>
  <c r="H44" i="28" s="1"/>
  <c r="X21" i="29"/>
  <c r="AL22" i="29"/>
  <c r="AN22" i="29" s="1"/>
  <c r="AL34" i="29"/>
  <c r="AN34" i="29" s="1"/>
  <c r="L26" i="27"/>
  <c r="J27" i="27"/>
  <c r="L27" i="27" s="1"/>
  <c r="Q27" i="27"/>
  <c r="S27" i="27" s="1"/>
  <c r="AE27" i="27"/>
  <c r="AG27" i="27" s="1"/>
  <c r="AL27" i="27"/>
  <c r="AN27" i="27" s="1"/>
  <c r="Q30" i="27"/>
  <c r="S30" i="27" s="1"/>
  <c r="G44" i="27"/>
  <c r="H37" i="27"/>
  <c r="O37" i="27" s="1"/>
  <c r="J38" i="26"/>
  <c r="L38" i="26" s="1"/>
  <c r="X38" i="26"/>
  <c r="Z38" i="26" s="1"/>
  <c r="Q15" i="27"/>
  <c r="S15" i="27" s="1"/>
  <c r="F27" i="27"/>
  <c r="H27" i="27" s="1"/>
  <c r="O27" i="27" s="1"/>
  <c r="X22" i="30"/>
  <c r="Z22" i="30" s="1"/>
  <c r="F22" i="30"/>
  <c r="H22" i="30" s="1"/>
  <c r="O22" i="30" s="1"/>
  <c r="Q22" i="30"/>
  <c r="S22" i="30" s="1"/>
  <c r="AE22" i="30"/>
  <c r="AG22" i="30" s="1"/>
  <c r="AL22" i="30"/>
  <c r="AN22" i="30" s="1"/>
  <c r="J22" i="30"/>
  <c r="L22" i="30" s="1"/>
  <c r="Q40" i="26"/>
  <c r="S40" i="26" s="1"/>
  <c r="AE40" i="26"/>
  <c r="AG40" i="26" s="1"/>
  <c r="X40" i="26"/>
  <c r="Z40" i="26" s="1"/>
  <c r="Q46" i="26"/>
  <c r="F25" i="27"/>
  <c r="H25" i="27" s="1"/>
  <c r="O25" i="27" s="1"/>
  <c r="AN33" i="27"/>
  <c r="X34" i="28"/>
  <c r="Z34" i="28" s="1"/>
  <c r="J41" i="26"/>
  <c r="L41" i="26" s="1"/>
  <c r="X41" i="26"/>
  <c r="Z41" i="26" s="1"/>
  <c r="AL46" i="26"/>
  <c r="AE22" i="27"/>
  <c r="AG22" i="27" s="1"/>
  <c r="J22" i="27"/>
  <c r="L22" i="27" s="1"/>
  <c r="X22" i="27"/>
  <c r="Z22" i="27" s="1"/>
  <c r="X34" i="27"/>
  <c r="Z34" i="27" s="1"/>
  <c r="F34" i="27"/>
  <c r="H34" i="27" s="1"/>
  <c r="AL34" i="27"/>
  <c r="AN34" i="27" s="1"/>
  <c r="Q34" i="27"/>
  <c r="S34" i="27" s="1"/>
  <c r="J34" i="27"/>
  <c r="L34" i="27" s="1"/>
  <c r="Q43" i="27"/>
  <c r="J43" i="27"/>
  <c r="AL16" i="29"/>
  <c r="AN16" i="29" s="1"/>
  <c r="AL21" i="27"/>
  <c r="AN21" i="27" s="1"/>
  <c r="AE28" i="27"/>
  <c r="AG28" i="27" s="1"/>
  <c r="J28" i="27"/>
  <c r="L28" i="27" s="1"/>
  <c r="X28" i="27"/>
  <c r="Z28" i="27" s="1"/>
  <c r="F28" i="27"/>
  <c r="H28" i="27" s="1"/>
  <c r="O28" i="27" s="1"/>
  <c r="Q28" i="27"/>
  <c r="S28" i="27" s="1"/>
  <c r="AE15" i="28"/>
  <c r="AG15" i="28" s="1"/>
  <c r="AL15" i="28"/>
  <c r="AN15" i="28" s="1"/>
  <c r="Q15" i="28"/>
  <c r="S15" i="28" s="1"/>
  <c r="X15" i="28"/>
  <c r="Z15" i="28" s="1"/>
  <c r="F15" i="28"/>
  <c r="H15" i="28" s="1"/>
  <c r="X43" i="26"/>
  <c r="AL16" i="27"/>
  <c r="AN16" i="27" s="1"/>
  <c r="AL18" i="27"/>
  <c r="AN18" i="27" s="1"/>
  <c r="X18" i="27"/>
  <c r="Z18" i="27" s="1"/>
  <c r="AE19" i="27"/>
  <c r="X19" i="27"/>
  <c r="Z19" i="27" s="1"/>
  <c r="X20" i="27"/>
  <c r="Z20" i="27" s="1"/>
  <c r="X24" i="27"/>
  <c r="Z24" i="27" s="1"/>
  <c r="AE32" i="27"/>
  <c r="G43" i="27"/>
  <c r="AL16" i="28"/>
  <c r="AN16" i="28" s="1"/>
  <c r="Q17" i="28"/>
  <c r="S17" i="28" s="1"/>
  <c r="AE17" i="28"/>
  <c r="AG17" i="28" s="1"/>
  <c r="J17" i="28"/>
  <c r="L17" i="28" s="1"/>
  <c r="F17" i="28"/>
  <c r="H17" i="28" s="1"/>
  <c r="O17" i="28" s="1"/>
  <c r="AL17" i="28"/>
  <c r="AN17" i="28" s="1"/>
  <c r="AL20" i="28"/>
  <c r="AN20" i="28" s="1"/>
  <c r="J26" i="28"/>
  <c r="L26" i="28" s="1"/>
  <c r="AE26" i="28"/>
  <c r="AG26" i="28" s="1"/>
  <c r="AL26" i="28"/>
  <c r="AN26" i="28" s="1"/>
  <c r="Q26" i="28"/>
  <c r="S26" i="28" s="1"/>
  <c r="Q18" i="30"/>
  <c r="S18" i="30" s="1"/>
  <c r="J18" i="30"/>
  <c r="L18" i="30" s="1"/>
  <c r="AL18" i="30"/>
  <c r="AN18" i="30" s="1"/>
  <c r="AE18" i="30"/>
  <c r="AG18" i="30" s="1"/>
  <c r="F18" i="30"/>
  <c r="H18" i="30" s="1"/>
  <c r="O18" i="30" s="1"/>
  <c r="X18" i="30"/>
  <c r="Z18" i="30" s="1"/>
  <c r="F43" i="26"/>
  <c r="X44" i="26"/>
  <c r="Q45" i="26"/>
  <c r="S45" i="26" s="1"/>
  <c r="AE45" i="26"/>
  <c r="AG45" i="26" s="1"/>
  <c r="X45" i="26"/>
  <c r="Z45" i="26" s="1"/>
  <c r="J15" i="27"/>
  <c r="L15" i="27" s="1"/>
  <c r="X15" i="27"/>
  <c r="Z15" i="27" s="1"/>
  <c r="F18" i="27"/>
  <c r="H18" i="27" s="1"/>
  <c r="O18" i="27" s="1"/>
  <c r="F19" i="27"/>
  <c r="H19" i="27" s="1"/>
  <c r="F35" i="27"/>
  <c r="H35" i="27" s="1"/>
  <c r="O35" i="27" s="1"/>
  <c r="AL35" i="27"/>
  <c r="AN35" i="27" s="1"/>
  <c r="Q35" i="27"/>
  <c r="S35" i="27" s="1"/>
  <c r="AL36" i="27"/>
  <c r="AN36" i="27" s="1"/>
  <c r="AE36" i="27"/>
  <c r="AG36" i="27" s="1"/>
  <c r="F36" i="27"/>
  <c r="H36" i="27" s="1"/>
  <c r="AL38" i="27"/>
  <c r="AN38" i="27" s="1"/>
  <c r="AL21" i="28"/>
  <c r="AN21" i="28" s="1"/>
  <c r="F26" i="28"/>
  <c r="H26" i="28" s="1"/>
  <c r="O26" i="28" s="1"/>
  <c r="L28" i="28"/>
  <c r="AL33" i="28"/>
  <c r="AN33" i="28" s="1"/>
  <c r="AG28" i="28"/>
  <c r="AL23" i="29"/>
  <c r="AN23" i="29" s="1"/>
  <c r="AL35" i="29"/>
  <c r="AN35" i="29" s="1"/>
  <c r="AL19" i="30"/>
  <c r="AN19" i="30" s="1"/>
  <c r="AG45" i="30"/>
  <c r="AE34" i="33"/>
  <c r="AG34" i="33" s="1"/>
  <c r="Q31" i="27"/>
  <c r="S31" i="27" s="1"/>
  <c r="X27" i="28"/>
  <c r="Z27" i="28" s="1"/>
  <c r="F30" i="28"/>
  <c r="H30" i="28" s="1"/>
  <c r="AG30" i="28"/>
  <c r="AN35" i="28"/>
  <c r="J26" i="29"/>
  <c r="L26" i="29" s="1"/>
  <c r="J31" i="29"/>
  <c r="L31" i="29" s="1"/>
  <c r="AL20" i="27"/>
  <c r="AN20" i="27" s="1"/>
  <c r="AE21" i="27"/>
  <c r="AG21" i="27" s="1"/>
  <c r="Q23" i="27"/>
  <c r="S23" i="27" s="1"/>
  <c r="AE26" i="27"/>
  <c r="AG26" i="27" s="1"/>
  <c r="J31" i="27"/>
  <c r="L31" i="27" s="1"/>
  <c r="J38" i="27"/>
  <c r="L38" i="27" s="1"/>
  <c r="Q41" i="27"/>
  <c r="S41" i="27" s="1"/>
  <c r="X44" i="27"/>
  <c r="X20" i="29"/>
  <c r="Z20" i="29" s="1"/>
  <c r="X25" i="29"/>
  <c r="Z25" i="29" s="1"/>
  <c r="X30" i="29"/>
  <c r="Z30" i="29" s="1"/>
  <c r="X41" i="29"/>
  <c r="Z41" i="29" s="1"/>
  <c r="L15" i="30"/>
  <c r="AL25" i="27"/>
  <c r="AN25" i="27" s="1"/>
  <c r="AE38" i="27"/>
  <c r="AG38" i="27" s="1"/>
  <c r="Q40" i="27"/>
  <c r="S40" i="27" s="1"/>
  <c r="F44" i="27"/>
  <c r="X18" i="28"/>
  <c r="Z18" i="28" s="1"/>
  <c r="AL18" i="28"/>
  <c r="AN18" i="28" s="1"/>
  <c r="AP18" i="28" s="1"/>
  <c r="Q25" i="28"/>
  <c r="S25" i="28" s="1"/>
  <c r="J31" i="28"/>
  <c r="L31" i="28" s="1"/>
  <c r="X38" i="28"/>
  <c r="Z38" i="28" s="1"/>
  <c r="J28" i="29"/>
  <c r="L28" i="29" s="1"/>
  <c r="J33" i="29"/>
  <c r="L33" i="29" s="1"/>
  <c r="AE31" i="27"/>
  <c r="Q45" i="27"/>
  <c r="S45" i="27" s="1"/>
  <c r="Q19" i="28"/>
  <c r="S19" i="28" s="1"/>
  <c r="AE19" i="28"/>
  <c r="AG19" i="28" s="1"/>
  <c r="X19" i="28"/>
  <c r="Z19" i="28" s="1"/>
  <c r="X24" i="28"/>
  <c r="Z24" i="28" s="1"/>
  <c r="AL41" i="28"/>
  <c r="AN41" i="28" s="1"/>
  <c r="X19" i="29"/>
  <c r="Z19" i="29" s="1"/>
  <c r="V21" i="29"/>
  <c r="N21" i="29"/>
  <c r="O21" i="29" s="1"/>
  <c r="F44" i="29"/>
  <c r="H44" i="29" s="1"/>
  <c r="AL23" i="27"/>
  <c r="AN23" i="27" s="1"/>
  <c r="J20" i="28"/>
  <c r="L20" i="28" s="1"/>
  <c r="X20" i="28"/>
  <c r="Z20" i="28" s="1"/>
  <c r="AL27" i="28"/>
  <c r="AN27" i="28" s="1"/>
  <c r="J40" i="28"/>
  <c r="L40" i="28" s="1"/>
  <c r="AL46" i="28"/>
  <c r="X24" i="29"/>
  <c r="Z24" i="29" s="1"/>
  <c r="X40" i="29"/>
  <c r="Z40" i="29" s="1"/>
  <c r="S41" i="29"/>
  <c r="AL19" i="32"/>
  <c r="AN19" i="32" s="1"/>
  <c r="J41" i="27"/>
  <c r="L41" i="27" s="1"/>
  <c r="AE23" i="28"/>
  <c r="AG23" i="28" s="1"/>
  <c r="F23" i="28"/>
  <c r="H23" i="28" s="1"/>
  <c r="O23" i="28" s="1"/>
  <c r="Z28" i="28"/>
  <c r="X43" i="28"/>
  <c r="J45" i="28"/>
  <c r="L45" i="28" s="1"/>
  <c r="G43" i="28"/>
  <c r="G46" i="28"/>
  <c r="AE16" i="29"/>
  <c r="AG16" i="29" s="1"/>
  <c r="J16" i="29"/>
  <c r="L16" i="29" s="1"/>
  <c r="X16" i="29"/>
  <c r="Z16" i="29" s="1"/>
  <c r="F16" i="29"/>
  <c r="H16" i="29" s="1"/>
  <c r="O16" i="29" s="1"/>
  <c r="X17" i="29"/>
  <c r="Z17" i="29" s="1"/>
  <c r="AE18" i="29"/>
  <c r="AG18" i="29" s="1"/>
  <c r="J18" i="29"/>
  <c r="L18" i="29" s="1"/>
  <c r="X18" i="29"/>
  <c r="Z18" i="29" s="1"/>
  <c r="F18" i="29"/>
  <c r="H18" i="29" s="1"/>
  <c r="O18" i="29" s="1"/>
  <c r="AL18" i="29"/>
  <c r="AN18" i="29" s="1"/>
  <c r="Q27" i="29"/>
  <c r="S27" i="29" s="1"/>
  <c r="AE27" i="29"/>
  <c r="AG27" i="29" s="1"/>
  <c r="J27" i="29"/>
  <c r="X27" i="29"/>
  <c r="Z27" i="29" s="1"/>
  <c r="F27" i="29"/>
  <c r="H27" i="29" s="1"/>
  <c r="O27" i="29" s="1"/>
  <c r="Q32" i="29"/>
  <c r="S32" i="29" s="1"/>
  <c r="AE32" i="29"/>
  <c r="AG32" i="29" s="1"/>
  <c r="J32" i="29"/>
  <c r="L32" i="29" s="1"/>
  <c r="X32" i="29"/>
  <c r="Z32" i="29" s="1"/>
  <c r="F32" i="29"/>
  <c r="H32" i="29" s="1"/>
  <c r="X36" i="29"/>
  <c r="Z36" i="29" s="1"/>
  <c r="X30" i="27"/>
  <c r="Z30" i="27" s="1"/>
  <c r="F41" i="27"/>
  <c r="H41" i="27" s="1"/>
  <c r="X41" i="27"/>
  <c r="Z41" i="27" s="1"/>
  <c r="J46" i="27"/>
  <c r="AL22" i="28"/>
  <c r="AN22" i="28" s="1"/>
  <c r="AP22" i="28" s="1"/>
  <c r="J22" i="28"/>
  <c r="L22" i="28" s="1"/>
  <c r="X22" i="28"/>
  <c r="Z22" i="28" s="1"/>
  <c r="L19" i="29"/>
  <c r="Q38" i="29"/>
  <c r="S38" i="29" s="1"/>
  <c r="AE38" i="29"/>
  <c r="AG38" i="29" s="1"/>
  <c r="J38" i="29"/>
  <c r="L38" i="29" s="1"/>
  <c r="X38" i="29"/>
  <c r="Z38" i="29" s="1"/>
  <c r="F38" i="29"/>
  <c r="H38" i="29" s="1"/>
  <c r="O38" i="29" s="1"/>
  <c r="AL31" i="27"/>
  <c r="AN31" i="27" s="1"/>
  <c r="AL28" i="28"/>
  <c r="AN28" i="28" s="1"/>
  <c r="AL32" i="28"/>
  <c r="AN32" i="28" s="1"/>
  <c r="AL15" i="29"/>
  <c r="AN15" i="29" s="1"/>
  <c r="Z21" i="29"/>
  <c r="L27" i="29"/>
  <c r="AL25" i="28"/>
  <c r="AN25" i="28" s="1"/>
  <c r="AL30" i="28"/>
  <c r="AN30" i="28" s="1"/>
  <c r="AE31" i="28"/>
  <c r="AG31" i="28" s="1"/>
  <c r="X32" i="28"/>
  <c r="Z32" i="28" s="1"/>
  <c r="J34" i="28"/>
  <c r="L34" i="28" s="1"/>
  <c r="J38" i="28"/>
  <c r="L38" i="28" s="1"/>
  <c r="AE40" i="28"/>
  <c r="AG40" i="28" s="1"/>
  <c r="X41" i="28"/>
  <c r="Z41" i="28" s="1"/>
  <c r="AE45" i="28"/>
  <c r="AG45" i="28" s="1"/>
  <c r="X46" i="28"/>
  <c r="J17" i="29"/>
  <c r="L17" i="29" s="1"/>
  <c r="AL20" i="29"/>
  <c r="AN20" i="29" s="1"/>
  <c r="AP20" i="29" s="1"/>
  <c r="AE21" i="29"/>
  <c r="AG21" i="29" s="1"/>
  <c r="X22" i="29"/>
  <c r="Z22" i="29" s="1"/>
  <c r="J24" i="29"/>
  <c r="L24" i="29" s="1"/>
  <c r="J40" i="29"/>
  <c r="L40" i="29" s="1"/>
  <c r="AL30" i="30"/>
  <c r="AN30" i="30" s="1"/>
  <c r="F32" i="30"/>
  <c r="H32" i="30" s="1"/>
  <c r="Q33" i="30"/>
  <c r="S33" i="30" s="1"/>
  <c r="AL41" i="30"/>
  <c r="AN41" i="30" s="1"/>
  <c r="X32" i="31"/>
  <c r="Z32" i="31" s="1"/>
  <c r="F25" i="28"/>
  <c r="H25" i="28" s="1"/>
  <c r="O25" i="28" s="1"/>
  <c r="Q36" i="28"/>
  <c r="S36" i="28" s="1"/>
  <c r="J15" i="29"/>
  <c r="L15" i="29" s="1"/>
  <c r="F20" i="29"/>
  <c r="H20" i="29" s="1"/>
  <c r="O20" i="29" s="1"/>
  <c r="AL25" i="29"/>
  <c r="AN25" i="29" s="1"/>
  <c r="AE26" i="29"/>
  <c r="AG26" i="29" s="1"/>
  <c r="Q28" i="29"/>
  <c r="S28" i="29" s="1"/>
  <c r="AL30" i="29"/>
  <c r="AN30" i="29" s="1"/>
  <c r="AE31" i="29"/>
  <c r="AG31" i="29" s="1"/>
  <c r="Q33" i="29"/>
  <c r="S33" i="29" s="1"/>
  <c r="J34" i="29"/>
  <c r="L34" i="29" s="1"/>
  <c r="AL41" i="29"/>
  <c r="AN41" i="29" s="1"/>
  <c r="X44" i="29"/>
  <c r="Z24" i="30"/>
  <c r="AL31" i="30"/>
  <c r="AN31" i="30" s="1"/>
  <c r="AP31" i="30" s="1"/>
  <c r="Q44" i="30"/>
  <c r="J44" i="30"/>
  <c r="X44" i="30"/>
  <c r="F44" i="30"/>
  <c r="AL46" i="30"/>
  <c r="N21" i="31"/>
  <c r="O21" i="31" s="1"/>
  <c r="Q35" i="31"/>
  <c r="S35" i="31" s="1"/>
  <c r="AC35" i="31" s="1"/>
  <c r="X35" i="31"/>
  <c r="Z35" i="31" s="1"/>
  <c r="AL35" i="31"/>
  <c r="AN35" i="31" s="1"/>
  <c r="J35" i="31"/>
  <c r="L35" i="31" s="1"/>
  <c r="AE35" i="31"/>
  <c r="AG35" i="31" s="1"/>
  <c r="F35" i="31"/>
  <c r="H35" i="31" s="1"/>
  <c r="O35" i="31" s="1"/>
  <c r="U21" i="33"/>
  <c r="V21" i="33" s="1"/>
  <c r="AC21" i="33"/>
  <c r="AE19" i="29"/>
  <c r="AG19" i="29" s="1"/>
  <c r="J22" i="29"/>
  <c r="L22" i="29" s="1"/>
  <c r="F25" i="29"/>
  <c r="H25" i="29" s="1"/>
  <c r="O25" i="29" s="1"/>
  <c r="F30" i="29"/>
  <c r="H30" i="29" s="1"/>
  <c r="AE36" i="29"/>
  <c r="AG36" i="29" s="1"/>
  <c r="H37" i="29"/>
  <c r="O37" i="29" s="1"/>
  <c r="F41" i="29"/>
  <c r="H41" i="29" s="1"/>
  <c r="J43" i="29"/>
  <c r="F45" i="29"/>
  <c r="H45" i="29" s="1"/>
  <c r="Q15" i="30"/>
  <c r="S15" i="30" s="1"/>
  <c r="X15" i="30"/>
  <c r="Z15" i="30" s="1"/>
  <c r="J24" i="30"/>
  <c r="L24" i="30" s="1"/>
  <c r="Q24" i="30"/>
  <c r="S24" i="30" s="1"/>
  <c r="Q28" i="30"/>
  <c r="S28" i="30" s="1"/>
  <c r="AE28" i="30"/>
  <c r="AG28" i="30" s="1"/>
  <c r="X28" i="30"/>
  <c r="Z28" i="30" s="1"/>
  <c r="F28" i="30"/>
  <c r="H28" i="30" s="1"/>
  <c r="O28" i="30" s="1"/>
  <c r="AE34" i="28"/>
  <c r="AG34" i="28" s="1"/>
  <c r="AE38" i="28"/>
  <c r="AG38" i="28" s="1"/>
  <c r="AE17" i="29"/>
  <c r="AG17" i="29" s="1"/>
  <c r="AE24" i="29"/>
  <c r="AG24" i="29" s="1"/>
  <c r="Q26" i="29"/>
  <c r="S26" i="29" s="1"/>
  <c r="Q31" i="29"/>
  <c r="S31" i="29" s="1"/>
  <c r="AE40" i="29"/>
  <c r="AG40" i="29" s="1"/>
  <c r="AE46" i="29"/>
  <c r="X46" i="29"/>
  <c r="J16" i="30"/>
  <c r="L16" i="30" s="1"/>
  <c r="X16" i="30"/>
  <c r="Z16" i="30" s="1"/>
  <c r="Q17" i="30"/>
  <c r="S17" i="30" s="1"/>
  <c r="X17" i="30"/>
  <c r="Z17" i="30" s="1"/>
  <c r="AL21" i="30"/>
  <c r="AN21" i="30" s="1"/>
  <c r="F24" i="30"/>
  <c r="H24" i="30" s="1"/>
  <c r="O24" i="30" s="1"/>
  <c r="AL26" i="30"/>
  <c r="AN26" i="30" s="1"/>
  <c r="AL28" i="30"/>
  <c r="AN28" i="30" s="1"/>
  <c r="L31" i="30"/>
  <c r="AL36" i="30"/>
  <c r="AN36" i="30" s="1"/>
  <c r="J40" i="30"/>
  <c r="L40" i="30" s="1"/>
  <c r="AC21" i="31"/>
  <c r="U21" i="31"/>
  <c r="V21" i="31" s="1"/>
  <c r="Q41" i="31"/>
  <c r="S41" i="31" s="1"/>
  <c r="AE17" i="34"/>
  <c r="AG17" i="34" s="1"/>
  <c r="J17" i="34"/>
  <c r="L17" i="34" s="1"/>
  <c r="F17" i="34"/>
  <c r="H17" i="34" s="1"/>
  <c r="O17" i="34" s="1"/>
  <c r="X17" i="34"/>
  <c r="Z17" i="34" s="1"/>
  <c r="Q17" i="34"/>
  <c r="S17" i="34" s="1"/>
  <c r="AL17" i="34"/>
  <c r="AN17" i="34" s="1"/>
  <c r="AL36" i="28"/>
  <c r="AN36" i="28" s="1"/>
  <c r="AL28" i="29"/>
  <c r="AN28" i="29" s="1"/>
  <c r="AL33" i="29"/>
  <c r="AN33" i="29" s="1"/>
  <c r="F38" i="30"/>
  <c r="H38" i="30" s="1"/>
  <c r="O38" i="30" s="1"/>
  <c r="J45" i="30"/>
  <c r="L45" i="30" s="1"/>
  <c r="AL31" i="28"/>
  <c r="AN31" i="28" s="1"/>
  <c r="AE32" i="28"/>
  <c r="AG32" i="28" s="1"/>
  <c r="Q34" i="28"/>
  <c r="S34" i="28" s="1"/>
  <c r="F36" i="28"/>
  <c r="H36" i="28" s="1"/>
  <c r="Q38" i="28"/>
  <c r="S38" i="28" s="1"/>
  <c r="AL40" i="28"/>
  <c r="AN40" i="28" s="1"/>
  <c r="AE41" i="28"/>
  <c r="AG41" i="28" s="1"/>
  <c r="AL45" i="28"/>
  <c r="AN45" i="28" s="1"/>
  <c r="AE46" i="28"/>
  <c r="Q17" i="29"/>
  <c r="S17" i="29" s="1"/>
  <c r="AL21" i="29"/>
  <c r="AN21" i="29" s="1"/>
  <c r="AE22" i="29"/>
  <c r="AG22" i="29" s="1"/>
  <c r="Q24" i="29"/>
  <c r="S24" i="29" s="1"/>
  <c r="F28" i="29"/>
  <c r="H28" i="29" s="1"/>
  <c r="O28" i="29" s="1"/>
  <c r="F33" i="29"/>
  <c r="H33" i="29" s="1"/>
  <c r="Q40" i="29"/>
  <c r="S40" i="29" s="1"/>
  <c r="H16" i="30"/>
  <c r="O16" i="30" s="1"/>
  <c r="AG24" i="30"/>
  <c r="S30" i="30"/>
  <c r="S32" i="30"/>
  <c r="Z41" i="30"/>
  <c r="H45" i="30"/>
  <c r="AE18" i="31"/>
  <c r="AG18" i="31" s="1"/>
  <c r="J18" i="31"/>
  <c r="L18" i="31" s="1"/>
  <c r="AL18" i="31"/>
  <c r="AN18" i="31" s="1"/>
  <c r="Q18" i="31"/>
  <c r="S18" i="31" s="1"/>
  <c r="F18" i="31"/>
  <c r="H18" i="31" s="1"/>
  <c r="O18" i="31" s="1"/>
  <c r="X18" i="31"/>
  <c r="Z18" i="31" s="1"/>
  <c r="J23" i="31"/>
  <c r="L23" i="31" s="1"/>
  <c r="AL34" i="31"/>
  <c r="AN34" i="31" s="1"/>
  <c r="O21" i="32"/>
  <c r="X36" i="28"/>
  <c r="Z36" i="28" s="1"/>
  <c r="AL26" i="29"/>
  <c r="AN26" i="29" s="1"/>
  <c r="X28" i="29"/>
  <c r="Z28" i="29" s="1"/>
  <c r="AL31" i="29"/>
  <c r="AN31" i="29" s="1"/>
  <c r="X33" i="29"/>
  <c r="Z33" i="29" s="1"/>
  <c r="AL35" i="30"/>
  <c r="AN35" i="30" s="1"/>
  <c r="AL26" i="32"/>
  <c r="AN26" i="32" s="1"/>
  <c r="X31" i="28"/>
  <c r="Z31" i="28" s="1"/>
  <c r="Q32" i="28"/>
  <c r="S32" i="28" s="1"/>
  <c r="X40" i="28"/>
  <c r="Z40" i="28" s="1"/>
  <c r="Q41" i="28"/>
  <c r="S41" i="28" s="1"/>
  <c r="X45" i="28"/>
  <c r="Z45" i="28" s="1"/>
  <c r="Q46" i="28"/>
  <c r="AL19" i="29"/>
  <c r="AN19" i="29" s="1"/>
  <c r="Q22" i="29"/>
  <c r="S22" i="29" s="1"/>
  <c r="F26" i="29"/>
  <c r="H26" i="29" s="1"/>
  <c r="O26" i="29" s="1"/>
  <c r="F31" i="29"/>
  <c r="H31" i="29" s="1"/>
  <c r="O31" i="29" s="1"/>
  <c r="AL36" i="29"/>
  <c r="AN36" i="29" s="1"/>
  <c r="Q43" i="29"/>
  <c r="AL20" i="30"/>
  <c r="AN20" i="30" s="1"/>
  <c r="Q23" i="30"/>
  <c r="S23" i="30" s="1"/>
  <c r="J23" i="30"/>
  <c r="L23" i="30" s="1"/>
  <c r="X23" i="30"/>
  <c r="Z23" i="30" s="1"/>
  <c r="L26" i="30"/>
  <c r="X38" i="32"/>
  <c r="Z38" i="32" s="1"/>
  <c r="AL34" i="28"/>
  <c r="AN34" i="28" s="1"/>
  <c r="AL38" i="28"/>
  <c r="AN38" i="28" s="1"/>
  <c r="AL17" i="29"/>
  <c r="AN17" i="29" s="1"/>
  <c r="AL24" i="29"/>
  <c r="AN24" i="29" s="1"/>
  <c r="X26" i="29"/>
  <c r="Z26" i="29" s="1"/>
  <c r="X31" i="29"/>
  <c r="Z31" i="29" s="1"/>
  <c r="AL40" i="29"/>
  <c r="AN40" i="29" s="1"/>
  <c r="L21" i="30"/>
  <c r="F23" i="30"/>
  <c r="H23" i="30" s="1"/>
  <c r="O23" i="30" s="1"/>
  <c r="AE23" i="30"/>
  <c r="AG23" i="30" s="1"/>
  <c r="Z25" i="30"/>
  <c r="S38" i="30"/>
  <c r="AE17" i="31"/>
  <c r="AG17" i="31" s="1"/>
  <c r="AE21" i="31"/>
  <c r="AG21" i="31" s="1"/>
  <c r="AE22" i="31"/>
  <c r="AG22" i="31" s="1"/>
  <c r="X30" i="31"/>
  <c r="Z30" i="31" s="1"/>
  <c r="F34" i="28"/>
  <c r="H34" i="28" s="1"/>
  <c r="F38" i="28"/>
  <c r="H38" i="28" s="1"/>
  <c r="O38" i="28" s="1"/>
  <c r="F17" i="29"/>
  <c r="H17" i="29" s="1"/>
  <c r="O17" i="29" s="1"/>
  <c r="F24" i="29"/>
  <c r="H24" i="29" s="1"/>
  <c r="O24" i="29" s="1"/>
  <c r="F40" i="29"/>
  <c r="H40" i="29" s="1"/>
  <c r="AL25" i="30"/>
  <c r="AN25" i="30" s="1"/>
  <c r="F27" i="30"/>
  <c r="H27" i="30" s="1"/>
  <c r="O27" i="30" s="1"/>
  <c r="J34" i="30"/>
  <c r="L34" i="30" s="1"/>
  <c r="AL25" i="31"/>
  <c r="AN25" i="31" s="1"/>
  <c r="AL33" i="31"/>
  <c r="AN33" i="31" s="1"/>
  <c r="AL36" i="31"/>
  <c r="AN36" i="31" s="1"/>
  <c r="Q36" i="31"/>
  <c r="S36" i="31" s="1"/>
  <c r="AE36" i="31"/>
  <c r="AG36" i="31" s="1"/>
  <c r="J36" i="31"/>
  <c r="L36" i="31" s="1"/>
  <c r="F36" i="31"/>
  <c r="H36" i="31" s="1"/>
  <c r="AL17" i="32"/>
  <c r="AN17" i="32" s="1"/>
  <c r="X43" i="30"/>
  <c r="Q16" i="31"/>
  <c r="S16" i="31" s="1"/>
  <c r="AL28" i="31"/>
  <c r="AN28" i="31" s="1"/>
  <c r="F38" i="31"/>
  <c r="H38" i="31" s="1"/>
  <c r="O38" i="31" s="1"/>
  <c r="S40" i="31"/>
  <c r="AL33" i="30"/>
  <c r="AN33" i="30" s="1"/>
  <c r="AE34" i="30"/>
  <c r="AG34" i="30" s="1"/>
  <c r="X35" i="30"/>
  <c r="Z35" i="30" s="1"/>
  <c r="X19" i="31"/>
  <c r="Z19" i="31" s="1"/>
  <c r="Q22" i="31"/>
  <c r="S22" i="31" s="1"/>
  <c r="AL26" i="31"/>
  <c r="AN26" i="31" s="1"/>
  <c r="AL15" i="32"/>
  <c r="AN15" i="32" s="1"/>
  <c r="J25" i="32"/>
  <c r="L25" i="32" s="1"/>
  <c r="H40" i="32"/>
  <c r="H16" i="33"/>
  <c r="O16" i="33" s="1"/>
  <c r="AL45" i="29"/>
  <c r="AN45" i="29" s="1"/>
  <c r="J25" i="30"/>
  <c r="L25" i="30" s="1"/>
  <c r="J30" i="30"/>
  <c r="L30" i="30" s="1"/>
  <c r="F33" i="30"/>
  <c r="H33" i="30" s="1"/>
  <c r="Q40" i="30"/>
  <c r="S40" i="30" s="1"/>
  <c r="J41" i="30"/>
  <c r="L41" i="30" s="1"/>
  <c r="G44" i="30"/>
  <c r="Q45" i="30"/>
  <c r="S45" i="30" s="1"/>
  <c r="J46" i="30"/>
  <c r="AG15" i="31"/>
  <c r="F19" i="31"/>
  <c r="H19" i="31" s="1"/>
  <c r="Q20" i="31"/>
  <c r="S20" i="31" s="1"/>
  <c r="X20" i="31"/>
  <c r="Z20" i="31" s="1"/>
  <c r="AL22" i="31"/>
  <c r="AN22" i="31" s="1"/>
  <c r="Q23" i="31"/>
  <c r="S23" i="31" s="1"/>
  <c r="J25" i="31"/>
  <c r="L25" i="31" s="1"/>
  <c r="AE27" i="31"/>
  <c r="AG27" i="31" s="1"/>
  <c r="AL45" i="31"/>
  <c r="AN45" i="31" s="1"/>
  <c r="Q24" i="32"/>
  <c r="S24" i="32" s="1"/>
  <c r="AE24" i="32"/>
  <c r="AG24" i="32" s="1"/>
  <c r="J24" i="32"/>
  <c r="L24" i="32" s="1"/>
  <c r="X24" i="32"/>
  <c r="Z24" i="32" s="1"/>
  <c r="F24" i="32"/>
  <c r="H24" i="32" s="1"/>
  <c r="O24" i="32" s="1"/>
  <c r="L40" i="32"/>
  <c r="L16" i="33"/>
  <c r="AE27" i="30"/>
  <c r="AG27" i="30" s="1"/>
  <c r="AE32" i="30"/>
  <c r="AG32" i="30" s="1"/>
  <c r="X33" i="30"/>
  <c r="Z33" i="30" s="1"/>
  <c r="Q34" i="30"/>
  <c r="S34" i="30" s="1"/>
  <c r="J35" i="30"/>
  <c r="L35" i="30" s="1"/>
  <c r="AE38" i="30"/>
  <c r="AG38" i="30" s="1"/>
  <c r="AE25" i="31"/>
  <c r="AG25" i="31" s="1"/>
  <c r="Q30" i="31"/>
  <c r="S30" i="31" s="1"/>
  <c r="J32" i="31"/>
  <c r="L32" i="31" s="1"/>
  <c r="AE32" i="31"/>
  <c r="AG32" i="31" s="1"/>
  <c r="J34" i="31"/>
  <c r="L34" i="31" s="1"/>
  <c r="J43" i="31"/>
  <c r="X43" i="31"/>
  <c r="AL21" i="32"/>
  <c r="AN21" i="32" s="1"/>
  <c r="X23" i="32"/>
  <c r="Z23" i="32" s="1"/>
  <c r="X44" i="32"/>
  <c r="N21" i="33"/>
  <c r="AE20" i="30"/>
  <c r="AG20" i="30" s="1"/>
  <c r="Q43" i="30"/>
  <c r="X21" i="31"/>
  <c r="Z21" i="31" s="1"/>
  <c r="AL23" i="31"/>
  <c r="AN23" i="31" s="1"/>
  <c r="X28" i="31"/>
  <c r="Z28" i="31" s="1"/>
  <c r="AE34" i="31"/>
  <c r="AG34" i="31" s="1"/>
  <c r="F43" i="31"/>
  <c r="J16" i="32"/>
  <c r="L16" i="32" s="1"/>
  <c r="X19" i="33"/>
  <c r="Z19" i="33" s="1"/>
  <c r="J33" i="30"/>
  <c r="L33" i="30" s="1"/>
  <c r="AL40" i="30"/>
  <c r="AN40" i="30" s="1"/>
  <c r="AL45" i="30"/>
  <c r="AN45" i="30" s="1"/>
  <c r="J19" i="31"/>
  <c r="L19" i="31" s="1"/>
  <c r="X22" i="31"/>
  <c r="Z22" i="31" s="1"/>
  <c r="AL30" i="31"/>
  <c r="AN30" i="31" s="1"/>
  <c r="Q17" i="32"/>
  <c r="S17" i="32" s="1"/>
  <c r="AE17" i="32"/>
  <c r="AG17" i="32" s="1"/>
  <c r="J17" i="32"/>
  <c r="L17" i="32" s="1"/>
  <c r="F17" i="32"/>
  <c r="H17" i="32" s="1"/>
  <c r="O17" i="32" s="1"/>
  <c r="Q19" i="32"/>
  <c r="S19" i="32" s="1"/>
  <c r="AE19" i="32"/>
  <c r="AG19" i="32" s="1"/>
  <c r="J19" i="32"/>
  <c r="L19" i="32" s="1"/>
  <c r="X19" i="32"/>
  <c r="Z19" i="32" s="1"/>
  <c r="AL20" i="32"/>
  <c r="AN20" i="32" s="1"/>
  <c r="AE22" i="32"/>
  <c r="AG22" i="32" s="1"/>
  <c r="AL34" i="30"/>
  <c r="AN34" i="30" s="1"/>
  <c r="AE35" i="30"/>
  <c r="AG35" i="30" s="1"/>
  <c r="Q33" i="31"/>
  <c r="S33" i="31" s="1"/>
  <c r="X41" i="31"/>
  <c r="Z41" i="31" s="1"/>
  <c r="F41" i="31"/>
  <c r="H41" i="31" s="1"/>
  <c r="J18" i="32"/>
  <c r="L18" i="32" s="1"/>
  <c r="X18" i="32"/>
  <c r="Z18" i="32" s="1"/>
  <c r="F18" i="32"/>
  <c r="H18" i="32" s="1"/>
  <c r="O18" i="32" s="1"/>
  <c r="AL18" i="32"/>
  <c r="AN18" i="32" s="1"/>
  <c r="Q18" i="32"/>
  <c r="S18" i="32" s="1"/>
  <c r="AE18" i="32"/>
  <c r="AG18" i="32" s="1"/>
  <c r="F19" i="32"/>
  <c r="H19" i="32" s="1"/>
  <c r="L23" i="32"/>
  <c r="S15" i="33"/>
  <c r="H19" i="33"/>
  <c r="F34" i="30"/>
  <c r="H34" i="30" s="1"/>
  <c r="X40" i="30"/>
  <c r="Z40" i="30" s="1"/>
  <c r="X45" i="30"/>
  <c r="Z45" i="30" s="1"/>
  <c r="X23" i="31"/>
  <c r="Z23" i="31" s="1"/>
  <c r="Q32" i="31"/>
  <c r="S32" i="31" s="1"/>
  <c r="AC32" i="31" s="1"/>
  <c r="AE46" i="31"/>
  <c r="X46" i="31"/>
  <c r="F46" i="31"/>
  <c r="AL46" i="31"/>
  <c r="X45" i="32"/>
  <c r="Z45" i="32" s="1"/>
  <c r="Z21" i="33"/>
  <c r="AE23" i="33"/>
  <c r="AG23" i="33" s="1"/>
  <c r="AL27" i="30"/>
  <c r="AN27" i="30" s="1"/>
  <c r="AL32" i="30"/>
  <c r="AN32" i="30" s="1"/>
  <c r="AE33" i="30"/>
  <c r="AG33" i="30" s="1"/>
  <c r="X34" i="30"/>
  <c r="Z34" i="30" s="1"/>
  <c r="Q35" i="30"/>
  <c r="S35" i="30" s="1"/>
  <c r="AL38" i="30"/>
  <c r="AN38" i="30" s="1"/>
  <c r="F43" i="30"/>
  <c r="H43" i="30" s="1"/>
  <c r="AL15" i="31"/>
  <c r="AN15" i="31" s="1"/>
  <c r="F23" i="31"/>
  <c r="H23" i="31" s="1"/>
  <c r="O23" i="31" s="1"/>
  <c r="F24" i="31"/>
  <c r="H24" i="31" s="1"/>
  <c r="O24" i="31" s="1"/>
  <c r="X24" i="31"/>
  <c r="Z24" i="31" s="1"/>
  <c r="J28" i="31"/>
  <c r="L28" i="31" s="1"/>
  <c r="F30" i="31"/>
  <c r="H30" i="31" s="1"/>
  <c r="Q34" i="31"/>
  <c r="S34" i="31" s="1"/>
  <c r="AE40" i="31"/>
  <c r="AG40" i="31" s="1"/>
  <c r="J40" i="31"/>
  <c r="L40" i="31" s="1"/>
  <c r="AE41" i="31"/>
  <c r="AG41" i="31" s="1"/>
  <c r="Q43" i="31"/>
  <c r="N21" i="32"/>
  <c r="AL18" i="33"/>
  <c r="AN18" i="33" s="1"/>
  <c r="Q18" i="33"/>
  <c r="S18" i="33" s="1"/>
  <c r="AE18" i="33"/>
  <c r="AG18" i="33" s="1"/>
  <c r="J18" i="33"/>
  <c r="L18" i="33" s="1"/>
  <c r="F18" i="33"/>
  <c r="H18" i="33" s="1"/>
  <c r="O18" i="33" s="1"/>
  <c r="AE16" i="31"/>
  <c r="AG16" i="31" s="1"/>
  <c r="J16" i="31"/>
  <c r="L16" i="31" s="1"/>
  <c r="X16" i="31"/>
  <c r="Z16" i="31" s="1"/>
  <c r="J22" i="31"/>
  <c r="L22" i="31" s="1"/>
  <c r="AE28" i="31"/>
  <c r="AG28" i="31" s="1"/>
  <c r="F40" i="31"/>
  <c r="H40" i="31" s="1"/>
  <c r="J41" i="31"/>
  <c r="L41" i="31" s="1"/>
  <c r="J46" i="31"/>
  <c r="U21" i="32"/>
  <c r="V21" i="32" s="1"/>
  <c r="AC21" i="32"/>
  <c r="AL31" i="32"/>
  <c r="AN31" i="32" s="1"/>
  <c r="Q31" i="32"/>
  <c r="S31" i="32" s="1"/>
  <c r="AE31" i="32"/>
  <c r="AG31" i="32" s="1"/>
  <c r="J31" i="32"/>
  <c r="L31" i="32" s="1"/>
  <c r="F17" i="31"/>
  <c r="H17" i="31" s="1"/>
  <c r="O17" i="31" s="1"/>
  <c r="X17" i="31"/>
  <c r="Z17" i="31" s="1"/>
  <c r="Q19" i="31"/>
  <c r="S19" i="31" s="1"/>
  <c r="AL19" i="31"/>
  <c r="AL31" i="31"/>
  <c r="AN31" i="31" s="1"/>
  <c r="AP31" i="31" s="1"/>
  <c r="G46" i="31"/>
  <c r="H46" i="31" s="1"/>
  <c r="G43" i="31"/>
  <c r="AL28" i="32"/>
  <c r="AN28" i="32" s="1"/>
  <c r="X30" i="32"/>
  <c r="Z30" i="32" s="1"/>
  <c r="Q17" i="33"/>
  <c r="S17" i="33" s="1"/>
  <c r="J17" i="33"/>
  <c r="L17" i="33" s="1"/>
  <c r="AL17" i="33"/>
  <c r="AN17" i="33" s="1"/>
  <c r="AE17" i="33"/>
  <c r="AG17" i="33" s="1"/>
  <c r="F17" i="33"/>
  <c r="H17" i="33" s="1"/>
  <c r="O17" i="33" s="1"/>
  <c r="X17" i="33"/>
  <c r="Z17" i="33" s="1"/>
  <c r="AN19" i="31"/>
  <c r="AP19" i="31" s="1"/>
  <c r="AL32" i="31"/>
  <c r="AN32" i="31" s="1"/>
  <c r="AE33" i="31"/>
  <c r="AG33" i="31" s="1"/>
  <c r="J33" i="31"/>
  <c r="L33" i="31" s="1"/>
  <c r="X33" i="31"/>
  <c r="Z33" i="31" s="1"/>
  <c r="X34" i="31"/>
  <c r="Z34" i="31" s="1"/>
  <c r="X17" i="32"/>
  <c r="Z17" i="32" s="1"/>
  <c r="AL24" i="32"/>
  <c r="AN24" i="32" s="1"/>
  <c r="Q43" i="32"/>
  <c r="J43" i="32"/>
  <c r="F43" i="32"/>
  <c r="H43" i="32" s="1"/>
  <c r="Q22" i="33"/>
  <c r="S22" i="33" s="1"/>
  <c r="AE22" i="33"/>
  <c r="AG22" i="33" s="1"/>
  <c r="J22" i="33"/>
  <c r="L22" i="33" s="1"/>
  <c r="X22" i="33"/>
  <c r="Z22" i="33" s="1"/>
  <c r="AL22" i="33"/>
  <c r="AN22" i="33" s="1"/>
  <c r="F22" i="33"/>
  <c r="H22" i="33" s="1"/>
  <c r="O22" i="33" s="1"/>
  <c r="Q15" i="31"/>
  <c r="S15" i="31" s="1"/>
  <c r="J45" i="31"/>
  <c r="L45" i="31" s="1"/>
  <c r="AE16" i="32"/>
  <c r="AG16" i="32" s="1"/>
  <c r="Q28" i="32"/>
  <c r="S28" i="32" s="1"/>
  <c r="X32" i="32"/>
  <c r="Z32" i="32" s="1"/>
  <c r="Q33" i="32"/>
  <c r="S33" i="32" s="1"/>
  <c r="AE33" i="32"/>
  <c r="AG33" i="32" s="1"/>
  <c r="X33" i="32"/>
  <c r="Z33" i="32" s="1"/>
  <c r="AL35" i="32"/>
  <c r="AN35" i="32" s="1"/>
  <c r="Q35" i="32"/>
  <c r="S35" i="32" s="1"/>
  <c r="AC35" i="32" s="1"/>
  <c r="Q40" i="32"/>
  <c r="S40" i="32" s="1"/>
  <c r="AE40" i="32"/>
  <c r="AG40" i="32" s="1"/>
  <c r="J41" i="32"/>
  <c r="L41" i="32" s="1"/>
  <c r="X41" i="32"/>
  <c r="Z41" i="32" s="1"/>
  <c r="G44" i="33"/>
  <c r="G46" i="33"/>
  <c r="H37" i="33"/>
  <c r="O37" i="33" s="1"/>
  <c r="AL38" i="34"/>
  <c r="AN38" i="34" s="1"/>
  <c r="AL22" i="32"/>
  <c r="AN22" i="32" s="1"/>
  <c r="AL27" i="32"/>
  <c r="AN27" i="32" s="1"/>
  <c r="J34" i="32"/>
  <c r="L34" i="32" s="1"/>
  <c r="X34" i="32"/>
  <c r="Z34" i="32" s="1"/>
  <c r="S26" i="33"/>
  <c r="X33" i="33"/>
  <c r="Z33" i="33" s="1"/>
  <c r="Q16" i="32"/>
  <c r="S16" i="32" s="1"/>
  <c r="F22" i="32"/>
  <c r="H22" i="32" s="1"/>
  <c r="O22" i="32" s="1"/>
  <c r="F34" i="32"/>
  <c r="H34" i="32" s="1"/>
  <c r="O34" i="32" s="1"/>
  <c r="AL16" i="33"/>
  <c r="AN16" i="33" s="1"/>
  <c r="AL21" i="33"/>
  <c r="AN21" i="33" s="1"/>
  <c r="J23" i="33"/>
  <c r="L23" i="33" s="1"/>
  <c r="X23" i="33"/>
  <c r="Z23" i="33" s="1"/>
  <c r="F23" i="33"/>
  <c r="H23" i="33" s="1"/>
  <c r="O23" i="33" s="1"/>
  <c r="Q23" i="33"/>
  <c r="S23" i="33" s="1"/>
  <c r="AL23" i="33"/>
  <c r="AN23" i="33" s="1"/>
  <c r="Z25" i="33"/>
  <c r="Q36" i="33"/>
  <c r="S36" i="33" s="1"/>
  <c r="AL38" i="33"/>
  <c r="AN38" i="33" s="1"/>
  <c r="X16" i="34"/>
  <c r="Z16" i="34" s="1"/>
  <c r="AL36" i="34"/>
  <c r="AN36" i="34" s="1"/>
  <c r="X25" i="35"/>
  <c r="Z25" i="35" s="1"/>
  <c r="AE45" i="31"/>
  <c r="AG45" i="31" s="1"/>
  <c r="AE21" i="32"/>
  <c r="AG21" i="32" s="1"/>
  <c r="X22" i="32"/>
  <c r="Z22" i="32" s="1"/>
  <c r="Q23" i="32"/>
  <c r="S23" i="32" s="1"/>
  <c r="AE26" i="32"/>
  <c r="AG26" i="32" s="1"/>
  <c r="Q30" i="32"/>
  <c r="S30" i="32" s="1"/>
  <c r="AE35" i="32"/>
  <c r="AG35" i="32" s="1"/>
  <c r="AE41" i="32"/>
  <c r="AG41" i="32" s="1"/>
  <c r="J15" i="33"/>
  <c r="L15" i="33" s="1"/>
  <c r="X15" i="33"/>
  <c r="Z15" i="33" s="1"/>
  <c r="L40" i="33"/>
  <c r="N21" i="34"/>
  <c r="O21" i="34" s="1"/>
  <c r="AL30" i="34"/>
  <c r="AN30" i="34" s="1"/>
  <c r="Q41" i="34"/>
  <c r="S41" i="34" s="1"/>
  <c r="AE41" i="34"/>
  <c r="X41" i="34"/>
  <c r="Z41" i="34" s="1"/>
  <c r="F41" i="34"/>
  <c r="H41" i="34" s="1"/>
  <c r="AL41" i="34"/>
  <c r="AN41" i="34" s="1"/>
  <c r="J41" i="34"/>
  <c r="L41" i="34" s="1"/>
  <c r="AL25" i="32"/>
  <c r="AN25" i="32" s="1"/>
  <c r="AE28" i="32"/>
  <c r="AG28" i="32" s="1"/>
  <c r="J38" i="32"/>
  <c r="L38" i="32" s="1"/>
  <c r="N38" i="32" s="1"/>
  <c r="AE38" i="32"/>
  <c r="AG38" i="32" s="1"/>
  <c r="AL24" i="33"/>
  <c r="AN24" i="33" s="1"/>
  <c r="AC21" i="34"/>
  <c r="U21" i="34"/>
  <c r="V21" i="34" s="1"/>
  <c r="AL16" i="32"/>
  <c r="AN16" i="32" s="1"/>
  <c r="J22" i="32"/>
  <c r="L22" i="32" s="1"/>
  <c r="F25" i="32"/>
  <c r="H25" i="32" s="1"/>
  <c r="O25" i="32" s="1"/>
  <c r="F28" i="32"/>
  <c r="H28" i="32" s="1"/>
  <c r="O28" i="32" s="1"/>
  <c r="X28" i="32"/>
  <c r="Z28" i="32" s="1"/>
  <c r="AE34" i="32"/>
  <c r="AG34" i="32" s="1"/>
  <c r="F38" i="32"/>
  <c r="H38" i="32" s="1"/>
  <c r="O38" i="32" s="1"/>
  <c r="O21" i="33"/>
  <c r="AL26" i="34"/>
  <c r="AN26" i="34" s="1"/>
  <c r="F16" i="32"/>
  <c r="H16" i="32" s="1"/>
  <c r="O16" i="32" s="1"/>
  <c r="AL23" i="32"/>
  <c r="AN23" i="32" s="1"/>
  <c r="X25" i="32"/>
  <c r="Z25" i="32" s="1"/>
  <c r="Q26" i="32"/>
  <c r="S26" i="32" s="1"/>
  <c r="X20" i="33"/>
  <c r="Z20" i="33" s="1"/>
  <c r="X35" i="33"/>
  <c r="Z35" i="33" s="1"/>
  <c r="H19" i="34"/>
  <c r="X16" i="32"/>
  <c r="Z16" i="32" s="1"/>
  <c r="Q45" i="32"/>
  <c r="S45" i="32" s="1"/>
  <c r="AE45" i="32"/>
  <c r="AG45" i="32" s="1"/>
  <c r="J46" i="32"/>
  <c r="X46" i="32"/>
  <c r="F25" i="33"/>
  <c r="H25" i="33" s="1"/>
  <c r="O25" i="33" s="1"/>
  <c r="X26" i="33"/>
  <c r="Z26" i="33" s="1"/>
  <c r="AG21" i="34"/>
  <c r="J28" i="32"/>
  <c r="L28" i="32" s="1"/>
  <c r="F30" i="32"/>
  <c r="H30" i="32" s="1"/>
  <c r="F45" i="32"/>
  <c r="H45" i="32" s="1"/>
  <c r="F46" i="32"/>
  <c r="AE46" i="32"/>
  <c r="G44" i="32"/>
  <c r="H37" i="32"/>
  <c r="O37" i="32" s="1"/>
  <c r="G46" i="32"/>
  <c r="Q27" i="33"/>
  <c r="S27" i="33" s="1"/>
  <c r="AL27" i="33"/>
  <c r="AN27" i="33" s="1"/>
  <c r="AE27" i="33"/>
  <c r="AG27" i="33" s="1"/>
  <c r="J27" i="33"/>
  <c r="L27" i="33" s="1"/>
  <c r="F27" i="33"/>
  <c r="H27" i="33" s="1"/>
  <c r="O27" i="33" s="1"/>
  <c r="L31" i="33"/>
  <c r="H43" i="33"/>
  <c r="X18" i="34"/>
  <c r="Z18" i="34" s="1"/>
  <c r="AL40" i="34"/>
  <c r="AN40" i="34" s="1"/>
  <c r="Q34" i="32"/>
  <c r="S34" i="32" s="1"/>
  <c r="AL38" i="32"/>
  <c r="AN38" i="32" s="1"/>
  <c r="AL19" i="33"/>
  <c r="AN19" i="33" s="1"/>
  <c r="AE19" i="33"/>
  <c r="AG19" i="33" s="1"/>
  <c r="AL41" i="33"/>
  <c r="AN41" i="33" s="1"/>
  <c r="AL46" i="33"/>
  <c r="Q46" i="33"/>
  <c r="AE46" i="33"/>
  <c r="J46" i="33"/>
  <c r="F46" i="33"/>
  <c r="Q33" i="33"/>
  <c r="S33" i="33" s="1"/>
  <c r="Q27" i="34"/>
  <c r="S27" i="34" s="1"/>
  <c r="AE27" i="34"/>
  <c r="AG27" i="34" s="1"/>
  <c r="J27" i="34"/>
  <c r="L27" i="34" s="1"/>
  <c r="F27" i="34"/>
  <c r="H27" i="34" s="1"/>
  <c r="O27" i="34" s="1"/>
  <c r="AG23" i="35"/>
  <c r="J28" i="35"/>
  <c r="L28" i="35" s="1"/>
  <c r="F28" i="35"/>
  <c r="H28" i="35" s="1"/>
  <c r="O28" i="35" s="1"/>
  <c r="X28" i="35"/>
  <c r="Z28" i="35" s="1"/>
  <c r="AL28" i="35"/>
  <c r="AN28" i="35" s="1"/>
  <c r="Q28" i="35"/>
  <c r="S28" i="35" s="1"/>
  <c r="AE28" i="35"/>
  <c r="AG28" i="35" s="1"/>
  <c r="J28" i="33"/>
  <c r="L28" i="33" s="1"/>
  <c r="F28" i="33"/>
  <c r="H28" i="33" s="1"/>
  <c r="O28" i="33" s="1"/>
  <c r="AL33" i="33"/>
  <c r="AN33" i="33" s="1"/>
  <c r="Q34" i="33"/>
  <c r="S34" i="33" s="1"/>
  <c r="AL31" i="34"/>
  <c r="AN31" i="34" s="1"/>
  <c r="L48" i="41"/>
  <c r="AL20" i="33"/>
  <c r="AN20" i="33" s="1"/>
  <c r="AE21" i="33"/>
  <c r="AG21" i="33" s="1"/>
  <c r="J24" i="33"/>
  <c r="L24" i="33" s="1"/>
  <c r="AL34" i="33"/>
  <c r="AN34" i="33" s="1"/>
  <c r="AP34" i="33" s="1"/>
  <c r="Q35" i="33"/>
  <c r="S35" i="33" s="1"/>
  <c r="Q15" i="34"/>
  <c r="S15" i="34" s="1"/>
  <c r="X15" i="34"/>
  <c r="Z15" i="34" s="1"/>
  <c r="X21" i="34"/>
  <c r="Z21" i="34" s="1"/>
  <c r="AL22" i="34"/>
  <c r="AN22" i="34" s="1"/>
  <c r="Q22" i="34"/>
  <c r="S22" i="34" s="1"/>
  <c r="X22" i="34"/>
  <c r="Z22" i="34" s="1"/>
  <c r="J28" i="34"/>
  <c r="L28" i="34" s="1"/>
  <c r="X28" i="34"/>
  <c r="Z28" i="34" s="1"/>
  <c r="Q32" i="34"/>
  <c r="S32" i="34" s="1"/>
  <c r="AE32" i="34"/>
  <c r="AG32" i="34" s="1"/>
  <c r="J32" i="34"/>
  <c r="L32" i="34" s="1"/>
  <c r="F32" i="34"/>
  <c r="H32" i="34" s="1"/>
  <c r="L40" i="34"/>
  <c r="J36" i="36"/>
  <c r="L36" i="36" s="1"/>
  <c r="AL36" i="36"/>
  <c r="AN36" i="36" s="1"/>
  <c r="X36" i="36"/>
  <c r="Z36" i="36" s="1"/>
  <c r="Q36" i="36"/>
  <c r="S36" i="36" s="1"/>
  <c r="AE36" i="36"/>
  <c r="AG36" i="36" s="1"/>
  <c r="F36" i="36"/>
  <c r="H36" i="36" s="1"/>
  <c r="AL21" i="40"/>
  <c r="AN21" i="40" s="1"/>
  <c r="AE21" i="40"/>
  <c r="AG21" i="40" s="1"/>
  <c r="X21" i="40"/>
  <c r="Z21" i="40" s="1"/>
  <c r="AL25" i="33"/>
  <c r="AN25" i="33" s="1"/>
  <c r="AE26" i="33"/>
  <c r="AG26" i="33" s="1"/>
  <c r="AE30" i="33"/>
  <c r="AG30" i="33" s="1"/>
  <c r="J30" i="33"/>
  <c r="L30" i="33" s="1"/>
  <c r="X30" i="33"/>
  <c r="Z30" i="33" s="1"/>
  <c r="X31" i="33"/>
  <c r="Z31" i="33" s="1"/>
  <c r="Q41" i="33"/>
  <c r="S41" i="33" s="1"/>
  <c r="J16" i="34"/>
  <c r="L16" i="34" s="1"/>
  <c r="F16" i="34"/>
  <c r="H16" i="34" s="1"/>
  <c r="O16" i="34" s="1"/>
  <c r="AL24" i="34"/>
  <c r="AN24" i="34" s="1"/>
  <c r="AL43" i="34"/>
  <c r="AE28" i="33"/>
  <c r="AG28" i="33" s="1"/>
  <c r="F30" i="33"/>
  <c r="H30" i="33" s="1"/>
  <c r="F31" i="33"/>
  <c r="H31" i="33" s="1"/>
  <c r="O31" i="33" s="1"/>
  <c r="Q32" i="33"/>
  <c r="S32" i="33" s="1"/>
  <c r="X32" i="33"/>
  <c r="Z32" i="33" s="1"/>
  <c r="AL35" i="33"/>
  <c r="AN35" i="33" s="1"/>
  <c r="AL19" i="34"/>
  <c r="AN19" i="34" s="1"/>
  <c r="AE20" i="34"/>
  <c r="AE22" i="34"/>
  <c r="AG22" i="34" s="1"/>
  <c r="J33" i="34"/>
  <c r="L33" i="34" s="1"/>
  <c r="X33" i="34"/>
  <c r="Z33" i="34" s="1"/>
  <c r="G43" i="34"/>
  <c r="J33" i="33"/>
  <c r="L33" i="33" s="1"/>
  <c r="F33" i="33"/>
  <c r="H33" i="33" s="1"/>
  <c r="X34" i="33"/>
  <c r="Z34" i="33" s="1"/>
  <c r="Q38" i="33"/>
  <c r="S38" i="33" s="1"/>
  <c r="X38" i="33"/>
  <c r="Z38" i="33" s="1"/>
  <c r="J18" i="34"/>
  <c r="L18" i="34" s="1"/>
  <c r="F18" i="34"/>
  <c r="H18" i="34" s="1"/>
  <c r="O18" i="34" s="1"/>
  <c r="Z26" i="34"/>
  <c r="F15" i="35"/>
  <c r="H15" i="35" s="1"/>
  <c r="X16" i="35"/>
  <c r="Z16" i="35" s="1"/>
  <c r="X18" i="35"/>
  <c r="Z18" i="35" s="1"/>
  <c r="AL18" i="35"/>
  <c r="AN18" i="35" s="1"/>
  <c r="AL20" i="35"/>
  <c r="AN20" i="35" s="1"/>
  <c r="AL23" i="35"/>
  <c r="AN23" i="35" s="1"/>
  <c r="L24" i="35"/>
  <c r="Q31" i="35"/>
  <c r="S31" i="35" s="1"/>
  <c r="F34" i="33"/>
  <c r="H34" i="33" s="1"/>
  <c r="O34" i="33" s="1"/>
  <c r="F38" i="33"/>
  <c r="H38" i="33" s="1"/>
  <c r="O38" i="33" s="1"/>
  <c r="Q25" i="34"/>
  <c r="S25" i="34" s="1"/>
  <c r="AE25" i="34"/>
  <c r="AG25" i="34" s="1"/>
  <c r="X25" i="34"/>
  <c r="Z25" i="34" s="1"/>
  <c r="X27" i="34"/>
  <c r="Z27" i="34" s="1"/>
  <c r="AN33" i="34"/>
  <c r="Q38" i="34"/>
  <c r="S38" i="34" s="1"/>
  <c r="AE38" i="34"/>
  <c r="AG38" i="34" s="1"/>
  <c r="J38" i="34"/>
  <c r="L38" i="34" s="1"/>
  <c r="F38" i="34"/>
  <c r="H38" i="34" s="1"/>
  <c r="O38" i="34" s="1"/>
  <c r="AL46" i="34"/>
  <c r="F18" i="35"/>
  <c r="H18" i="35" s="1"/>
  <c r="O18" i="35" s="1"/>
  <c r="X34" i="35"/>
  <c r="Z34" i="35" s="1"/>
  <c r="Q24" i="33"/>
  <c r="S24" i="33" s="1"/>
  <c r="AL40" i="33"/>
  <c r="AN40" i="33" s="1"/>
  <c r="AE18" i="34"/>
  <c r="AG18" i="34" s="1"/>
  <c r="F25" i="34"/>
  <c r="H25" i="34" s="1"/>
  <c r="O25" i="34" s="1"/>
  <c r="AL25" i="34"/>
  <c r="AN25" i="34" s="1"/>
  <c r="F34" i="34"/>
  <c r="H34" i="34" s="1"/>
  <c r="O34" i="34" s="1"/>
  <c r="AG41" i="34"/>
  <c r="O21" i="35"/>
  <c r="AL26" i="33"/>
  <c r="AN26" i="33" s="1"/>
  <c r="Q28" i="33"/>
  <c r="S28" i="33" s="1"/>
  <c r="AE33" i="33"/>
  <c r="AG33" i="33" s="1"/>
  <c r="F36" i="33"/>
  <c r="H36" i="33" s="1"/>
  <c r="X36" i="33"/>
  <c r="Z36" i="33" s="1"/>
  <c r="AE41" i="33"/>
  <c r="AG41" i="33" s="1"/>
  <c r="J41" i="33"/>
  <c r="L41" i="33" s="1"/>
  <c r="X41" i="33"/>
  <c r="Z41" i="33" s="1"/>
  <c r="H45" i="34"/>
  <c r="J18" i="35"/>
  <c r="L18" i="35" s="1"/>
  <c r="L19" i="35"/>
  <c r="F26" i="33"/>
  <c r="H26" i="33" s="1"/>
  <c r="O26" i="33" s="1"/>
  <c r="AL28" i="33"/>
  <c r="AN28" i="33" s="1"/>
  <c r="J34" i="33"/>
  <c r="L34" i="33" s="1"/>
  <c r="J38" i="33"/>
  <c r="L38" i="33" s="1"/>
  <c r="AE38" i="33"/>
  <c r="AG38" i="33" s="1"/>
  <c r="X43" i="33"/>
  <c r="Z27" i="35"/>
  <c r="X30" i="35"/>
  <c r="Z30" i="35" s="1"/>
  <c r="AL33" i="35"/>
  <c r="AN33" i="35" s="1"/>
  <c r="H40" i="35"/>
  <c r="X44" i="33"/>
  <c r="AL23" i="34"/>
  <c r="AN23" i="34" s="1"/>
  <c r="J25" i="34"/>
  <c r="L25" i="34" s="1"/>
  <c r="Q30" i="34"/>
  <c r="S30" i="34" s="1"/>
  <c r="AE30" i="34"/>
  <c r="AG30" i="34" s="1"/>
  <c r="X30" i="34"/>
  <c r="Z30" i="34" s="1"/>
  <c r="F30" i="34"/>
  <c r="H30" i="34" s="1"/>
  <c r="AE35" i="34"/>
  <c r="AG35" i="34" s="1"/>
  <c r="Q18" i="35"/>
  <c r="S18" i="35" s="1"/>
  <c r="AL21" i="35"/>
  <c r="AN21" i="35" s="1"/>
  <c r="Q44" i="35"/>
  <c r="J44" i="35"/>
  <c r="X44" i="35"/>
  <c r="AL25" i="36"/>
  <c r="AN25" i="36" s="1"/>
  <c r="Q46" i="34"/>
  <c r="F44" i="35"/>
  <c r="H25" i="36"/>
  <c r="O25" i="36" s="1"/>
  <c r="AL35" i="34"/>
  <c r="AN35" i="34" s="1"/>
  <c r="F32" i="35"/>
  <c r="H32" i="35" s="1"/>
  <c r="Q32" i="35"/>
  <c r="S32" i="35" s="1"/>
  <c r="AE32" i="35"/>
  <c r="AG32" i="35" s="1"/>
  <c r="AE35" i="35"/>
  <c r="AG35" i="35" s="1"/>
  <c r="J35" i="35"/>
  <c r="L35" i="35" s="1"/>
  <c r="F20" i="36"/>
  <c r="H20" i="36" s="1"/>
  <c r="O20" i="36" s="1"/>
  <c r="Q40" i="33"/>
  <c r="S40" i="33" s="1"/>
  <c r="AE24" i="34"/>
  <c r="AG24" i="34" s="1"/>
  <c r="F35" i="34"/>
  <c r="H35" i="34" s="1"/>
  <c r="O35" i="34" s="1"/>
  <c r="AE40" i="34"/>
  <c r="AG40" i="34" s="1"/>
  <c r="AE43" i="34"/>
  <c r="AL45" i="34"/>
  <c r="AN45" i="34" s="1"/>
  <c r="AG17" i="35"/>
  <c r="F27" i="35"/>
  <c r="H27" i="35" s="1"/>
  <c r="O27" i="35" s="1"/>
  <c r="Q27" i="35"/>
  <c r="S27" i="35" s="1"/>
  <c r="Q30" i="35"/>
  <c r="S30" i="35" s="1"/>
  <c r="Q33" i="35"/>
  <c r="S33" i="35" s="1"/>
  <c r="F35" i="35"/>
  <c r="H35" i="35" s="1"/>
  <c r="O35" i="35" s="1"/>
  <c r="F38" i="35"/>
  <c r="H38" i="35" s="1"/>
  <c r="O38" i="35" s="1"/>
  <c r="Q38" i="35"/>
  <c r="S38" i="35" s="1"/>
  <c r="AE38" i="35"/>
  <c r="AG38" i="35" s="1"/>
  <c r="Q46" i="35"/>
  <c r="Q19" i="36"/>
  <c r="S19" i="36" s="1"/>
  <c r="AE19" i="36"/>
  <c r="AG19" i="36" s="1"/>
  <c r="J19" i="36"/>
  <c r="L19" i="36" s="1"/>
  <c r="X19" i="36"/>
  <c r="Z19" i="36" s="1"/>
  <c r="AL19" i="36"/>
  <c r="AN19" i="36" s="1"/>
  <c r="AE46" i="36"/>
  <c r="J46" i="36"/>
  <c r="AL46" i="36"/>
  <c r="Q46" i="36"/>
  <c r="F46" i="36"/>
  <c r="X46" i="36"/>
  <c r="AE46" i="34"/>
  <c r="X46" i="34"/>
  <c r="G44" i="35"/>
  <c r="AL40" i="35"/>
  <c r="AN40" i="35" s="1"/>
  <c r="Q41" i="35"/>
  <c r="S41" i="35" s="1"/>
  <c r="AE41" i="35"/>
  <c r="AG41" i="35" s="1"/>
  <c r="J41" i="35"/>
  <c r="L41" i="35" s="1"/>
  <c r="F41" i="35"/>
  <c r="H41" i="35" s="1"/>
  <c r="AL41" i="35"/>
  <c r="AN41" i="35" s="1"/>
  <c r="G46" i="35"/>
  <c r="X31" i="35"/>
  <c r="Z31" i="35" s="1"/>
  <c r="F31" i="35"/>
  <c r="H31" i="35" s="1"/>
  <c r="O31" i="35" s="1"/>
  <c r="Q34" i="35"/>
  <c r="S34" i="35" s="1"/>
  <c r="AL45" i="35"/>
  <c r="AN45" i="35" s="1"/>
  <c r="AL18" i="36"/>
  <c r="AN18" i="36" s="1"/>
  <c r="Q18" i="36"/>
  <c r="S18" i="36" s="1"/>
  <c r="AE18" i="36"/>
  <c r="AG18" i="36" s="1"/>
  <c r="X18" i="36"/>
  <c r="Z18" i="36" s="1"/>
  <c r="F18" i="36"/>
  <c r="H18" i="36" s="1"/>
  <c r="O18" i="36" s="1"/>
  <c r="Q34" i="34"/>
  <c r="S34" i="34" s="1"/>
  <c r="J35" i="34"/>
  <c r="L35" i="34" s="1"/>
  <c r="Q43" i="34"/>
  <c r="AL16" i="35"/>
  <c r="AN16" i="35" s="1"/>
  <c r="Q23" i="35"/>
  <c r="S23" i="35" s="1"/>
  <c r="X26" i="35"/>
  <c r="Z26" i="35" s="1"/>
  <c r="F26" i="35"/>
  <c r="H26" i="35" s="1"/>
  <c r="O26" i="35" s="1"/>
  <c r="J27" i="35"/>
  <c r="L27" i="35" s="1"/>
  <c r="AE31" i="35"/>
  <c r="AG31" i="35" s="1"/>
  <c r="F34" i="35"/>
  <c r="H34" i="35" s="1"/>
  <c r="O34" i="35" s="1"/>
  <c r="J38" i="35"/>
  <c r="L38" i="35" s="1"/>
  <c r="X43" i="35"/>
  <c r="L21" i="36"/>
  <c r="S23" i="37"/>
  <c r="Q35" i="35"/>
  <c r="S35" i="35" s="1"/>
  <c r="Q17" i="36"/>
  <c r="S17" i="36" s="1"/>
  <c r="J17" i="36"/>
  <c r="L17" i="36" s="1"/>
  <c r="X17" i="36"/>
  <c r="Z17" i="36" s="1"/>
  <c r="F17" i="36"/>
  <c r="H17" i="36" s="1"/>
  <c r="O17" i="36" s="1"/>
  <c r="AL17" i="36"/>
  <c r="AN17" i="36" s="1"/>
  <c r="AE17" i="36"/>
  <c r="AG17" i="36" s="1"/>
  <c r="J18" i="36"/>
  <c r="L18" i="36" s="1"/>
  <c r="AL45" i="36"/>
  <c r="AN45" i="36" s="1"/>
  <c r="Q45" i="36"/>
  <c r="S45" i="36" s="1"/>
  <c r="AE45" i="36"/>
  <c r="AG45" i="36" s="1"/>
  <c r="J45" i="36"/>
  <c r="L45" i="36" s="1"/>
  <c r="X45" i="36"/>
  <c r="Z45" i="36" s="1"/>
  <c r="F45" i="36"/>
  <c r="H45" i="36" s="1"/>
  <c r="Q44" i="34"/>
  <c r="J46" i="34"/>
  <c r="AE25" i="35"/>
  <c r="AG25" i="35" s="1"/>
  <c r="J25" i="35"/>
  <c r="L25" i="35" s="1"/>
  <c r="J31" i="35"/>
  <c r="L31" i="35" s="1"/>
  <c r="J34" i="35"/>
  <c r="L34" i="35" s="1"/>
  <c r="AE34" i="35"/>
  <c r="AG34" i="35" s="1"/>
  <c r="F36" i="35"/>
  <c r="H36" i="35" s="1"/>
  <c r="AL34" i="34"/>
  <c r="AN34" i="34" s="1"/>
  <c r="X15" i="35"/>
  <c r="Z15" i="35" s="1"/>
  <c r="U21" i="35"/>
  <c r="V21" i="35" s="1"/>
  <c r="AL24" i="35"/>
  <c r="AN24" i="35" s="1"/>
  <c r="AE30" i="35"/>
  <c r="AG30" i="35" s="1"/>
  <c r="J30" i="35"/>
  <c r="L30" i="35" s="1"/>
  <c r="Q15" i="36"/>
  <c r="S15" i="36" s="1"/>
  <c r="Q16" i="36"/>
  <c r="S16" i="36" s="1"/>
  <c r="AE16" i="36"/>
  <c r="AG16" i="36" s="1"/>
  <c r="J16" i="36"/>
  <c r="L16" i="36" s="1"/>
  <c r="X16" i="36"/>
  <c r="Z16" i="36" s="1"/>
  <c r="F16" i="36"/>
  <c r="H16" i="36" s="1"/>
  <c r="O16" i="36" s="1"/>
  <c r="Z22" i="36"/>
  <c r="Q27" i="36"/>
  <c r="S27" i="36" s="1"/>
  <c r="F43" i="34"/>
  <c r="X43" i="34"/>
  <c r="AL17" i="35"/>
  <c r="AN17" i="35" s="1"/>
  <c r="Q17" i="35"/>
  <c r="S17" i="35" s="1"/>
  <c r="F19" i="35"/>
  <c r="H19" i="35" s="1"/>
  <c r="AE20" i="35"/>
  <c r="AG20" i="35" s="1"/>
  <c r="X20" i="35"/>
  <c r="Z20" i="35" s="1"/>
  <c r="Q22" i="35"/>
  <c r="S22" i="35" s="1"/>
  <c r="AE22" i="35"/>
  <c r="AG22" i="35" s="1"/>
  <c r="X22" i="35"/>
  <c r="Z22" i="35" s="1"/>
  <c r="J23" i="35"/>
  <c r="L23" i="35" s="1"/>
  <c r="X23" i="35"/>
  <c r="Z23" i="35" s="1"/>
  <c r="F30" i="35"/>
  <c r="H30" i="35" s="1"/>
  <c r="AL31" i="35"/>
  <c r="AN31" i="35" s="1"/>
  <c r="X32" i="35"/>
  <c r="Z32" i="35" s="1"/>
  <c r="J33" i="35"/>
  <c r="L33" i="35" s="1"/>
  <c r="X33" i="35"/>
  <c r="Z33" i="35" s="1"/>
  <c r="F33" i="35"/>
  <c r="H33" i="35" s="1"/>
  <c r="AE33" i="35"/>
  <c r="AG33" i="35" s="1"/>
  <c r="AL34" i="35"/>
  <c r="AN34" i="35" s="1"/>
  <c r="X41" i="35"/>
  <c r="Z41" i="35" s="1"/>
  <c r="S45" i="35"/>
  <c r="AL26" i="36"/>
  <c r="AN26" i="36" s="1"/>
  <c r="AP26" i="36" s="1"/>
  <c r="AL40" i="36"/>
  <c r="AN40" i="36" s="1"/>
  <c r="AL46" i="35"/>
  <c r="AE32" i="36"/>
  <c r="AG32" i="36" s="1"/>
  <c r="J43" i="35"/>
  <c r="F46" i="35"/>
  <c r="AE22" i="36"/>
  <c r="AG22" i="36" s="1"/>
  <c r="F32" i="36"/>
  <c r="H32" i="36" s="1"/>
  <c r="X19" i="37"/>
  <c r="Z19" i="37" s="1"/>
  <c r="X22" i="37"/>
  <c r="Z22" i="37" s="1"/>
  <c r="Q27" i="37"/>
  <c r="S27" i="37" s="1"/>
  <c r="AE27" i="37"/>
  <c r="AG27" i="37" s="1"/>
  <c r="J27" i="37"/>
  <c r="L27" i="37" s="1"/>
  <c r="X27" i="37"/>
  <c r="Z27" i="37" s="1"/>
  <c r="AL27" i="37"/>
  <c r="AN27" i="37" s="1"/>
  <c r="AE43" i="35"/>
  <c r="J46" i="35"/>
  <c r="X23" i="36"/>
  <c r="Z23" i="36" s="1"/>
  <c r="Q26" i="36"/>
  <c r="S26" i="36" s="1"/>
  <c r="J32" i="36"/>
  <c r="L32" i="36" s="1"/>
  <c r="AL32" i="36"/>
  <c r="AN32" i="36" s="1"/>
  <c r="S33" i="37"/>
  <c r="L41" i="37"/>
  <c r="J22" i="36"/>
  <c r="L22" i="36" s="1"/>
  <c r="AN24" i="36"/>
  <c r="J31" i="36"/>
  <c r="L31" i="36" s="1"/>
  <c r="AL34" i="36"/>
  <c r="AN34" i="36" s="1"/>
  <c r="L49" i="37"/>
  <c r="AL19" i="35"/>
  <c r="AN19" i="35" s="1"/>
  <c r="AL36" i="35"/>
  <c r="AN36" i="35" s="1"/>
  <c r="Q43" i="35"/>
  <c r="Q32" i="36"/>
  <c r="S32" i="36" s="1"/>
  <c r="AE38" i="36"/>
  <c r="AG38" i="36" s="1"/>
  <c r="Q38" i="36"/>
  <c r="S38" i="36" s="1"/>
  <c r="J38" i="36"/>
  <c r="L38" i="36" s="1"/>
  <c r="AL38" i="36"/>
  <c r="AN38" i="36" s="1"/>
  <c r="AL41" i="36"/>
  <c r="AN41" i="36" s="1"/>
  <c r="Q41" i="36"/>
  <c r="S41" i="36" s="1"/>
  <c r="AE41" i="36"/>
  <c r="AG41" i="36" s="1"/>
  <c r="X41" i="36"/>
  <c r="Z41" i="36" s="1"/>
  <c r="F41" i="36"/>
  <c r="H41" i="36" s="1"/>
  <c r="X16" i="37"/>
  <c r="Z16" i="37" s="1"/>
  <c r="AE46" i="35"/>
  <c r="X24" i="36"/>
  <c r="Z24" i="36" s="1"/>
  <c r="Q24" i="36"/>
  <c r="S24" i="36" s="1"/>
  <c r="Q30" i="36"/>
  <c r="S30" i="36" s="1"/>
  <c r="J30" i="36"/>
  <c r="L30" i="36" s="1"/>
  <c r="X30" i="36"/>
  <c r="Z30" i="36" s="1"/>
  <c r="F38" i="36"/>
  <c r="H38" i="36" s="1"/>
  <c r="O38" i="36" s="1"/>
  <c r="Q25" i="36"/>
  <c r="S25" i="36" s="1"/>
  <c r="J25" i="36"/>
  <c r="L25" i="36" s="1"/>
  <c r="X25" i="36"/>
  <c r="Z25" i="36" s="1"/>
  <c r="J26" i="36"/>
  <c r="L26" i="36" s="1"/>
  <c r="X26" i="36"/>
  <c r="Z26" i="36" s="1"/>
  <c r="AE27" i="36"/>
  <c r="AG27" i="36" s="1"/>
  <c r="X27" i="36"/>
  <c r="Z27" i="36" s="1"/>
  <c r="X28" i="36"/>
  <c r="Z28" i="36" s="1"/>
  <c r="F28" i="36"/>
  <c r="H28" i="36" s="1"/>
  <c r="O28" i="36" s="1"/>
  <c r="F44" i="36"/>
  <c r="Q44" i="36"/>
  <c r="J44" i="36"/>
  <c r="X15" i="37"/>
  <c r="Z15" i="37" s="1"/>
  <c r="AL43" i="35"/>
  <c r="U21" i="36"/>
  <c r="Q22" i="36"/>
  <c r="S22" i="36" s="1"/>
  <c r="X33" i="36"/>
  <c r="Z33" i="36" s="1"/>
  <c r="F33" i="36"/>
  <c r="H33" i="36" s="1"/>
  <c r="AE33" i="36"/>
  <c r="AG33" i="36" s="1"/>
  <c r="G46" i="36"/>
  <c r="H43" i="36"/>
  <c r="G44" i="36"/>
  <c r="F43" i="35"/>
  <c r="H43" i="35" s="1"/>
  <c r="AL21" i="36"/>
  <c r="AN21" i="36" s="1"/>
  <c r="X32" i="36"/>
  <c r="Z32" i="36" s="1"/>
  <c r="AL21" i="37"/>
  <c r="AN21" i="37" s="1"/>
  <c r="AL22" i="36"/>
  <c r="AN22" i="36" s="1"/>
  <c r="J28" i="36"/>
  <c r="L28" i="36" s="1"/>
  <c r="J33" i="36"/>
  <c r="L33" i="36" s="1"/>
  <c r="AL43" i="36"/>
  <c r="Q43" i="36"/>
  <c r="AE43" i="36"/>
  <c r="J43" i="36"/>
  <c r="X44" i="36"/>
  <c r="Q18" i="37"/>
  <c r="S18" i="37" s="1"/>
  <c r="AL15" i="38"/>
  <c r="AN15" i="38" s="1"/>
  <c r="L25" i="38"/>
  <c r="J35" i="36"/>
  <c r="L35" i="36" s="1"/>
  <c r="J15" i="37"/>
  <c r="L15" i="37" s="1"/>
  <c r="F18" i="37"/>
  <c r="H18" i="37" s="1"/>
  <c r="O18" i="37" s="1"/>
  <c r="Q22" i="37"/>
  <c r="S22" i="37" s="1"/>
  <c r="J25" i="37"/>
  <c r="L25" i="37" s="1"/>
  <c r="X25" i="37"/>
  <c r="Z25" i="37" s="1"/>
  <c r="F25" i="37"/>
  <c r="H25" i="37" s="1"/>
  <c r="O25" i="37" s="1"/>
  <c r="AL25" i="37"/>
  <c r="AN25" i="37" s="1"/>
  <c r="Q25" i="37"/>
  <c r="S25" i="37" s="1"/>
  <c r="AE25" i="37"/>
  <c r="AG25" i="37" s="1"/>
  <c r="AE35" i="36"/>
  <c r="AG35" i="36" s="1"/>
  <c r="AL18" i="37"/>
  <c r="AN18" i="37" s="1"/>
  <c r="AC21" i="37"/>
  <c r="X23" i="37"/>
  <c r="Z23" i="37" s="1"/>
  <c r="J23" i="37"/>
  <c r="L23" i="37" s="1"/>
  <c r="AL31" i="36"/>
  <c r="AN31" i="36" s="1"/>
  <c r="AP31" i="36" s="1"/>
  <c r="X20" i="37"/>
  <c r="Z20" i="37" s="1"/>
  <c r="Z17" i="38"/>
  <c r="Q16" i="37"/>
  <c r="S16" i="37" s="1"/>
  <c r="J16" i="37"/>
  <c r="L16" i="37" s="1"/>
  <c r="AE16" i="37"/>
  <c r="AG16" i="37" s="1"/>
  <c r="Q15" i="37"/>
  <c r="S15" i="37" s="1"/>
  <c r="Q34" i="36"/>
  <c r="S34" i="36" s="1"/>
  <c r="F15" i="37"/>
  <c r="H15" i="37" s="1"/>
  <c r="X18" i="37"/>
  <c r="Z18" i="37" s="1"/>
  <c r="Q19" i="37"/>
  <c r="S19" i="37" s="1"/>
  <c r="J19" i="37"/>
  <c r="L19" i="37" s="1"/>
  <c r="AN23" i="37"/>
  <c r="AP23" i="37" s="1"/>
  <c r="AE26" i="37"/>
  <c r="AG26" i="37" s="1"/>
  <c r="AL31" i="37"/>
  <c r="AN31" i="37" s="1"/>
  <c r="Q31" i="37"/>
  <c r="S31" i="37" s="1"/>
  <c r="AE31" i="37"/>
  <c r="AG31" i="37" s="1"/>
  <c r="J31" i="37"/>
  <c r="L31" i="37" s="1"/>
  <c r="Q35" i="37"/>
  <c r="S35" i="37" s="1"/>
  <c r="AE36" i="37"/>
  <c r="AG36" i="37" s="1"/>
  <c r="F43" i="37"/>
  <c r="AE18" i="38"/>
  <c r="AG18" i="38" s="1"/>
  <c r="J18" i="38"/>
  <c r="L18" i="38" s="1"/>
  <c r="X18" i="38"/>
  <c r="Z18" i="38" s="1"/>
  <c r="Q18" i="38"/>
  <c r="S18" i="38" s="1"/>
  <c r="F18" i="38"/>
  <c r="H18" i="38" s="1"/>
  <c r="O18" i="38" s="1"/>
  <c r="AL18" i="38"/>
  <c r="AN18" i="38" s="1"/>
  <c r="AE21" i="38"/>
  <c r="AG21" i="38" s="1"/>
  <c r="AL21" i="38"/>
  <c r="AN21" i="38" s="1"/>
  <c r="X21" i="38"/>
  <c r="Z21" i="38" s="1"/>
  <c r="X28" i="38"/>
  <c r="Z28" i="38" s="1"/>
  <c r="F34" i="36"/>
  <c r="H34" i="36" s="1"/>
  <c r="O34" i="36" s="1"/>
  <c r="X34" i="36"/>
  <c r="Z34" i="36" s="1"/>
  <c r="AL35" i="36"/>
  <c r="AN35" i="36" s="1"/>
  <c r="F19" i="37"/>
  <c r="H19" i="37" s="1"/>
  <c r="AE19" i="37"/>
  <c r="AG19" i="37" s="1"/>
  <c r="AE22" i="37"/>
  <c r="AG22" i="37" s="1"/>
  <c r="AL22" i="37"/>
  <c r="AN22" i="37" s="1"/>
  <c r="Q30" i="37"/>
  <c r="S30" i="37" s="1"/>
  <c r="F31" i="37"/>
  <c r="H31" i="37" s="1"/>
  <c r="O31" i="37" s="1"/>
  <c r="AE32" i="37"/>
  <c r="AG32" i="37" s="1"/>
  <c r="AL34" i="37"/>
  <c r="AN34" i="37" s="1"/>
  <c r="H37" i="37"/>
  <c r="G44" i="37"/>
  <c r="G43" i="37"/>
  <c r="Q32" i="37"/>
  <c r="S32" i="37" s="1"/>
  <c r="F19" i="38"/>
  <c r="H19" i="38" s="1"/>
  <c r="AL26" i="38"/>
  <c r="AN26" i="38" s="1"/>
  <c r="L33" i="38"/>
  <c r="AL38" i="37"/>
  <c r="AN38" i="37" s="1"/>
  <c r="X40" i="37"/>
  <c r="Z40" i="37" s="1"/>
  <c r="AL41" i="37"/>
  <c r="AN41" i="37" s="1"/>
  <c r="X27" i="38"/>
  <c r="Z27" i="38" s="1"/>
  <c r="Q36" i="38"/>
  <c r="S36" i="38" s="1"/>
  <c r="AE36" i="38"/>
  <c r="AG36" i="38" s="1"/>
  <c r="J36" i="38"/>
  <c r="L36" i="38" s="1"/>
  <c r="AL36" i="38"/>
  <c r="AN36" i="38" s="1"/>
  <c r="F36" i="38"/>
  <c r="H36" i="38" s="1"/>
  <c r="F44" i="38"/>
  <c r="H44" i="38" s="1"/>
  <c r="J40" i="37"/>
  <c r="L40" i="37" s="1"/>
  <c r="AL45" i="38"/>
  <c r="AN45" i="38" s="1"/>
  <c r="Q45" i="38"/>
  <c r="S45" i="38" s="1"/>
  <c r="F45" i="38"/>
  <c r="H45" i="38" s="1"/>
  <c r="AE45" i="38"/>
  <c r="AG45" i="38" s="1"/>
  <c r="X45" i="38"/>
  <c r="Z45" i="38" s="1"/>
  <c r="K50" i="37"/>
  <c r="L50" i="37" s="1"/>
  <c r="R49" i="37"/>
  <c r="S49" i="37" s="1"/>
  <c r="Y50" i="37"/>
  <c r="AF49" i="37"/>
  <c r="G50" i="37"/>
  <c r="H50" i="37" s="1"/>
  <c r="O50" i="37" s="1"/>
  <c r="AM50" i="37"/>
  <c r="AF50" i="37"/>
  <c r="AM49" i="37"/>
  <c r="F28" i="37"/>
  <c r="H28" i="37" s="1"/>
  <c r="O28" i="37" s="1"/>
  <c r="X28" i="37"/>
  <c r="Z28" i="37" s="1"/>
  <c r="F32" i="37"/>
  <c r="H32" i="37" s="1"/>
  <c r="X32" i="37"/>
  <c r="Z32" i="37" s="1"/>
  <c r="AE40" i="37"/>
  <c r="AG40" i="37" s="1"/>
  <c r="Y49" i="37"/>
  <c r="H21" i="38"/>
  <c r="J45" i="38"/>
  <c r="L45" i="38" s="1"/>
  <c r="Q17" i="37"/>
  <c r="S17" i="37" s="1"/>
  <c r="Q24" i="37"/>
  <c r="S24" i="37" s="1"/>
  <c r="L48" i="37"/>
  <c r="R50" i="37"/>
  <c r="S50" i="37" s="1"/>
  <c r="Q46" i="38"/>
  <c r="X46" i="38"/>
  <c r="AL46" i="38"/>
  <c r="AE46" i="38"/>
  <c r="AE37" i="38" s="1"/>
  <c r="J46" i="38"/>
  <c r="Q22" i="39"/>
  <c r="S22" i="39" s="1"/>
  <c r="AE22" i="39"/>
  <c r="AG22" i="39" s="1"/>
  <c r="J22" i="39"/>
  <c r="L22" i="39" s="1"/>
  <c r="X22" i="39"/>
  <c r="Z22" i="39" s="1"/>
  <c r="F22" i="39"/>
  <c r="H22" i="39" s="1"/>
  <c r="O22" i="39" s="1"/>
  <c r="AL22" i="39"/>
  <c r="AN22" i="39" s="1"/>
  <c r="F17" i="37"/>
  <c r="H17" i="37" s="1"/>
  <c r="O17" i="37" s="1"/>
  <c r="X17" i="37"/>
  <c r="Z17" i="37" s="1"/>
  <c r="F24" i="37"/>
  <c r="H24" i="37" s="1"/>
  <c r="O24" i="37" s="1"/>
  <c r="X24" i="37"/>
  <c r="Z24" i="37" s="1"/>
  <c r="F33" i="37"/>
  <c r="H33" i="37" s="1"/>
  <c r="O33" i="37" s="1"/>
  <c r="F16" i="38"/>
  <c r="H16" i="38" s="1"/>
  <c r="O16" i="38" s="1"/>
  <c r="N21" i="38"/>
  <c r="AN30" i="38"/>
  <c r="Z35" i="38"/>
  <c r="X36" i="38"/>
  <c r="Z36" i="38" s="1"/>
  <c r="X38" i="38"/>
  <c r="Z38" i="38" s="1"/>
  <c r="F46" i="38"/>
  <c r="J32" i="37"/>
  <c r="L32" i="37" s="1"/>
  <c r="AE34" i="37"/>
  <c r="AG34" i="37" s="1"/>
  <c r="X34" i="37"/>
  <c r="Z34" i="37" s="1"/>
  <c r="AL17" i="38"/>
  <c r="AN17" i="38" s="1"/>
  <c r="Q17" i="38"/>
  <c r="S17" i="38" s="1"/>
  <c r="AE17" i="38"/>
  <c r="AG17" i="38" s="1"/>
  <c r="F17" i="38"/>
  <c r="H17" i="38" s="1"/>
  <c r="O17" i="38" s="1"/>
  <c r="AE30" i="38"/>
  <c r="AG30" i="38" s="1"/>
  <c r="X31" i="38"/>
  <c r="Z31" i="38" s="1"/>
  <c r="Q40" i="37"/>
  <c r="S40" i="37" s="1"/>
  <c r="X45" i="37"/>
  <c r="Z45" i="37" s="1"/>
  <c r="Q45" i="37"/>
  <c r="S45" i="37" s="1"/>
  <c r="L16" i="38"/>
  <c r="X35" i="37"/>
  <c r="Z35" i="37" s="1"/>
  <c r="AL40" i="37"/>
  <c r="AN40" i="37" s="1"/>
  <c r="F45" i="37"/>
  <c r="H45" i="37" s="1"/>
  <c r="G49" i="37"/>
  <c r="H49" i="37" s="1"/>
  <c r="AL24" i="38"/>
  <c r="AN24" i="38" s="1"/>
  <c r="X40" i="38"/>
  <c r="Z40" i="38" s="1"/>
  <c r="F40" i="38"/>
  <c r="H40" i="38" s="1"/>
  <c r="AE40" i="38"/>
  <c r="AG40" i="38" s="1"/>
  <c r="J40" i="38"/>
  <c r="L40" i="38" s="1"/>
  <c r="Q40" i="38"/>
  <c r="S40" i="38" s="1"/>
  <c r="AL40" i="38"/>
  <c r="AN40" i="38" s="1"/>
  <c r="J30" i="37"/>
  <c r="L30" i="37" s="1"/>
  <c r="Q36" i="37"/>
  <c r="S36" i="37" s="1"/>
  <c r="AE44" i="37"/>
  <c r="J17" i="38"/>
  <c r="L17" i="38" s="1"/>
  <c r="V21" i="38"/>
  <c r="AL20" i="38"/>
  <c r="AN20" i="38" s="1"/>
  <c r="F26" i="38"/>
  <c r="H26" i="38" s="1"/>
  <c r="O26" i="38" s="1"/>
  <c r="F27" i="38"/>
  <c r="H27" i="38" s="1"/>
  <c r="O27" i="38" s="1"/>
  <c r="H28" i="38"/>
  <c r="O28" i="38" s="1"/>
  <c r="F38" i="38"/>
  <c r="H38" i="38" s="1"/>
  <c r="O38" i="38" s="1"/>
  <c r="AE38" i="38"/>
  <c r="AG38" i="38" s="1"/>
  <c r="G43" i="38"/>
  <c r="X16" i="39"/>
  <c r="Z16" i="39" s="1"/>
  <c r="AE30" i="39"/>
  <c r="AG30" i="39" s="1"/>
  <c r="AL30" i="39"/>
  <c r="AN30" i="39" s="1"/>
  <c r="Q30" i="39"/>
  <c r="S30" i="39" s="1"/>
  <c r="J30" i="39"/>
  <c r="L30" i="39" s="1"/>
  <c r="X30" i="39"/>
  <c r="Z30" i="39" s="1"/>
  <c r="F30" i="39"/>
  <c r="H30" i="39" s="1"/>
  <c r="AN35" i="39"/>
  <c r="L24" i="40"/>
  <c r="AL33" i="37"/>
  <c r="AN33" i="37" s="1"/>
  <c r="Q41" i="37"/>
  <c r="S41" i="37" s="1"/>
  <c r="AL16" i="38"/>
  <c r="AN16" i="38" s="1"/>
  <c r="X22" i="38"/>
  <c r="Z22" i="38" s="1"/>
  <c r="Q24" i="38"/>
  <c r="S24" i="38" s="1"/>
  <c r="AL27" i="38"/>
  <c r="AN27" i="38" s="1"/>
  <c r="AL34" i="38"/>
  <c r="AN34" i="38" s="1"/>
  <c r="F35" i="38"/>
  <c r="H35" i="38" s="1"/>
  <c r="O35" i="38" s="1"/>
  <c r="Q35" i="38"/>
  <c r="S35" i="38" s="1"/>
  <c r="Q38" i="38"/>
  <c r="S38" i="38" s="1"/>
  <c r="V21" i="39"/>
  <c r="X15" i="40"/>
  <c r="Z15" i="40" s="1"/>
  <c r="F15" i="40"/>
  <c r="H15" i="40" s="1"/>
  <c r="Q15" i="40"/>
  <c r="S15" i="40" s="1"/>
  <c r="AL15" i="40"/>
  <c r="AN15" i="40" s="1"/>
  <c r="AE15" i="40"/>
  <c r="AG15" i="40" s="1"/>
  <c r="J15" i="40"/>
  <c r="L15" i="40" s="1"/>
  <c r="AL19" i="38"/>
  <c r="AN19" i="38" s="1"/>
  <c r="F22" i="38"/>
  <c r="H22" i="38" s="1"/>
  <c r="O22" i="38" s="1"/>
  <c r="X33" i="38"/>
  <c r="Z33" i="38" s="1"/>
  <c r="F33" i="38"/>
  <c r="H33" i="38" s="1"/>
  <c r="F34" i="38"/>
  <c r="H34" i="38" s="1"/>
  <c r="O34" i="38" s="1"/>
  <c r="Q23" i="38"/>
  <c r="S23" i="38" s="1"/>
  <c r="X30" i="38"/>
  <c r="Z30" i="38" s="1"/>
  <c r="Q30" i="38"/>
  <c r="S30" i="38" s="1"/>
  <c r="Q31" i="38"/>
  <c r="S31" i="38" s="1"/>
  <c r="AE31" i="38"/>
  <c r="AG31" i="38" s="1"/>
  <c r="J32" i="38"/>
  <c r="L32" i="38" s="1"/>
  <c r="X32" i="38"/>
  <c r="Z32" i="38" s="1"/>
  <c r="Z15" i="39"/>
  <c r="N21" i="39"/>
  <c r="O21" i="39" s="1"/>
  <c r="F23" i="38"/>
  <c r="H23" i="38" s="1"/>
  <c r="O23" i="38" s="1"/>
  <c r="X23" i="38"/>
  <c r="Z23" i="38" s="1"/>
  <c r="F30" i="38"/>
  <c r="H30" i="38" s="1"/>
  <c r="F31" i="38"/>
  <c r="H31" i="38" s="1"/>
  <c r="O31" i="38" s="1"/>
  <c r="F32" i="38"/>
  <c r="H32" i="38" s="1"/>
  <c r="AE34" i="38"/>
  <c r="AG34" i="38" s="1"/>
  <c r="J35" i="38"/>
  <c r="L35" i="38" s="1"/>
  <c r="AE35" i="38"/>
  <c r="AG35" i="38" s="1"/>
  <c r="J24" i="38"/>
  <c r="L24" i="38" s="1"/>
  <c r="J28" i="38"/>
  <c r="L28" i="38" s="1"/>
  <c r="AE32" i="38"/>
  <c r="AG32" i="38" s="1"/>
  <c r="J34" i="38"/>
  <c r="L34" i="38" s="1"/>
  <c r="Q25" i="39"/>
  <c r="S25" i="39" s="1"/>
  <c r="AL25" i="38"/>
  <c r="AN25" i="38" s="1"/>
  <c r="Q26" i="38"/>
  <c r="S26" i="38" s="1"/>
  <c r="X26" i="38"/>
  <c r="Z26" i="38" s="1"/>
  <c r="J27" i="38"/>
  <c r="L27" i="38" s="1"/>
  <c r="AE27" i="38"/>
  <c r="AG27" i="38" s="1"/>
  <c r="J38" i="38"/>
  <c r="L38" i="38" s="1"/>
  <c r="Q41" i="38"/>
  <c r="S41" i="38" s="1"/>
  <c r="AE41" i="38"/>
  <c r="AG41" i="38" s="1"/>
  <c r="J41" i="38"/>
  <c r="L41" i="38" s="1"/>
  <c r="X41" i="38"/>
  <c r="Z41" i="38" s="1"/>
  <c r="AL21" i="39"/>
  <c r="AN21" i="39" s="1"/>
  <c r="AE21" i="39"/>
  <c r="AG21" i="39" s="1"/>
  <c r="H16" i="40"/>
  <c r="O16" i="40" s="1"/>
  <c r="F32" i="39"/>
  <c r="H32" i="39" s="1"/>
  <c r="AL32" i="39"/>
  <c r="AN32" i="39" s="1"/>
  <c r="Q32" i="39"/>
  <c r="S32" i="39" s="1"/>
  <c r="AC32" i="39" s="1"/>
  <c r="AE32" i="39"/>
  <c r="AG32" i="39" s="1"/>
  <c r="X33" i="39"/>
  <c r="Z33" i="39" s="1"/>
  <c r="U21" i="39"/>
  <c r="AC21" i="39"/>
  <c r="AL31" i="40"/>
  <c r="AN31" i="40" s="1"/>
  <c r="Q16" i="39"/>
  <c r="S16" i="39" s="1"/>
  <c r="AE16" i="39"/>
  <c r="AG16" i="39" s="1"/>
  <c r="AL18" i="39"/>
  <c r="AN18" i="39" s="1"/>
  <c r="X21" i="39"/>
  <c r="Z21" i="39" s="1"/>
  <c r="J32" i="39"/>
  <c r="L32" i="39" s="1"/>
  <c r="F16" i="39"/>
  <c r="H16" i="39" s="1"/>
  <c r="O16" i="39" s="1"/>
  <c r="Z28" i="40"/>
  <c r="X25" i="38"/>
  <c r="Z25" i="38" s="1"/>
  <c r="X19" i="39"/>
  <c r="Z19" i="39" s="1"/>
  <c r="Q27" i="39"/>
  <c r="S27" i="39" s="1"/>
  <c r="AE27" i="39"/>
  <c r="AG27" i="39" s="1"/>
  <c r="AL27" i="39"/>
  <c r="AN27" i="39" s="1"/>
  <c r="J27" i="39"/>
  <c r="L27" i="39" s="1"/>
  <c r="F27" i="39"/>
  <c r="H27" i="39" s="1"/>
  <c r="O27" i="39" s="1"/>
  <c r="Q46" i="39"/>
  <c r="AE46" i="39"/>
  <c r="J46" i="39"/>
  <c r="J37" i="39" s="1"/>
  <c r="F46" i="39"/>
  <c r="F37" i="39" s="1"/>
  <c r="H37" i="39" s="1"/>
  <c r="AL46" i="39"/>
  <c r="X46" i="39"/>
  <c r="J16" i="39"/>
  <c r="L16" i="39" s="1"/>
  <c r="AL16" i="39"/>
  <c r="AN16" i="39" s="1"/>
  <c r="F20" i="39"/>
  <c r="H20" i="39" s="1"/>
  <c r="O20" i="39" s="1"/>
  <c r="X32" i="39"/>
  <c r="Z32" i="39" s="1"/>
  <c r="J28" i="39"/>
  <c r="L28" i="39" s="1"/>
  <c r="X28" i="39"/>
  <c r="Z28" i="39" s="1"/>
  <c r="Q40" i="39"/>
  <c r="S40" i="39" s="1"/>
  <c r="J40" i="39"/>
  <c r="L40" i="39" s="1"/>
  <c r="X40" i="39"/>
  <c r="Z40" i="39" s="1"/>
  <c r="AL45" i="39"/>
  <c r="AN45" i="39" s="1"/>
  <c r="Q45" i="39"/>
  <c r="S45" i="39" s="1"/>
  <c r="AE45" i="39"/>
  <c r="AG45" i="39" s="1"/>
  <c r="J45" i="39"/>
  <c r="L45" i="39" s="1"/>
  <c r="AE23" i="40"/>
  <c r="AG23" i="40" s="1"/>
  <c r="AL23" i="40"/>
  <c r="AN23" i="40" s="1"/>
  <c r="Q23" i="40"/>
  <c r="S23" i="40" s="1"/>
  <c r="J23" i="40"/>
  <c r="L23" i="40" s="1"/>
  <c r="F23" i="40"/>
  <c r="H23" i="40" s="1"/>
  <c r="O23" i="40" s="1"/>
  <c r="Q18" i="39"/>
  <c r="S18" i="39" s="1"/>
  <c r="X31" i="39"/>
  <c r="Z31" i="39" s="1"/>
  <c r="X36" i="39"/>
  <c r="Z36" i="39" s="1"/>
  <c r="AL41" i="39"/>
  <c r="AN41" i="39" s="1"/>
  <c r="AL22" i="40"/>
  <c r="AN22" i="40" s="1"/>
  <c r="AE44" i="38"/>
  <c r="AL17" i="39"/>
  <c r="AN17" i="39" s="1"/>
  <c r="Q19" i="39"/>
  <c r="S19" i="39" s="1"/>
  <c r="AL19" i="39"/>
  <c r="AN19" i="39" s="1"/>
  <c r="Q20" i="39"/>
  <c r="S20" i="39" s="1"/>
  <c r="AE28" i="39"/>
  <c r="AG28" i="39" s="1"/>
  <c r="H41" i="39"/>
  <c r="X44" i="39"/>
  <c r="X20" i="40"/>
  <c r="Z20" i="40" s="1"/>
  <c r="X23" i="40"/>
  <c r="Z23" i="40" s="1"/>
  <c r="AL24" i="39"/>
  <c r="AN24" i="39" s="1"/>
  <c r="AP24" i="39" s="1"/>
  <c r="L22" i="40"/>
  <c r="AL17" i="41"/>
  <c r="AN17" i="41" s="1"/>
  <c r="J34" i="39"/>
  <c r="L34" i="39" s="1"/>
  <c r="X34" i="39"/>
  <c r="Z34" i="39" s="1"/>
  <c r="AE26" i="40"/>
  <c r="AG26" i="40" s="1"/>
  <c r="AG41" i="40"/>
  <c r="J18" i="39"/>
  <c r="L18" i="39" s="1"/>
  <c r="X18" i="39"/>
  <c r="Z18" i="39" s="1"/>
  <c r="F19" i="39"/>
  <c r="H19" i="39" s="1"/>
  <c r="AE25" i="39"/>
  <c r="AG25" i="39" s="1"/>
  <c r="Q28" i="39"/>
  <c r="S28" i="39" s="1"/>
  <c r="F34" i="39"/>
  <c r="H34" i="39" s="1"/>
  <c r="O34" i="39" s="1"/>
  <c r="AE34" i="39"/>
  <c r="AG34" i="39" s="1"/>
  <c r="Q38" i="39"/>
  <c r="S38" i="39" s="1"/>
  <c r="AL38" i="39"/>
  <c r="AN38" i="39" s="1"/>
  <c r="J38" i="39"/>
  <c r="L38" i="39" s="1"/>
  <c r="AE38" i="39"/>
  <c r="AG38" i="39" s="1"/>
  <c r="F38" i="39"/>
  <c r="H38" i="39" s="1"/>
  <c r="AL25" i="40"/>
  <c r="AN25" i="40" s="1"/>
  <c r="F18" i="39"/>
  <c r="H18" i="39" s="1"/>
  <c r="O18" i="39" s="1"/>
  <c r="X20" i="39"/>
  <c r="Z20" i="39" s="1"/>
  <c r="F25" i="39"/>
  <c r="H25" i="39" s="1"/>
  <c r="O25" i="39" s="1"/>
  <c r="X25" i="39"/>
  <c r="Z25" i="39" s="1"/>
  <c r="AL28" i="39"/>
  <c r="AN28" i="39" s="1"/>
  <c r="F33" i="39"/>
  <c r="H33" i="39" s="1"/>
  <c r="Q33" i="39"/>
  <c r="S33" i="39" s="1"/>
  <c r="AE33" i="39"/>
  <c r="AG33" i="39" s="1"/>
  <c r="AE43" i="39"/>
  <c r="Q18" i="40"/>
  <c r="S18" i="40" s="1"/>
  <c r="AL18" i="40"/>
  <c r="AN18" i="40" s="1"/>
  <c r="J18" i="40"/>
  <c r="L18" i="40" s="1"/>
  <c r="AE18" i="40"/>
  <c r="AG18" i="40" s="1"/>
  <c r="AE17" i="39"/>
  <c r="AG17" i="39" s="1"/>
  <c r="X26" i="39"/>
  <c r="Z26" i="39" s="1"/>
  <c r="AE40" i="39"/>
  <c r="AG40" i="39" s="1"/>
  <c r="F18" i="40"/>
  <c r="H18" i="40" s="1"/>
  <c r="O18" i="40" s="1"/>
  <c r="Q16" i="40"/>
  <c r="S16" i="40" s="1"/>
  <c r="X17" i="40"/>
  <c r="Z17" i="40" s="1"/>
  <c r="AL17" i="40"/>
  <c r="AN17" i="40" s="1"/>
  <c r="J19" i="40"/>
  <c r="L19" i="40" s="1"/>
  <c r="F19" i="40"/>
  <c r="H19" i="40" s="1"/>
  <c r="X24" i="40"/>
  <c r="Z24" i="40" s="1"/>
  <c r="AE32" i="40"/>
  <c r="AG32" i="40" s="1"/>
  <c r="L33" i="40"/>
  <c r="H36" i="40"/>
  <c r="AN19" i="41"/>
  <c r="AE44" i="39"/>
  <c r="AE19" i="40"/>
  <c r="AG19" i="40" s="1"/>
  <c r="AL26" i="39"/>
  <c r="AN26" i="39" s="1"/>
  <c r="AL31" i="39"/>
  <c r="AN31" i="39" s="1"/>
  <c r="AL36" i="39"/>
  <c r="AN36" i="39" s="1"/>
  <c r="F43" i="39"/>
  <c r="AE16" i="40"/>
  <c r="AG16" i="40" s="1"/>
  <c r="J17" i="40"/>
  <c r="L17" i="40" s="1"/>
  <c r="AE20" i="40"/>
  <c r="AG20" i="40" s="1"/>
  <c r="AL30" i="40"/>
  <c r="AN30" i="40" s="1"/>
  <c r="AE43" i="40"/>
  <c r="G43" i="39"/>
  <c r="Q44" i="39"/>
  <c r="J16" i="40"/>
  <c r="L16" i="40" s="1"/>
  <c r="AE17" i="40"/>
  <c r="AG17" i="40" s="1"/>
  <c r="N21" i="40"/>
  <c r="O21" i="40" s="1"/>
  <c r="L48" i="40"/>
  <c r="Z26" i="41"/>
  <c r="J43" i="39"/>
  <c r="Q19" i="40"/>
  <c r="S19" i="40" s="1"/>
  <c r="Q20" i="40"/>
  <c r="S20" i="40" s="1"/>
  <c r="AL20" i="40"/>
  <c r="AN20" i="40" s="1"/>
  <c r="H31" i="41"/>
  <c r="O31" i="41" s="1"/>
  <c r="AL16" i="40"/>
  <c r="AN16" i="40" s="1"/>
  <c r="AL19" i="40"/>
  <c r="AN19" i="40" s="1"/>
  <c r="Q26" i="40"/>
  <c r="S26" i="40" s="1"/>
  <c r="J26" i="40"/>
  <c r="L26" i="40" s="1"/>
  <c r="X26" i="40"/>
  <c r="Z26" i="40" s="1"/>
  <c r="X34" i="40"/>
  <c r="Z34" i="40" s="1"/>
  <c r="AN36" i="40"/>
  <c r="F44" i="39"/>
  <c r="H44" i="39" s="1"/>
  <c r="Q17" i="40"/>
  <c r="S17" i="40" s="1"/>
  <c r="G50" i="40"/>
  <c r="H50" i="40" s="1"/>
  <c r="AM50" i="40"/>
  <c r="K49" i="40"/>
  <c r="L49" i="40" s="1"/>
  <c r="R50" i="40"/>
  <c r="S50" i="40" s="1"/>
  <c r="Y49" i="40"/>
  <c r="G49" i="40"/>
  <c r="H49" i="40" s="1"/>
  <c r="Y50" i="40"/>
  <c r="AF49" i="40"/>
  <c r="K50" i="40"/>
  <c r="L50" i="40" s="1"/>
  <c r="R49" i="40"/>
  <c r="S49" i="40" s="1"/>
  <c r="AF50" i="40"/>
  <c r="U21" i="40"/>
  <c r="V21" i="40" s="1"/>
  <c r="AL26" i="40"/>
  <c r="AN26" i="40" s="1"/>
  <c r="Q33" i="40"/>
  <c r="S33" i="40" s="1"/>
  <c r="AE40" i="40"/>
  <c r="AG40" i="40" s="1"/>
  <c r="AN23" i="41"/>
  <c r="X19" i="40"/>
  <c r="Z19" i="40" s="1"/>
  <c r="X25" i="40"/>
  <c r="Z25" i="40" s="1"/>
  <c r="Q25" i="40"/>
  <c r="S25" i="40" s="1"/>
  <c r="AE25" i="40"/>
  <c r="AG25" i="40" s="1"/>
  <c r="Q45" i="40"/>
  <c r="S45" i="40" s="1"/>
  <c r="J44" i="40"/>
  <c r="X44" i="40"/>
  <c r="X15" i="41"/>
  <c r="Z15" i="41" s="1"/>
  <c r="X34" i="41"/>
  <c r="Z34" i="41" s="1"/>
  <c r="Q34" i="41"/>
  <c r="S34" i="41" s="1"/>
  <c r="AE34" i="41"/>
  <c r="AG34" i="41" s="1"/>
  <c r="AL34" i="41"/>
  <c r="AN34" i="41" s="1"/>
  <c r="J34" i="41"/>
  <c r="L34" i="41" s="1"/>
  <c r="F34" i="40"/>
  <c r="H34" i="40" s="1"/>
  <c r="O34" i="40" s="1"/>
  <c r="F44" i="40"/>
  <c r="H44" i="40" s="1"/>
  <c r="L46" i="40"/>
  <c r="N21" i="41"/>
  <c r="F34" i="41"/>
  <c r="H34" i="41" s="1"/>
  <c r="O34" i="41" s="1"/>
  <c r="AL24" i="40"/>
  <c r="AN24" i="40" s="1"/>
  <c r="J31" i="40"/>
  <c r="L31" i="40" s="1"/>
  <c r="Q35" i="40"/>
  <c r="S35" i="40" s="1"/>
  <c r="J43" i="40"/>
  <c r="S18" i="41"/>
  <c r="F40" i="41"/>
  <c r="H40" i="41" s="1"/>
  <c r="AE45" i="41"/>
  <c r="AG45" i="41" s="1"/>
  <c r="AL32" i="40"/>
  <c r="AN32" i="40" s="1"/>
  <c r="J34" i="40"/>
  <c r="L34" i="40" s="1"/>
  <c r="AE44" i="40"/>
  <c r="X38" i="41"/>
  <c r="Z38" i="41" s="1"/>
  <c r="F32" i="40"/>
  <c r="H32" i="40" s="1"/>
  <c r="AL45" i="40"/>
  <c r="AN45" i="40" s="1"/>
  <c r="AP45" i="40" s="1"/>
  <c r="U21" i="41"/>
  <c r="V21" i="41" s="1"/>
  <c r="AE31" i="40"/>
  <c r="AG31" i="40" s="1"/>
  <c r="X32" i="40"/>
  <c r="Z32" i="40" s="1"/>
  <c r="AE34" i="40"/>
  <c r="AG34" i="40" s="1"/>
  <c r="J36" i="40"/>
  <c r="L36" i="40" s="1"/>
  <c r="Q44" i="40"/>
  <c r="X28" i="41"/>
  <c r="Z28" i="41" s="1"/>
  <c r="Q28" i="41"/>
  <c r="S28" i="41" s="1"/>
  <c r="AE28" i="41"/>
  <c r="AG28" i="41" s="1"/>
  <c r="J28" i="41"/>
  <c r="L28" i="41" s="1"/>
  <c r="F28" i="41"/>
  <c r="H28" i="41" s="1"/>
  <c r="O28" i="41" s="1"/>
  <c r="AL28" i="41"/>
  <c r="AN28" i="41" s="1"/>
  <c r="AL21" i="41"/>
  <c r="AN21" i="41" s="1"/>
  <c r="AL27" i="41"/>
  <c r="AN27" i="41" s="1"/>
  <c r="AE33" i="40"/>
  <c r="AG33" i="40" s="1"/>
  <c r="Q34" i="40"/>
  <c r="S34" i="40" s="1"/>
  <c r="J19" i="41"/>
  <c r="L19" i="41" s="1"/>
  <c r="AL30" i="41"/>
  <c r="AN30" i="41" s="1"/>
  <c r="J43" i="41"/>
  <c r="G50" i="41"/>
  <c r="H50" i="41" s="1"/>
  <c r="O50" i="41" s="1"/>
  <c r="AM50" i="41"/>
  <c r="K49" i="41"/>
  <c r="L49" i="41" s="1"/>
  <c r="R50" i="41"/>
  <c r="S50" i="41" s="1"/>
  <c r="Y49" i="41"/>
  <c r="G49" i="41"/>
  <c r="H49" i="41" s="1"/>
  <c r="AF50" i="41"/>
  <c r="AM49" i="41"/>
  <c r="K50" i="41"/>
  <c r="L50" i="41" s="1"/>
  <c r="R49" i="41"/>
  <c r="S49" i="41" s="1"/>
  <c r="Y50" i="41"/>
  <c r="AF49" i="41"/>
  <c r="J17" i="41"/>
  <c r="L17" i="41" s="1"/>
  <c r="AE17" i="41"/>
  <c r="AG17" i="41" s="1"/>
  <c r="X17" i="41"/>
  <c r="Z17" i="41" s="1"/>
  <c r="F17" i="41"/>
  <c r="H17" i="41" s="1"/>
  <c r="O17" i="41" s="1"/>
  <c r="AN22" i="41"/>
  <c r="H30" i="41"/>
  <c r="AL34" i="40"/>
  <c r="AN34" i="40" s="1"/>
  <c r="Q43" i="40"/>
  <c r="X43" i="40"/>
  <c r="J45" i="40"/>
  <c r="L45" i="40" s="1"/>
  <c r="Q27" i="41"/>
  <c r="S27" i="41" s="1"/>
  <c r="F36" i="41"/>
  <c r="H36" i="41" s="1"/>
  <c r="AL31" i="41"/>
  <c r="AN31" i="41" s="1"/>
  <c r="F41" i="41"/>
  <c r="H41" i="41" s="1"/>
  <c r="AE21" i="41"/>
  <c r="AG21" i="41" s="1"/>
  <c r="AE27" i="41"/>
  <c r="AG27" i="41" s="1"/>
  <c r="X27" i="41"/>
  <c r="Z27" i="41" s="1"/>
  <c r="F27" i="41"/>
  <c r="H27" i="41" s="1"/>
  <c r="O27" i="41" s="1"/>
  <c r="Q32" i="41"/>
  <c r="S32" i="41" s="1"/>
  <c r="AC32" i="41" s="1"/>
  <c r="F32" i="41"/>
  <c r="H32" i="41" s="1"/>
  <c r="AL32" i="41"/>
  <c r="AN32" i="41" s="1"/>
  <c r="J16" i="41"/>
  <c r="L16" i="41" s="1"/>
  <c r="X16" i="41"/>
  <c r="Z16" i="41" s="1"/>
  <c r="X19" i="41"/>
  <c r="Z19" i="41" s="1"/>
  <c r="F20" i="41"/>
  <c r="H20" i="41" s="1"/>
  <c r="O20" i="41" s="1"/>
  <c r="X22" i="41"/>
  <c r="Z22" i="41" s="1"/>
  <c r="Q23" i="41"/>
  <c r="S23" i="41" s="1"/>
  <c r="X23" i="41"/>
  <c r="Z23" i="41" s="1"/>
  <c r="J24" i="41"/>
  <c r="L24" i="41" s="1"/>
  <c r="AL25" i="41"/>
  <c r="AN25" i="41" s="1"/>
  <c r="AL26" i="41"/>
  <c r="AN26" i="41" s="1"/>
  <c r="L47" i="41"/>
  <c r="F16" i="41"/>
  <c r="H16" i="41" s="1"/>
  <c r="O16" i="41" s="1"/>
  <c r="J18" i="41"/>
  <c r="L18" i="41" s="1"/>
  <c r="X18" i="41"/>
  <c r="Z18" i="41" s="1"/>
  <c r="F19" i="41"/>
  <c r="H19" i="41" s="1"/>
  <c r="F22" i="41"/>
  <c r="H22" i="41" s="1"/>
  <c r="O22" i="41" s="1"/>
  <c r="F23" i="41"/>
  <c r="H23" i="41" s="1"/>
  <c r="O23" i="41" s="1"/>
  <c r="F24" i="41"/>
  <c r="H24" i="41" s="1"/>
  <c r="O24" i="41" s="1"/>
  <c r="X24" i="41"/>
  <c r="Z24" i="41" s="1"/>
  <c r="Q15" i="41"/>
  <c r="S15" i="41" s="1"/>
  <c r="J15" i="41"/>
  <c r="L15" i="41" s="1"/>
  <c r="J27" i="41"/>
  <c r="L27" i="41" s="1"/>
  <c r="J32" i="41"/>
  <c r="L32" i="41" s="1"/>
  <c r="AE33" i="41"/>
  <c r="AG33" i="41" s="1"/>
  <c r="X44" i="41"/>
  <c r="F44" i="41"/>
  <c r="H44" i="41" s="1"/>
  <c r="Q44" i="41"/>
  <c r="F15" i="41"/>
  <c r="H15" i="41" s="1"/>
  <c r="AE19" i="41"/>
  <c r="AG19" i="41" s="1"/>
  <c r="J22" i="41"/>
  <c r="L22" i="41" s="1"/>
  <c r="J23" i="41"/>
  <c r="L23" i="41" s="1"/>
  <c r="L46" i="41"/>
  <c r="AE16" i="41"/>
  <c r="AG16" i="41" s="1"/>
  <c r="AE22" i="41"/>
  <c r="AG22" i="41" s="1"/>
  <c r="AE24" i="41"/>
  <c r="AG24" i="41" s="1"/>
  <c r="X35" i="41"/>
  <c r="Z35" i="41" s="1"/>
  <c r="AJ35" i="41" s="1"/>
  <c r="J44" i="41"/>
  <c r="AE15" i="41"/>
  <c r="AG15" i="41" s="1"/>
  <c r="AE18" i="41"/>
  <c r="AG18" i="41" s="1"/>
  <c r="AE23" i="41"/>
  <c r="AG23" i="41" s="1"/>
  <c r="X32" i="41"/>
  <c r="Z32" i="41" s="1"/>
  <c r="AL33" i="41"/>
  <c r="AN33" i="41" s="1"/>
  <c r="AE38" i="41"/>
  <c r="AG38" i="41" s="1"/>
  <c r="AL20" i="41"/>
  <c r="AN20" i="41" s="1"/>
  <c r="X33" i="41"/>
  <c r="Z33" i="41" s="1"/>
  <c r="J35" i="41"/>
  <c r="L35" i="41" s="1"/>
  <c r="AE36" i="41"/>
  <c r="Q38" i="41"/>
  <c r="S38" i="41" s="1"/>
  <c r="AL40" i="41"/>
  <c r="AE41" i="41"/>
  <c r="AE26" i="41"/>
  <c r="AG26" i="41" s="1"/>
  <c r="AE31" i="41"/>
  <c r="AG31" i="41" s="1"/>
  <c r="H37" i="41"/>
  <c r="F45" i="41"/>
  <c r="H45" i="41" s="1"/>
  <c r="AL38" i="41"/>
  <c r="AN38" i="41" s="1"/>
  <c r="F43" i="41"/>
  <c r="H43" i="41" s="1"/>
  <c r="J45" i="41"/>
  <c r="L45" i="41" s="1"/>
  <c r="X43" i="41"/>
  <c r="AL36" i="41"/>
  <c r="AL41" i="41"/>
  <c r="AP35" i="28" l="1"/>
  <c r="AN33" i="25"/>
  <c r="AP25" i="38"/>
  <c r="AP21" i="35"/>
  <c r="AP30" i="31"/>
  <c r="AP20" i="17"/>
  <c r="AP24" i="38"/>
  <c r="AP16" i="33"/>
  <c r="AP40" i="29"/>
  <c r="AQ40" i="29" s="1"/>
  <c r="AP27" i="22"/>
  <c r="AP22" i="17"/>
  <c r="AP36" i="34"/>
  <c r="AP16" i="19"/>
  <c r="AP18" i="21"/>
  <c r="H39" i="23"/>
  <c r="AP41" i="27"/>
  <c r="AP36" i="20"/>
  <c r="H38" i="23"/>
  <c r="AP24" i="14"/>
  <c r="AP31" i="25"/>
  <c r="AP20" i="36"/>
  <c r="AP24" i="25"/>
  <c r="AP32" i="23"/>
  <c r="AP21" i="14"/>
  <c r="AP18" i="13"/>
  <c r="U35" i="28"/>
  <c r="AP23" i="36"/>
  <c r="AP22" i="38"/>
  <c r="AP17" i="11"/>
  <c r="AP41" i="33"/>
  <c r="AP20" i="28"/>
  <c r="S33" i="25"/>
  <c r="U33" i="25" s="1"/>
  <c r="H41" i="18"/>
  <c r="AP35" i="29"/>
  <c r="AP33" i="26"/>
  <c r="AP25" i="22"/>
  <c r="AP33" i="23"/>
  <c r="AP18" i="10"/>
  <c r="AP18" i="27"/>
  <c r="Z20" i="25"/>
  <c r="AP17" i="12"/>
  <c r="AP36" i="39"/>
  <c r="AQ36" i="39" s="1"/>
  <c r="AP43" i="14"/>
  <c r="AQ43" i="14" s="1"/>
  <c r="AP25" i="41"/>
  <c r="AP16" i="40"/>
  <c r="AP28" i="28"/>
  <c r="H32" i="25"/>
  <c r="AP36" i="12"/>
  <c r="AP23" i="29"/>
  <c r="AP32" i="31"/>
  <c r="AP19" i="38"/>
  <c r="AP30" i="27"/>
  <c r="AP28" i="34"/>
  <c r="AP18" i="33"/>
  <c r="AP24" i="28"/>
  <c r="AP33" i="34"/>
  <c r="AP16" i="16"/>
  <c r="AP31" i="18"/>
  <c r="AP34" i="37"/>
  <c r="AP45" i="30"/>
  <c r="AP30" i="29"/>
  <c r="AP20" i="27"/>
  <c r="Z33" i="25"/>
  <c r="AP41" i="26"/>
  <c r="AP26" i="39"/>
  <c r="AP43" i="17"/>
  <c r="AQ43" i="17" s="1"/>
  <c r="AP33" i="15"/>
  <c r="AP43" i="15"/>
  <c r="AP36" i="11"/>
  <c r="AQ36" i="11" s="1"/>
  <c r="AP34" i="35"/>
  <c r="AP38" i="34"/>
  <c r="AP31" i="28"/>
  <c r="H46" i="28"/>
  <c r="AP30" i="24"/>
  <c r="AP27" i="26"/>
  <c r="AP36" i="35"/>
  <c r="AP34" i="34"/>
  <c r="AP30" i="41"/>
  <c r="H43" i="28"/>
  <c r="AP22" i="30"/>
  <c r="AP28" i="17"/>
  <c r="AP33" i="38"/>
  <c r="AP20" i="41"/>
  <c r="AI31" i="11"/>
  <c r="AG35" i="27"/>
  <c r="AP35" i="27" s="1"/>
  <c r="AP24" i="26"/>
  <c r="AP20" i="33"/>
  <c r="AP41" i="39"/>
  <c r="AP22" i="36"/>
  <c r="AP17" i="35"/>
  <c r="AP21" i="22"/>
  <c r="AP20" i="19"/>
  <c r="AP17" i="40"/>
  <c r="AP27" i="38"/>
  <c r="AP32" i="37"/>
  <c r="AP23" i="33"/>
  <c r="AP23" i="31"/>
  <c r="AP45" i="28"/>
  <c r="AP21" i="26"/>
  <c r="AP23" i="26"/>
  <c r="AP19" i="24"/>
  <c r="AQ19" i="24" s="1"/>
  <c r="AP16" i="28"/>
  <c r="AP40" i="36"/>
  <c r="AQ40" i="36" s="1"/>
  <c r="AP30" i="28"/>
  <c r="AP33" i="19"/>
  <c r="AP23" i="12"/>
  <c r="AP19" i="35"/>
  <c r="AP27" i="30"/>
  <c r="AP25" i="28"/>
  <c r="AP18" i="35"/>
  <c r="AP24" i="33"/>
  <c r="AP27" i="21"/>
  <c r="AP30" i="21"/>
  <c r="AP26" i="22"/>
  <c r="H39" i="18"/>
  <c r="AP17" i="34"/>
  <c r="H43" i="27"/>
  <c r="AP24" i="40"/>
  <c r="H44" i="33"/>
  <c r="AP41" i="29"/>
  <c r="AP36" i="19"/>
  <c r="AP28" i="19"/>
  <c r="AP31" i="33"/>
  <c r="AP34" i="40"/>
  <c r="AP33" i="37"/>
  <c r="AP16" i="35"/>
  <c r="AP25" i="30"/>
  <c r="H46" i="26"/>
  <c r="AP27" i="25"/>
  <c r="AP36" i="23"/>
  <c r="AQ36" i="23" s="1"/>
  <c r="AP16" i="15"/>
  <c r="AP43" i="10"/>
  <c r="AP31" i="34"/>
  <c r="AP18" i="14"/>
  <c r="AP20" i="39"/>
  <c r="AP33" i="40"/>
  <c r="AP22" i="34"/>
  <c r="AP25" i="31"/>
  <c r="AP33" i="29"/>
  <c r="N35" i="31"/>
  <c r="AP20" i="20"/>
  <c r="AP22" i="14"/>
  <c r="AP30" i="17"/>
  <c r="AP18" i="40"/>
  <c r="AP41" i="40"/>
  <c r="AP23" i="38"/>
  <c r="AP27" i="37"/>
  <c r="AP28" i="33"/>
  <c r="AP19" i="29"/>
  <c r="AP35" i="31"/>
  <c r="AP17" i="26"/>
  <c r="AP24" i="19"/>
  <c r="AP19" i="13"/>
  <c r="AP43" i="12"/>
  <c r="AQ43" i="12" s="1"/>
  <c r="AP27" i="11"/>
  <c r="AP36" i="40"/>
  <c r="AQ36" i="40" s="1"/>
  <c r="AP18" i="39"/>
  <c r="AP36" i="28"/>
  <c r="AP22" i="27"/>
  <c r="AP26" i="15"/>
  <c r="AP23" i="18"/>
  <c r="AP32" i="32"/>
  <c r="AP36" i="30"/>
  <c r="AQ36" i="30" s="1"/>
  <c r="H44" i="26"/>
  <c r="Z32" i="25"/>
  <c r="AJ32" i="25" s="1"/>
  <c r="AP19" i="21"/>
  <c r="AQ19" i="21" s="1"/>
  <c r="AP33" i="13"/>
  <c r="AP23" i="32"/>
  <c r="AP36" i="27"/>
  <c r="AP41" i="25"/>
  <c r="AP30" i="12"/>
  <c r="AP31" i="39"/>
  <c r="H43" i="38"/>
  <c r="AP40" i="33"/>
  <c r="AQ40" i="33" s="1"/>
  <c r="AP19" i="34"/>
  <c r="AQ19" i="34" s="1"/>
  <c r="AP28" i="30"/>
  <c r="AP19" i="32"/>
  <c r="AQ19" i="32" s="1"/>
  <c r="AP25" i="24"/>
  <c r="AP18" i="26"/>
  <c r="AP32" i="36"/>
  <c r="AP41" i="35"/>
  <c r="H44" i="32"/>
  <c r="N32" i="31"/>
  <c r="AP23" i="27"/>
  <c r="AP22" i="25"/>
  <c r="AP22" i="23"/>
  <c r="AP24" i="17"/>
  <c r="AP35" i="25"/>
  <c r="AP32" i="40"/>
  <c r="AP17" i="28"/>
  <c r="AP18" i="20"/>
  <c r="AP28" i="16"/>
  <c r="AP25" i="18"/>
  <c r="AP28" i="36"/>
  <c r="AP31" i="41"/>
  <c r="AP22" i="41"/>
  <c r="AP40" i="30"/>
  <c r="AP27" i="19"/>
  <c r="AP16" i="17"/>
  <c r="AP27" i="35"/>
  <c r="AP20" i="38"/>
  <c r="AP18" i="37"/>
  <c r="AP35" i="33"/>
  <c r="AP25" i="32"/>
  <c r="AP27" i="32"/>
  <c r="AP21" i="30"/>
  <c r="H44" i="25"/>
  <c r="AP24" i="23"/>
  <c r="AP19" i="25"/>
  <c r="AQ19" i="25" s="1"/>
  <c r="AP22" i="21"/>
  <c r="AP33" i="18"/>
  <c r="AP21" i="40"/>
  <c r="AP21" i="37"/>
  <c r="AP23" i="30"/>
  <c r="AP38" i="27"/>
  <c r="AP30" i="25"/>
  <c r="AP26" i="14"/>
  <c r="AP34" i="39"/>
  <c r="AP34" i="36"/>
  <c r="AP38" i="41"/>
  <c r="AP20" i="40"/>
  <c r="AP17" i="38"/>
  <c r="AP16" i="36"/>
  <c r="AP33" i="30"/>
  <c r="AP26" i="21"/>
  <c r="AP27" i="18"/>
  <c r="AP33" i="41"/>
  <c r="AP17" i="39"/>
  <c r="AP38" i="36"/>
  <c r="AP26" i="33"/>
  <c r="AP19" i="33"/>
  <c r="AP18" i="31"/>
  <c r="AP19" i="30"/>
  <c r="AQ19" i="30" s="1"/>
  <c r="AP18" i="19"/>
  <c r="AP19" i="15"/>
  <c r="AP28" i="13"/>
  <c r="H44" i="35"/>
  <c r="J37" i="38"/>
  <c r="L46" i="38"/>
  <c r="AP38" i="38"/>
  <c r="AP21" i="36"/>
  <c r="AP38" i="30"/>
  <c r="AP36" i="31"/>
  <c r="AP22" i="29"/>
  <c r="AP33" i="33"/>
  <c r="AP21" i="21"/>
  <c r="AP40" i="27"/>
  <c r="AQ40" i="27" s="1"/>
  <c r="AP18" i="38"/>
  <c r="AP35" i="30"/>
  <c r="AP24" i="34"/>
  <c r="AP27" i="31"/>
  <c r="AP38" i="28"/>
  <c r="AP20" i="30"/>
  <c r="AP20" i="26"/>
  <c r="AP25" i="19"/>
  <c r="AP16" i="39"/>
  <c r="AP36" i="38"/>
  <c r="AP23" i="34"/>
  <c r="AP26" i="32"/>
  <c r="AP16" i="30"/>
  <c r="AP35" i="37"/>
  <c r="AP25" i="40"/>
  <c r="AP34" i="30"/>
  <c r="AP36" i="29"/>
  <c r="AP40" i="28"/>
  <c r="AP24" i="21"/>
  <c r="AG32" i="20"/>
  <c r="AP27" i="14"/>
  <c r="AP21" i="12"/>
  <c r="AP17" i="36"/>
  <c r="AP30" i="39"/>
  <c r="H46" i="36"/>
  <c r="H46" i="32"/>
  <c r="AP31" i="26"/>
  <c r="AP43" i="20"/>
  <c r="AQ43" i="20" s="1"/>
  <c r="AP17" i="15"/>
  <c r="AP36" i="16"/>
  <c r="AP21" i="11"/>
  <c r="AP31" i="22"/>
  <c r="AP19" i="10"/>
  <c r="AP30" i="22"/>
  <c r="AP18" i="23"/>
  <c r="AP21" i="20"/>
  <c r="H34" i="15"/>
  <c r="AP36" i="14"/>
  <c r="AQ36" i="14" s="1"/>
  <c r="AP30" i="15"/>
  <c r="AP38" i="37"/>
  <c r="AP24" i="36"/>
  <c r="AP45" i="34"/>
  <c r="AP26" i="35"/>
  <c r="AP41" i="34"/>
  <c r="AP32" i="26"/>
  <c r="AP18" i="24"/>
  <c r="AP36" i="17"/>
  <c r="AQ36" i="17" s="1"/>
  <c r="AP23" i="16"/>
  <c r="AP33" i="14"/>
  <c r="AP23" i="14"/>
  <c r="AP32" i="13"/>
  <c r="AP24" i="13"/>
  <c r="AP25" i="15"/>
  <c r="AP30" i="20"/>
  <c r="AP17" i="37"/>
  <c r="AP41" i="38"/>
  <c r="AP21" i="38"/>
  <c r="H46" i="35"/>
  <c r="AP23" i="35"/>
  <c r="AP36" i="36"/>
  <c r="AQ36" i="36" s="1"/>
  <c r="AP22" i="32"/>
  <c r="AP25" i="27"/>
  <c r="U35" i="27"/>
  <c r="AP35" i="26"/>
  <c r="L44" i="25"/>
  <c r="N44" i="25" s="1"/>
  <c r="O44" i="25" s="1"/>
  <c r="AP21" i="24"/>
  <c r="AP20" i="24"/>
  <c r="H41" i="15"/>
  <c r="H38" i="14"/>
  <c r="AP24" i="12"/>
  <c r="AP18" i="15"/>
  <c r="AP16" i="14"/>
  <c r="AP28" i="37"/>
  <c r="AP36" i="25"/>
  <c r="AQ36" i="25" s="1"/>
  <c r="AG33" i="25"/>
  <c r="AQ33" i="25" s="1"/>
  <c r="AP32" i="22"/>
  <c r="AP25" i="21"/>
  <c r="AP19" i="22"/>
  <c r="AP25" i="23"/>
  <c r="AP43" i="18"/>
  <c r="AP20" i="15"/>
  <c r="AP33" i="16"/>
  <c r="AP22" i="11"/>
  <c r="N35" i="32"/>
  <c r="AP41" i="32"/>
  <c r="AQ41" i="32" s="1"/>
  <c r="AP21" i="9"/>
  <c r="AP20" i="14"/>
  <c r="AP34" i="26"/>
  <c r="AP18" i="22"/>
  <c r="AP16" i="21"/>
  <c r="AP36" i="15"/>
  <c r="AP20" i="11"/>
  <c r="AP21" i="13"/>
  <c r="AP21" i="31"/>
  <c r="AP24" i="9"/>
  <c r="AP28" i="25"/>
  <c r="AP30" i="26"/>
  <c r="AP43" i="24"/>
  <c r="AQ43" i="24" s="1"/>
  <c r="AP36" i="24"/>
  <c r="AQ36" i="24" s="1"/>
  <c r="AP30" i="16"/>
  <c r="AP25" i="17"/>
  <c r="AP19" i="11"/>
  <c r="AP27" i="34"/>
  <c r="AP36" i="32"/>
  <c r="AP25" i="20"/>
  <c r="AP32" i="21"/>
  <c r="AP43" i="19"/>
  <c r="AQ43" i="19" s="1"/>
  <c r="AP31" i="12"/>
  <c r="AP26" i="17"/>
  <c r="AP32" i="12"/>
  <c r="AP32" i="10"/>
  <c r="AP22" i="18"/>
  <c r="AP19" i="18"/>
  <c r="AP30" i="18"/>
  <c r="V33" i="33"/>
  <c r="N33" i="33"/>
  <c r="AI27" i="33"/>
  <c r="AQ27" i="33"/>
  <c r="U23" i="32"/>
  <c r="AC23" i="32"/>
  <c r="U17" i="29"/>
  <c r="AC17" i="29"/>
  <c r="AC28" i="29"/>
  <c r="U28" i="29"/>
  <c r="AB41" i="27"/>
  <c r="AI23" i="28"/>
  <c r="AQ23" i="28"/>
  <c r="N17" i="28"/>
  <c r="V17" i="28"/>
  <c r="AG29" i="28"/>
  <c r="AI15" i="28"/>
  <c r="AJ15" i="28" s="1"/>
  <c r="N34" i="27"/>
  <c r="O34" i="27" s="1"/>
  <c r="V34" i="27"/>
  <c r="N24" i="27"/>
  <c r="V24" i="27"/>
  <c r="V31" i="26"/>
  <c r="N31" i="26"/>
  <c r="U24" i="23"/>
  <c r="AC24" i="23"/>
  <c r="AJ22" i="15"/>
  <c r="AB22" i="15"/>
  <c r="AC25" i="17"/>
  <c r="U25" i="17"/>
  <c r="U27" i="13"/>
  <c r="AC27" i="13"/>
  <c r="N27" i="12"/>
  <c r="V27" i="12"/>
  <c r="AQ16" i="18"/>
  <c r="AI16" i="18"/>
  <c r="AC30" i="17"/>
  <c r="U30" i="17"/>
  <c r="N25" i="18"/>
  <c r="V25" i="18"/>
  <c r="AI26" i="19"/>
  <c r="AQ26" i="19"/>
  <c r="AQ30" i="21"/>
  <c r="AI30" i="21"/>
  <c r="AC20" i="28"/>
  <c r="U20" i="28"/>
  <c r="N30" i="26"/>
  <c r="O30" i="26" s="1"/>
  <c r="V30" i="26"/>
  <c r="V24" i="28"/>
  <c r="N24" i="28"/>
  <c r="U17" i="37"/>
  <c r="AC17" i="37"/>
  <c r="AI19" i="37"/>
  <c r="AJ19" i="37" s="1"/>
  <c r="V38" i="33"/>
  <c r="N38" i="33"/>
  <c r="AQ25" i="34"/>
  <c r="AI25" i="34"/>
  <c r="AQ38" i="32"/>
  <c r="AI38" i="32"/>
  <c r="AJ33" i="31"/>
  <c r="AB33" i="31"/>
  <c r="U34" i="31"/>
  <c r="AC34" i="31"/>
  <c r="U33" i="31"/>
  <c r="AC33" i="31"/>
  <c r="AI24" i="32"/>
  <c r="AQ24" i="32"/>
  <c r="AB41" i="29"/>
  <c r="N38" i="27"/>
  <c r="V38" i="27"/>
  <c r="AJ28" i="25"/>
  <c r="AB28" i="25"/>
  <c r="AI21" i="23"/>
  <c r="AQ21" i="23"/>
  <c r="AI20" i="22"/>
  <c r="AQ20" i="22"/>
  <c r="Z29" i="20"/>
  <c r="AB15" i="20"/>
  <c r="AC15" i="20" s="1"/>
  <c r="V17" i="20"/>
  <c r="N17" i="20"/>
  <c r="AI20" i="16"/>
  <c r="AQ20" i="16"/>
  <c r="AI17" i="17"/>
  <c r="AQ17" i="17"/>
  <c r="U18" i="16"/>
  <c r="AC18" i="16"/>
  <c r="AJ18" i="13"/>
  <c r="AB18" i="13"/>
  <c r="AB26" i="11"/>
  <c r="AJ26" i="11"/>
  <c r="Z29" i="12"/>
  <c r="AB15" i="12"/>
  <c r="AC15" i="12" s="1"/>
  <c r="N48" i="13"/>
  <c r="O48" i="13" s="1"/>
  <c r="N16" i="19"/>
  <c r="V16" i="19"/>
  <c r="AJ31" i="23"/>
  <c r="AB31" i="23"/>
  <c r="V20" i="27"/>
  <c r="N20" i="27"/>
  <c r="N45" i="11"/>
  <c r="O45" i="11" s="1"/>
  <c r="AB24" i="41"/>
  <c r="AJ24" i="41"/>
  <c r="AB18" i="39"/>
  <c r="AJ18" i="39"/>
  <c r="S29" i="40"/>
  <c r="U15" i="40"/>
  <c r="V15" i="40" s="1"/>
  <c r="N19" i="37"/>
  <c r="O19" i="37" s="1"/>
  <c r="AC30" i="36"/>
  <c r="U30" i="36"/>
  <c r="N32" i="36"/>
  <c r="V32" i="36"/>
  <c r="AB22" i="37"/>
  <c r="AJ22" i="37"/>
  <c r="AC34" i="35"/>
  <c r="U34" i="35"/>
  <c r="AC27" i="35"/>
  <c r="U27" i="35"/>
  <c r="AC34" i="33"/>
  <c r="U34" i="33"/>
  <c r="AP38" i="32"/>
  <c r="N17" i="40"/>
  <c r="V17" i="40"/>
  <c r="AJ26" i="39"/>
  <c r="AB26" i="39"/>
  <c r="AJ25" i="38"/>
  <c r="AB25" i="38"/>
  <c r="AC30" i="39"/>
  <c r="U30" i="39"/>
  <c r="N35" i="36"/>
  <c r="V35" i="36"/>
  <c r="AB19" i="36"/>
  <c r="N24" i="33"/>
  <c r="V24" i="33"/>
  <c r="U45" i="32"/>
  <c r="AC28" i="32"/>
  <c r="U28" i="32"/>
  <c r="AQ33" i="31"/>
  <c r="AI33" i="31"/>
  <c r="U31" i="32"/>
  <c r="AC31" i="32"/>
  <c r="AB16" i="31"/>
  <c r="AJ16" i="31"/>
  <c r="AI17" i="32"/>
  <c r="AQ17" i="32"/>
  <c r="AQ34" i="30"/>
  <c r="AI34" i="30"/>
  <c r="U22" i="29"/>
  <c r="AC22" i="29"/>
  <c r="V23" i="31"/>
  <c r="N23" i="31"/>
  <c r="AI26" i="27"/>
  <c r="AQ26" i="27"/>
  <c r="V26" i="29"/>
  <c r="N26" i="29"/>
  <c r="AJ34" i="28"/>
  <c r="AB34" i="28"/>
  <c r="AJ20" i="26"/>
  <c r="AB20" i="26"/>
  <c r="AQ21" i="25"/>
  <c r="AI21" i="25"/>
  <c r="AP31" i="24"/>
  <c r="N19" i="22"/>
  <c r="O19" i="22" s="1"/>
  <c r="U26" i="22"/>
  <c r="AC26" i="22"/>
  <c r="U18" i="20"/>
  <c r="AC18" i="20"/>
  <c r="AB25" i="17"/>
  <c r="AJ25" i="17"/>
  <c r="N34" i="14"/>
  <c r="AP24" i="16"/>
  <c r="V19" i="13"/>
  <c r="N19" i="13"/>
  <c r="N36" i="13"/>
  <c r="O36" i="13" s="1"/>
  <c r="AJ31" i="12"/>
  <c r="AB31" i="12"/>
  <c r="AB21" i="12"/>
  <c r="AJ21" i="12"/>
  <c r="AB27" i="13"/>
  <c r="AJ27" i="13"/>
  <c r="AB30" i="14"/>
  <c r="AJ30" i="14"/>
  <c r="AQ25" i="14"/>
  <c r="AI25" i="14"/>
  <c r="S29" i="16"/>
  <c r="U15" i="16"/>
  <c r="V15" i="16" s="1"/>
  <c r="U43" i="14"/>
  <c r="V43" i="14" s="1"/>
  <c r="N23" i="16"/>
  <c r="V23" i="16"/>
  <c r="N18" i="14"/>
  <c r="V18" i="14"/>
  <c r="AC16" i="17"/>
  <c r="U16" i="17"/>
  <c r="AB30" i="18"/>
  <c r="AJ30" i="18"/>
  <c r="AJ27" i="41"/>
  <c r="AB27" i="41"/>
  <c r="N45" i="40"/>
  <c r="O45" i="40" s="1"/>
  <c r="U25" i="39"/>
  <c r="AC25" i="39"/>
  <c r="Z29" i="40"/>
  <c r="AB15" i="40"/>
  <c r="AC15" i="40" s="1"/>
  <c r="N32" i="37"/>
  <c r="O32" i="37" s="1"/>
  <c r="V32" i="37"/>
  <c r="AJ34" i="36"/>
  <c r="AB34" i="36"/>
  <c r="V26" i="36"/>
  <c r="N26" i="36"/>
  <c r="N35" i="35"/>
  <c r="V35" i="35"/>
  <c r="AB32" i="33"/>
  <c r="AJ32" i="33"/>
  <c r="AI21" i="32"/>
  <c r="AQ21" i="32"/>
  <c r="AB41" i="32"/>
  <c r="AC41" i="32" s="1"/>
  <c r="AQ16" i="32"/>
  <c r="AI16" i="32"/>
  <c r="AQ23" i="33"/>
  <c r="AI23" i="33"/>
  <c r="AQ32" i="31"/>
  <c r="AI32" i="31"/>
  <c r="U31" i="29"/>
  <c r="AC31" i="29"/>
  <c r="AB30" i="29"/>
  <c r="AJ30" i="29"/>
  <c r="AC28" i="27"/>
  <c r="U28" i="27"/>
  <c r="AB19" i="25"/>
  <c r="AI17" i="23"/>
  <c r="AQ17" i="23"/>
  <c r="AC26" i="24"/>
  <c r="U26" i="24"/>
  <c r="N26" i="21"/>
  <c r="V26" i="21"/>
  <c r="N16" i="20"/>
  <c r="V16" i="20"/>
  <c r="AB17" i="19"/>
  <c r="AJ17" i="19"/>
  <c r="AQ17" i="20"/>
  <c r="AI17" i="20"/>
  <c r="AQ22" i="16"/>
  <c r="AI22" i="16"/>
  <c r="AB22" i="16"/>
  <c r="AJ22" i="16"/>
  <c r="AJ21" i="16"/>
  <c r="AB21" i="16"/>
  <c r="AI19" i="12"/>
  <c r="AQ19" i="12"/>
  <c r="AJ22" i="11"/>
  <c r="AB22" i="11"/>
  <c r="AI27" i="12"/>
  <c r="AQ27" i="12"/>
  <c r="AB23" i="13"/>
  <c r="AJ23" i="13"/>
  <c r="AJ26" i="14"/>
  <c r="AB26" i="14"/>
  <c r="AC30" i="19"/>
  <c r="U30" i="19"/>
  <c r="AJ21" i="15"/>
  <c r="AB21" i="15"/>
  <c r="AC16" i="19"/>
  <c r="U16" i="19"/>
  <c r="AQ27" i="28"/>
  <c r="AI27" i="28"/>
  <c r="V24" i="12"/>
  <c r="N24" i="12"/>
  <c r="AI28" i="41"/>
  <c r="AQ28" i="41"/>
  <c r="U45" i="40"/>
  <c r="V45" i="40" s="1"/>
  <c r="U19" i="39"/>
  <c r="V19" i="39" s="1"/>
  <c r="U41" i="38"/>
  <c r="V41" i="38" s="1"/>
  <c r="AB23" i="36"/>
  <c r="AJ23" i="36"/>
  <c r="AI35" i="35"/>
  <c r="AQ35" i="35"/>
  <c r="N41" i="33"/>
  <c r="AI45" i="31"/>
  <c r="AB23" i="33"/>
  <c r="AJ23" i="33"/>
  <c r="AJ34" i="32"/>
  <c r="AB34" i="32"/>
  <c r="N45" i="31"/>
  <c r="O45" i="31" s="1"/>
  <c r="AC28" i="30"/>
  <c r="U28" i="30"/>
  <c r="AJ30" i="27"/>
  <c r="AB30" i="27"/>
  <c r="AQ21" i="27"/>
  <c r="AI21" i="27"/>
  <c r="AQ17" i="27"/>
  <c r="AI17" i="27"/>
  <c r="AB26" i="26"/>
  <c r="AJ26" i="26"/>
  <c r="AJ27" i="23"/>
  <c r="AB27" i="23"/>
  <c r="AQ28" i="22"/>
  <c r="AI28" i="22"/>
  <c r="AQ16" i="20"/>
  <c r="AI16" i="20"/>
  <c r="AJ28" i="18"/>
  <c r="AB28" i="18"/>
  <c r="AP15" i="15"/>
  <c r="AN29" i="15"/>
  <c r="AI24" i="16"/>
  <c r="AQ24" i="16"/>
  <c r="AB32" i="12"/>
  <c r="AJ32" i="12"/>
  <c r="N18" i="12"/>
  <c r="V18" i="12"/>
  <c r="AQ20" i="13"/>
  <c r="AI20" i="13"/>
  <c r="V32" i="11"/>
  <c r="N32" i="11"/>
  <c r="AB28" i="14"/>
  <c r="AJ28" i="14"/>
  <c r="U33" i="9"/>
  <c r="AC33" i="9"/>
  <c r="AB25" i="14"/>
  <c r="AJ25" i="14"/>
  <c r="V28" i="14"/>
  <c r="N28" i="14"/>
  <c r="U16" i="16"/>
  <c r="AC16" i="16"/>
  <c r="V19" i="15"/>
  <c r="N19" i="15"/>
  <c r="AJ26" i="15"/>
  <c r="AB26" i="15"/>
  <c r="AB31" i="16"/>
  <c r="AJ31" i="16"/>
  <c r="AP15" i="26"/>
  <c r="AQ15" i="26" s="1"/>
  <c r="AN29" i="26"/>
  <c r="AB27" i="24"/>
  <c r="AJ27" i="24"/>
  <c r="N17" i="26"/>
  <c r="V17" i="26"/>
  <c r="AC18" i="12"/>
  <c r="U18" i="12"/>
  <c r="AB18" i="11"/>
  <c r="AJ18" i="11"/>
  <c r="AQ32" i="18"/>
  <c r="AI32" i="18"/>
  <c r="AB17" i="21"/>
  <c r="AJ17" i="21"/>
  <c r="AQ16" i="13"/>
  <c r="AI16" i="13"/>
  <c r="AI22" i="13"/>
  <c r="AQ22" i="13"/>
  <c r="H29" i="13"/>
  <c r="U28" i="9"/>
  <c r="AC28" i="9"/>
  <c r="AI24" i="14"/>
  <c r="AQ24" i="14"/>
  <c r="N27" i="31"/>
  <c r="V27" i="31"/>
  <c r="N41" i="40"/>
  <c r="O41" i="40" s="1"/>
  <c r="AI33" i="39"/>
  <c r="AQ33" i="39"/>
  <c r="N33" i="30"/>
  <c r="O33" i="30" s="1"/>
  <c r="V33" i="30"/>
  <c r="U45" i="27"/>
  <c r="AC16" i="22"/>
  <c r="U16" i="22"/>
  <c r="AB32" i="23"/>
  <c r="AJ32" i="23"/>
  <c r="AI24" i="18"/>
  <c r="AQ24" i="18"/>
  <c r="AB17" i="37"/>
  <c r="AJ17" i="37"/>
  <c r="AI36" i="37"/>
  <c r="AJ36" i="37" s="1"/>
  <c r="V16" i="37"/>
  <c r="N16" i="37"/>
  <c r="V28" i="36"/>
  <c r="N28" i="36"/>
  <c r="V25" i="36"/>
  <c r="N25" i="36"/>
  <c r="AJ32" i="35"/>
  <c r="AB32" i="35"/>
  <c r="U17" i="35"/>
  <c r="AC17" i="35"/>
  <c r="AJ30" i="35"/>
  <c r="AB30" i="35"/>
  <c r="U36" i="36"/>
  <c r="V36" i="36" s="1"/>
  <c r="AB17" i="33"/>
  <c r="AJ17" i="33"/>
  <c r="U45" i="30"/>
  <c r="AB45" i="28"/>
  <c r="AI24" i="29"/>
  <c r="AQ24" i="29"/>
  <c r="N40" i="29"/>
  <c r="O40" i="29" s="1"/>
  <c r="V20" i="28"/>
  <c r="N20" i="28"/>
  <c r="AB25" i="29"/>
  <c r="AJ25" i="29"/>
  <c r="AB16" i="26"/>
  <c r="AJ16" i="26"/>
  <c r="N19" i="40"/>
  <c r="O19" i="40" s="1"/>
  <c r="AB31" i="38"/>
  <c r="AJ31" i="38"/>
  <c r="AI40" i="37"/>
  <c r="AC38" i="34"/>
  <c r="U38" i="34"/>
  <c r="U40" i="32"/>
  <c r="V40" i="32" s="1"/>
  <c r="AI17" i="29"/>
  <c r="AQ17" i="29"/>
  <c r="V24" i="29"/>
  <c r="N24" i="29"/>
  <c r="N28" i="27"/>
  <c r="V28" i="27"/>
  <c r="AC30" i="25"/>
  <c r="U30" i="25"/>
  <c r="AI31" i="24"/>
  <c r="AQ31" i="24"/>
  <c r="AJ33" i="20"/>
  <c r="AB33" i="20"/>
  <c r="AI27" i="14"/>
  <c r="AQ27" i="14"/>
  <c r="U18" i="15"/>
  <c r="AC18" i="15"/>
  <c r="N43" i="13"/>
  <c r="V17" i="12"/>
  <c r="N17" i="12"/>
  <c r="Z29" i="14"/>
  <c r="AB15" i="14"/>
  <c r="AI33" i="11"/>
  <c r="AQ33" i="11"/>
  <c r="U31" i="15"/>
  <c r="AC31" i="15"/>
  <c r="U18" i="21"/>
  <c r="AC18" i="21"/>
  <c r="N45" i="26"/>
  <c r="O45" i="26" s="1"/>
  <c r="U36" i="30"/>
  <c r="AJ21" i="30"/>
  <c r="AB21" i="30"/>
  <c r="AC21" i="30" s="1"/>
  <c r="AP19" i="37"/>
  <c r="AQ19" i="37" s="1"/>
  <c r="AP36" i="37"/>
  <c r="AQ36" i="37" s="1"/>
  <c r="AB19" i="38"/>
  <c r="AI22" i="40"/>
  <c r="AQ22" i="40"/>
  <c r="AJ31" i="40"/>
  <c r="AB31" i="40"/>
  <c r="AI23" i="41"/>
  <c r="AQ23" i="41"/>
  <c r="N27" i="41"/>
  <c r="V27" i="41"/>
  <c r="N31" i="40"/>
  <c r="V31" i="40"/>
  <c r="AQ27" i="39"/>
  <c r="AI27" i="39"/>
  <c r="AI30" i="38"/>
  <c r="AQ30" i="38"/>
  <c r="N31" i="37"/>
  <c r="V31" i="37"/>
  <c r="AQ33" i="36"/>
  <c r="AI33" i="36"/>
  <c r="AC32" i="36"/>
  <c r="U32" i="36"/>
  <c r="V31" i="35"/>
  <c r="N31" i="35"/>
  <c r="AQ18" i="34"/>
  <c r="AI18" i="34"/>
  <c r="AJ30" i="33"/>
  <c r="AB30" i="33"/>
  <c r="AQ17" i="33"/>
  <c r="AI17" i="33"/>
  <c r="AB40" i="28"/>
  <c r="AB22" i="27"/>
  <c r="AJ22" i="27"/>
  <c r="AB17" i="27"/>
  <c r="AJ17" i="27"/>
  <c r="AC23" i="25"/>
  <c r="U23" i="25"/>
  <c r="AQ24" i="24"/>
  <c r="AI24" i="24"/>
  <c r="AC18" i="23"/>
  <c r="U18" i="23"/>
  <c r="AB19" i="21"/>
  <c r="AC19" i="21" s="1"/>
  <c r="N19" i="20"/>
  <c r="O19" i="20" s="1"/>
  <c r="AI15" i="17"/>
  <c r="AJ15" i="17" s="1"/>
  <c r="AG29" i="17"/>
  <c r="AI19" i="14"/>
  <c r="AQ19" i="14"/>
  <c r="N20" i="13"/>
  <c r="V20" i="13"/>
  <c r="N15" i="9"/>
  <c r="O15" i="9" s="1"/>
  <c r="L29" i="9"/>
  <c r="U15" i="9"/>
  <c r="V15" i="9" s="1"/>
  <c r="N22" i="26"/>
  <c r="U33" i="24"/>
  <c r="AC33" i="24"/>
  <c r="AI15" i="34"/>
  <c r="AQ26" i="34"/>
  <c r="AI26" i="34"/>
  <c r="U15" i="35"/>
  <c r="S29" i="35"/>
  <c r="V23" i="41"/>
  <c r="N23" i="41"/>
  <c r="V16" i="41"/>
  <c r="N16" i="41"/>
  <c r="N19" i="41"/>
  <c r="O19" i="41" s="1"/>
  <c r="V16" i="40"/>
  <c r="N16" i="40"/>
  <c r="U27" i="39"/>
  <c r="AC27" i="39"/>
  <c r="AI30" i="34"/>
  <c r="AQ30" i="34"/>
  <c r="AB38" i="33"/>
  <c r="AJ38" i="33"/>
  <c r="N33" i="34"/>
  <c r="O33" i="34" s="1"/>
  <c r="V33" i="34"/>
  <c r="AJ16" i="34"/>
  <c r="AB16" i="34"/>
  <c r="AC23" i="30"/>
  <c r="U23" i="30"/>
  <c r="AQ21" i="29"/>
  <c r="AI21" i="29"/>
  <c r="V17" i="27"/>
  <c r="N17" i="27"/>
  <c r="U33" i="26"/>
  <c r="AC33" i="26"/>
  <c r="V31" i="25"/>
  <c r="N31" i="25"/>
  <c r="AI26" i="24"/>
  <c r="AQ26" i="24"/>
  <c r="AJ22" i="20"/>
  <c r="AB22" i="20"/>
  <c r="N32" i="18"/>
  <c r="V32" i="18"/>
  <c r="V27" i="17"/>
  <c r="N27" i="17"/>
  <c r="AB33" i="18"/>
  <c r="AJ33" i="18"/>
  <c r="AI17" i="21"/>
  <c r="AQ17" i="21"/>
  <c r="S29" i="17"/>
  <c r="U15" i="17"/>
  <c r="V15" i="17" s="1"/>
  <c r="AI17" i="16"/>
  <c r="AQ17" i="16"/>
  <c r="U30" i="12"/>
  <c r="AC30" i="12"/>
  <c r="AB33" i="13"/>
  <c r="AJ33" i="13"/>
  <c r="AJ32" i="13"/>
  <c r="AB32" i="13"/>
  <c r="AJ28" i="17"/>
  <c r="AB28" i="17"/>
  <c r="V33" i="19"/>
  <c r="N33" i="19"/>
  <c r="N33" i="20"/>
  <c r="V33" i="20"/>
  <c r="AI30" i="24"/>
  <c r="AQ30" i="24"/>
  <c r="AJ21" i="32"/>
  <c r="AB21" i="32"/>
  <c r="AG29" i="33"/>
  <c r="AI15" i="33"/>
  <c r="AJ15" i="33" s="1"/>
  <c r="AC18" i="34"/>
  <c r="U18" i="34"/>
  <c r="N22" i="41"/>
  <c r="AC34" i="40"/>
  <c r="U34" i="40"/>
  <c r="AI34" i="41"/>
  <c r="AQ34" i="41"/>
  <c r="AC28" i="39"/>
  <c r="U28" i="39"/>
  <c r="AB19" i="39"/>
  <c r="AC19" i="39" s="1"/>
  <c r="AI21" i="39"/>
  <c r="AQ21" i="39"/>
  <c r="AB28" i="37"/>
  <c r="AJ28" i="37"/>
  <c r="N25" i="35"/>
  <c r="V25" i="35"/>
  <c r="V27" i="35"/>
  <c r="N27" i="35"/>
  <c r="AI18" i="36"/>
  <c r="AQ18" i="36"/>
  <c r="AC30" i="34"/>
  <c r="U30" i="34"/>
  <c r="U28" i="35"/>
  <c r="AC28" i="35"/>
  <c r="AJ26" i="33"/>
  <c r="AB26" i="33"/>
  <c r="AJ33" i="32"/>
  <c r="AB33" i="32"/>
  <c r="AB17" i="32"/>
  <c r="AJ17" i="32"/>
  <c r="N40" i="31"/>
  <c r="N19" i="31"/>
  <c r="AQ34" i="31"/>
  <c r="AI34" i="31"/>
  <c r="AI32" i="28"/>
  <c r="AQ32" i="28"/>
  <c r="N32" i="29"/>
  <c r="O32" i="29" s="1"/>
  <c r="V32" i="29"/>
  <c r="AB20" i="27"/>
  <c r="AJ20" i="27"/>
  <c r="H29" i="28"/>
  <c r="AI40" i="26"/>
  <c r="AB32" i="27"/>
  <c r="AJ32" i="27"/>
  <c r="N36" i="32"/>
  <c r="AC32" i="23"/>
  <c r="U32" i="23"/>
  <c r="AB24" i="21"/>
  <c r="AJ24" i="21"/>
  <c r="N36" i="21"/>
  <c r="O36" i="21" s="1"/>
  <c r="N15" i="23"/>
  <c r="O15" i="23" s="1"/>
  <c r="L29" i="23"/>
  <c r="AC28" i="22"/>
  <c r="U28" i="22"/>
  <c r="AB26" i="18"/>
  <c r="AJ26" i="18"/>
  <c r="U33" i="16"/>
  <c r="AC33" i="16"/>
  <c r="N28" i="18"/>
  <c r="V28" i="18"/>
  <c r="AP17" i="17"/>
  <c r="AN29" i="14"/>
  <c r="AP15" i="14"/>
  <c r="AQ15" i="14" s="1"/>
  <c r="U43" i="12"/>
  <c r="V43" i="12" s="1"/>
  <c r="AQ16" i="12"/>
  <c r="AI16" i="12"/>
  <c r="U48" i="20"/>
  <c r="N48" i="11"/>
  <c r="V48" i="11"/>
  <c r="AC27" i="15"/>
  <c r="U27" i="15"/>
  <c r="AQ25" i="16"/>
  <c r="AI25" i="16"/>
  <c r="AQ23" i="13"/>
  <c r="AI23" i="13"/>
  <c r="AI28" i="14"/>
  <c r="AQ28" i="14"/>
  <c r="AQ23" i="17"/>
  <c r="AI23" i="17"/>
  <c r="AQ20" i="17"/>
  <c r="AI20" i="17"/>
  <c r="AB36" i="21"/>
  <c r="AC33" i="20"/>
  <c r="U33" i="20"/>
  <c r="U22" i="21"/>
  <c r="V22" i="21" s="1"/>
  <c r="AC22" i="21"/>
  <c r="AP15" i="23"/>
  <c r="AQ15" i="23" s="1"/>
  <c r="AN29" i="23"/>
  <c r="AI19" i="41"/>
  <c r="AB33" i="39"/>
  <c r="AJ33" i="39"/>
  <c r="AB32" i="38"/>
  <c r="AJ32" i="38"/>
  <c r="U36" i="38"/>
  <c r="N27" i="37"/>
  <c r="V27" i="37"/>
  <c r="AC27" i="36"/>
  <c r="U27" i="36"/>
  <c r="U24" i="33"/>
  <c r="AC24" i="33"/>
  <c r="N22" i="33"/>
  <c r="AB28" i="31"/>
  <c r="AJ28" i="31"/>
  <c r="U24" i="29"/>
  <c r="AC24" i="29"/>
  <c r="N22" i="28"/>
  <c r="AI19" i="28"/>
  <c r="AJ19" i="28" s="1"/>
  <c r="AJ38" i="28"/>
  <c r="AB38" i="28"/>
  <c r="AB38" i="26"/>
  <c r="AJ38" i="26"/>
  <c r="AJ32" i="26"/>
  <c r="AB32" i="26"/>
  <c r="AJ22" i="26"/>
  <c r="AB22" i="26"/>
  <c r="AB22" i="25"/>
  <c r="AJ22" i="25"/>
  <c r="AQ24" i="22"/>
  <c r="AI24" i="22"/>
  <c r="AI36" i="21"/>
  <c r="AJ36" i="21" s="1"/>
  <c r="U17" i="20"/>
  <c r="AC17" i="20"/>
  <c r="AP20" i="16"/>
  <c r="V33" i="13"/>
  <c r="N33" i="13"/>
  <c r="AI30" i="11"/>
  <c r="AQ30" i="11"/>
  <c r="AQ33" i="12"/>
  <c r="AI33" i="12"/>
  <c r="U23" i="13"/>
  <c r="AC23" i="13"/>
  <c r="U28" i="17"/>
  <c r="AC28" i="17"/>
  <c r="N30" i="17"/>
  <c r="O30" i="17" s="1"/>
  <c r="V30" i="17"/>
  <c r="AQ31" i="17"/>
  <c r="AI31" i="17"/>
  <c r="V20" i="21"/>
  <c r="N20" i="21"/>
  <c r="V23" i="24"/>
  <c r="N23" i="24"/>
  <c r="H29" i="25"/>
  <c r="AI34" i="29"/>
  <c r="AQ34" i="29"/>
  <c r="AQ25" i="29"/>
  <c r="AI25" i="29"/>
  <c r="AB17" i="41"/>
  <c r="AJ17" i="41"/>
  <c r="H29" i="41"/>
  <c r="AQ25" i="39"/>
  <c r="AI25" i="39"/>
  <c r="AJ26" i="38"/>
  <c r="AB26" i="38"/>
  <c r="AI35" i="38"/>
  <c r="AQ35" i="38"/>
  <c r="AI22" i="37"/>
  <c r="AQ22" i="37"/>
  <c r="AI26" i="37"/>
  <c r="AQ26" i="37"/>
  <c r="AB41" i="35"/>
  <c r="AC41" i="35" s="1"/>
  <c r="AB25" i="34"/>
  <c r="AJ25" i="34"/>
  <c r="AC33" i="33"/>
  <c r="U33" i="33"/>
  <c r="AB25" i="32"/>
  <c r="AJ25" i="32"/>
  <c r="AC33" i="32"/>
  <c r="U33" i="32"/>
  <c r="AI22" i="33"/>
  <c r="AQ22" i="33"/>
  <c r="AJ34" i="31"/>
  <c r="AB34" i="31"/>
  <c r="AQ31" i="29"/>
  <c r="AI31" i="29"/>
  <c r="AJ17" i="29"/>
  <c r="AB17" i="29"/>
  <c r="AJ24" i="29"/>
  <c r="AB24" i="29"/>
  <c r="AI18" i="30"/>
  <c r="AQ18" i="30"/>
  <c r="S29" i="28"/>
  <c r="U15" i="28"/>
  <c r="V15" i="28" s="1"/>
  <c r="AQ28" i="26"/>
  <c r="AI28" i="26"/>
  <c r="AJ16" i="25"/>
  <c r="AB16" i="25"/>
  <c r="N43" i="20"/>
  <c r="AJ16" i="21"/>
  <c r="AB16" i="21"/>
  <c r="U19" i="19"/>
  <c r="V19" i="19" s="1"/>
  <c r="U16" i="15"/>
  <c r="AC16" i="15"/>
  <c r="AP22" i="16"/>
  <c r="N32" i="13"/>
  <c r="O32" i="13" s="1"/>
  <c r="V32" i="13"/>
  <c r="AQ27" i="13"/>
  <c r="AI27" i="13"/>
  <c r="AB22" i="13"/>
  <c r="AJ22" i="13"/>
  <c r="N18" i="20"/>
  <c r="V18" i="20"/>
  <c r="AC27" i="16"/>
  <c r="U27" i="16"/>
  <c r="AB36" i="15"/>
  <c r="AC36" i="15" s="1"/>
  <c r="AC32" i="17"/>
  <c r="U32" i="17"/>
  <c r="V16" i="16"/>
  <c r="N16" i="16"/>
  <c r="AC17" i="22"/>
  <c r="U17" i="22"/>
  <c r="AB33" i="21"/>
  <c r="AJ33" i="21"/>
  <c r="AB23" i="29"/>
  <c r="AJ23" i="29"/>
  <c r="AJ20" i="11"/>
  <c r="AB20" i="11"/>
  <c r="AQ20" i="9"/>
  <c r="AI20" i="9"/>
  <c r="V50" i="41"/>
  <c r="N50" i="41"/>
  <c r="AJ28" i="41"/>
  <c r="AB28" i="41"/>
  <c r="U17" i="39"/>
  <c r="AC17" i="39"/>
  <c r="AB24" i="37"/>
  <c r="AJ24" i="37"/>
  <c r="AB18" i="38"/>
  <c r="AJ18" i="38"/>
  <c r="AP41" i="37"/>
  <c r="AQ41" i="37" s="1"/>
  <c r="U41" i="36"/>
  <c r="V41" i="36" s="1"/>
  <c r="AQ45" i="34"/>
  <c r="AI45" i="34"/>
  <c r="AJ45" i="34" s="1"/>
  <c r="V25" i="32"/>
  <c r="N25" i="32"/>
  <c r="AB18" i="29"/>
  <c r="AJ18" i="29"/>
  <c r="AQ33" i="29"/>
  <c r="AI33" i="29"/>
  <c r="AC18" i="30"/>
  <c r="U18" i="30"/>
  <c r="AI41" i="28"/>
  <c r="AJ41" i="28" s="1"/>
  <c r="AJ25" i="27"/>
  <c r="AB25" i="27"/>
  <c r="AI45" i="26"/>
  <c r="AJ45" i="26" s="1"/>
  <c r="V32" i="25"/>
  <c r="N32" i="25"/>
  <c r="N36" i="24"/>
  <c r="AJ25" i="24"/>
  <c r="AB25" i="24"/>
  <c r="AJ18" i="24"/>
  <c r="AB18" i="24"/>
  <c r="AI23" i="21"/>
  <c r="AQ23" i="21"/>
  <c r="AJ25" i="20"/>
  <c r="AB25" i="20"/>
  <c r="U19" i="20"/>
  <c r="V19" i="20" s="1"/>
  <c r="U30" i="18"/>
  <c r="AC30" i="18"/>
  <c r="AP32" i="18"/>
  <c r="AB18" i="15"/>
  <c r="AJ18" i="15"/>
  <c r="N45" i="41"/>
  <c r="V24" i="41"/>
  <c r="N24" i="41"/>
  <c r="AB26" i="40"/>
  <c r="AJ26" i="40"/>
  <c r="AB40" i="39"/>
  <c r="AC40" i="39" s="1"/>
  <c r="N27" i="39"/>
  <c r="V27" i="39"/>
  <c r="U26" i="39"/>
  <c r="AC26" i="39"/>
  <c r="AB23" i="38"/>
  <c r="AJ23" i="38"/>
  <c r="V33" i="39"/>
  <c r="N33" i="39"/>
  <c r="O33" i="39" s="1"/>
  <c r="AB36" i="38"/>
  <c r="AC36" i="38" s="1"/>
  <c r="N22" i="39"/>
  <c r="N27" i="38"/>
  <c r="V27" i="38"/>
  <c r="N17" i="38"/>
  <c r="V17" i="38"/>
  <c r="AQ21" i="37"/>
  <c r="AI21" i="37"/>
  <c r="AB33" i="35"/>
  <c r="AJ33" i="35"/>
  <c r="U17" i="36"/>
  <c r="AC17" i="36"/>
  <c r="AP45" i="35"/>
  <c r="AQ45" i="35" s="1"/>
  <c r="AJ28" i="35"/>
  <c r="AB28" i="35"/>
  <c r="AC33" i="34"/>
  <c r="U33" i="34"/>
  <c r="AC28" i="33"/>
  <c r="U28" i="33"/>
  <c r="N38" i="34"/>
  <c r="V38" i="34"/>
  <c r="O33" i="33"/>
  <c r="AI45" i="33"/>
  <c r="AJ45" i="33" s="1"/>
  <c r="N22" i="32"/>
  <c r="U30" i="32"/>
  <c r="AC30" i="32"/>
  <c r="AP24" i="32"/>
  <c r="AP40" i="32"/>
  <c r="AQ40" i="32" s="1"/>
  <c r="AI40" i="31"/>
  <c r="AC17" i="32"/>
  <c r="U17" i="32"/>
  <c r="AJ23" i="32"/>
  <c r="AB23" i="32"/>
  <c r="AB36" i="28"/>
  <c r="AC36" i="28" s="1"/>
  <c r="U34" i="28"/>
  <c r="AC34" i="28"/>
  <c r="N17" i="34"/>
  <c r="V17" i="34"/>
  <c r="AQ28" i="32"/>
  <c r="AI28" i="32"/>
  <c r="AI35" i="30"/>
  <c r="AQ35" i="30"/>
  <c r="AQ45" i="28"/>
  <c r="AI45" i="28"/>
  <c r="AJ45" i="28" s="1"/>
  <c r="AB36" i="29"/>
  <c r="AC36" i="29" s="1"/>
  <c r="AQ16" i="29"/>
  <c r="AI16" i="29"/>
  <c r="AB20" i="28"/>
  <c r="AJ20" i="28"/>
  <c r="AP41" i="28"/>
  <c r="AQ41" i="28" s="1"/>
  <c r="AC16" i="29"/>
  <c r="U16" i="29"/>
  <c r="U41" i="28"/>
  <c r="V41" i="28" s="1"/>
  <c r="V28" i="28"/>
  <c r="N28" i="28"/>
  <c r="AC33" i="27"/>
  <c r="U33" i="27"/>
  <c r="AQ26" i="28"/>
  <c r="AI26" i="28"/>
  <c r="N38" i="26"/>
  <c r="V38" i="26"/>
  <c r="AP16" i="29"/>
  <c r="N27" i="27"/>
  <c r="V27" i="27"/>
  <c r="AP21" i="27"/>
  <c r="AI22" i="26"/>
  <c r="AQ22" i="26"/>
  <c r="AJ26" i="28"/>
  <c r="AB26" i="28"/>
  <c r="V32" i="26"/>
  <c r="N32" i="26"/>
  <c r="O32" i="26" s="1"/>
  <c r="AJ33" i="25"/>
  <c r="U45" i="25"/>
  <c r="V45" i="25" s="1"/>
  <c r="AP22" i="26"/>
  <c r="AQ24" i="25"/>
  <c r="AI24" i="25"/>
  <c r="AI28" i="25"/>
  <c r="AQ28" i="25"/>
  <c r="V25" i="24"/>
  <c r="N25" i="24"/>
  <c r="AQ16" i="26"/>
  <c r="AI16" i="26"/>
  <c r="AQ25" i="25"/>
  <c r="AI25" i="25"/>
  <c r="AI31" i="23"/>
  <c r="AQ31" i="23"/>
  <c r="N20" i="26"/>
  <c r="V20" i="26"/>
  <c r="AQ17" i="25"/>
  <c r="AI17" i="25"/>
  <c r="U48" i="23"/>
  <c r="N17" i="24"/>
  <c r="V17" i="24"/>
  <c r="AJ20" i="22"/>
  <c r="AB20" i="22"/>
  <c r="N16" i="21"/>
  <c r="V16" i="21"/>
  <c r="S29" i="21"/>
  <c r="U15" i="21"/>
  <c r="V15" i="21" s="1"/>
  <c r="U36" i="20"/>
  <c r="V36" i="20" s="1"/>
  <c r="AC18" i="22"/>
  <c r="U18" i="22"/>
  <c r="U47" i="20"/>
  <c r="U47" i="22"/>
  <c r="U25" i="21"/>
  <c r="AC25" i="21"/>
  <c r="AB18" i="19"/>
  <c r="AJ18" i="19"/>
  <c r="AC17" i="21"/>
  <c r="U17" i="21"/>
  <c r="AQ18" i="19"/>
  <c r="AI18" i="19"/>
  <c r="AP19" i="19"/>
  <c r="Z29" i="19"/>
  <c r="AB15" i="19"/>
  <c r="AC15" i="19" s="1"/>
  <c r="U47" i="18"/>
  <c r="AQ18" i="18"/>
  <c r="AI18" i="18"/>
  <c r="N44" i="16"/>
  <c r="O44" i="16" s="1"/>
  <c r="AQ28" i="15"/>
  <c r="AI28" i="15"/>
  <c r="N36" i="20"/>
  <c r="O36" i="20" s="1"/>
  <c r="N17" i="17"/>
  <c r="V17" i="17"/>
  <c r="AB27" i="16"/>
  <c r="AJ27" i="16"/>
  <c r="AB28" i="15"/>
  <c r="AJ28" i="15"/>
  <c r="N43" i="16"/>
  <c r="O43" i="16" s="1"/>
  <c r="U28" i="14"/>
  <c r="AC28" i="14"/>
  <c r="U43" i="16"/>
  <c r="V43" i="16" s="1"/>
  <c r="AJ16" i="18"/>
  <c r="AB16" i="18"/>
  <c r="AI31" i="16"/>
  <c r="AQ31" i="16"/>
  <c r="O34" i="14"/>
  <c r="AQ26" i="16"/>
  <c r="AI26" i="16"/>
  <c r="AC20" i="16"/>
  <c r="U20" i="16"/>
  <c r="AQ33" i="13"/>
  <c r="AI33" i="13"/>
  <c r="AP25" i="13"/>
  <c r="AI23" i="20"/>
  <c r="AQ23" i="20"/>
  <c r="AQ32" i="14"/>
  <c r="AI32" i="14"/>
  <c r="AQ24" i="13"/>
  <c r="AI24" i="13"/>
  <c r="AQ33" i="14"/>
  <c r="AI33" i="14"/>
  <c r="AQ43" i="16"/>
  <c r="AI43" i="16"/>
  <c r="AJ43" i="16" s="1"/>
  <c r="AQ22" i="14"/>
  <c r="AI22" i="14"/>
  <c r="AB32" i="14"/>
  <c r="AJ32" i="14"/>
  <c r="N36" i="14"/>
  <c r="AQ30" i="16"/>
  <c r="AI30" i="16"/>
  <c r="AI36" i="13"/>
  <c r="AQ22" i="10"/>
  <c r="AI22" i="10"/>
  <c r="N25" i="12"/>
  <c r="V25" i="12"/>
  <c r="N43" i="11"/>
  <c r="O43" i="11" s="1"/>
  <c r="AQ18" i="12"/>
  <c r="AI18" i="12"/>
  <c r="U36" i="14"/>
  <c r="V36" i="14" s="1"/>
  <c r="AP33" i="12"/>
  <c r="U27" i="11"/>
  <c r="AC27" i="11"/>
  <c r="N22" i="15"/>
  <c r="AI16" i="11"/>
  <c r="AQ16" i="11"/>
  <c r="AB30" i="9"/>
  <c r="AJ30" i="9"/>
  <c r="U48" i="9"/>
  <c r="AC48" i="9"/>
  <c r="AB26" i="30"/>
  <c r="AJ26" i="30"/>
  <c r="AJ22" i="14"/>
  <c r="AB22" i="14"/>
  <c r="N44" i="12"/>
  <c r="AI22" i="12"/>
  <c r="AQ22" i="12"/>
  <c r="AJ19" i="11"/>
  <c r="AB19" i="11"/>
  <c r="AI16" i="10"/>
  <c r="AG29" i="10"/>
  <c r="AQ16" i="10"/>
  <c r="V23" i="14"/>
  <c r="N23" i="14"/>
  <c r="N36" i="15"/>
  <c r="O36" i="15" s="1"/>
  <c r="N43" i="15"/>
  <c r="O43" i="15" s="1"/>
  <c r="AI23" i="18"/>
  <c r="AQ23" i="18"/>
  <c r="AC30" i="16"/>
  <c r="U30" i="16"/>
  <c r="AQ32" i="17"/>
  <c r="AI32" i="17"/>
  <c r="AP17" i="19"/>
  <c r="AB26" i="17"/>
  <c r="AJ26" i="17"/>
  <c r="N22" i="17"/>
  <c r="AC25" i="18"/>
  <c r="U25" i="18"/>
  <c r="AB23" i="18"/>
  <c r="AJ23" i="18"/>
  <c r="AI21" i="19"/>
  <c r="AQ21" i="19"/>
  <c r="AQ28" i="19"/>
  <c r="AI28" i="19"/>
  <c r="V30" i="19"/>
  <c r="N30" i="19"/>
  <c r="N26" i="20"/>
  <c r="V26" i="20"/>
  <c r="AP33" i="20"/>
  <c r="AP23" i="21"/>
  <c r="U19" i="22"/>
  <c r="V19" i="22" s="1"/>
  <c r="AB32" i="22"/>
  <c r="AJ32" i="22"/>
  <c r="U25" i="24"/>
  <c r="AC25" i="24"/>
  <c r="AG29" i="22"/>
  <c r="AI15" i="22"/>
  <c r="S29" i="23"/>
  <c r="U15" i="23"/>
  <c r="V15" i="23" s="1"/>
  <c r="AB15" i="23"/>
  <c r="AC15" i="23" s="1"/>
  <c r="Z29" i="23"/>
  <c r="N36" i="22"/>
  <c r="O36" i="22" s="1"/>
  <c r="N22" i="23"/>
  <c r="AB43" i="22"/>
  <c r="V28" i="25"/>
  <c r="N28" i="25"/>
  <c r="AC38" i="27"/>
  <c r="U38" i="27"/>
  <c r="AI26" i="25"/>
  <c r="AQ26" i="25"/>
  <c r="V16" i="27"/>
  <c r="N16" i="27"/>
  <c r="U34" i="26"/>
  <c r="AC34" i="26"/>
  <c r="V26" i="26"/>
  <c r="N26" i="26"/>
  <c r="N45" i="25"/>
  <c r="U16" i="27"/>
  <c r="AC16" i="27"/>
  <c r="N40" i="26"/>
  <c r="O40" i="26" s="1"/>
  <c r="AB40" i="27"/>
  <c r="AC40" i="27" s="1"/>
  <c r="N20" i="30"/>
  <c r="V20" i="30"/>
  <c r="U27" i="30"/>
  <c r="AC27" i="30"/>
  <c r="N20" i="29"/>
  <c r="V20" i="29"/>
  <c r="U30" i="28"/>
  <c r="AC30" i="28"/>
  <c r="AB31" i="32"/>
  <c r="AJ31" i="32"/>
  <c r="U45" i="31"/>
  <c r="V45" i="31" s="1"/>
  <c r="AP15" i="33"/>
  <c r="AQ15" i="33" s="1"/>
  <c r="AN29" i="33"/>
  <c r="V30" i="31"/>
  <c r="N30" i="31"/>
  <c r="N19" i="33"/>
  <c r="O19" i="33" s="1"/>
  <c r="AB20" i="32"/>
  <c r="AJ20" i="32"/>
  <c r="AQ33" i="34"/>
  <c r="AI33" i="34"/>
  <c r="AP15" i="35"/>
  <c r="AN29" i="35"/>
  <c r="AI32" i="33"/>
  <c r="AQ32" i="33"/>
  <c r="AC20" i="34"/>
  <c r="U20" i="34"/>
  <c r="N22" i="35"/>
  <c r="AB19" i="35"/>
  <c r="AC19" i="35" s="1"/>
  <c r="N22" i="37"/>
  <c r="AB36" i="35"/>
  <c r="V35" i="37"/>
  <c r="N35" i="37"/>
  <c r="AQ30" i="37"/>
  <c r="AI30" i="37"/>
  <c r="AI20" i="37"/>
  <c r="AQ20" i="37"/>
  <c r="AJ16" i="40"/>
  <c r="AB16" i="40"/>
  <c r="AJ38" i="37"/>
  <c r="AB38" i="37"/>
  <c r="AQ26" i="39"/>
  <c r="AI26" i="39"/>
  <c r="N31" i="39"/>
  <c r="V31" i="39"/>
  <c r="U45" i="41"/>
  <c r="V45" i="41" s="1"/>
  <c r="V30" i="40"/>
  <c r="N30" i="40"/>
  <c r="O30" i="40" s="1"/>
  <c r="AQ30" i="41"/>
  <c r="AI30" i="41"/>
  <c r="U15" i="11"/>
  <c r="V15" i="11" s="1"/>
  <c r="S29" i="11"/>
  <c r="AC33" i="13"/>
  <c r="U33" i="13"/>
  <c r="N45" i="22"/>
  <c r="O45" i="22" s="1"/>
  <c r="AC22" i="9"/>
  <c r="U22" i="9"/>
  <c r="AC18" i="11"/>
  <c r="U18" i="11"/>
  <c r="AJ23" i="10"/>
  <c r="AB23" i="10"/>
  <c r="U36" i="9"/>
  <c r="V36" i="9" s="1"/>
  <c r="O17" i="9"/>
  <c r="H29" i="9"/>
  <c r="N36" i="10"/>
  <c r="O36" i="10" s="1"/>
  <c r="V27" i="9"/>
  <c r="N27" i="9"/>
  <c r="J35" i="16"/>
  <c r="V31" i="10"/>
  <c r="N31" i="10"/>
  <c r="AB18" i="12"/>
  <c r="AJ18" i="12"/>
  <c r="AQ24" i="11"/>
  <c r="AI24" i="11"/>
  <c r="AQ30" i="10"/>
  <c r="AI30" i="10"/>
  <c r="N18" i="10"/>
  <c r="V18" i="10"/>
  <c r="N26" i="9"/>
  <c r="V26" i="9"/>
  <c r="AP28" i="9"/>
  <c r="U40" i="40"/>
  <c r="V18" i="40"/>
  <c r="N18" i="40"/>
  <c r="AJ18" i="41"/>
  <c r="AB18" i="41"/>
  <c r="AC28" i="41"/>
  <c r="U28" i="41"/>
  <c r="U20" i="40"/>
  <c r="AC20" i="40"/>
  <c r="N16" i="39"/>
  <c r="V16" i="39"/>
  <c r="AJ16" i="39"/>
  <c r="AB16" i="39"/>
  <c r="AC31" i="37"/>
  <c r="U31" i="37"/>
  <c r="U18" i="37"/>
  <c r="AC18" i="37"/>
  <c r="U41" i="35"/>
  <c r="V41" i="35" s="1"/>
  <c r="AC38" i="35"/>
  <c r="U38" i="35"/>
  <c r="AC24" i="37"/>
  <c r="U24" i="37"/>
  <c r="AG20" i="34"/>
  <c r="AP20" i="34" s="1"/>
  <c r="AP27" i="33"/>
  <c r="AP33" i="31"/>
  <c r="N17" i="30"/>
  <c r="V17" i="30"/>
  <c r="V28" i="29"/>
  <c r="N28" i="29"/>
  <c r="AB15" i="27"/>
  <c r="Z29" i="27"/>
  <c r="U40" i="26"/>
  <c r="V40" i="26" s="1"/>
  <c r="N30" i="25"/>
  <c r="O30" i="25" s="1"/>
  <c r="V30" i="25"/>
  <c r="V16" i="26"/>
  <c r="N16" i="26"/>
  <c r="AC17" i="25"/>
  <c r="U17" i="25"/>
  <c r="V26" i="25"/>
  <c r="N26" i="25"/>
  <c r="AJ18" i="20"/>
  <c r="AB18" i="20"/>
  <c r="N28" i="21"/>
  <c r="V28" i="21"/>
  <c r="N46" i="19"/>
  <c r="O46" i="19" s="1"/>
  <c r="U32" i="20"/>
  <c r="AC32" i="20"/>
  <c r="AB30" i="17"/>
  <c r="AJ30" i="17"/>
  <c r="AI17" i="41"/>
  <c r="AQ17" i="41"/>
  <c r="U25" i="40"/>
  <c r="AC25" i="40"/>
  <c r="U25" i="41"/>
  <c r="AC25" i="41"/>
  <c r="AI25" i="40"/>
  <c r="AQ25" i="40"/>
  <c r="AB25" i="39"/>
  <c r="AJ25" i="39"/>
  <c r="AB36" i="39"/>
  <c r="AI16" i="39"/>
  <c r="AQ16" i="39"/>
  <c r="AJ28" i="38"/>
  <c r="AB28" i="38"/>
  <c r="AI40" i="38"/>
  <c r="AJ40" i="38" s="1"/>
  <c r="AC50" i="37"/>
  <c r="U50" i="37"/>
  <c r="U30" i="37"/>
  <c r="AC30" i="37"/>
  <c r="AC34" i="36"/>
  <c r="U34" i="36"/>
  <c r="N38" i="37"/>
  <c r="V38" i="37"/>
  <c r="AB36" i="37"/>
  <c r="U33" i="37"/>
  <c r="AC33" i="37"/>
  <c r="AQ20" i="35"/>
  <c r="AI20" i="35"/>
  <c r="AB38" i="36"/>
  <c r="AJ38" i="36"/>
  <c r="N22" i="36"/>
  <c r="AI19" i="36"/>
  <c r="AJ19" i="36" s="1"/>
  <c r="AI22" i="35"/>
  <c r="AQ22" i="35"/>
  <c r="V34" i="33"/>
  <c r="N34" i="33"/>
  <c r="AB40" i="34"/>
  <c r="AC40" i="34" s="1"/>
  <c r="V28" i="35"/>
  <c r="N28" i="35"/>
  <c r="AC32" i="33"/>
  <c r="U32" i="33"/>
  <c r="AB35" i="33"/>
  <c r="AJ35" i="33"/>
  <c r="N45" i="33"/>
  <c r="AB34" i="30"/>
  <c r="AJ34" i="30"/>
  <c r="AP18" i="32"/>
  <c r="AB36" i="32"/>
  <c r="AI25" i="31"/>
  <c r="AQ25" i="31"/>
  <c r="AJ25" i="30"/>
  <c r="AB25" i="30"/>
  <c r="S29" i="32"/>
  <c r="U15" i="32"/>
  <c r="V15" i="32" s="1"/>
  <c r="AQ16" i="31"/>
  <c r="AI16" i="31"/>
  <c r="AB25" i="31"/>
  <c r="AJ25" i="31"/>
  <c r="AQ26" i="29"/>
  <c r="AI26" i="29"/>
  <c r="U27" i="28"/>
  <c r="AC27" i="28"/>
  <c r="AC27" i="29"/>
  <c r="U27" i="29"/>
  <c r="U36" i="28"/>
  <c r="V36" i="28" s="1"/>
  <c r="AI19" i="30"/>
  <c r="AJ19" i="30" s="1"/>
  <c r="AJ20" i="30"/>
  <c r="AB20" i="30"/>
  <c r="AB18" i="30"/>
  <c r="AJ18" i="30"/>
  <c r="N22" i="27"/>
  <c r="AB22" i="30"/>
  <c r="AJ22" i="30"/>
  <c r="V31" i="29"/>
  <c r="N31" i="29"/>
  <c r="AI45" i="27"/>
  <c r="U41" i="26"/>
  <c r="V41" i="26" s="1"/>
  <c r="AB31" i="25"/>
  <c r="AJ31" i="25"/>
  <c r="S48" i="24"/>
  <c r="N19" i="25"/>
  <c r="AB17" i="25"/>
  <c r="AJ17" i="25"/>
  <c r="AC28" i="26"/>
  <c r="U28" i="26"/>
  <c r="N15" i="24"/>
  <c r="L29" i="24"/>
  <c r="AP15" i="24"/>
  <c r="AQ15" i="24" s="1"/>
  <c r="AN29" i="24"/>
  <c r="AI18" i="24"/>
  <c r="AQ18" i="24"/>
  <c r="AJ31" i="22"/>
  <c r="AB31" i="22"/>
  <c r="V17" i="22"/>
  <c r="N17" i="22"/>
  <c r="AB17" i="22"/>
  <c r="AJ17" i="22"/>
  <c r="N48" i="24"/>
  <c r="AP36" i="22"/>
  <c r="AQ36" i="22" s="1"/>
  <c r="AQ31" i="21"/>
  <c r="AI31" i="21"/>
  <c r="AP28" i="22"/>
  <c r="U31" i="22"/>
  <c r="AC31" i="22"/>
  <c r="H34" i="23"/>
  <c r="U23" i="21"/>
  <c r="AC23" i="21"/>
  <c r="H41" i="23"/>
  <c r="AB22" i="19"/>
  <c r="AJ22" i="19"/>
  <c r="N47" i="19"/>
  <c r="O47" i="19" s="1"/>
  <c r="AP32" i="20"/>
  <c r="U15" i="22"/>
  <c r="V15" i="22" s="1"/>
  <c r="S29" i="22"/>
  <c r="AP32" i="19"/>
  <c r="AI31" i="22"/>
  <c r="AQ31" i="22"/>
  <c r="N22" i="18"/>
  <c r="U17" i="18"/>
  <c r="AC17" i="18"/>
  <c r="N44" i="21"/>
  <c r="O44" i="21" s="1"/>
  <c r="AB33" i="41"/>
  <c r="AJ33" i="41"/>
  <c r="U31" i="41"/>
  <c r="AC31" i="41"/>
  <c r="AB23" i="41"/>
  <c r="AJ23" i="41"/>
  <c r="U30" i="41"/>
  <c r="AC30" i="41"/>
  <c r="V17" i="41"/>
  <c r="N17" i="41"/>
  <c r="AB32" i="40"/>
  <c r="AJ32" i="40"/>
  <c r="AJ25" i="40"/>
  <c r="AB25" i="40"/>
  <c r="AQ32" i="40"/>
  <c r="AI32" i="40"/>
  <c r="H43" i="39"/>
  <c r="AI18" i="40"/>
  <c r="AQ18" i="40"/>
  <c r="N36" i="39"/>
  <c r="AJ31" i="39"/>
  <c r="AB31" i="39"/>
  <c r="N40" i="39"/>
  <c r="O40" i="39" s="1"/>
  <c r="AP27" i="39"/>
  <c r="AQ41" i="39"/>
  <c r="AI41" i="39"/>
  <c r="AJ41" i="39" s="1"/>
  <c r="AC16" i="39"/>
  <c r="U16" i="39"/>
  <c r="V17" i="39"/>
  <c r="N17" i="39"/>
  <c r="AC20" i="39"/>
  <c r="U20" i="39"/>
  <c r="U26" i="38"/>
  <c r="AC26" i="38"/>
  <c r="V28" i="38"/>
  <c r="N28" i="38"/>
  <c r="N22" i="38"/>
  <c r="AI22" i="39"/>
  <c r="AQ22" i="39"/>
  <c r="AJ27" i="37"/>
  <c r="AB27" i="37"/>
  <c r="AI21" i="38"/>
  <c r="AQ21" i="38"/>
  <c r="AI31" i="37"/>
  <c r="AQ31" i="37"/>
  <c r="AC33" i="38"/>
  <c r="U33" i="38"/>
  <c r="AI16" i="37"/>
  <c r="AQ16" i="37"/>
  <c r="AB34" i="37"/>
  <c r="AJ34" i="37"/>
  <c r="Z29" i="37"/>
  <c r="AB15" i="37"/>
  <c r="V30" i="36"/>
  <c r="N30" i="36"/>
  <c r="AI41" i="36"/>
  <c r="AC20" i="37"/>
  <c r="U20" i="37"/>
  <c r="V33" i="35"/>
  <c r="N33" i="35"/>
  <c r="O33" i="35" s="1"/>
  <c r="AB16" i="36"/>
  <c r="AJ16" i="36"/>
  <c r="AQ25" i="35"/>
  <c r="AI25" i="35"/>
  <c r="AI36" i="36"/>
  <c r="N45" i="35"/>
  <c r="V21" i="36"/>
  <c r="N21" i="36"/>
  <c r="O21" i="36" s="1"/>
  <c r="AC19" i="36"/>
  <c r="U19" i="36"/>
  <c r="V19" i="36" s="1"/>
  <c r="AQ17" i="35"/>
  <c r="AI17" i="35"/>
  <c r="AB23" i="35"/>
  <c r="AJ23" i="35"/>
  <c r="AQ31" i="34"/>
  <c r="AI31" i="34"/>
  <c r="N32" i="33"/>
  <c r="O32" i="33" s="1"/>
  <c r="V32" i="33"/>
  <c r="AI38" i="34"/>
  <c r="AQ38" i="34"/>
  <c r="AB35" i="34"/>
  <c r="AJ35" i="34"/>
  <c r="AQ28" i="33"/>
  <c r="AI28" i="33"/>
  <c r="AB28" i="34"/>
  <c r="AJ28" i="34"/>
  <c r="AQ23" i="35"/>
  <c r="AI23" i="35"/>
  <c r="N31" i="33"/>
  <c r="V31" i="33"/>
  <c r="AB20" i="33"/>
  <c r="AJ20" i="33"/>
  <c r="AP16" i="32"/>
  <c r="N41" i="34"/>
  <c r="O41" i="34" s="1"/>
  <c r="N40" i="33"/>
  <c r="AP38" i="33"/>
  <c r="AP22" i="33"/>
  <c r="AI23" i="32"/>
  <c r="AQ23" i="32"/>
  <c r="AP31" i="32"/>
  <c r="N22" i="31"/>
  <c r="AJ35" i="32"/>
  <c r="AB35" i="32"/>
  <c r="AB38" i="31"/>
  <c r="AJ38" i="31"/>
  <c r="AI33" i="30"/>
  <c r="AQ33" i="30"/>
  <c r="N17" i="32"/>
  <c r="V17" i="32"/>
  <c r="AB19" i="33"/>
  <c r="AP21" i="32"/>
  <c r="AI38" i="30"/>
  <c r="AQ38" i="30"/>
  <c r="AP34" i="32"/>
  <c r="AQ23" i="30"/>
  <c r="AI23" i="30"/>
  <c r="AI27" i="31"/>
  <c r="AQ27" i="31"/>
  <c r="U31" i="31"/>
  <c r="AC31" i="31"/>
  <c r="V18" i="32"/>
  <c r="N18" i="32"/>
  <c r="AI17" i="34"/>
  <c r="AQ17" i="34"/>
  <c r="N31" i="30"/>
  <c r="V31" i="30"/>
  <c r="AI40" i="29"/>
  <c r="N41" i="30"/>
  <c r="AJ22" i="31"/>
  <c r="AB22" i="31"/>
  <c r="AJ35" i="30"/>
  <c r="AB35" i="30"/>
  <c r="N40" i="28"/>
  <c r="O40" i="28" s="1"/>
  <c r="N35" i="28"/>
  <c r="V35" i="28"/>
  <c r="AB18" i="28"/>
  <c r="AJ18" i="28"/>
  <c r="L29" i="30"/>
  <c r="N15" i="30"/>
  <c r="O15" i="30" s="1"/>
  <c r="N33" i="28"/>
  <c r="O33" i="28" s="1"/>
  <c r="V33" i="28"/>
  <c r="U45" i="29"/>
  <c r="V45" i="29" s="1"/>
  <c r="L29" i="29"/>
  <c r="N15" i="29"/>
  <c r="O15" i="29" s="1"/>
  <c r="N26" i="28"/>
  <c r="V26" i="28"/>
  <c r="AB19" i="30"/>
  <c r="AQ22" i="27"/>
  <c r="AI22" i="27"/>
  <c r="Z29" i="29"/>
  <c r="AB15" i="29"/>
  <c r="AC15" i="29" s="1"/>
  <c r="V26" i="27"/>
  <c r="N26" i="27"/>
  <c r="U17" i="26"/>
  <c r="AC17" i="26"/>
  <c r="AI16" i="27"/>
  <c r="AQ16" i="27"/>
  <c r="AB45" i="25"/>
  <c r="AC45" i="25" s="1"/>
  <c r="AC22" i="28"/>
  <c r="U22" i="28"/>
  <c r="V22" i="28" s="1"/>
  <c r="AC25" i="26"/>
  <c r="U25" i="26"/>
  <c r="AJ34" i="25"/>
  <c r="AB34" i="25"/>
  <c r="N47" i="24"/>
  <c r="AQ21" i="26"/>
  <c r="AI21" i="26"/>
  <c r="AI36" i="25"/>
  <c r="AJ36" i="25" s="1"/>
  <c r="O48" i="24"/>
  <c r="AJ30" i="26"/>
  <c r="AB30" i="26"/>
  <c r="AQ26" i="26"/>
  <c r="AI26" i="26"/>
  <c r="AJ23" i="24"/>
  <c r="AB23" i="24"/>
  <c r="V20" i="25"/>
  <c r="N20" i="25"/>
  <c r="N30" i="23"/>
  <c r="V30" i="23"/>
  <c r="N47" i="23"/>
  <c r="AP31" i="23"/>
  <c r="AJ24" i="26"/>
  <c r="AB24" i="26"/>
  <c r="AJ30" i="23"/>
  <c r="AB30" i="23"/>
  <c r="U33" i="22"/>
  <c r="AC33" i="22"/>
  <c r="V20" i="22"/>
  <c r="N20" i="22"/>
  <c r="N23" i="22"/>
  <c r="V23" i="22"/>
  <c r="AB15" i="21"/>
  <c r="AC15" i="21" s="1"/>
  <c r="Z29" i="21"/>
  <c r="AQ17" i="22"/>
  <c r="AI17" i="22"/>
  <c r="AB18" i="23"/>
  <c r="AJ18" i="23"/>
  <c r="U19" i="23"/>
  <c r="V19" i="23" s="1"/>
  <c r="AB36" i="20"/>
  <c r="AC36" i="20" s="1"/>
  <c r="AI24" i="21"/>
  <c r="AQ24" i="21"/>
  <c r="AP17" i="20"/>
  <c r="H29" i="21"/>
  <c r="AC30" i="20"/>
  <c r="U30" i="20"/>
  <c r="U18" i="19"/>
  <c r="AC18" i="19"/>
  <c r="U48" i="19"/>
  <c r="AG29" i="19"/>
  <c r="AI15" i="19"/>
  <c r="AJ15" i="19" s="1"/>
  <c r="AI25" i="20"/>
  <c r="AQ25" i="20"/>
  <c r="AQ36" i="19"/>
  <c r="AI36" i="19"/>
  <c r="U48" i="17"/>
  <c r="AI27" i="18"/>
  <c r="AQ27" i="18"/>
  <c r="AI30" i="20"/>
  <c r="AQ30" i="20"/>
  <c r="V20" i="18"/>
  <c r="N20" i="18"/>
  <c r="N47" i="17"/>
  <c r="AP17" i="18"/>
  <c r="AQ21" i="18"/>
  <c r="AI21" i="18"/>
  <c r="AJ31" i="21"/>
  <c r="AB31" i="21"/>
  <c r="AB25" i="15"/>
  <c r="AJ25" i="15"/>
  <c r="AJ17" i="18"/>
  <c r="AB17" i="18"/>
  <c r="AQ30" i="15"/>
  <c r="AI30" i="15"/>
  <c r="V27" i="16"/>
  <c r="N27" i="16"/>
  <c r="AQ27" i="15"/>
  <c r="AI27" i="15"/>
  <c r="AB27" i="14"/>
  <c r="AJ27" i="14"/>
  <c r="AC28" i="16"/>
  <c r="U28" i="16"/>
  <c r="AC27" i="14"/>
  <c r="U27" i="14"/>
  <c r="AC22" i="16"/>
  <c r="U22" i="16"/>
  <c r="V22" i="16" s="1"/>
  <c r="AJ17" i="15"/>
  <c r="AB17" i="15"/>
  <c r="AC22" i="14"/>
  <c r="U22" i="14"/>
  <c r="V22" i="14" s="1"/>
  <c r="AC23" i="20"/>
  <c r="U23" i="20"/>
  <c r="AC24" i="14"/>
  <c r="U24" i="14"/>
  <c r="AI31" i="14"/>
  <c r="AQ31" i="14"/>
  <c r="AI32" i="13"/>
  <c r="AQ32" i="13"/>
  <c r="AC32" i="14"/>
  <c r="U32" i="14"/>
  <c r="AJ23" i="16"/>
  <c r="AB23" i="16"/>
  <c r="N27" i="13"/>
  <c r="V27" i="13"/>
  <c r="H29" i="12"/>
  <c r="N27" i="14"/>
  <c r="V27" i="14"/>
  <c r="AI25" i="12"/>
  <c r="AQ25" i="12"/>
  <c r="U43" i="10"/>
  <c r="V43" i="10" s="1"/>
  <c r="AP17" i="13"/>
  <c r="U17" i="12"/>
  <c r="AC17" i="12"/>
  <c r="U24" i="11"/>
  <c r="AC24" i="11"/>
  <c r="N33" i="12"/>
  <c r="V33" i="12"/>
  <c r="N36" i="11"/>
  <c r="O36" i="11" s="1"/>
  <c r="AB31" i="10"/>
  <c r="AJ31" i="10"/>
  <c r="AQ19" i="11"/>
  <c r="AI19" i="11"/>
  <c r="AB43" i="12"/>
  <c r="AC43" i="12" s="1"/>
  <c r="Q65" i="36"/>
  <c r="R37" i="36" s="1"/>
  <c r="Q65" i="35"/>
  <c r="R37" i="35" s="1"/>
  <c r="Q65" i="34"/>
  <c r="R37" i="34" s="1"/>
  <c r="H303" i="8"/>
  <c r="U40" i="27"/>
  <c r="V40" i="27" s="1"/>
  <c r="N48" i="16"/>
  <c r="AQ18" i="14"/>
  <c r="AI18" i="14"/>
  <c r="N19" i="11"/>
  <c r="V19" i="11"/>
  <c r="AP15" i="10"/>
  <c r="AQ15" i="10" s="1"/>
  <c r="AN29" i="10"/>
  <c r="AC30" i="15"/>
  <c r="U30" i="15"/>
  <c r="AC33" i="15"/>
  <c r="U33" i="15"/>
  <c r="AJ16" i="14"/>
  <c r="AB16" i="14"/>
  <c r="AP21" i="19"/>
  <c r="AI15" i="18"/>
  <c r="AG29" i="18"/>
  <c r="V16" i="17"/>
  <c r="N16" i="17"/>
  <c r="AP20" i="18"/>
  <c r="H29" i="20"/>
  <c r="N30" i="20"/>
  <c r="V30" i="20"/>
  <c r="L29" i="22"/>
  <c r="N15" i="22"/>
  <c r="O15" i="22" s="1"/>
  <c r="AQ16" i="23"/>
  <c r="AI16" i="23"/>
  <c r="N43" i="22"/>
  <c r="O43" i="22" s="1"/>
  <c r="AP16" i="23"/>
  <c r="AI25" i="24"/>
  <c r="AQ25" i="24"/>
  <c r="AP28" i="23"/>
  <c r="AJ23" i="23"/>
  <c r="AB23" i="23"/>
  <c r="AC27" i="25"/>
  <c r="U27" i="25"/>
  <c r="U36" i="23"/>
  <c r="V36" i="23" s="1"/>
  <c r="V23" i="25"/>
  <c r="N23" i="25"/>
  <c r="AP38" i="26"/>
  <c r="V27" i="26"/>
  <c r="N27" i="26"/>
  <c r="U45" i="28"/>
  <c r="V45" i="28" s="1"/>
  <c r="AC45" i="28"/>
  <c r="AI16" i="28"/>
  <c r="AQ16" i="28"/>
  <c r="V25" i="27"/>
  <c r="N25" i="27"/>
  <c r="AI35" i="28"/>
  <c r="AQ35" i="28"/>
  <c r="AJ30" i="30"/>
  <c r="AB30" i="30"/>
  <c r="AB40" i="32"/>
  <c r="AC40" i="32" s="1"/>
  <c r="AI26" i="31"/>
  <c r="AQ26" i="31"/>
  <c r="AJ27" i="30"/>
  <c r="AB27" i="30"/>
  <c r="N27" i="32"/>
  <c r="V27" i="32"/>
  <c r="AJ34" i="34"/>
  <c r="AB34" i="34"/>
  <c r="AI27" i="35"/>
  <c r="AQ27" i="35"/>
  <c r="AQ33" i="38"/>
  <c r="AI33" i="38"/>
  <c r="AP43" i="11"/>
  <c r="AQ43" i="11" s="1"/>
  <c r="AJ23" i="11"/>
  <c r="AB23" i="11"/>
  <c r="N28" i="12"/>
  <c r="V28" i="12"/>
  <c r="U32" i="9"/>
  <c r="AC32" i="9"/>
  <c r="L45" i="12"/>
  <c r="J35" i="12"/>
  <c r="N45" i="24"/>
  <c r="O45" i="24" s="1"/>
  <c r="AC22" i="10"/>
  <c r="U22" i="10"/>
  <c r="AB36" i="9"/>
  <c r="AC36" i="9" s="1"/>
  <c r="N47" i="10"/>
  <c r="O47" i="10" s="1"/>
  <c r="U16" i="9"/>
  <c r="AC16" i="9"/>
  <c r="S29" i="9"/>
  <c r="K35" i="15"/>
  <c r="K34" i="15"/>
  <c r="L34" i="15" s="1"/>
  <c r="K38" i="15"/>
  <c r="L38" i="15" s="1"/>
  <c r="K41" i="15"/>
  <c r="L41" i="15" s="1"/>
  <c r="K42" i="15"/>
  <c r="L42" i="15" s="1"/>
  <c r="K39" i="15"/>
  <c r="L39" i="15" s="1"/>
  <c r="K44" i="27"/>
  <c r="L44" i="27" s="1"/>
  <c r="L37" i="27"/>
  <c r="K43" i="27"/>
  <c r="L43" i="27" s="1"/>
  <c r="K46" i="27"/>
  <c r="L46" i="27" s="1"/>
  <c r="Q36" i="13"/>
  <c r="S36" i="13" s="1"/>
  <c r="AB36" i="13" s="1"/>
  <c r="V27" i="10"/>
  <c r="N27" i="10"/>
  <c r="N46" i="10"/>
  <c r="O46" i="10" s="1"/>
  <c r="N46" i="24"/>
  <c r="O46" i="24" s="1"/>
  <c r="AB28" i="9"/>
  <c r="AJ28" i="9"/>
  <c r="AP24" i="10"/>
  <c r="U49" i="40"/>
  <c r="AJ17" i="40"/>
  <c r="AB17" i="40"/>
  <c r="AJ20" i="39"/>
  <c r="AB20" i="39"/>
  <c r="AC18" i="39"/>
  <c r="U18" i="39"/>
  <c r="U41" i="37"/>
  <c r="AB40" i="38"/>
  <c r="AC40" i="38" s="1"/>
  <c r="V16" i="38"/>
  <c r="N16" i="38"/>
  <c r="AC22" i="39"/>
  <c r="U22" i="39"/>
  <c r="V22" i="39" s="1"/>
  <c r="AC22" i="41"/>
  <c r="U22" i="41"/>
  <c r="V22" i="41" s="1"/>
  <c r="AI45" i="37"/>
  <c r="AJ45" i="37" s="1"/>
  <c r="AP22" i="37"/>
  <c r="V26" i="38"/>
  <c r="N26" i="38"/>
  <c r="N23" i="37"/>
  <c r="V23" i="37"/>
  <c r="AB32" i="37"/>
  <c r="AJ32" i="37"/>
  <c r="AQ24" i="37"/>
  <c r="AI24" i="37"/>
  <c r="N16" i="36"/>
  <c r="V16" i="36"/>
  <c r="AI38" i="36"/>
  <c r="AQ38" i="36"/>
  <c r="N41" i="35"/>
  <c r="O41" i="35" s="1"/>
  <c r="AI45" i="35"/>
  <c r="AJ45" i="35" s="1"/>
  <c r="U41" i="33"/>
  <c r="V41" i="33" s="1"/>
  <c r="AC30" i="33"/>
  <c r="U30" i="33"/>
  <c r="AJ32" i="32"/>
  <c r="AB32" i="32"/>
  <c r="N27" i="33"/>
  <c r="V27" i="33"/>
  <c r="AI31" i="32"/>
  <c r="AQ31" i="32"/>
  <c r="AQ18" i="32"/>
  <c r="AI18" i="32"/>
  <c r="V25" i="31"/>
  <c r="N25" i="31"/>
  <c r="AB19" i="31"/>
  <c r="AC19" i="31" s="1"/>
  <c r="U16" i="31"/>
  <c r="AC16" i="31"/>
  <c r="AQ22" i="31"/>
  <c r="AI22" i="31"/>
  <c r="V32" i="30"/>
  <c r="N32" i="30"/>
  <c r="O32" i="30" s="1"/>
  <c r="AC33" i="30"/>
  <c r="U33" i="30"/>
  <c r="N27" i="29"/>
  <c r="V27" i="29"/>
  <c r="AJ22" i="29"/>
  <c r="AB22" i="29"/>
  <c r="AC23" i="28"/>
  <c r="U23" i="28"/>
  <c r="AJ40" i="29"/>
  <c r="AB40" i="29"/>
  <c r="AC40" i="29" s="1"/>
  <c r="N45" i="29"/>
  <c r="O45" i="29" s="1"/>
  <c r="AI34" i="28"/>
  <c r="AQ34" i="28"/>
  <c r="AQ21" i="28"/>
  <c r="AI21" i="28"/>
  <c r="AB24" i="27"/>
  <c r="AJ24" i="27"/>
  <c r="AG32" i="27"/>
  <c r="AP32" i="27" s="1"/>
  <c r="AP17" i="30"/>
  <c r="AQ35" i="27"/>
  <c r="AI35" i="27"/>
  <c r="H29" i="30"/>
  <c r="AI35" i="26"/>
  <c r="AQ35" i="26"/>
  <c r="U36" i="25"/>
  <c r="V36" i="25" s="1"/>
  <c r="AQ34" i="27"/>
  <c r="AI34" i="27"/>
  <c r="AP45" i="26"/>
  <c r="AQ45" i="26" s="1"/>
  <c r="U23" i="24"/>
  <c r="AC23" i="24"/>
  <c r="U36" i="26"/>
  <c r="V36" i="26" s="1"/>
  <c r="AP23" i="25"/>
  <c r="L37" i="25"/>
  <c r="K46" i="25"/>
  <c r="L46" i="25" s="1"/>
  <c r="AJ23" i="25"/>
  <c r="AB23" i="25"/>
  <c r="AC16" i="25"/>
  <c r="U16" i="25"/>
  <c r="AB36" i="24"/>
  <c r="AC36" i="24" s="1"/>
  <c r="AI40" i="25"/>
  <c r="AC31" i="23"/>
  <c r="U31" i="23"/>
  <c r="N25" i="22"/>
  <c r="V25" i="22"/>
  <c r="N24" i="23"/>
  <c r="V24" i="23"/>
  <c r="N32" i="23"/>
  <c r="V32" i="23"/>
  <c r="AC26" i="23"/>
  <c r="U26" i="23"/>
  <c r="AB43" i="24"/>
  <c r="N47" i="21"/>
  <c r="O47" i="21" s="1"/>
  <c r="U19" i="21"/>
  <c r="V19" i="21" s="1"/>
  <c r="O43" i="20"/>
  <c r="AB32" i="21"/>
  <c r="AJ32" i="21"/>
  <c r="AQ17" i="19"/>
  <c r="AI17" i="19"/>
  <c r="AB16" i="20"/>
  <c r="AJ16" i="20"/>
  <c r="AB16" i="19"/>
  <c r="AJ16" i="19"/>
  <c r="AI22" i="20"/>
  <c r="AQ22" i="20"/>
  <c r="AB27" i="19"/>
  <c r="AJ27" i="19"/>
  <c r="AQ32" i="19"/>
  <c r="AI32" i="19"/>
  <c r="V25" i="20"/>
  <c r="N25" i="20"/>
  <c r="AC31" i="20"/>
  <c r="U31" i="20"/>
  <c r="U31" i="16"/>
  <c r="AC31" i="16"/>
  <c r="AI28" i="16"/>
  <c r="AQ28" i="16"/>
  <c r="AP23" i="15"/>
  <c r="N17" i="19"/>
  <c r="V17" i="19"/>
  <c r="N36" i="16"/>
  <c r="O36" i="16" s="1"/>
  <c r="N44" i="17"/>
  <c r="O44" i="17" s="1"/>
  <c r="AC17" i="16"/>
  <c r="U17" i="16"/>
  <c r="U28" i="13"/>
  <c r="AC28" i="13"/>
  <c r="U47" i="15"/>
  <c r="AB27" i="15"/>
  <c r="AJ27" i="15"/>
  <c r="V31" i="16"/>
  <c r="N31" i="16"/>
  <c r="AJ31" i="14"/>
  <c r="AB31" i="14"/>
  <c r="V33" i="14"/>
  <c r="N33" i="14"/>
  <c r="U48" i="14"/>
  <c r="AJ25" i="11"/>
  <c r="AB25" i="11"/>
  <c r="U33" i="14"/>
  <c r="AC33" i="14"/>
  <c r="AC48" i="12"/>
  <c r="U48" i="12"/>
  <c r="U47" i="16"/>
  <c r="AB17" i="14"/>
  <c r="AJ17" i="14"/>
  <c r="AC20" i="12"/>
  <c r="U20" i="12"/>
  <c r="AJ16" i="16"/>
  <c r="AB16" i="16"/>
  <c r="V23" i="13"/>
  <c r="N23" i="13"/>
  <c r="AQ33" i="17"/>
  <c r="AI33" i="17"/>
  <c r="AC22" i="18"/>
  <c r="U22" i="18"/>
  <c r="V22" i="18" s="1"/>
  <c r="AJ33" i="16"/>
  <c r="AB33" i="16"/>
  <c r="AC16" i="18"/>
  <c r="U16" i="18"/>
  <c r="V19" i="17"/>
  <c r="N19" i="17"/>
  <c r="V27" i="18"/>
  <c r="N27" i="18"/>
  <c r="AJ26" i="19"/>
  <c r="AB26" i="19"/>
  <c r="N43" i="19"/>
  <c r="O43" i="19" s="1"/>
  <c r="AI15" i="21"/>
  <c r="AJ15" i="21" s="1"/>
  <c r="AG29" i="21"/>
  <c r="V27" i="22"/>
  <c r="N27" i="22"/>
  <c r="AJ22" i="22"/>
  <c r="AB22" i="22"/>
  <c r="AI19" i="23"/>
  <c r="AJ19" i="23" s="1"/>
  <c r="V20" i="23"/>
  <c r="N20" i="23"/>
  <c r="AP19" i="23"/>
  <c r="AQ19" i="23" s="1"/>
  <c r="AB26" i="24"/>
  <c r="AJ26" i="24"/>
  <c r="AJ20" i="23"/>
  <c r="AB20" i="23"/>
  <c r="AG33" i="27"/>
  <c r="AQ38" i="25"/>
  <c r="AI38" i="25"/>
  <c r="AJ20" i="24"/>
  <c r="AB20" i="24"/>
  <c r="N36" i="25"/>
  <c r="O36" i="25" s="1"/>
  <c r="AC35" i="25"/>
  <c r="U35" i="25"/>
  <c r="N32" i="28"/>
  <c r="O32" i="28" s="1"/>
  <c r="V32" i="28"/>
  <c r="AP26" i="27"/>
  <c r="V18" i="27"/>
  <c r="N18" i="27"/>
  <c r="V30" i="27"/>
  <c r="N30" i="27"/>
  <c r="U40" i="28"/>
  <c r="V40" i="28" s="1"/>
  <c r="AC40" i="28"/>
  <c r="AP45" i="27"/>
  <c r="AQ45" i="27" s="1"/>
  <c r="V33" i="27"/>
  <c r="N33" i="27"/>
  <c r="O33" i="27" s="1"/>
  <c r="AQ18" i="28"/>
  <c r="AI18" i="28"/>
  <c r="AC20" i="29"/>
  <c r="U20" i="29"/>
  <c r="N19" i="30"/>
  <c r="O19" i="30" s="1"/>
  <c r="AQ30" i="9"/>
  <c r="AI30" i="9"/>
  <c r="N23" i="11"/>
  <c r="V23" i="11"/>
  <c r="N18" i="9"/>
  <c r="V18" i="9"/>
  <c r="AQ28" i="12"/>
  <c r="AI28" i="12"/>
  <c r="AP30" i="9"/>
  <c r="N47" i="37"/>
  <c r="O47" i="37" s="1"/>
  <c r="AB20" i="9"/>
  <c r="AJ20" i="9"/>
  <c r="V16" i="11"/>
  <c r="N16" i="11"/>
  <c r="AB20" i="10"/>
  <c r="AJ20" i="10"/>
  <c r="K42" i="17"/>
  <c r="L42" i="17" s="1"/>
  <c r="K41" i="17"/>
  <c r="L41" i="17" s="1"/>
  <c r="K39" i="17"/>
  <c r="L39" i="17" s="1"/>
  <c r="K38" i="17"/>
  <c r="L38" i="17" s="1"/>
  <c r="K35" i="17"/>
  <c r="K34" i="17"/>
  <c r="L34" i="17" s="1"/>
  <c r="K44" i="28"/>
  <c r="L44" i="28" s="1"/>
  <c r="K46" i="28"/>
  <c r="L46" i="28" s="1"/>
  <c r="L37" i="28"/>
  <c r="K43" i="28"/>
  <c r="L43" i="28" s="1"/>
  <c r="AC17" i="9"/>
  <c r="U17" i="9"/>
  <c r="AJ16" i="9"/>
  <c r="AB16" i="9"/>
  <c r="AB22" i="41"/>
  <c r="AJ22" i="41"/>
  <c r="AI45" i="41"/>
  <c r="AJ45" i="41" s="1"/>
  <c r="N50" i="40"/>
  <c r="AB27" i="40"/>
  <c r="AJ27" i="40"/>
  <c r="AP30" i="40"/>
  <c r="AC16" i="40"/>
  <c r="U16" i="40"/>
  <c r="AQ41" i="40"/>
  <c r="AI41" i="40"/>
  <c r="AJ41" i="40" s="1"/>
  <c r="N41" i="38"/>
  <c r="AJ33" i="38"/>
  <c r="AB33" i="38"/>
  <c r="AC38" i="38"/>
  <c r="U38" i="38"/>
  <c r="AI30" i="39"/>
  <c r="AQ30" i="39"/>
  <c r="U38" i="37"/>
  <c r="AC38" i="37"/>
  <c r="S29" i="38"/>
  <c r="U15" i="38"/>
  <c r="V15" i="38" s="1"/>
  <c r="V38" i="40"/>
  <c r="N38" i="40"/>
  <c r="AP31" i="37"/>
  <c r="AC16" i="37"/>
  <c r="U16" i="37"/>
  <c r="AB23" i="37"/>
  <c r="AJ23" i="37"/>
  <c r="AJ30" i="37"/>
  <c r="AB30" i="37"/>
  <c r="L29" i="37"/>
  <c r="N15" i="37"/>
  <c r="O15" i="37" s="1"/>
  <c r="AC24" i="36"/>
  <c r="U24" i="36"/>
  <c r="AP41" i="36"/>
  <c r="AQ41" i="36" s="1"/>
  <c r="AC35" i="36"/>
  <c r="U35" i="36"/>
  <c r="AI27" i="37"/>
  <c r="AQ27" i="37"/>
  <c r="N40" i="35"/>
  <c r="O40" i="35" s="1"/>
  <c r="AB45" i="35"/>
  <c r="AJ27" i="35"/>
  <c r="AB27" i="35"/>
  <c r="AJ24" i="35"/>
  <c r="AB24" i="35"/>
  <c r="AI34" i="34"/>
  <c r="AQ34" i="34"/>
  <c r="AJ26" i="34"/>
  <c r="AB26" i="34"/>
  <c r="AJ31" i="33"/>
  <c r="AB31" i="33"/>
  <c r="AC31" i="33"/>
  <c r="U31" i="33"/>
  <c r="AP30" i="33"/>
  <c r="AB22" i="32"/>
  <c r="AJ22" i="32"/>
  <c r="AJ27" i="33"/>
  <c r="AB27" i="33"/>
  <c r="AC25" i="33"/>
  <c r="U25" i="33"/>
  <c r="AC22" i="33"/>
  <c r="U22" i="33"/>
  <c r="V22" i="33" s="1"/>
  <c r="AJ45" i="31"/>
  <c r="AB45" i="31"/>
  <c r="AC45" i="31" s="1"/>
  <c r="AP17" i="33"/>
  <c r="AC22" i="32"/>
  <c r="U22" i="32"/>
  <c r="V22" i="32" s="1"/>
  <c r="O30" i="31"/>
  <c r="AQ22" i="32"/>
  <c r="AI22" i="32"/>
  <c r="U27" i="32"/>
  <c r="AC27" i="32"/>
  <c r="AI20" i="30"/>
  <c r="AQ20" i="30"/>
  <c r="U34" i="30"/>
  <c r="AC34" i="30"/>
  <c r="AC23" i="31"/>
  <c r="U23" i="31"/>
  <c r="AQ21" i="31"/>
  <c r="AI21" i="31"/>
  <c r="N21" i="30"/>
  <c r="O21" i="30" s="1"/>
  <c r="V21" i="30"/>
  <c r="V38" i="30"/>
  <c r="N38" i="30"/>
  <c r="AP16" i="31"/>
  <c r="AQ38" i="31"/>
  <c r="AI38" i="31"/>
  <c r="AP26" i="30"/>
  <c r="AJ24" i="30"/>
  <c r="AB24" i="30"/>
  <c r="AQ40" i="28"/>
  <c r="AI40" i="28"/>
  <c r="AJ40" i="28" s="1"/>
  <c r="U21" i="30"/>
  <c r="AJ32" i="29"/>
  <c r="AB32" i="29"/>
  <c r="AP18" i="29"/>
  <c r="N45" i="28"/>
  <c r="O45" i="28" s="1"/>
  <c r="AB35" i="29"/>
  <c r="AJ35" i="29"/>
  <c r="U36" i="29"/>
  <c r="V36" i="29" s="1"/>
  <c r="U40" i="29"/>
  <c r="V40" i="29" s="1"/>
  <c r="AQ33" i="28"/>
  <c r="AI33" i="28"/>
  <c r="AP21" i="28"/>
  <c r="AP18" i="30"/>
  <c r="AB40" i="26"/>
  <c r="AC40" i="26" s="1"/>
  <c r="AJ40" i="26"/>
  <c r="AP33" i="28"/>
  <c r="AB17" i="28"/>
  <c r="AJ17" i="28"/>
  <c r="AJ16" i="28"/>
  <c r="AB16" i="28"/>
  <c r="AI30" i="27"/>
  <c r="AQ30" i="27"/>
  <c r="V27" i="25"/>
  <c r="N27" i="25"/>
  <c r="K43" i="25"/>
  <c r="L43" i="25" s="1"/>
  <c r="AQ38" i="26"/>
  <c r="AI38" i="26"/>
  <c r="AP16" i="24"/>
  <c r="AB23" i="26"/>
  <c r="AJ23" i="26"/>
  <c r="AB36" i="26"/>
  <c r="AC36" i="26" s="1"/>
  <c r="AJ38" i="25"/>
  <c r="AB38" i="25"/>
  <c r="AC22" i="25"/>
  <c r="U22" i="25"/>
  <c r="V22" i="25" s="1"/>
  <c r="AP23" i="23"/>
  <c r="AP32" i="24"/>
  <c r="V27" i="24"/>
  <c r="N27" i="24"/>
  <c r="AQ32" i="25"/>
  <c r="AP43" i="23"/>
  <c r="AJ28" i="23"/>
  <c r="AB28" i="23"/>
  <c r="AP43" i="21"/>
  <c r="AQ43" i="21" s="1"/>
  <c r="AC25" i="23"/>
  <c r="U25" i="23"/>
  <c r="AP21" i="25"/>
  <c r="O36" i="24"/>
  <c r="AP20" i="22"/>
  <c r="AQ19" i="22"/>
  <c r="AI19" i="22"/>
  <c r="AJ19" i="22" s="1"/>
  <c r="AP36" i="21"/>
  <c r="AQ36" i="21" s="1"/>
  <c r="V18" i="23"/>
  <c r="N18" i="23"/>
  <c r="AI26" i="20"/>
  <c r="AQ26" i="20"/>
  <c r="AJ17" i="20"/>
  <c r="AB17" i="20"/>
  <c r="AB26" i="20"/>
  <c r="AJ26" i="20"/>
  <c r="AB23" i="20"/>
  <c r="AJ23" i="20"/>
  <c r="S29" i="19"/>
  <c r="U15" i="19"/>
  <c r="V15" i="19" s="1"/>
  <c r="AB43" i="18"/>
  <c r="N43" i="18"/>
  <c r="O43" i="18" s="1"/>
  <c r="N45" i="18"/>
  <c r="O45" i="18" s="1"/>
  <c r="AJ25" i="22"/>
  <c r="AB25" i="22"/>
  <c r="AP19" i="20"/>
  <c r="AQ19" i="20" s="1"/>
  <c r="N27" i="19"/>
  <c r="V27" i="19"/>
  <c r="AP30" i="19"/>
  <c r="U32" i="18"/>
  <c r="AC32" i="18"/>
  <c r="U36" i="17"/>
  <c r="V36" i="17" s="1"/>
  <c r="N33" i="18"/>
  <c r="V33" i="18"/>
  <c r="AP32" i="17"/>
  <c r="AP17" i="21"/>
  <c r="N36" i="17"/>
  <c r="O36" i="17" s="1"/>
  <c r="AB43" i="20"/>
  <c r="AC43" i="20" s="1"/>
  <c r="AP28" i="20"/>
  <c r="AI36" i="17"/>
  <c r="AQ27" i="16"/>
  <c r="AI27" i="16"/>
  <c r="O47" i="17"/>
  <c r="V26" i="18"/>
  <c r="N26" i="18"/>
  <c r="V30" i="16"/>
  <c r="N30" i="16"/>
  <c r="O30" i="16" s="1"/>
  <c r="AP27" i="17"/>
  <c r="AB33" i="15"/>
  <c r="AJ33" i="15"/>
  <c r="V47" i="13"/>
  <c r="N47" i="13"/>
  <c r="O47" i="13" s="1"/>
  <c r="AB43" i="16"/>
  <c r="AC43" i="16" s="1"/>
  <c r="AP27" i="16"/>
  <c r="N19" i="19"/>
  <c r="O19" i="19" s="1"/>
  <c r="AB16" i="15"/>
  <c r="AJ16" i="15"/>
  <c r="AP28" i="15"/>
  <c r="U26" i="13"/>
  <c r="AC26" i="13"/>
  <c r="AP27" i="13"/>
  <c r="AB22" i="17"/>
  <c r="AJ22" i="17"/>
  <c r="AB33" i="12"/>
  <c r="AJ33" i="12"/>
  <c r="AJ30" i="16"/>
  <c r="AB30" i="16"/>
  <c r="AP30" i="14"/>
  <c r="U19" i="13"/>
  <c r="AC19" i="13"/>
  <c r="AJ30" i="12"/>
  <c r="AB30" i="12"/>
  <c r="V30" i="11"/>
  <c r="N30" i="11"/>
  <c r="O30" i="11" s="1"/>
  <c r="AI28" i="13"/>
  <c r="AQ28" i="13"/>
  <c r="S48" i="11"/>
  <c r="AC25" i="11"/>
  <c r="U25" i="11"/>
  <c r="U47" i="13"/>
  <c r="N43" i="12"/>
  <c r="O43" i="12" s="1"/>
  <c r="V33" i="11"/>
  <c r="N33" i="11"/>
  <c r="AI31" i="12"/>
  <c r="AQ31" i="12"/>
  <c r="AB31" i="11"/>
  <c r="AJ31" i="11"/>
  <c r="N30" i="10"/>
  <c r="V30" i="10"/>
  <c r="AP36" i="13"/>
  <c r="AQ36" i="13" s="1"/>
  <c r="N22" i="12"/>
  <c r="AC31" i="10"/>
  <c r="U31" i="10"/>
  <c r="AB33" i="11"/>
  <c r="AJ33" i="11"/>
  <c r="N44" i="10"/>
  <c r="AC32" i="16"/>
  <c r="U32" i="16"/>
  <c r="AP28" i="11"/>
  <c r="U19" i="18"/>
  <c r="AC19" i="18"/>
  <c r="N36" i="12"/>
  <c r="O36" i="12" s="1"/>
  <c r="AC19" i="12"/>
  <c r="U19" i="12"/>
  <c r="O44" i="10"/>
  <c r="AQ36" i="12"/>
  <c r="AI36" i="12"/>
  <c r="AJ36" i="12" s="1"/>
  <c r="AP22" i="13"/>
  <c r="U25" i="13"/>
  <c r="AC25" i="13"/>
  <c r="AP26" i="16"/>
  <c r="AB36" i="12"/>
  <c r="AQ30" i="13"/>
  <c r="AI30" i="13"/>
  <c r="AP31" i="16"/>
  <c r="AB36" i="14"/>
  <c r="AC36" i="14" s="1"/>
  <c r="AP45" i="33"/>
  <c r="AQ45" i="33" s="1"/>
  <c r="N19" i="34"/>
  <c r="U20" i="35"/>
  <c r="AC20" i="35"/>
  <c r="L29" i="36"/>
  <c r="N15" i="36"/>
  <c r="O15" i="36" s="1"/>
  <c r="U19" i="35"/>
  <c r="AI36" i="35"/>
  <c r="AJ36" i="35" s="1"/>
  <c r="AQ36" i="35"/>
  <c r="AQ20" i="36"/>
  <c r="AI20" i="36"/>
  <c r="AB20" i="36"/>
  <c r="AJ20" i="36"/>
  <c r="N34" i="37"/>
  <c r="V34" i="37"/>
  <c r="AB15" i="38"/>
  <c r="AC15" i="38" s="1"/>
  <c r="Z29" i="38"/>
  <c r="AP33" i="39"/>
  <c r="AQ18" i="39"/>
  <c r="AI18" i="39"/>
  <c r="N19" i="39"/>
  <c r="O19" i="39" s="1"/>
  <c r="AQ20" i="39"/>
  <c r="AI20" i="39"/>
  <c r="AP23" i="39"/>
  <c r="U33" i="41"/>
  <c r="AC33" i="41"/>
  <c r="AC20" i="41"/>
  <c r="U20" i="41"/>
  <c r="N38" i="41"/>
  <c r="V38" i="41"/>
  <c r="V25" i="41"/>
  <c r="N25" i="41"/>
  <c r="AJ22" i="12"/>
  <c r="AB22" i="12"/>
  <c r="U36" i="11"/>
  <c r="V36" i="11" s="1"/>
  <c r="Z29" i="11"/>
  <c r="AB15" i="11"/>
  <c r="AC15" i="11" s="1"/>
  <c r="AJ18" i="10"/>
  <c r="AB18" i="10"/>
  <c r="AC31" i="12"/>
  <c r="U31" i="12"/>
  <c r="AQ23" i="11"/>
  <c r="AI23" i="11"/>
  <c r="AI26" i="9"/>
  <c r="AQ26" i="9"/>
  <c r="N47" i="40"/>
  <c r="O47" i="40" s="1"/>
  <c r="V20" i="9"/>
  <c r="N20" i="9"/>
  <c r="U47" i="19"/>
  <c r="V47" i="19" s="1"/>
  <c r="N28" i="10"/>
  <c r="V28" i="10"/>
  <c r="K34" i="18"/>
  <c r="L34" i="18" s="1"/>
  <c r="K38" i="18"/>
  <c r="L38" i="18" s="1"/>
  <c r="K42" i="18"/>
  <c r="L42" i="18" s="1"/>
  <c r="K35" i="18"/>
  <c r="K39" i="18"/>
  <c r="L39" i="18" s="1"/>
  <c r="K41" i="18"/>
  <c r="L41" i="18" s="1"/>
  <c r="K44" i="29"/>
  <c r="L44" i="29" s="1"/>
  <c r="K46" i="29"/>
  <c r="L46" i="29" s="1"/>
  <c r="L37" i="29"/>
  <c r="K43" i="29"/>
  <c r="L43" i="29" s="1"/>
  <c r="N18" i="11"/>
  <c r="V18" i="11"/>
  <c r="AQ17" i="10"/>
  <c r="AI17" i="10"/>
  <c r="AB24" i="9"/>
  <c r="AJ24" i="9"/>
  <c r="AJ18" i="9"/>
  <c r="AB18" i="9"/>
  <c r="S29" i="41"/>
  <c r="U15" i="41"/>
  <c r="V15" i="41" s="1"/>
  <c r="AB34" i="39"/>
  <c r="AJ34" i="39"/>
  <c r="U40" i="39"/>
  <c r="V40" i="39" s="1"/>
  <c r="V18" i="39"/>
  <c r="N18" i="39"/>
  <c r="AP40" i="37"/>
  <c r="AQ40" i="37" s="1"/>
  <c r="H46" i="38"/>
  <c r="F37" i="38"/>
  <c r="H37" i="38" s="1"/>
  <c r="AI41" i="37"/>
  <c r="N48" i="37"/>
  <c r="O48" i="37" s="1"/>
  <c r="N40" i="37"/>
  <c r="O40" i="37" s="1"/>
  <c r="N49" i="37"/>
  <c r="V49" i="37"/>
  <c r="AQ32" i="35"/>
  <c r="AI32" i="35"/>
  <c r="AC28" i="34"/>
  <c r="U28" i="34"/>
  <c r="V28" i="34"/>
  <c r="N28" i="34"/>
  <c r="AC27" i="34"/>
  <c r="U27" i="34"/>
  <c r="AC23" i="36"/>
  <c r="U23" i="36"/>
  <c r="AB20" i="35"/>
  <c r="AJ20" i="35"/>
  <c r="N17" i="33"/>
  <c r="V17" i="33"/>
  <c r="AJ34" i="33"/>
  <c r="AB34" i="33"/>
  <c r="U36" i="33"/>
  <c r="N34" i="32"/>
  <c r="V34" i="32"/>
  <c r="AP32" i="30"/>
  <c r="AJ18" i="32"/>
  <c r="AB18" i="32"/>
  <c r="L29" i="32"/>
  <c r="N15" i="32"/>
  <c r="O15" i="32" s="1"/>
  <c r="O36" i="32"/>
  <c r="AQ17" i="30"/>
  <c r="AI17" i="30"/>
  <c r="U40" i="30"/>
  <c r="V40" i="30" s="1"/>
  <c r="AB41" i="30"/>
  <c r="V27" i="30"/>
  <c r="N27" i="30"/>
  <c r="AB41" i="28"/>
  <c r="AC41" i="28" s="1"/>
  <c r="N41" i="27"/>
  <c r="O41" i="27" s="1"/>
  <c r="N30" i="29"/>
  <c r="O30" i="29" s="1"/>
  <c r="V30" i="29"/>
  <c r="U18" i="28"/>
  <c r="AC18" i="28"/>
  <c r="U23" i="27"/>
  <c r="AC23" i="27"/>
  <c r="AC24" i="28"/>
  <c r="U24" i="28"/>
  <c r="U38" i="25"/>
  <c r="AC38" i="25"/>
  <c r="U41" i="25"/>
  <c r="AP40" i="26"/>
  <c r="AQ40" i="26" s="1"/>
  <c r="N24" i="26"/>
  <c r="V24" i="26"/>
  <c r="V33" i="25"/>
  <c r="N33" i="25"/>
  <c r="O33" i="25" s="1"/>
  <c r="AB36" i="25"/>
  <c r="AC36" i="25" s="1"/>
  <c r="AI25" i="26"/>
  <c r="AQ25" i="26"/>
  <c r="V27" i="23"/>
  <c r="N27" i="23"/>
  <c r="N16" i="25"/>
  <c r="V16" i="25"/>
  <c r="N17" i="25"/>
  <c r="V17" i="25"/>
  <c r="N28" i="22"/>
  <c r="V28" i="22"/>
  <c r="AC27" i="21"/>
  <c r="U27" i="21"/>
  <c r="AN29" i="22"/>
  <c r="AP15" i="22"/>
  <c r="AQ15" i="22" s="1"/>
  <c r="V26" i="23"/>
  <c r="N26" i="23"/>
  <c r="AC26" i="25"/>
  <c r="U26" i="25"/>
  <c r="V48" i="20"/>
  <c r="N48" i="20"/>
  <c r="O48" i="20" s="1"/>
  <c r="AB31" i="20"/>
  <c r="AJ31" i="20"/>
  <c r="AB27" i="20"/>
  <c r="AJ27" i="20"/>
  <c r="U28" i="20"/>
  <c r="AC28" i="20"/>
  <c r="H29" i="18"/>
  <c r="AB43" i="17"/>
  <c r="AC43" i="17" s="1"/>
  <c r="U33" i="17"/>
  <c r="AC33" i="17"/>
  <c r="V28" i="15"/>
  <c r="N28" i="15"/>
  <c r="V31" i="18"/>
  <c r="N31" i="18"/>
  <c r="N24" i="16"/>
  <c r="V24" i="16"/>
  <c r="V33" i="16"/>
  <c r="N33" i="16"/>
  <c r="AJ25" i="16"/>
  <c r="AB25" i="16"/>
  <c r="U17" i="15"/>
  <c r="AC17" i="15"/>
  <c r="N22" i="14"/>
  <c r="AB30" i="13"/>
  <c r="AJ30" i="13"/>
  <c r="AP17" i="16"/>
  <c r="AJ19" i="13"/>
  <c r="AB19" i="13"/>
  <c r="N44" i="13"/>
  <c r="V31" i="12"/>
  <c r="N31" i="12"/>
  <c r="AP15" i="16"/>
  <c r="AQ15" i="16" s="1"/>
  <c r="AN29" i="16"/>
  <c r="AJ24" i="12"/>
  <c r="AB24" i="12"/>
  <c r="N17" i="13"/>
  <c r="V17" i="13"/>
  <c r="AI43" i="13"/>
  <c r="AJ43" i="13" s="1"/>
  <c r="N23" i="12"/>
  <c r="V23" i="12"/>
  <c r="X50" i="41"/>
  <c r="Z50" i="41" s="1"/>
  <c r="X50" i="40"/>
  <c r="X50" i="37"/>
  <c r="X48" i="23"/>
  <c r="X48" i="22"/>
  <c r="X48" i="24"/>
  <c r="Z48" i="24" s="1"/>
  <c r="X48" i="21"/>
  <c r="X48" i="20"/>
  <c r="Z48" i="20" s="1"/>
  <c r="X48" i="19"/>
  <c r="Z48" i="19" s="1"/>
  <c r="X48" i="18"/>
  <c r="Z48" i="18" s="1"/>
  <c r="X48" i="16"/>
  <c r="X48" i="17"/>
  <c r="X48" i="15"/>
  <c r="Z48" i="15" s="1"/>
  <c r="X48" i="14"/>
  <c r="X48" i="12"/>
  <c r="X48" i="13"/>
  <c r="Z48" i="13" s="1"/>
  <c r="X48" i="10"/>
  <c r="X48" i="9"/>
  <c r="Z48" i="9" s="1"/>
  <c r="I254" i="8"/>
  <c r="X48" i="11"/>
  <c r="L29" i="21"/>
  <c r="N15" i="21"/>
  <c r="O15" i="21" s="1"/>
  <c r="U43" i="9"/>
  <c r="V43" i="9" s="1"/>
  <c r="AJ18" i="14"/>
  <c r="AB18" i="14"/>
  <c r="AQ30" i="19"/>
  <c r="AI30" i="19"/>
  <c r="N22" i="22"/>
  <c r="AJ21" i="20"/>
  <c r="AB21" i="20"/>
  <c r="V23" i="19"/>
  <c r="N23" i="19"/>
  <c r="N36" i="23"/>
  <c r="O36" i="23" s="1"/>
  <c r="AI27" i="22"/>
  <c r="AQ27" i="22"/>
  <c r="AB19" i="23"/>
  <c r="AC19" i="23" s="1"/>
  <c r="N45" i="13"/>
  <c r="O45" i="13" s="1"/>
  <c r="O45" i="41"/>
  <c r="AJ31" i="41"/>
  <c r="AB31" i="41"/>
  <c r="U49" i="41"/>
  <c r="V49" i="41" s="1"/>
  <c r="AI38" i="41"/>
  <c r="AQ38" i="41"/>
  <c r="AP23" i="41"/>
  <c r="V26" i="40"/>
  <c r="N26" i="40"/>
  <c r="AB26" i="41"/>
  <c r="AJ26" i="41"/>
  <c r="AI20" i="40"/>
  <c r="AQ20" i="40"/>
  <c r="AP19" i="41"/>
  <c r="AQ19" i="41" s="1"/>
  <c r="AC18" i="40"/>
  <c r="U18" i="40"/>
  <c r="AQ27" i="40"/>
  <c r="AI27" i="40"/>
  <c r="N23" i="40"/>
  <c r="V23" i="40"/>
  <c r="AJ32" i="39"/>
  <c r="AB32" i="39"/>
  <c r="AQ28" i="39"/>
  <c r="AI28" i="39"/>
  <c r="AJ28" i="39"/>
  <c r="AB28" i="39"/>
  <c r="AQ41" i="38"/>
  <c r="AI41" i="38"/>
  <c r="Z29" i="39"/>
  <c r="AB15" i="39"/>
  <c r="AC15" i="39" s="1"/>
  <c r="AC35" i="38"/>
  <c r="U35" i="38"/>
  <c r="N24" i="40"/>
  <c r="V24" i="40"/>
  <c r="U36" i="37"/>
  <c r="V36" i="37" s="1"/>
  <c r="AC36" i="37"/>
  <c r="U45" i="37"/>
  <c r="V45" i="37" s="1"/>
  <c r="AB40" i="37"/>
  <c r="AC40" i="37" s="1"/>
  <c r="AJ40" i="37"/>
  <c r="AC18" i="38"/>
  <c r="U18" i="38"/>
  <c r="AJ17" i="38"/>
  <c r="AB17" i="38"/>
  <c r="AQ25" i="37"/>
  <c r="AI25" i="37"/>
  <c r="AB45" i="36"/>
  <c r="AB24" i="36"/>
  <c r="AJ24" i="36"/>
  <c r="AC27" i="37"/>
  <c r="U27" i="37"/>
  <c r="V30" i="37"/>
  <c r="N30" i="37"/>
  <c r="AC16" i="36"/>
  <c r="U16" i="36"/>
  <c r="V18" i="36"/>
  <c r="N18" i="36"/>
  <c r="V38" i="35"/>
  <c r="N38" i="35"/>
  <c r="N35" i="34"/>
  <c r="V35" i="34"/>
  <c r="AJ31" i="35"/>
  <c r="AB31" i="35"/>
  <c r="AI38" i="35"/>
  <c r="AQ38" i="35"/>
  <c r="AI40" i="34"/>
  <c r="AJ40" i="34" s="1"/>
  <c r="AI31" i="35"/>
  <c r="AQ31" i="35"/>
  <c r="AP40" i="34"/>
  <c r="AQ40" i="34" s="1"/>
  <c r="AP25" i="34"/>
  <c r="L29" i="34"/>
  <c r="N15" i="34"/>
  <c r="O15" i="34" s="1"/>
  <c r="V24" i="35"/>
  <c r="N24" i="35"/>
  <c r="AI22" i="34"/>
  <c r="AQ22" i="34"/>
  <c r="U22" i="34"/>
  <c r="V22" i="34" s="1"/>
  <c r="AC22" i="34"/>
  <c r="N48" i="41"/>
  <c r="O48" i="41" s="1"/>
  <c r="AJ28" i="33"/>
  <c r="AB28" i="33"/>
  <c r="AC34" i="32"/>
  <c r="U34" i="32"/>
  <c r="AI21" i="33"/>
  <c r="AQ21" i="33"/>
  <c r="V16" i="34"/>
  <c r="N16" i="34"/>
  <c r="AB25" i="33"/>
  <c r="AJ25" i="33"/>
  <c r="U16" i="32"/>
  <c r="AC16" i="32"/>
  <c r="AI19" i="33"/>
  <c r="AJ19" i="33" s="1"/>
  <c r="AQ19" i="33"/>
  <c r="U19" i="31"/>
  <c r="V19" i="31" s="1"/>
  <c r="AI26" i="32"/>
  <c r="AQ26" i="32"/>
  <c r="N28" i="31"/>
  <c r="V28" i="31"/>
  <c r="AC27" i="33"/>
  <c r="U27" i="33"/>
  <c r="U26" i="32"/>
  <c r="AC26" i="32"/>
  <c r="AB33" i="30"/>
  <c r="AJ33" i="30"/>
  <c r="N24" i="32"/>
  <c r="V24" i="32"/>
  <c r="AP22" i="31"/>
  <c r="AQ40" i="30"/>
  <c r="AI40" i="30"/>
  <c r="AJ40" i="30" s="1"/>
  <c r="AI19" i="31"/>
  <c r="AJ19" i="31" s="1"/>
  <c r="AQ19" i="31"/>
  <c r="AI41" i="30"/>
  <c r="AJ41" i="30" s="1"/>
  <c r="U32" i="30"/>
  <c r="AC32" i="30"/>
  <c r="AI36" i="29"/>
  <c r="AJ36" i="29" s="1"/>
  <c r="AQ36" i="29"/>
  <c r="N38" i="31"/>
  <c r="N16" i="31"/>
  <c r="V16" i="31"/>
  <c r="AP30" i="30"/>
  <c r="V38" i="28"/>
  <c r="N38" i="28"/>
  <c r="AI22" i="29"/>
  <c r="AQ22" i="29"/>
  <c r="N25" i="29"/>
  <c r="V25" i="29"/>
  <c r="AB19" i="28"/>
  <c r="AC19" i="28" s="1"/>
  <c r="V33" i="29"/>
  <c r="N33" i="29"/>
  <c r="O33" i="29" s="1"/>
  <c r="AI38" i="27"/>
  <c r="AQ38" i="27"/>
  <c r="AP32" i="29"/>
  <c r="U41" i="27"/>
  <c r="V41" i="27" s="1"/>
  <c r="AC41" i="27"/>
  <c r="AI30" i="28"/>
  <c r="AQ30" i="28"/>
  <c r="N38" i="29"/>
  <c r="V38" i="29"/>
  <c r="AP32" i="28"/>
  <c r="N18" i="30"/>
  <c r="V18" i="30"/>
  <c r="N41" i="26"/>
  <c r="O41" i="26" s="1"/>
  <c r="AP34" i="29"/>
  <c r="AQ16" i="30"/>
  <c r="AI16" i="30"/>
  <c r="U32" i="26"/>
  <c r="AC32" i="26"/>
  <c r="AN29" i="27"/>
  <c r="AP15" i="27"/>
  <c r="AQ15" i="27" s="1"/>
  <c r="AI31" i="26"/>
  <c r="AQ31" i="26"/>
  <c r="O32" i="25"/>
  <c r="V35" i="25"/>
  <c r="N35" i="25"/>
  <c r="H29" i="26"/>
  <c r="AC38" i="26"/>
  <c r="U38" i="26"/>
  <c r="S29" i="25"/>
  <c r="U15" i="25"/>
  <c r="V15" i="25" s="1"/>
  <c r="L29" i="25"/>
  <c r="N15" i="25"/>
  <c r="O15" i="25" s="1"/>
  <c r="AB16" i="23"/>
  <c r="AJ16" i="23"/>
  <c r="AP24" i="24"/>
  <c r="AP30" i="23"/>
  <c r="U20" i="23"/>
  <c r="AC20" i="23"/>
  <c r="AP31" i="21"/>
  <c r="AI18" i="25"/>
  <c r="AQ18" i="25"/>
  <c r="AB36" i="22"/>
  <c r="AP23" i="24"/>
  <c r="AI20" i="23"/>
  <c r="AQ20" i="23"/>
  <c r="AC26" i="21"/>
  <c r="U26" i="21"/>
  <c r="N33" i="24"/>
  <c r="V33" i="24"/>
  <c r="U20" i="22"/>
  <c r="AC20" i="22"/>
  <c r="N48" i="21"/>
  <c r="U25" i="20"/>
  <c r="AC25" i="20"/>
  <c r="V18" i="19"/>
  <c r="N18" i="19"/>
  <c r="N44" i="19"/>
  <c r="O44" i="19" s="1"/>
  <c r="U27" i="18"/>
  <c r="AC27" i="18"/>
  <c r="AI19" i="20"/>
  <c r="V16" i="23"/>
  <c r="N16" i="23"/>
  <c r="AQ36" i="20"/>
  <c r="AI36" i="20"/>
  <c r="AJ36" i="20" s="1"/>
  <c r="AB30" i="19"/>
  <c r="AJ30" i="19"/>
  <c r="AQ27" i="19"/>
  <c r="AI27" i="19"/>
  <c r="AJ24" i="19"/>
  <c r="AB24" i="19"/>
  <c r="AI21" i="17"/>
  <c r="AQ21" i="17"/>
  <c r="AQ33" i="18"/>
  <c r="AI33" i="18"/>
  <c r="N17" i="21"/>
  <c r="V17" i="21"/>
  <c r="V16" i="18"/>
  <c r="N16" i="18"/>
  <c r="AC26" i="20"/>
  <c r="U26" i="20"/>
  <c r="N15" i="20"/>
  <c r="O15" i="20" s="1"/>
  <c r="L29" i="20"/>
  <c r="S29" i="15"/>
  <c r="U15" i="15"/>
  <c r="V15" i="15" s="1"/>
  <c r="V25" i="15"/>
  <c r="N25" i="15"/>
  <c r="AI18" i="16"/>
  <c r="AQ18" i="16"/>
  <c r="U20" i="18"/>
  <c r="AC20" i="18"/>
  <c r="AP22" i="15"/>
  <c r="AG32" i="15"/>
  <c r="AP32" i="15" s="1"/>
  <c r="AP16" i="18"/>
  <c r="AP31" i="17"/>
  <c r="V16" i="15"/>
  <c r="N16" i="15"/>
  <c r="V23" i="15"/>
  <c r="N23" i="15"/>
  <c r="U16" i="14"/>
  <c r="AC16" i="14"/>
  <c r="U27" i="12"/>
  <c r="AC27" i="12"/>
  <c r="AJ28" i="16"/>
  <c r="AB28" i="16"/>
  <c r="AC20" i="15"/>
  <c r="U20" i="15"/>
  <c r="N15" i="14"/>
  <c r="L29" i="14"/>
  <c r="U26" i="14"/>
  <c r="AC26" i="14"/>
  <c r="AQ20" i="12"/>
  <c r="AI20" i="12"/>
  <c r="AB24" i="14"/>
  <c r="AJ24" i="14"/>
  <c r="AB28" i="12"/>
  <c r="AJ28" i="12"/>
  <c r="AI43" i="11"/>
  <c r="AJ43" i="11" s="1"/>
  <c r="AI32" i="11"/>
  <c r="AQ32" i="11"/>
  <c r="AI19" i="10"/>
  <c r="AQ19" i="10"/>
  <c r="U28" i="10"/>
  <c r="AC28" i="10"/>
  <c r="N28" i="13"/>
  <c r="V28" i="13"/>
  <c r="AC20" i="14"/>
  <c r="U20" i="14"/>
  <c r="AC33" i="11"/>
  <c r="U33" i="11"/>
  <c r="AP16" i="9"/>
  <c r="AN29" i="9"/>
  <c r="V33" i="17"/>
  <c r="N33" i="17"/>
  <c r="U43" i="15"/>
  <c r="V43" i="15" s="1"/>
  <c r="AP28" i="18"/>
  <c r="N19" i="16"/>
  <c r="V19" i="16"/>
  <c r="AJ33" i="14"/>
  <c r="AB33" i="14"/>
  <c r="V26" i="19"/>
  <c r="N26" i="19"/>
  <c r="V16" i="14"/>
  <c r="N16" i="14"/>
  <c r="V23" i="18"/>
  <c r="N23" i="18"/>
  <c r="AJ23" i="17"/>
  <c r="AB23" i="17"/>
  <c r="AJ23" i="21"/>
  <c r="AB23" i="21"/>
  <c r="AI20" i="18"/>
  <c r="AQ20" i="18"/>
  <c r="N22" i="20"/>
  <c r="V24" i="20"/>
  <c r="N24" i="20"/>
  <c r="N26" i="24"/>
  <c r="V26" i="24"/>
  <c r="V33" i="22"/>
  <c r="N33" i="22"/>
  <c r="AQ26" i="23"/>
  <c r="AI26" i="23"/>
  <c r="AJ33" i="23"/>
  <c r="AB33" i="23"/>
  <c r="AQ33" i="23"/>
  <c r="AI33" i="23"/>
  <c r="N28" i="24"/>
  <c r="V28" i="24"/>
  <c r="AB26" i="23"/>
  <c r="AJ26" i="23"/>
  <c r="AB43" i="23"/>
  <c r="AC43" i="23" s="1"/>
  <c r="AJ28" i="24"/>
  <c r="AB28" i="24"/>
  <c r="AI32" i="26"/>
  <c r="AQ32" i="26"/>
  <c r="U36" i="27"/>
  <c r="V36" i="27" s="1"/>
  <c r="AQ41" i="25"/>
  <c r="AI41" i="25"/>
  <c r="AB27" i="25"/>
  <c r="AJ27" i="25"/>
  <c r="AJ25" i="28"/>
  <c r="AB25" i="28"/>
  <c r="AC18" i="29"/>
  <c r="U18" i="29"/>
  <c r="U15" i="29"/>
  <c r="V15" i="29" s="1"/>
  <c r="S29" i="29"/>
  <c r="AP40" i="31"/>
  <c r="AQ40" i="31" s="1"/>
  <c r="AB26" i="32"/>
  <c r="AJ26" i="32"/>
  <c r="AB15" i="31"/>
  <c r="AC15" i="31" s="1"/>
  <c r="Z29" i="31"/>
  <c r="AJ38" i="30"/>
  <c r="AB38" i="30"/>
  <c r="AI30" i="32"/>
  <c r="AQ30" i="32"/>
  <c r="AP33" i="32"/>
  <c r="AP32" i="34"/>
  <c r="AP36" i="33"/>
  <c r="AQ36" i="33" s="1"/>
  <c r="AB23" i="34"/>
  <c r="AJ23" i="34"/>
  <c r="AI19" i="34"/>
  <c r="AJ19" i="34" s="1"/>
  <c r="AC28" i="36"/>
  <c r="U28" i="36"/>
  <c r="N23" i="36"/>
  <c r="V23" i="36"/>
  <c r="U40" i="36"/>
  <c r="AQ23" i="37"/>
  <c r="AI23" i="37"/>
  <c r="H29" i="38"/>
  <c r="V17" i="37"/>
  <c r="N17" i="37"/>
  <c r="U16" i="38"/>
  <c r="AC16" i="38"/>
  <c r="AI15" i="38"/>
  <c r="AJ15" i="38" s="1"/>
  <c r="AG29" i="38"/>
  <c r="AI24" i="39"/>
  <c r="AQ24" i="39"/>
  <c r="N25" i="39"/>
  <c r="V25" i="39"/>
  <c r="V26" i="39"/>
  <c r="N26" i="39"/>
  <c r="AI23" i="39"/>
  <c r="AQ23" i="39"/>
  <c r="U36" i="40"/>
  <c r="V36" i="40" s="1"/>
  <c r="U24" i="40"/>
  <c r="AC24" i="40"/>
  <c r="AI38" i="40"/>
  <c r="AQ38" i="40"/>
  <c r="AB36" i="40"/>
  <c r="AC36" i="40" s="1"/>
  <c r="AJ38" i="40"/>
  <c r="AB38" i="40"/>
  <c r="AQ25" i="41"/>
  <c r="AI25" i="41"/>
  <c r="AI20" i="11"/>
  <c r="AQ20" i="11"/>
  <c r="V17" i="9"/>
  <c r="N17" i="9"/>
  <c r="AB21" i="11"/>
  <c r="AJ21" i="11"/>
  <c r="AB43" i="10"/>
  <c r="AC43" i="10" s="1"/>
  <c r="U26" i="9"/>
  <c r="AC26" i="9"/>
  <c r="AC20" i="9"/>
  <c r="U20" i="9"/>
  <c r="AP16" i="11"/>
  <c r="Q65" i="41"/>
  <c r="R37" i="41" s="1"/>
  <c r="Q65" i="40"/>
  <c r="R37" i="40" s="1"/>
  <c r="Q65" i="39"/>
  <c r="R37" i="39" s="1"/>
  <c r="Q65" i="38"/>
  <c r="R37" i="38" s="1"/>
  <c r="Q65" i="37"/>
  <c r="R37" i="37" s="1"/>
  <c r="Q65" i="33"/>
  <c r="R37" i="33" s="1"/>
  <c r="Q65" i="32"/>
  <c r="R37" i="32" s="1"/>
  <c r="Q65" i="31"/>
  <c r="R37" i="31" s="1"/>
  <c r="Q65" i="30"/>
  <c r="R37" i="30" s="1"/>
  <c r="Q65" i="29"/>
  <c r="R37" i="29" s="1"/>
  <c r="Q65" i="28"/>
  <c r="R37" i="28" s="1"/>
  <c r="Q65" i="27"/>
  <c r="R37" i="27" s="1"/>
  <c r="Q65" i="26"/>
  <c r="R37" i="26" s="1"/>
  <c r="Q65" i="25"/>
  <c r="R37" i="25" s="1"/>
  <c r="Q63" i="24"/>
  <c r="Q63" i="23"/>
  <c r="Q63" i="22"/>
  <c r="Q63" i="21"/>
  <c r="Q63" i="20"/>
  <c r="Q63" i="19"/>
  <c r="Q63" i="17"/>
  <c r="Q63" i="18"/>
  <c r="Q63" i="16"/>
  <c r="Q63" i="13"/>
  <c r="Q63" i="12"/>
  <c r="Q63" i="14"/>
  <c r="Q63" i="9"/>
  <c r="Q63" i="10"/>
  <c r="Q63" i="11"/>
  <c r="Q63" i="15"/>
  <c r="H299" i="8"/>
  <c r="K42" i="16"/>
  <c r="L42" i="16" s="1"/>
  <c r="K35" i="16"/>
  <c r="L35" i="16" s="1"/>
  <c r="K41" i="16"/>
  <c r="L41" i="16" s="1"/>
  <c r="K34" i="16"/>
  <c r="L34" i="16" s="1"/>
  <c r="K39" i="16"/>
  <c r="L39" i="16" s="1"/>
  <c r="K38" i="16"/>
  <c r="L38" i="16" s="1"/>
  <c r="K44" i="30"/>
  <c r="L44" i="30" s="1"/>
  <c r="K46" i="30"/>
  <c r="L46" i="30" s="1"/>
  <c r="L37" i="30"/>
  <c r="K43" i="30"/>
  <c r="L43" i="30" s="1"/>
  <c r="AQ28" i="10"/>
  <c r="AI28" i="10"/>
  <c r="AQ22" i="9"/>
  <c r="AI22" i="9"/>
  <c r="AB36" i="11"/>
  <c r="AC36" i="11" s="1"/>
  <c r="D496" i="6"/>
  <c r="J347" i="8"/>
  <c r="D496" i="7" s="1"/>
  <c r="AP20" i="12"/>
  <c r="AB36" i="10"/>
  <c r="AC36" i="10" s="1"/>
  <c r="AC24" i="9"/>
  <c r="U24" i="9"/>
  <c r="N45" i="15"/>
  <c r="O45" i="15" s="1"/>
  <c r="J228" i="8"/>
  <c r="D300" i="6"/>
  <c r="U17" i="13"/>
  <c r="AC17" i="13"/>
  <c r="AB26" i="9"/>
  <c r="AJ26" i="9"/>
  <c r="N17" i="11"/>
  <c r="V17" i="11"/>
  <c r="N16" i="10"/>
  <c r="V16" i="10"/>
  <c r="L29" i="10"/>
  <c r="AB43" i="9"/>
  <c r="AC43" i="9" s="1"/>
  <c r="Q46" i="41"/>
  <c r="Q46" i="40"/>
  <c r="Q46" i="37"/>
  <c r="S46" i="37" s="1"/>
  <c r="Q44" i="24"/>
  <c r="Q44" i="22"/>
  <c r="Q44" i="23"/>
  <c r="Q44" i="21"/>
  <c r="Q44" i="19"/>
  <c r="Q44" i="20"/>
  <c r="Q44" i="15"/>
  <c r="Q44" i="18"/>
  <c r="Q44" i="14"/>
  <c r="Q44" i="13"/>
  <c r="Q44" i="16"/>
  <c r="Q44" i="17"/>
  <c r="Q44" i="12"/>
  <c r="Q44" i="10"/>
  <c r="H249" i="8"/>
  <c r="Q44" i="11"/>
  <c r="Q44" i="9"/>
  <c r="L44" i="22"/>
  <c r="J35" i="22"/>
  <c r="N19" i="9"/>
  <c r="V19" i="9"/>
  <c r="K41" i="20"/>
  <c r="L41" i="20" s="1"/>
  <c r="K42" i="20"/>
  <c r="L42" i="20" s="1"/>
  <c r="K38" i="20"/>
  <c r="L38" i="20" s="1"/>
  <c r="K39" i="20"/>
  <c r="L39" i="20" s="1"/>
  <c r="K34" i="20"/>
  <c r="L34" i="20" s="1"/>
  <c r="K35" i="20"/>
  <c r="L35" i="20" s="1"/>
  <c r="K44" i="31"/>
  <c r="L44" i="31" s="1"/>
  <c r="K46" i="31"/>
  <c r="L46" i="31" s="1"/>
  <c r="K43" i="31"/>
  <c r="L43" i="31" s="1"/>
  <c r="L37" i="31"/>
  <c r="AJ33" i="10"/>
  <c r="AB33" i="10"/>
  <c r="AP18" i="11"/>
  <c r="AQ16" i="9"/>
  <c r="AI16" i="9"/>
  <c r="AG29" i="9"/>
  <c r="AC23" i="41"/>
  <c r="U23" i="41"/>
  <c r="AB19" i="40"/>
  <c r="AC19" i="40" s="1"/>
  <c r="AC27" i="41"/>
  <c r="U27" i="41"/>
  <c r="Z50" i="40"/>
  <c r="AC23" i="39"/>
  <c r="U23" i="39"/>
  <c r="AC28" i="37"/>
  <c r="U28" i="37"/>
  <c r="N20" i="34"/>
  <c r="V20" i="34"/>
  <c r="AB18" i="34"/>
  <c r="AJ18" i="34"/>
  <c r="AC17" i="33"/>
  <c r="U17" i="33"/>
  <c r="AB24" i="32"/>
  <c r="AJ24" i="32"/>
  <c r="AJ28" i="30"/>
  <c r="AB28" i="30"/>
  <c r="V34" i="28"/>
  <c r="N34" i="28"/>
  <c r="AB21" i="29"/>
  <c r="AC21" i="29" s="1"/>
  <c r="AJ21" i="29"/>
  <c r="N19" i="29"/>
  <c r="O19" i="29" s="1"/>
  <c r="N36" i="29"/>
  <c r="O36" i="29" s="1"/>
  <c r="N32" i="27"/>
  <c r="O32" i="27" s="1"/>
  <c r="V32" i="27"/>
  <c r="AC24" i="24"/>
  <c r="U24" i="24"/>
  <c r="AI23" i="22"/>
  <c r="AQ23" i="22"/>
  <c r="N25" i="23"/>
  <c r="V25" i="23"/>
  <c r="U47" i="21"/>
  <c r="V47" i="21" s="1"/>
  <c r="AI18" i="20"/>
  <c r="AQ18" i="20"/>
  <c r="N27" i="21"/>
  <c r="V27" i="21"/>
  <c r="AQ32" i="20"/>
  <c r="AI32" i="20"/>
  <c r="U26" i="18"/>
  <c r="AC26" i="18"/>
  <c r="AQ26" i="17"/>
  <c r="AI26" i="17"/>
  <c r="AC24" i="16"/>
  <c r="U24" i="16"/>
  <c r="AJ27" i="21"/>
  <c r="AB27" i="21"/>
  <c r="U24" i="17"/>
  <c r="AC24" i="17"/>
  <c r="AC26" i="16"/>
  <c r="U26" i="16"/>
  <c r="AJ24" i="15"/>
  <c r="AB24" i="15"/>
  <c r="AP25" i="16"/>
  <c r="U26" i="15"/>
  <c r="AC26" i="15"/>
  <c r="AB32" i="19"/>
  <c r="AJ32" i="19"/>
  <c r="V18" i="17"/>
  <c r="N18" i="17"/>
  <c r="U43" i="17"/>
  <c r="N27" i="15"/>
  <c r="V27" i="15"/>
  <c r="AJ31" i="18"/>
  <c r="AB31" i="18"/>
  <c r="AJ23" i="15"/>
  <c r="AB23" i="15"/>
  <c r="V17" i="15"/>
  <c r="N17" i="15"/>
  <c r="AC22" i="17"/>
  <c r="U22" i="17"/>
  <c r="V22" i="17" s="1"/>
  <c r="V33" i="15"/>
  <c r="N33" i="15"/>
  <c r="AQ20" i="15"/>
  <c r="AI20" i="15"/>
  <c r="AG29" i="14"/>
  <c r="AI15" i="14"/>
  <c r="AJ15" i="14" s="1"/>
  <c r="V20" i="12"/>
  <c r="N20" i="12"/>
  <c r="AJ19" i="14"/>
  <c r="AB19" i="14"/>
  <c r="V26" i="13"/>
  <c r="N26" i="13"/>
  <c r="AQ26" i="12"/>
  <c r="AI26" i="12"/>
  <c r="U20" i="11"/>
  <c r="AC20" i="11"/>
  <c r="AI31" i="13"/>
  <c r="AQ31" i="13"/>
  <c r="AQ17" i="13"/>
  <c r="AI17" i="13"/>
  <c r="V31" i="11"/>
  <c r="N31" i="11"/>
  <c r="AB27" i="10"/>
  <c r="AJ27" i="10"/>
  <c r="AQ25" i="13"/>
  <c r="AI25" i="13"/>
  <c r="AJ22" i="10"/>
  <c r="AB22" i="10"/>
  <c r="N19" i="14"/>
  <c r="V19" i="14"/>
  <c r="V48" i="12"/>
  <c r="N48" i="12"/>
  <c r="O32" i="11"/>
  <c r="AQ23" i="15"/>
  <c r="AI23" i="15"/>
  <c r="N22" i="11"/>
  <c r="L37" i="34"/>
  <c r="K43" i="34"/>
  <c r="U48" i="16"/>
  <c r="V48" i="16" s="1"/>
  <c r="AI30" i="12"/>
  <c r="AQ30" i="12"/>
  <c r="AC16" i="12"/>
  <c r="U16" i="12"/>
  <c r="U36" i="10"/>
  <c r="V36" i="10" s="1"/>
  <c r="V25" i="13"/>
  <c r="N25" i="13"/>
  <c r="AJ19" i="15"/>
  <c r="AB19" i="15"/>
  <c r="AI19" i="15"/>
  <c r="AQ19" i="15"/>
  <c r="AJ31" i="19"/>
  <c r="AB31" i="19"/>
  <c r="AQ22" i="19"/>
  <c r="AI22" i="19"/>
  <c r="AC24" i="22"/>
  <c r="U24" i="22"/>
  <c r="V27" i="20"/>
  <c r="N27" i="20"/>
  <c r="AJ28" i="19"/>
  <c r="AB28" i="19"/>
  <c r="Z29" i="22"/>
  <c r="AB15" i="22"/>
  <c r="AC15" i="22" s="1"/>
  <c r="AJ15" i="22"/>
  <c r="AB25" i="21"/>
  <c r="AJ25" i="21"/>
  <c r="AI36" i="22"/>
  <c r="AJ36" i="22" s="1"/>
  <c r="U30" i="24"/>
  <c r="AC30" i="24"/>
  <c r="AQ32" i="24"/>
  <c r="AI32" i="24"/>
  <c r="U20" i="25"/>
  <c r="AC20" i="25"/>
  <c r="AI45" i="25"/>
  <c r="AJ45" i="25" s="1"/>
  <c r="N19" i="27"/>
  <c r="O19" i="27" s="1"/>
  <c r="N30" i="28"/>
  <c r="O30" i="28" s="1"/>
  <c r="V30" i="28"/>
  <c r="AJ21" i="28"/>
  <c r="AB21" i="28"/>
  <c r="AC21" i="28" s="1"/>
  <c r="V18" i="28"/>
  <c r="N18" i="28"/>
  <c r="AJ18" i="33"/>
  <c r="AB18" i="33"/>
  <c r="U34" i="29"/>
  <c r="AC34" i="29"/>
  <c r="AI25" i="30"/>
  <c r="AQ25" i="30"/>
  <c r="H29" i="32"/>
  <c r="U24" i="31"/>
  <c r="AC24" i="31"/>
  <c r="AB15" i="32"/>
  <c r="AC15" i="32" s="1"/>
  <c r="Z29" i="32"/>
  <c r="N36" i="34"/>
  <c r="O36" i="34" s="1"/>
  <c r="H29" i="34"/>
  <c r="AB45" i="34"/>
  <c r="AC45" i="34" s="1"/>
  <c r="AC20" i="36"/>
  <c r="U20" i="36"/>
  <c r="AQ25" i="36"/>
  <c r="AI25" i="36"/>
  <c r="U40" i="35"/>
  <c r="V40" i="35" s="1"/>
  <c r="AJ21" i="35"/>
  <c r="AB21" i="35"/>
  <c r="AJ26" i="37"/>
  <c r="AB26" i="37"/>
  <c r="U19" i="38"/>
  <c r="V19" i="38" s="1"/>
  <c r="AC19" i="38"/>
  <c r="AJ21" i="37"/>
  <c r="AB21" i="37"/>
  <c r="AC22" i="38"/>
  <c r="U22" i="38"/>
  <c r="V22" i="38" s="1"/>
  <c r="AB16" i="38"/>
  <c r="AJ16" i="38"/>
  <c r="AC34" i="39"/>
  <c r="U34" i="39"/>
  <c r="AI28" i="40"/>
  <c r="AQ28" i="40"/>
  <c r="V27" i="40"/>
  <c r="N27" i="40"/>
  <c r="U26" i="41"/>
  <c r="AC26" i="41"/>
  <c r="N26" i="41"/>
  <c r="V26" i="41"/>
  <c r="N16" i="12"/>
  <c r="V16" i="12"/>
  <c r="AQ31" i="41"/>
  <c r="AI31" i="41"/>
  <c r="AJ32" i="41"/>
  <c r="AB32" i="41"/>
  <c r="AJ16" i="41"/>
  <c r="AB16" i="41"/>
  <c r="AB30" i="41"/>
  <c r="AJ30" i="41"/>
  <c r="AB41" i="40"/>
  <c r="AC41" i="40" s="1"/>
  <c r="AI40" i="40"/>
  <c r="AJ40" i="40" s="1"/>
  <c r="AP19" i="40"/>
  <c r="AQ19" i="40" s="1"/>
  <c r="U19" i="40"/>
  <c r="V19" i="40" s="1"/>
  <c r="AP40" i="40"/>
  <c r="AQ40" i="40" s="1"/>
  <c r="AI16" i="40"/>
  <c r="AQ16" i="40"/>
  <c r="AQ34" i="39"/>
  <c r="AI34" i="39"/>
  <c r="H46" i="39"/>
  <c r="AP19" i="39"/>
  <c r="AP23" i="40"/>
  <c r="N28" i="39"/>
  <c r="V28" i="39"/>
  <c r="AL37" i="39"/>
  <c r="AN46" i="39"/>
  <c r="U15" i="39"/>
  <c r="V15" i="39" s="1"/>
  <c r="S29" i="39"/>
  <c r="AB38" i="38"/>
  <c r="AJ38" i="38"/>
  <c r="AI34" i="38"/>
  <c r="AQ34" i="38"/>
  <c r="V32" i="38"/>
  <c r="N32" i="38"/>
  <c r="O32" i="38" s="1"/>
  <c r="L29" i="40"/>
  <c r="N15" i="40"/>
  <c r="O15" i="40" s="1"/>
  <c r="AP34" i="38"/>
  <c r="O49" i="37"/>
  <c r="U40" i="37"/>
  <c r="V40" i="37" s="1"/>
  <c r="U17" i="38"/>
  <c r="AC17" i="38"/>
  <c r="AP30" i="38"/>
  <c r="Z46" i="38"/>
  <c r="X37" i="38"/>
  <c r="N45" i="38"/>
  <c r="AB45" i="38"/>
  <c r="AC45" i="38" s="1"/>
  <c r="AG46" i="38"/>
  <c r="H43" i="37"/>
  <c r="N18" i="38"/>
  <c r="V18" i="38"/>
  <c r="AC15" i="37"/>
  <c r="S29" i="37"/>
  <c r="U15" i="37"/>
  <c r="V15" i="37" s="1"/>
  <c r="V28" i="37"/>
  <c r="N28" i="37"/>
  <c r="AQ17" i="37"/>
  <c r="AI17" i="37"/>
  <c r="AP25" i="37"/>
  <c r="AC38" i="36"/>
  <c r="U38" i="36"/>
  <c r="AB33" i="36"/>
  <c r="AJ33" i="36"/>
  <c r="AC32" i="38"/>
  <c r="U32" i="38"/>
  <c r="AB19" i="37"/>
  <c r="AC19" i="37" s="1"/>
  <c r="AJ36" i="36"/>
  <c r="AB36" i="36"/>
  <c r="AC36" i="36" s="1"/>
  <c r="AP40" i="35"/>
  <c r="AI24" i="34"/>
  <c r="AQ24" i="34"/>
  <c r="N25" i="34"/>
  <c r="V25" i="34"/>
  <c r="AJ27" i="34"/>
  <c r="AB27" i="34"/>
  <c r="AP20" i="35"/>
  <c r="AP30" i="35"/>
  <c r="AQ30" i="33"/>
  <c r="AI30" i="33"/>
  <c r="AI21" i="36"/>
  <c r="AQ21" i="36"/>
  <c r="AJ21" i="34"/>
  <c r="AB21" i="34"/>
  <c r="AJ22" i="35"/>
  <c r="AB22" i="35"/>
  <c r="N41" i="32"/>
  <c r="O41" i="32" s="1"/>
  <c r="N33" i="31"/>
  <c r="O33" i="31" s="1"/>
  <c r="V33" i="31"/>
  <c r="AJ21" i="33"/>
  <c r="AB21" i="33"/>
  <c r="U25" i="32"/>
  <c r="AC25" i="32"/>
  <c r="N19" i="32"/>
  <c r="O19" i="32" s="1"/>
  <c r="AI45" i="32"/>
  <c r="AJ45" i="32" s="1"/>
  <c r="V34" i="31"/>
  <c r="N34" i="31"/>
  <c r="AI27" i="30"/>
  <c r="AQ27" i="30"/>
  <c r="AC24" i="32"/>
  <c r="U24" i="32"/>
  <c r="N30" i="30"/>
  <c r="O30" i="30" s="1"/>
  <c r="V30" i="30"/>
  <c r="AJ26" i="29"/>
  <c r="AB26" i="29"/>
  <c r="N26" i="30"/>
  <c r="V26" i="30"/>
  <c r="AC31" i="30"/>
  <c r="U31" i="30"/>
  <c r="N28" i="30"/>
  <c r="V28" i="30"/>
  <c r="AP28" i="29"/>
  <c r="U20" i="30"/>
  <c r="AC20" i="30"/>
  <c r="AQ28" i="30"/>
  <c r="AI28" i="30"/>
  <c r="AQ35" i="31"/>
  <c r="AI35" i="31"/>
  <c r="AJ32" i="28"/>
  <c r="AB32" i="28"/>
  <c r="AI20" i="29"/>
  <c r="AQ20" i="29"/>
  <c r="AN29" i="30"/>
  <c r="AP15" i="30"/>
  <c r="AG31" i="27"/>
  <c r="AP31" i="27" s="1"/>
  <c r="U19" i="28"/>
  <c r="AQ23" i="29"/>
  <c r="AI23" i="29"/>
  <c r="AP27" i="29"/>
  <c r="N31" i="27"/>
  <c r="V31" i="27"/>
  <c r="AJ27" i="28"/>
  <c r="AB27" i="28"/>
  <c r="AI36" i="27"/>
  <c r="AJ36" i="27" s="1"/>
  <c r="AQ36" i="27"/>
  <c r="L29" i="27"/>
  <c r="N15" i="27"/>
  <c r="O15" i="27" s="1"/>
  <c r="AC16" i="30"/>
  <c r="U16" i="30"/>
  <c r="AG19" i="27"/>
  <c r="AG29" i="27" s="1"/>
  <c r="AJ28" i="27"/>
  <c r="AB28" i="27"/>
  <c r="AC34" i="27"/>
  <c r="U34" i="27"/>
  <c r="Z29" i="28"/>
  <c r="AB15" i="28"/>
  <c r="AC15" i="28" s="1"/>
  <c r="AP17" i="27"/>
  <c r="AI30" i="25"/>
  <c r="AQ30" i="25"/>
  <c r="AI30" i="26"/>
  <c r="AQ30" i="26"/>
  <c r="AC30" i="26"/>
  <c r="U30" i="26"/>
  <c r="AC31" i="26"/>
  <c r="U31" i="26"/>
  <c r="AJ20" i="25"/>
  <c r="AB20" i="25"/>
  <c r="S32" i="25"/>
  <c r="AC23" i="26"/>
  <c r="U23" i="26"/>
  <c r="AP25" i="26"/>
  <c r="AB35" i="25"/>
  <c r="AJ35" i="25"/>
  <c r="AI43" i="24"/>
  <c r="AJ43" i="24" s="1"/>
  <c r="AC36" i="32"/>
  <c r="U36" i="32"/>
  <c r="V36" i="32" s="1"/>
  <c r="V34" i="25"/>
  <c r="N34" i="25"/>
  <c r="O34" i="25" s="1"/>
  <c r="AP26" i="24"/>
  <c r="AC18" i="26"/>
  <c r="U18" i="26"/>
  <c r="V32" i="24"/>
  <c r="N32" i="24"/>
  <c r="AI36" i="24"/>
  <c r="AJ36" i="24" s="1"/>
  <c r="U25" i="22"/>
  <c r="AC25" i="22"/>
  <c r="N24" i="24"/>
  <c r="V24" i="24"/>
  <c r="AB30" i="25"/>
  <c r="AJ30" i="25"/>
  <c r="AJ26" i="21"/>
  <c r="AB26" i="21"/>
  <c r="AC30" i="22"/>
  <c r="U30" i="22"/>
  <c r="AI27" i="21"/>
  <c r="AQ27" i="21"/>
  <c r="AQ25" i="23"/>
  <c r="AI25" i="23"/>
  <c r="AP33" i="21"/>
  <c r="AC36" i="21"/>
  <c r="U36" i="21"/>
  <c r="V36" i="21" s="1"/>
  <c r="AP20" i="21"/>
  <c r="N16" i="22"/>
  <c r="V16" i="22"/>
  <c r="AQ26" i="21"/>
  <c r="AI26" i="21"/>
  <c r="AJ20" i="20"/>
  <c r="AB20" i="20"/>
  <c r="N25" i="19"/>
  <c r="V25" i="19"/>
  <c r="AB36" i="23"/>
  <c r="AC36" i="23" s="1"/>
  <c r="AQ30" i="18"/>
  <c r="AI30" i="18"/>
  <c r="AQ25" i="18"/>
  <c r="AI25" i="18"/>
  <c r="AJ33" i="24"/>
  <c r="AB33" i="24"/>
  <c r="AQ20" i="19"/>
  <c r="AI20" i="19"/>
  <c r="L48" i="18"/>
  <c r="U27" i="17"/>
  <c r="AC27" i="17"/>
  <c r="AQ33" i="19"/>
  <c r="AI33" i="19"/>
  <c r="V31" i="19"/>
  <c r="N31" i="19"/>
  <c r="AG31" i="20"/>
  <c r="V20" i="16"/>
  <c r="N20" i="16"/>
  <c r="AI17" i="15"/>
  <c r="AQ17" i="15"/>
  <c r="AI18" i="17"/>
  <c r="AQ18" i="17"/>
  <c r="V32" i="17"/>
  <c r="N32" i="17"/>
  <c r="O32" i="17" s="1"/>
  <c r="AJ20" i="16"/>
  <c r="AB20" i="16"/>
  <c r="AB36" i="18"/>
  <c r="AC36" i="18" s="1"/>
  <c r="AQ32" i="12"/>
  <c r="AI32" i="12"/>
  <c r="V24" i="15"/>
  <c r="N24" i="15"/>
  <c r="AC19" i="14"/>
  <c r="U19" i="14"/>
  <c r="V16" i="13"/>
  <c r="N16" i="13"/>
  <c r="V32" i="12"/>
  <c r="N32" i="12"/>
  <c r="O32" i="12" s="1"/>
  <c r="AP23" i="13"/>
  <c r="AP21" i="16"/>
  <c r="Z29" i="15"/>
  <c r="AB15" i="15"/>
  <c r="AC15" i="15" s="1"/>
  <c r="AP31" i="13"/>
  <c r="S29" i="14"/>
  <c r="AC15" i="14"/>
  <c r="U15" i="14"/>
  <c r="V15" i="14" s="1"/>
  <c r="V18" i="16"/>
  <c r="N18" i="16"/>
  <c r="O43" i="13"/>
  <c r="AI23" i="14"/>
  <c r="AQ23" i="14"/>
  <c r="Z48" i="14"/>
  <c r="AC16" i="13"/>
  <c r="U16" i="13"/>
  <c r="AJ24" i="11"/>
  <c r="AB24" i="11"/>
  <c r="V26" i="12"/>
  <c r="N26" i="12"/>
  <c r="U19" i="11"/>
  <c r="AC19" i="11"/>
  <c r="AN29" i="12"/>
  <c r="AP15" i="12"/>
  <c r="AQ15" i="12" s="1"/>
  <c r="AQ28" i="11"/>
  <c r="AI28" i="11"/>
  <c r="S29" i="13"/>
  <c r="U15" i="13"/>
  <c r="V15" i="13" s="1"/>
  <c r="AP16" i="10"/>
  <c r="AB30" i="11"/>
  <c r="AJ30" i="11"/>
  <c r="AJ20" i="12"/>
  <c r="AB20" i="12"/>
  <c r="AQ21" i="10"/>
  <c r="AI21" i="10"/>
  <c r="AB32" i="11"/>
  <c r="AJ32" i="11"/>
  <c r="AC24" i="13"/>
  <c r="U24" i="13"/>
  <c r="V33" i="10"/>
  <c r="N33" i="10"/>
  <c r="V48" i="19"/>
  <c r="N48" i="19"/>
  <c r="O48" i="19" s="1"/>
  <c r="AC30" i="13"/>
  <c r="U30" i="13"/>
  <c r="AJ28" i="13"/>
  <c r="AB28" i="13"/>
  <c r="U22" i="11"/>
  <c r="V22" i="11" s="1"/>
  <c r="AC22" i="11"/>
  <c r="AP27" i="15"/>
  <c r="AJ26" i="13"/>
  <c r="AB26" i="13"/>
  <c r="AQ25" i="15"/>
  <c r="AI25" i="15"/>
  <c r="AG29" i="15"/>
  <c r="AI15" i="15"/>
  <c r="AJ15" i="15" s="1"/>
  <c r="AQ15" i="15"/>
  <c r="AP24" i="15"/>
  <c r="AB43" i="14"/>
  <c r="AC43" i="14" s="1"/>
  <c r="V25" i="14"/>
  <c r="N25" i="14"/>
  <c r="U17" i="19"/>
  <c r="AC17" i="19"/>
  <c r="V26" i="17"/>
  <c r="N26" i="17"/>
  <c r="AI43" i="17"/>
  <c r="AJ43" i="17" s="1"/>
  <c r="AQ25" i="21"/>
  <c r="AI25" i="21"/>
  <c r="AC25" i="19"/>
  <c r="U25" i="19"/>
  <c r="AJ33" i="19"/>
  <c r="AB33" i="19"/>
  <c r="N17" i="23"/>
  <c r="V17" i="23"/>
  <c r="AI36" i="23"/>
  <c r="AJ36" i="23" s="1"/>
  <c r="N31" i="24"/>
  <c r="V31" i="24"/>
  <c r="AQ33" i="26"/>
  <c r="AI33" i="26"/>
  <c r="AP26" i="26"/>
  <c r="AQ19" i="26"/>
  <c r="AI19" i="26"/>
  <c r="AI18" i="27"/>
  <c r="AQ18" i="27"/>
  <c r="AI15" i="27"/>
  <c r="AJ15" i="27" s="1"/>
  <c r="U20" i="27"/>
  <c r="AC20" i="27"/>
  <c r="AB21" i="27"/>
  <c r="AC21" i="27" s="1"/>
  <c r="AJ21" i="27"/>
  <c r="N27" i="28"/>
  <c r="V27" i="28"/>
  <c r="AQ24" i="28"/>
  <c r="AI24" i="28"/>
  <c r="N41" i="28"/>
  <c r="O41" i="28" s="1"/>
  <c r="AB45" i="29"/>
  <c r="AC45" i="29" s="1"/>
  <c r="N35" i="29"/>
  <c r="V35" i="29"/>
  <c r="AQ30" i="29"/>
  <c r="AI30" i="29"/>
  <c r="AI24" i="31"/>
  <c r="AQ24" i="31"/>
  <c r="N26" i="31"/>
  <c r="V26" i="31"/>
  <c r="AP20" i="31"/>
  <c r="AP16" i="34"/>
  <c r="AP18" i="34"/>
  <c r="AQ16" i="35"/>
  <c r="AI16" i="35"/>
  <c r="AB19" i="34"/>
  <c r="AC19" i="34" s="1"/>
  <c r="AQ25" i="33"/>
  <c r="AI25" i="33"/>
  <c r="AI36" i="34"/>
  <c r="AJ36" i="34" s="1"/>
  <c r="AQ36" i="34"/>
  <c r="AQ21" i="35"/>
  <c r="AI21" i="35"/>
  <c r="AP22" i="35"/>
  <c r="AP27" i="36"/>
  <c r="AQ26" i="36"/>
  <c r="AI26" i="36"/>
  <c r="AQ31" i="36"/>
  <c r="AI31" i="36"/>
  <c r="O30" i="36"/>
  <c r="AN29" i="36"/>
  <c r="AP15" i="36"/>
  <c r="AQ15" i="36" s="1"/>
  <c r="AQ24" i="38"/>
  <c r="AI24" i="38"/>
  <c r="V24" i="37"/>
  <c r="N24" i="37"/>
  <c r="N19" i="38"/>
  <c r="U41" i="40"/>
  <c r="V41" i="40" s="1"/>
  <c r="AB45" i="40"/>
  <c r="AC45" i="40" s="1"/>
  <c r="N33" i="41"/>
  <c r="V33" i="41"/>
  <c r="AI15" i="12"/>
  <c r="AJ15" i="12" s="1"/>
  <c r="AG29" i="12"/>
  <c r="AP33" i="11"/>
  <c r="AQ31" i="10"/>
  <c r="AI31" i="10"/>
  <c r="AC31" i="11"/>
  <c r="U31" i="11"/>
  <c r="U32" i="10"/>
  <c r="AC32" i="10"/>
  <c r="AI23" i="9"/>
  <c r="AQ23" i="9"/>
  <c r="N45" i="16"/>
  <c r="O45" i="16" s="1"/>
  <c r="I226" i="8"/>
  <c r="D200" i="5"/>
  <c r="V17" i="10"/>
  <c r="N17" i="10"/>
  <c r="AI17" i="11"/>
  <c r="AQ17" i="11"/>
  <c r="V48" i="10"/>
  <c r="N48" i="10"/>
  <c r="L44" i="9"/>
  <c r="J35" i="9"/>
  <c r="J35" i="21"/>
  <c r="K35" i="19"/>
  <c r="L35" i="19" s="1"/>
  <c r="K42" i="19"/>
  <c r="L42" i="19" s="1"/>
  <c r="K39" i="19"/>
  <c r="L39" i="19" s="1"/>
  <c r="K38" i="19"/>
  <c r="L38" i="19" s="1"/>
  <c r="K34" i="19"/>
  <c r="L34" i="19" s="1"/>
  <c r="K41" i="19"/>
  <c r="L41" i="19" s="1"/>
  <c r="K43" i="32"/>
  <c r="L43" i="32" s="1"/>
  <c r="K46" i="32"/>
  <c r="L46" i="32" s="1"/>
  <c r="K44" i="32"/>
  <c r="L44" i="32" s="1"/>
  <c r="L37" i="32"/>
  <c r="AP30" i="11"/>
  <c r="AC26" i="10"/>
  <c r="U26" i="10"/>
  <c r="U18" i="9"/>
  <c r="AC18" i="9"/>
  <c r="AP25" i="25"/>
  <c r="N43" i="23"/>
  <c r="O43" i="23" s="1"/>
  <c r="AQ31" i="25"/>
  <c r="AI31" i="25"/>
  <c r="AQ41" i="26"/>
  <c r="AI41" i="26"/>
  <c r="AJ41" i="26" s="1"/>
  <c r="AJ34" i="26"/>
  <c r="AB34" i="26"/>
  <c r="AQ35" i="33"/>
  <c r="AI35" i="33"/>
  <c r="N16" i="28"/>
  <c r="V16" i="28"/>
  <c r="AJ26" i="31"/>
  <c r="AB26" i="31"/>
  <c r="AP38" i="31"/>
  <c r="AP24" i="31"/>
  <c r="U17" i="31"/>
  <c r="AC17" i="31"/>
  <c r="AC27" i="31"/>
  <c r="U27" i="31"/>
  <c r="AB27" i="32"/>
  <c r="AJ27" i="32"/>
  <c r="H29" i="33"/>
  <c r="AP21" i="34"/>
  <c r="N22" i="34"/>
  <c r="N36" i="35"/>
  <c r="O36" i="35" s="1"/>
  <c r="AG29" i="35"/>
  <c r="AI15" i="35"/>
  <c r="AJ15" i="35" s="1"/>
  <c r="AQ15" i="35"/>
  <c r="AC33" i="36"/>
  <c r="U33" i="36"/>
  <c r="V32" i="35"/>
  <c r="N32" i="35"/>
  <c r="O32" i="35" s="1"/>
  <c r="N23" i="34"/>
  <c r="V23" i="34"/>
  <c r="V34" i="36"/>
  <c r="N34" i="36"/>
  <c r="V20" i="36"/>
  <c r="N20" i="36"/>
  <c r="AI15" i="37"/>
  <c r="AJ15" i="37" s="1"/>
  <c r="AG29" i="37"/>
  <c r="AQ25" i="38"/>
  <c r="AI25" i="38"/>
  <c r="AQ28" i="37"/>
  <c r="AI28" i="37"/>
  <c r="AQ22" i="38"/>
  <c r="AI22" i="38"/>
  <c r="AI45" i="40"/>
  <c r="AJ45" i="40" s="1"/>
  <c r="AQ45" i="40"/>
  <c r="AC16" i="41"/>
  <c r="U16" i="41"/>
  <c r="AB35" i="40"/>
  <c r="AJ35" i="40"/>
  <c r="U28" i="40"/>
  <c r="AC28" i="40"/>
  <c r="AI32" i="41"/>
  <c r="V18" i="13"/>
  <c r="N18" i="13"/>
  <c r="L29" i="12"/>
  <c r="N15" i="12"/>
  <c r="O15" i="12" s="1"/>
  <c r="AP32" i="11"/>
  <c r="Q47" i="41"/>
  <c r="S47" i="41" s="1"/>
  <c r="Q47" i="40"/>
  <c r="S47" i="40" s="1"/>
  <c r="Q47" i="37"/>
  <c r="S47" i="37" s="1"/>
  <c r="Q45" i="24"/>
  <c r="S45" i="24" s="1"/>
  <c r="Q45" i="23"/>
  <c r="S45" i="23" s="1"/>
  <c r="Q45" i="21"/>
  <c r="S45" i="21" s="1"/>
  <c r="Q45" i="22"/>
  <c r="S45" i="22" s="1"/>
  <c r="Q45" i="18"/>
  <c r="S45" i="18" s="1"/>
  <c r="Q45" i="20"/>
  <c r="S45" i="20" s="1"/>
  <c r="Q45" i="17"/>
  <c r="S45" i="17" s="1"/>
  <c r="Q45" i="19"/>
  <c r="S45" i="19" s="1"/>
  <c r="Q45" i="16"/>
  <c r="S45" i="16" s="1"/>
  <c r="Q45" i="14"/>
  <c r="S45" i="14" s="1"/>
  <c r="Q45" i="15"/>
  <c r="S45" i="15" s="1"/>
  <c r="Q45" i="13"/>
  <c r="S45" i="13" s="1"/>
  <c r="Q45" i="10"/>
  <c r="S45" i="10" s="1"/>
  <c r="Q45" i="12"/>
  <c r="S45" i="12" s="1"/>
  <c r="Q45" i="11"/>
  <c r="S45" i="11" s="1"/>
  <c r="Q45" i="9"/>
  <c r="S45" i="9" s="1"/>
  <c r="H250" i="8"/>
  <c r="AP31" i="10"/>
  <c r="AB17" i="12"/>
  <c r="AJ17" i="12"/>
  <c r="AC17" i="10"/>
  <c r="U17" i="10"/>
  <c r="U25" i="9"/>
  <c r="AC25" i="9"/>
  <c r="J35" i="10"/>
  <c r="J35" i="23"/>
  <c r="AC24" i="10"/>
  <c r="U24" i="10"/>
  <c r="AI32" i="9"/>
  <c r="AQ32" i="9"/>
  <c r="V30" i="9"/>
  <c r="N30" i="9"/>
  <c r="O30" i="9" s="1"/>
  <c r="AI35" i="40"/>
  <c r="AQ35" i="40"/>
  <c r="U31" i="40"/>
  <c r="AC31" i="40"/>
  <c r="AJ19" i="41"/>
  <c r="AB19" i="41"/>
  <c r="AC19" i="41" s="1"/>
  <c r="AC26" i="40"/>
  <c r="U26" i="40"/>
  <c r="AJ20" i="40"/>
  <c r="AB20" i="40"/>
  <c r="AB45" i="37"/>
  <c r="AC45" i="37" s="1"/>
  <c r="AI24" i="33"/>
  <c r="AQ24" i="33"/>
  <c r="AJ17" i="31"/>
  <c r="AB17" i="31"/>
  <c r="AC41" i="29"/>
  <c r="U41" i="29"/>
  <c r="V41" i="29" s="1"/>
  <c r="AB19" i="27"/>
  <c r="AJ27" i="29"/>
  <c r="AB27" i="29"/>
  <c r="AQ20" i="26"/>
  <c r="AI20" i="26"/>
  <c r="V25" i="28"/>
  <c r="N25" i="28"/>
  <c r="AI23" i="25"/>
  <c r="AQ23" i="25"/>
  <c r="AI24" i="23"/>
  <c r="AQ24" i="23"/>
  <c r="U20" i="26"/>
  <c r="AC20" i="26"/>
  <c r="AG29" i="25"/>
  <c r="AI15" i="25"/>
  <c r="AJ15" i="25" s="1"/>
  <c r="AI43" i="22"/>
  <c r="AJ43" i="22" s="1"/>
  <c r="AI43" i="21"/>
  <c r="AB16" i="22"/>
  <c r="AJ16" i="22"/>
  <c r="V20" i="19"/>
  <c r="N20" i="19"/>
  <c r="AJ15" i="18"/>
  <c r="Z29" i="18"/>
  <c r="AB15" i="18"/>
  <c r="AC15" i="18" s="1"/>
  <c r="AB21" i="41"/>
  <c r="AJ21" i="41"/>
  <c r="AJ34" i="40"/>
  <c r="AB34" i="40"/>
  <c r="AQ31" i="38"/>
  <c r="AI31" i="38"/>
  <c r="AI15" i="40"/>
  <c r="AJ15" i="40" s="1"/>
  <c r="AG29" i="40"/>
  <c r="AJ25" i="37"/>
  <c r="AB25" i="37"/>
  <c r="S46" i="38"/>
  <c r="Q37" i="38"/>
  <c r="AQ32" i="38"/>
  <c r="AI32" i="38"/>
  <c r="AI45" i="36"/>
  <c r="AJ45" i="36" s="1"/>
  <c r="AC26" i="36"/>
  <c r="U26" i="36"/>
  <c r="U45" i="35"/>
  <c r="V45" i="35" s="1"/>
  <c r="AC45" i="35"/>
  <c r="U40" i="33"/>
  <c r="V40" i="33" s="1"/>
  <c r="V34" i="35"/>
  <c r="N34" i="35"/>
  <c r="N28" i="32"/>
  <c r="V28" i="32"/>
  <c r="Z29" i="33"/>
  <c r="AB15" i="33"/>
  <c r="AC15" i="33" s="1"/>
  <c r="N41" i="31"/>
  <c r="O41" i="31" s="1"/>
  <c r="AI19" i="32"/>
  <c r="AJ19" i="32" s="1"/>
  <c r="AC20" i="31"/>
  <c r="U20" i="31"/>
  <c r="AQ20" i="32"/>
  <c r="AI20" i="32"/>
  <c r="AB45" i="30"/>
  <c r="AC45" i="30" s="1"/>
  <c r="AB40" i="30"/>
  <c r="AC40" i="30" s="1"/>
  <c r="AB23" i="30"/>
  <c r="AJ23" i="30"/>
  <c r="U25" i="30"/>
  <c r="AC25" i="30"/>
  <c r="AP21" i="29"/>
  <c r="V33" i="26"/>
  <c r="N33" i="26"/>
  <c r="O33" i="26" s="1"/>
  <c r="AC28" i="25"/>
  <c r="U28" i="25"/>
  <c r="AI34" i="25"/>
  <c r="AQ34" i="25"/>
  <c r="U28" i="24"/>
  <c r="AC28" i="24"/>
  <c r="S29" i="24"/>
  <c r="U15" i="24"/>
  <c r="V15" i="24" s="1"/>
  <c r="AB22" i="24"/>
  <c r="AJ22" i="24"/>
  <c r="U43" i="22"/>
  <c r="V43" i="22" s="1"/>
  <c r="AC43" i="22"/>
  <c r="AB24" i="22"/>
  <c r="AJ24" i="22"/>
  <c r="U15" i="20"/>
  <c r="V15" i="20" s="1"/>
  <c r="S29" i="20"/>
  <c r="U31" i="19"/>
  <c r="AC31" i="19"/>
  <c r="AN29" i="20"/>
  <c r="AP15" i="20"/>
  <c r="AQ15" i="20" s="1"/>
  <c r="N32" i="21"/>
  <c r="O32" i="21" s="1"/>
  <c r="V32" i="21"/>
  <c r="N45" i="20"/>
  <c r="O45" i="20" s="1"/>
  <c r="U33" i="19"/>
  <c r="AC33" i="19"/>
  <c r="AB23" i="22"/>
  <c r="AJ23" i="22"/>
  <c r="N18" i="18"/>
  <c r="V18" i="18"/>
  <c r="N19" i="23"/>
  <c r="O19" i="23" s="1"/>
  <c r="AQ22" i="22"/>
  <c r="AI22" i="22"/>
  <c r="AQ33" i="20"/>
  <c r="AI33" i="20"/>
  <c r="AB36" i="17"/>
  <c r="AC36" i="17" s="1"/>
  <c r="AJ36" i="17"/>
  <c r="AC18" i="17"/>
  <c r="U18" i="17"/>
  <c r="AI19" i="16"/>
  <c r="AQ19" i="16"/>
  <c r="AQ22" i="15"/>
  <c r="AI22" i="15"/>
  <c r="AG29" i="16"/>
  <c r="AI15" i="16"/>
  <c r="AJ15" i="16" s="1"/>
  <c r="AB20" i="14"/>
  <c r="AJ20" i="14"/>
  <c r="AC33" i="12"/>
  <c r="U33" i="12"/>
  <c r="AP27" i="12"/>
  <c r="Z48" i="16"/>
  <c r="AP26" i="12"/>
  <c r="AC32" i="13"/>
  <c r="U32" i="13"/>
  <c r="O36" i="14"/>
  <c r="AB20" i="19"/>
  <c r="AJ20" i="19"/>
  <c r="N22" i="21"/>
  <c r="L29" i="41"/>
  <c r="N15" i="41"/>
  <c r="O15" i="41" s="1"/>
  <c r="U34" i="41"/>
  <c r="AC34" i="41"/>
  <c r="U50" i="40"/>
  <c r="V50" i="40" s="1"/>
  <c r="AP28" i="40"/>
  <c r="AB20" i="41"/>
  <c r="AJ20" i="41"/>
  <c r="N33" i="40"/>
  <c r="O33" i="40" s="1"/>
  <c r="V33" i="40"/>
  <c r="AB41" i="39"/>
  <c r="AC41" i="39" s="1"/>
  <c r="V34" i="39"/>
  <c r="N34" i="39"/>
  <c r="AB23" i="40"/>
  <c r="AJ23" i="40"/>
  <c r="N45" i="39"/>
  <c r="O45" i="39" s="1"/>
  <c r="N34" i="38"/>
  <c r="V34" i="38"/>
  <c r="AC31" i="38"/>
  <c r="U31" i="38"/>
  <c r="AN29" i="40"/>
  <c r="AP15" i="40"/>
  <c r="AQ15" i="40" s="1"/>
  <c r="AI26" i="38"/>
  <c r="AQ26" i="38"/>
  <c r="AB34" i="38"/>
  <c r="AJ34" i="38"/>
  <c r="V33" i="38"/>
  <c r="N33" i="38"/>
  <c r="O33" i="38" s="1"/>
  <c r="U19" i="37"/>
  <c r="V19" i="37" s="1"/>
  <c r="V24" i="39"/>
  <c r="N24" i="39"/>
  <c r="AQ19" i="38"/>
  <c r="AI19" i="38"/>
  <c r="AJ19" i="38" s="1"/>
  <c r="AQ30" i="36"/>
  <c r="AI30" i="36"/>
  <c r="AB25" i="36"/>
  <c r="AJ25" i="36"/>
  <c r="AB30" i="36"/>
  <c r="AJ30" i="36"/>
  <c r="U31" i="36"/>
  <c r="AC31" i="36"/>
  <c r="V33" i="36"/>
  <c r="N33" i="36"/>
  <c r="O33" i="36" s="1"/>
  <c r="AQ30" i="35"/>
  <c r="AI30" i="35"/>
  <c r="N45" i="36"/>
  <c r="O45" i="36" s="1"/>
  <c r="AJ18" i="36"/>
  <c r="AB18" i="36"/>
  <c r="AQ27" i="36"/>
  <c r="AI27" i="36"/>
  <c r="AC33" i="35"/>
  <c r="U33" i="35"/>
  <c r="V24" i="36"/>
  <c r="N24" i="36"/>
  <c r="AQ24" i="35"/>
  <c r="AI24" i="35"/>
  <c r="AB41" i="33"/>
  <c r="AC41" i="33" s="1"/>
  <c r="AC31" i="35"/>
  <c r="U31" i="35"/>
  <c r="AQ41" i="33"/>
  <c r="AI41" i="33"/>
  <c r="AJ41" i="33" s="1"/>
  <c r="AB18" i="35"/>
  <c r="AJ18" i="35"/>
  <c r="N40" i="34"/>
  <c r="S29" i="34"/>
  <c r="U15" i="34"/>
  <c r="V15" i="34" s="1"/>
  <c r="AC25" i="34"/>
  <c r="U25" i="34"/>
  <c r="AC35" i="33"/>
  <c r="U35" i="33"/>
  <c r="U26" i="34"/>
  <c r="AC26" i="34"/>
  <c r="AB30" i="34"/>
  <c r="AJ30" i="34"/>
  <c r="AJ16" i="32"/>
  <c r="AB16" i="32"/>
  <c r="V24" i="34"/>
  <c r="N24" i="34"/>
  <c r="AI33" i="32"/>
  <c r="AQ33" i="32"/>
  <c r="AB22" i="34"/>
  <c r="AJ22" i="34"/>
  <c r="L29" i="33"/>
  <c r="N15" i="33"/>
  <c r="O15" i="33" s="1"/>
  <c r="U31" i="34"/>
  <c r="AC31" i="34"/>
  <c r="V26" i="33"/>
  <c r="N26" i="33"/>
  <c r="AJ30" i="32"/>
  <c r="AB30" i="32"/>
  <c r="AP15" i="31"/>
  <c r="AQ15" i="31" s="1"/>
  <c r="AN29" i="31"/>
  <c r="AI20" i="31"/>
  <c r="AQ20" i="31"/>
  <c r="U19" i="32"/>
  <c r="V19" i="32" s="1"/>
  <c r="N36" i="31"/>
  <c r="O36" i="31" s="1"/>
  <c r="AI18" i="33"/>
  <c r="AQ18" i="33"/>
  <c r="AP20" i="32"/>
  <c r="O19" i="31"/>
  <c r="AP45" i="29"/>
  <c r="AQ45" i="29" s="1"/>
  <c r="AB19" i="32"/>
  <c r="AC19" i="32" s="1"/>
  <c r="AP17" i="32"/>
  <c r="AI36" i="30"/>
  <c r="AJ36" i="30" s="1"/>
  <c r="U38" i="30"/>
  <c r="AC38" i="30"/>
  <c r="AP17" i="29"/>
  <c r="V23" i="30"/>
  <c r="N23" i="30"/>
  <c r="AB33" i="29"/>
  <c r="AJ33" i="29"/>
  <c r="U18" i="31"/>
  <c r="AC18" i="31"/>
  <c r="AQ24" i="30"/>
  <c r="AI24" i="30"/>
  <c r="AC17" i="30"/>
  <c r="U17" i="30"/>
  <c r="V16" i="32"/>
  <c r="N16" i="32"/>
  <c r="AJ32" i="31"/>
  <c r="AB32" i="31"/>
  <c r="U38" i="28"/>
  <c r="AC38" i="28"/>
  <c r="AJ38" i="29"/>
  <c r="AB38" i="29"/>
  <c r="AP27" i="28"/>
  <c r="AJ34" i="29"/>
  <c r="AB34" i="29"/>
  <c r="AQ23" i="31"/>
  <c r="AI23" i="31"/>
  <c r="AC31" i="27"/>
  <c r="U31" i="27"/>
  <c r="AP25" i="29"/>
  <c r="N23" i="29"/>
  <c r="V23" i="29"/>
  <c r="AI17" i="28"/>
  <c r="AQ17" i="28"/>
  <c r="AQ28" i="27"/>
  <c r="AI28" i="27"/>
  <c r="S29" i="27"/>
  <c r="U15" i="27"/>
  <c r="V15" i="27" s="1"/>
  <c r="AC15" i="27"/>
  <c r="U30" i="27"/>
  <c r="AC30" i="27"/>
  <c r="N36" i="28"/>
  <c r="O36" i="28" s="1"/>
  <c r="AQ24" i="27"/>
  <c r="AI24" i="27"/>
  <c r="V28" i="26"/>
  <c r="N28" i="26"/>
  <c r="AP36" i="26"/>
  <c r="AQ36" i="26" s="1"/>
  <c r="L29" i="28"/>
  <c r="N15" i="28"/>
  <c r="O15" i="28" s="1"/>
  <c r="AC27" i="26"/>
  <c r="U27" i="26"/>
  <c r="U16" i="28"/>
  <c r="AC16" i="28"/>
  <c r="AP28" i="27"/>
  <c r="U22" i="26"/>
  <c r="V22" i="26" s="1"/>
  <c r="AC22" i="26"/>
  <c r="AJ25" i="25"/>
  <c r="AB25" i="25"/>
  <c r="O47" i="24"/>
  <c r="AB15" i="26"/>
  <c r="AC15" i="26" s="1"/>
  <c r="Z29" i="26"/>
  <c r="AI33" i="24"/>
  <c r="AQ33" i="24"/>
  <c r="AI36" i="32"/>
  <c r="AJ36" i="32" s="1"/>
  <c r="AQ36" i="32"/>
  <c r="AC34" i="25"/>
  <c r="U34" i="25"/>
  <c r="V16" i="24"/>
  <c r="N16" i="24"/>
  <c r="AL53" i="24"/>
  <c r="AE59" i="24"/>
  <c r="AB18" i="26"/>
  <c r="AJ18" i="26"/>
  <c r="AJ30" i="24"/>
  <c r="AB30" i="24"/>
  <c r="AP33" i="24"/>
  <c r="Z29" i="24"/>
  <c r="AB15" i="24"/>
  <c r="AC15" i="24" s="1"/>
  <c r="O47" i="23"/>
  <c r="AP15" i="25"/>
  <c r="AQ15" i="25" s="1"/>
  <c r="V30" i="22"/>
  <c r="N30" i="22"/>
  <c r="N22" i="24"/>
  <c r="AB17" i="24"/>
  <c r="AJ17" i="24"/>
  <c r="U22" i="22"/>
  <c r="V22" i="22" s="1"/>
  <c r="AC22" i="22"/>
  <c r="X59" i="23"/>
  <c r="AE53" i="23"/>
  <c r="AQ32" i="22"/>
  <c r="AI32" i="22"/>
  <c r="H34" i="20"/>
  <c r="AQ23" i="23"/>
  <c r="AI23" i="23"/>
  <c r="AC30" i="23"/>
  <c r="U30" i="23"/>
  <c r="AI19" i="24"/>
  <c r="AJ19" i="24" s="1"/>
  <c r="N31" i="21"/>
  <c r="V31" i="21"/>
  <c r="U17" i="23"/>
  <c r="AC17" i="23"/>
  <c r="V20" i="20"/>
  <c r="N20" i="20"/>
  <c r="U26" i="19"/>
  <c r="AC26" i="19"/>
  <c r="N26" i="22"/>
  <c r="V26" i="22"/>
  <c r="AB21" i="21"/>
  <c r="AJ21" i="21"/>
  <c r="U31" i="21"/>
  <c r="AC31" i="21"/>
  <c r="Z48" i="22"/>
  <c r="AP28" i="21"/>
  <c r="AN29" i="21"/>
  <c r="AP15" i="21"/>
  <c r="AQ15" i="21" s="1"/>
  <c r="N44" i="20"/>
  <c r="O44" i="20" s="1"/>
  <c r="V23" i="21"/>
  <c r="N23" i="21"/>
  <c r="U43" i="19"/>
  <c r="V43" i="19" s="1"/>
  <c r="AJ18" i="21"/>
  <c r="AB18" i="21"/>
  <c r="H42" i="19"/>
  <c r="U48" i="21"/>
  <c r="V48" i="21" s="1"/>
  <c r="S29" i="18"/>
  <c r="U15" i="18"/>
  <c r="V15" i="18" s="1"/>
  <c r="AB24" i="20"/>
  <c r="AJ24" i="20"/>
  <c r="AJ33" i="17"/>
  <c r="AB33" i="17"/>
  <c r="AJ18" i="18"/>
  <c r="AB18" i="18"/>
  <c r="AQ16" i="19"/>
  <c r="AI16" i="19"/>
  <c r="AP23" i="17"/>
  <c r="AI22" i="18"/>
  <c r="AQ22" i="18"/>
  <c r="AJ30" i="20"/>
  <c r="AB30" i="20"/>
  <c r="AP18" i="18"/>
  <c r="AB16" i="17"/>
  <c r="AJ16" i="17"/>
  <c r="AB19" i="18"/>
  <c r="AJ19" i="18"/>
  <c r="AQ36" i="16"/>
  <c r="AI36" i="16"/>
  <c r="AJ36" i="16" s="1"/>
  <c r="H29" i="19"/>
  <c r="H34" i="18"/>
  <c r="H29" i="17"/>
  <c r="AC19" i="16"/>
  <c r="U19" i="16"/>
  <c r="AQ32" i="16"/>
  <c r="AI32" i="16"/>
  <c r="V28" i="17"/>
  <c r="N28" i="17"/>
  <c r="AB15" i="16"/>
  <c r="AC15" i="16" s="1"/>
  <c r="Z29" i="16"/>
  <c r="AP21" i="18"/>
  <c r="AC24" i="19"/>
  <c r="U24" i="19"/>
  <c r="AI28" i="17"/>
  <c r="AQ28" i="17"/>
  <c r="AJ20" i="18"/>
  <c r="AB20" i="18"/>
  <c r="U22" i="15"/>
  <c r="V22" i="15" s="1"/>
  <c r="AC22" i="15"/>
  <c r="U43" i="13"/>
  <c r="V43" i="13" s="1"/>
  <c r="AB32" i="17"/>
  <c r="AJ32" i="17"/>
  <c r="AB16" i="13"/>
  <c r="AJ16" i="13"/>
  <c r="U31" i="13"/>
  <c r="AC31" i="13"/>
  <c r="U18" i="14"/>
  <c r="AC18" i="14"/>
  <c r="U47" i="14"/>
  <c r="AQ17" i="12"/>
  <c r="AI17" i="12"/>
  <c r="AC22" i="12"/>
  <c r="U22" i="12"/>
  <c r="V22" i="12" s="1"/>
  <c r="U20" i="13"/>
  <c r="AC20" i="13"/>
  <c r="AC23" i="12"/>
  <c r="U23" i="12"/>
  <c r="AI19" i="13"/>
  <c r="AQ19" i="13"/>
  <c r="O47" i="11"/>
  <c r="Z48" i="12"/>
  <c r="AC26" i="11"/>
  <c r="U26" i="11"/>
  <c r="N19" i="10"/>
  <c r="V19" i="10"/>
  <c r="AC26" i="12"/>
  <c r="U26" i="12"/>
  <c r="O47" i="16"/>
  <c r="AC28" i="15"/>
  <c r="U28" i="15"/>
  <c r="AB17" i="13"/>
  <c r="AJ17" i="13"/>
  <c r="AP25" i="12"/>
  <c r="AB30" i="10"/>
  <c r="AJ30" i="10"/>
  <c r="N26" i="14"/>
  <c r="V26" i="14"/>
  <c r="AQ26" i="15"/>
  <c r="AI26" i="15"/>
  <c r="AQ30" i="14"/>
  <c r="AI30" i="14"/>
  <c r="U23" i="16"/>
  <c r="AC23" i="16"/>
  <c r="N15" i="19"/>
  <c r="O15" i="19" s="1"/>
  <c r="L29" i="19"/>
  <c r="AQ33" i="15"/>
  <c r="AI33" i="15"/>
  <c r="V31" i="15"/>
  <c r="N31" i="15"/>
  <c r="V20" i="17"/>
  <c r="N20" i="17"/>
  <c r="N36" i="19"/>
  <c r="AQ19" i="18"/>
  <c r="AI19" i="18"/>
  <c r="AC22" i="19"/>
  <c r="U22" i="19"/>
  <c r="V22" i="19" s="1"/>
  <c r="AB27" i="17"/>
  <c r="AJ27" i="17"/>
  <c r="AQ16" i="17"/>
  <c r="AI16" i="17"/>
  <c r="AB23" i="19"/>
  <c r="AJ23" i="19"/>
  <c r="L29" i="18"/>
  <c r="N15" i="18"/>
  <c r="O15" i="18" s="1"/>
  <c r="AP24" i="22"/>
  <c r="AB43" i="19"/>
  <c r="AC43" i="19" s="1"/>
  <c r="AJ30" i="22"/>
  <c r="AB30" i="22"/>
  <c r="V25" i="21"/>
  <c r="N25" i="21"/>
  <c r="U27" i="22"/>
  <c r="AC27" i="22"/>
  <c r="O15" i="24"/>
  <c r="H29" i="24"/>
  <c r="AP43" i="22"/>
  <c r="AQ43" i="22" s="1"/>
  <c r="AJ25" i="26"/>
  <c r="AB25" i="26"/>
  <c r="AP18" i="25"/>
  <c r="AP28" i="26"/>
  <c r="V20" i="24"/>
  <c r="N20" i="24"/>
  <c r="AQ35" i="25"/>
  <c r="AI35" i="25"/>
  <c r="AJ26" i="27"/>
  <c r="AB26" i="27"/>
  <c r="AJ16" i="27"/>
  <c r="AB16" i="27"/>
  <c r="AQ20" i="28"/>
  <c r="AI20" i="28"/>
  <c r="AQ25" i="27"/>
  <c r="AI25" i="27"/>
  <c r="AB30" i="28"/>
  <c r="AJ30" i="28"/>
  <c r="AC28" i="28"/>
  <c r="U28" i="28"/>
  <c r="AQ41" i="29"/>
  <c r="AI41" i="29"/>
  <c r="AJ41" i="29" s="1"/>
  <c r="AC28" i="31"/>
  <c r="U28" i="31"/>
  <c r="H29" i="31"/>
  <c r="AJ31" i="31"/>
  <c r="AB31" i="31"/>
  <c r="AP45" i="32"/>
  <c r="AQ45" i="32" s="1"/>
  <c r="U19" i="33"/>
  <c r="V19" i="33" s="1"/>
  <c r="AC19" i="33"/>
  <c r="AG29" i="32"/>
  <c r="AI15" i="32"/>
  <c r="AJ15" i="32" s="1"/>
  <c r="AQ28" i="34"/>
  <c r="AI28" i="34"/>
  <c r="U45" i="33"/>
  <c r="V45" i="33" s="1"/>
  <c r="V15" i="35"/>
  <c r="N15" i="35"/>
  <c r="O15" i="35" s="1"/>
  <c r="L29" i="35"/>
  <c r="AI20" i="33"/>
  <c r="AQ20" i="33"/>
  <c r="AJ38" i="35"/>
  <c r="AB38" i="35"/>
  <c r="V17" i="35"/>
  <c r="N17" i="35"/>
  <c r="AI40" i="36"/>
  <c r="AJ40" i="36" s="1"/>
  <c r="AP32" i="35"/>
  <c r="V31" i="34"/>
  <c r="N31" i="34"/>
  <c r="N41" i="36"/>
  <c r="O41" i="36" s="1"/>
  <c r="AQ23" i="36"/>
  <c r="AI23" i="36"/>
  <c r="AP16" i="37"/>
  <c r="AB40" i="36"/>
  <c r="AC40" i="36" s="1"/>
  <c r="N45" i="37"/>
  <c r="O45" i="37" s="1"/>
  <c r="V33" i="37"/>
  <c r="N33" i="37"/>
  <c r="V23" i="38"/>
  <c r="N23" i="38"/>
  <c r="AC31" i="39"/>
  <c r="U31" i="39"/>
  <c r="N23" i="39"/>
  <c r="V23" i="39"/>
  <c r="N41" i="39"/>
  <c r="O41" i="39" s="1"/>
  <c r="AP18" i="41"/>
  <c r="AP15" i="41"/>
  <c r="AQ15" i="41" s="1"/>
  <c r="AN29" i="41"/>
  <c r="N31" i="41"/>
  <c r="V31" i="41"/>
  <c r="U47" i="12"/>
  <c r="AC32" i="11"/>
  <c r="U32" i="11"/>
  <c r="AQ26" i="11"/>
  <c r="AI26" i="11"/>
  <c r="AQ32" i="10"/>
  <c r="AI32" i="10"/>
  <c r="AB16" i="12"/>
  <c r="AJ16" i="12"/>
  <c r="N44" i="11"/>
  <c r="O44" i="11" s="1"/>
  <c r="V24" i="9"/>
  <c r="N24" i="9"/>
  <c r="AI28" i="9"/>
  <c r="AQ28" i="9"/>
  <c r="J35" i="14"/>
  <c r="L44" i="14"/>
  <c r="J35" i="24"/>
  <c r="K38" i="9"/>
  <c r="L38" i="9" s="1"/>
  <c r="K42" i="9"/>
  <c r="L42" i="9" s="1"/>
  <c r="K39" i="9"/>
  <c r="L39" i="9" s="1"/>
  <c r="K34" i="9"/>
  <c r="L34" i="9" s="1"/>
  <c r="K35" i="9"/>
  <c r="K41" i="9"/>
  <c r="L41" i="9" s="1"/>
  <c r="K35" i="22"/>
  <c r="L35" i="22" s="1"/>
  <c r="K41" i="22"/>
  <c r="L41" i="22" s="1"/>
  <c r="K39" i="22"/>
  <c r="L39" i="22" s="1"/>
  <c r="K38" i="22"/>
  <c r="L38" i="22" s="1"/>
  <c r="K42" i="22"/>
  <c r="L42" i="22" s="1"/>
  <c r="K34" i="22"/>
  <c r="L34" i="22" s="1"/>
  <c r="K43" i="37"/>
  <c r="L43" i="37" s="1"/>
  <c r="K44" i="37"/>
  <c r="L44" i="37" s="1"/>
  <c r="N22" i="10"/>
  <c r="V22" i="10"/>
  <c r="AP21" i="10"/>
  <c r="AP28" i="41"/>
  <c r="V18" i="41"/>
  <c r="N18" i="41"/>
  <c r="N34" i="41"/>
  <c r="V34" i="41"/>
  <c r="N48" i="40"/>
  <c r="O48" i="40" s="1"/>
  <c r="X37" i="39"/>
  <c r="Z46" i="39"/>
  <c r="V20" i="39"/>
  <c r="N20" i="39"/>
  <c r="AQ17" i="38"/>
  <c r="AI17" i="38"/>
  <c r="N38" i="36"/>
  <c r="V38" i="36"/>
  <c r="V26" i="35"/>
  <c r="N26" i="35"/>
  <c r="AI41" i="34"/>
  <c r="AQ41" i="34"/>
  <c r="AC32" i="35"/>
  <c r="U32" i="35"/>
  <c r="N27" i="34"/>
  <c r="V27" i="34"/>
  <c r="AC22" i="31"/>
  <c r="U22" i="31"/>
  <c r="V22" i="31" s="1"/>
  <c r="AJ31" i="29"/>
  <c r="AB31" i="29"/>
  <c r="AC17" i="27"/>
  <c r="U17" i="27"/>
  <c r="AQ23" i="26"/>
  <c r="AI23" i="26"/>
  <c r="U25" i="25"/>
  <c r="AC25" i="25"/>
  <c r="AB40" i="25"/>
  <c r="AC40" i="25" s="1"/>
  <c r="AJ40" i="25"/>
  <c r="AC31" i="25"/>
  <c r="U31" i="25"/>
  <c r="AB25" i="23"/>
  <c r="AJ25" i="23"/>
  <c r="AC33" i="21"/>
  <c r="U33" i="21"/>
  <c r="AC26" i="17"/>
  <c r="U26" i="17"/>
  <c r="Z29" i="41"/>
  <c r="AB15" i="41"/>
  <c r="AC15" i="41" s="1"/>
  <c r="AG29" i="41"/>
  <c r="AI15" i="41"/>
  <c r="AJ15" i="41" s="1"/>
  <c r="AC32" i="40"/>
  <c r="U32" i="40"/>
  <c r="AC36" i="39"/>
  <c r="U36" i="39"/>
  <c r="V36" i="39" s="1"/>
  <c r="AI31" i="39"/>
  <c r="AQ31" i="39"/>
  <c r="U27" i="38"/>
  <c r="AC27" i="38"/>
  <c r="N40" i="38"/>
  <c r="O40" i="38" s="1"/>
  <c r="AQ35" i="36"/>
  <c r="AI35" i="36"/>
  <c r="V25" i="38"/>
  <c r="N25" i="38"/>
  <c r="AJ26" i="36"/>
  <c r="AB26" i="36"/>
  <c r="AJ41" i="37"/>
  <c r="AB41" i="37"/>
  <c r="AC41" i="37" s="1"/>
  <c r="V23" i="35"/>
  <c r="N23" i="35"/>
  <c r="AC18" i="35"/>
  <c r="U18" i="35"/>
  <c r="AQ34" i="32"/>
  <c r="AI34" i="32"/>
  <c r="U15" i="31"/>
  <c r="V15" i="31" s="1"/>
  <c r="S29" i="31"/>
  <c r="AB23" i="31"/>
  <c r="AJ23" i="31"/>
  <c r="V25" i="30"/>
  <c r="N25" i="30"/>
  <c r="AC26" i="30"/>
  <c r="U26" i="30"/>
  <c r="V24" i="31"/>
  <c r="N24" i="31"/>
  <c r="AQ18" i="29"/>
  <c r="AI18" i="29"/>
  <c r="AB28" i="28"/>
  <c r="AJ28" i="28"/>
  <c r="AI40" i="27"/>
  <c r="AJ40" i="27" s="1"/>
  <c r="U26" i="29"/>
  <c r="AC26" i="29"/>
  <c r="AJ18" i="27"/>
  <c r="AB18" i="27"/>
  <c r="U26" i="27"/>
  <c r="AC26" i="27"/>
  <c r="AJ23" i="27"/>
  <c r="AB23" i="27"/>
  <c r="S29" i="26"/>
  <c r="U15" i="26"/>
  <c r="V15" i="26" s="1"/>
  <c r="V18" i="24"/>
  <c r="N18" i="24"/>
  <c r="AC31" i="24"/>
  <c r="U31" i="24"/>
  <c r="AB32" i="24"/>
  <c r="AJ32" i="24"/>
  <c r="AB22" i="23"/>
  <c r="AJ22" i="23"/>
  <c r="AB31" i="24"/>
  <c r="AJ31" i="24"/>
  <c r="AB24" i="24"/>
  <c r="AJ24" i="24"/>
  <c r="N19" i="24"/>
  <c r="O19" i="24" s="1"/>
  <c r="AC22" i="23"/>
  <c r="U22" i="23"/>
  <c r="V22" i="23" s="1"/>
  <c r="AQ28" i="20"/>
  <c r="AI28" i="20"/>
  <c r="AB26" i="22"/>
  <c r="AJ26" i="22"/>
  <c r="AC24" i="21"/>
  <c r="U24" i="21"/>
  <c r="AB19" i="20"/>
  <c r="AC19" i="20" s="1"/>
  <c r="AJ19" i="20"/>
  <c r="U48" i="22"/>
  <c r="U23" i="18"/>
  <c r="AC23" i="18"/>
  <c r="N23" i="20"/>
  <c r="V23" i="20"/>
  <c r="AJ36" i="19"/>
  <c r="AB36" i="19"/>
  <c r="AC36" i="19" s="1"/>
  <c r="AQ19" i="19"/>
  <c r="AI19" i="19"/>
  <c r="AJ19" i="19" s="1"/>
  <c r="AQ23" i="19"/>
  <c r="AI23" i="19"/>
  <c r="AI25" i="17"/>
  <c r="AQ25" i="17"/>
  <c r="AP22" i="19"/>
  <c r="U17" i="17"/>
  <c r="AC17" i="17"/>
  <c r="O32" i="18"/>
  <c r="V25" i="16"/>
  <c r="N25" i="16"/>
  <c r="AI36" i="18"/>
  <c r="AJ36" i="18" s="1"/>
  <c r="AI17" i="14"/>
  <c r="AQ17" i="14"/>
  <c r="AQ21" i="15"/>
  <c r="AI21" i="15"/>
  <c r="AC30" i="11"/>
  <c r="U30" i="11"/>
  <c r="U15" i="12"/>
  <c r="V15" i="12" s="1"/>
  <c r="S29" i="12"/>
  <c r="U36" i="12"/>
  <c r="V36" i="12" s="1"/>
  <c r="AC36" i="12"/>
  <c r="V30" i="14"/>
  <c r="N30" i="14"/>
  <c r="O30" i="14" s="1"/>
  <c r="AC20" i="19"/>
  <c r="U20" i="19"/>
  <c r="AP17" i="25"/>
  <c r="AI25" i="22"/>
  <c r="AQ25" i="22"/>
  <c r="AI23" i="24"/>
  <c r="AQ23" i="24"/>
  <c r="O49" i="41"/>
  <c r="AI26" i="41"/>
  <c r="AQ26" i="41"/>
  <c r="AQ18" i="41"/>
  <c r="AI18" i="41"/>
  <c r="AQ33" i="40"/>
  <c r="AI33" i="40"/>
  <c r="AI20" i="41"/>
  <c r="AQ20" i="41"/>
  <c r="U19" i="41"/>
  <c r="V19" i="41" s="1"/>
  <c r="AB34" i="41"/>
  <c r="AJ34" i="41"/>
  <c r="AP31" i="40"/>
  <c r="AB30" i="40"/>
  <c r="AJ30" i="40"/>
  <c r="N49" i="40"/>
  <c r="O49" i="40" s="1"/>
  <c r="V49" i="40"/>
  <c r="AI36" i="40"/>
  <c r="AJ36" i="40" s="1"/>
  <c r="AJ22" i="40"/>
  <c r="AB22" i="40"/>
  <c r="AP17" i="41"/>
  <c r="AI45" i="39"/>
  <c r="AJ45" i="39" s="1"/>
  <c r="AQ21" i="40"/>
  <c r="AI21" i="40"/>
  <c r="AG46" i="39"/>
  <c r="AE37" i="39"/>
  <c r="N32" i="39"/>
  <c r="AI32" i="39"/>
  <c r="AB27" i="38"/>
  <c r="AJ27" i="38"/>
  <c r="U30" i="38"/>
  <c r="AC30" i="38"/>
  <c r="U24" i="38"/>
  <c r="AC24" i="38"/>
  <c r="AQ19" i="39"/>
  <c r="AI19" i="39"/>
  <c r="AJ19" i="39" s="1"/>
  <c r="AP40" i="38"/>
  <c r="AQ40" i="38" s="1"/>
  <c r="L29" i="38"/>
  <c r="N15" i="38"/>
  <c r="O15" i="38" s="1"/>
  <c r="Z50" i="37"/>
  <c r="U45" i="38"/>
  <c r="V45" i="38" s="1"/>
  <c r="AP26" i="38"/>
  <c r="AQ38" i="37"/>
  <c r="AI38" i="37"/>
  <c r="AJ18" i="37"/>
  <c r="AB18" i="37"/>
  <c r="AC34" i="38"/>
  <c r="U34" i="38"/>
  <c r="N25" i="37"/>
  <c r="V25" i="37"/>
  <c r="AQ16" i="38"/>
  <c r="AI16" i="38"/>
  <c r="AJ35" i="36"/>
  <c r="AB35" i="36"/>
  <c r="V18" i="37"/>
  <c r="N18" i="37"/>
  <c r="V27" i="36"/>
  <c r="N27" i="36"/>
  <c r="AP24" i="35"/>
  <c r="AJ26" i="35"/>
  <c r="AB26" i="35"/>
  <c r="AP19" i="36"/>
  <c r="AQ19" i="36" s="1"/>
  <c r="V18" i="35"/>
  <c r="N18" i="35"/>
  <c r="AB40" i="35"/>
  <c r="AC40" i="35" s="1"/>
  <c r="AB36" i="33"/>
  <c r="AC36" i="33" s="1"/>
  <c r="AB31" i="34"/>
  <c r="AJ31" i="34"/>
  <c r="AB21" i="40"/>
  <c r="AJ21" i="40"/>
  <c r="V26" i="34"/>
  <c r="N26" i="34"/>
  <c r="AP28" i="35"/>
  <c r="U23" i="33"/>
  <c r="AC23" i="33"/>
  <c r="AJ24" i="34"/>
  <c r="AB24" i="34"/>
  <c r="O19" i="34"/>
  <c r="AC16" i="34"/>
  <c r="U16" i="34"/>
  <c r="AB28" i="32"/>
  <c r="AJ28" i="32"/>
  <c r="AI41" i="32"/>
  <c r="AJ41" i="32" s="1"/>
  <c r="V23" i="33"/>
  <c r="N23" i="33"/>
  <c r="AP28" i="32"/>
  <c r="N33" i="32"/>
  <c r="O33" i="32" s="1"/>
  <c r="V33" i="32"/>
  <c r="AP34" i="31"/>
  <c r="U18" i="33"/>
  <c r="AC18" i="33"/>
  <c r="AI41" i="31"/>
  <c r="AJ41" i="31" s="1"/>
  <c r="N20" i="31"/>
  <c r="V20" i="31"/>
  <c r="AI32" i="32"/>
  <c r="AQ32" i="32"/>
  <c r="AC30" i="31"/>
  <c r="U30" i="31"/>
  <c r="N16" i="33"/>
  <c r="V16" i="33"/>
  <c r="AJ18" i="31"/>
  <c r="AB18" i="31"/>
  <c r="U40" i="31"/>
  <c r="V40" i="31" s="1"/>
  <c r="V34" i="30"/>
  <c r="N34" i="30"/>
  <c r="O34" i="30" s="1"/>
  <c r="AB41" i="31"/>
  <c r="AC41" i="31" s="1"/>
  <c r="AB36" i="30"/>
  <c r="AC36" i="30" s="1"/>
  <c r="AP31" i="29"/>
  <c r="L29" i="31"/>
  <c r="N15" i="31"/>
  <c r="O15" i="31" s="1"/>
  <c r="AC17" i="34"/>
  <c r="U17" i="34"/>
  <c r="N24" i="30"/>
  <c r="V24" i="30"/>
  <c r="AJ35" i="31"/>
  <c r="AB35" i="31"/>
  <c r="U25" i="31"/>
  <c r="AC25" i="31"/>
  <c r="AI25" i="28"/>
  <c r="AQ25" i="28"/>
  <c r="AC30" i="29"/>
  <c r="U30" i="29"/>
  <c r="AJ32" i="30"/>
  <c r="AB32" i="30"/>
  <c r="AB19" i="29"/>
  <c r="AC19" i="29" s="1"/>
  <c r="N31" i="28"/>
  <c r="V31" i="28"/>
  <c r="AQ34" i="33"/>
  <c r="AI34" i="33"/>
  <c r="U45" i="26"/>
  <c r="V45" i="26" s="1"/>
  <c r="AJ34" i="27"/>
  <c r="AB34" i="27"/>
  <c r="AQ22" i="30"/>
  <c r="AI22" i="30"/>
  <c r="AP27" i="27"/>
  <c r="AJ23" i="28"/>
  <c r="AB23" i="28"/>
  <c r="AI38" i="28"/>
  <c r="AQ38" i="28"/>
  <c r="V35" i="27"/>
  <c r="N35" i="27"/>
  <c r="AJ27" i="27"/>
  <c r="AB27" i="27"/>
  <c r="AJ31" i="26"/>
  <c r="AB31" i="26"/>
  <c r="G46" i="25"/>
  <c r="H46" i="25" s="1"/>
  <c r="AQ22" i="25"/>
  <c r="AI22" i="25"/>
  <c r="U40" i="25"/>
  <c r="V40" i="25" s="1"/>
  <c r="N15" i="26"/>
  <c r="O15" i="26" s="1"/>
  <c r="L29" i="26"/>
  <c r="AI28" i="24"/>
  <c r="AQ28" i="24"/>
  <c r="AB36" i="31"/>
  <c r="AC36" i="31" s="1"/>
  <c r="U16" i="26"/>
  <c r="AC16" i="26"/>
  <c r="N44" i="23"/>
  <c r="O44" i="23" s="1"/>
  <c r="N44" i="24"/>
  <c r="O44" i="24" s="1"/>
  <c r="AQ20" i="27"/>
  <c r="AI20" i="27"/>
  <c r="N18" i="26"/>
  <c r="V18" i="26"/>
  <c r="AP40" i="25"/>
  <c r="AQ40" i="25" s="1"/>
  <c r="AI28" i="23"/>
  <c r="AQ28" i="23"/>
  <c r="N21" i="24"/>
  <c r="O21" i="24" s="1"/>
  <c r="U47" i="23"/>
  <c r="V47" i="23" s="1"/>
  <c r="AP17" i="24"/>
  <c r="O32" i="23"/>
  <c r="N46" i="21"/>
  <c r="O46" i="21" s="1"/>
  <c r="AQ18" i="22"/>
  <c r="AI18" i="22"/>
  <c r="AQ22" i="23"/>
  <c r="AI22" i="23"/>
  <c r="AQ33" i="21"/>
  <c r="AI33" i="21"/>
  <c r="AP22" i="22"/>
  <c r="U19" i="24"/>
  <c r="V19" i="24" s="1"/>
  <c r="X53" i="22"/>
  <c r="Q59" i="22"/>
  <c r="Z48" i="21"/>
  <c r="AQ32" i="21"/>
  <c r="AI32" i="21"/>
  <c r="V28" i="23"/>
  <c r="N28" i="23"/>
  <c r="AQ21" i="21"/>
  <c r="AI21" i="21"/>
  <c r="AP23" i="22"/>
  <c r="AP23" i="19"/>
  <c r="AQ26" i="22"/>
  <c r="AI26" i="22"/>
  <c r="U20" i="21"/>
  <c r="AC20" i="21"/>
  <c r="N47" i="22"/>
  <c r="O47" i="22" s="1"/>
  <c r="V47" i="22"/>
  <c r="U43" i="20"/>
  <c r="V43" i="20" s="1"/>
  <c r="AC16" i="20"/>
  <c r="U16" i="20"/>
  <c r="AI31" i="19"/>
  <c r="AQ31" i="19"/>
  <c r="AQ20" i="20"/>
  <c r="AI20" i="20"/>
  <c r="J61" i="37"/>
  <c r="Q55" i="37"/>
  <c r="V30" i="21"/>
  <c r="N30" i="21"/>
  <c r="AJ18" i="22"/>
  <c r="AB18" i="22"/>
  <c r="AI24" i="17"/>
  <c r="AQ24" i="17"/>
  <c r="AP31" i="19"/>
  <c r="AP15" i="18"/>
  <c r="AQ15" i="18" s="1"/>
  <c r="AN29" i="18"/>
  <c r="N17" i="18"/>
  <c r="V17" i="18"/>
  <c r="AC18" i="18"/>
  <c r="U18" i="18"/>
  <c r="AQ28" i="18"/>
  <c r="AI28" i="18"/>
  <c r="AP21" i="17"/>
  <c r="U36" i="15"/>
  <c r="V36" i="15" s="1"/>
  <c r="H38" i="18"/>
  <c r="Z29" i="17"/>
  <c r="AB15" i="17"/>
  <c r="AC15" i="17" s="1"/>
  <c r="N17" i="16"/>
  <c r="V17" i="16"/>
  <c r="AJ32" i="18"/>
  <c r="AB32" i="18"/>
  <c r="AB32" i="16"/>
  <c r="AJ32" i="16"/>
  <c r="O48" i="15"/>
  <c r="N22" i="16"/>
  <c r="AI24" i="15"/>
  <c r="AQ24" i="15"/>
  <c r="AP36" i="18"/>
  <c r="AQ36" i="18" s="1"/>
  <c r="U24" i="18"/>
  <c r="AC24" i="18"/>
  <c r="N18" i="15"/>
  <c r="V18" i="15"/>
  <c r="AP19" i="16"/>
  <c r="AC25" i="16"/>
  <c r="U25" i="16"/>
  <c r="AC32" i="12"/>
  <c r="U32" i="12"/>
  <c r="AQ18" i="15"/>
  <c r="AI18" i="15"/>
  <c r="V48" i="14"/>
  <c r="N48" i="14"/>
  <c r="O48" i="14" s="1"/>
  <c r="AC17" i="11"/>
  <c r="U17" i="11"/>
  <c r="V17" i="14"/>
  <c r="N17" i="14"/>
  <c r="AP20" i="13"/>
  <c r="V47" i="11"/>
  <c r="N47" i="11"/>
  <c r="AN29" i="11"/>
  <c r="AP15" i="11"/>
  <c r="AQ15" i="11" s="1"/>
  <c r="N15" i="13"/>
  <c r="O15" i="13" s="1"/>
  <c r="L29" i="13"/>
  <c r="AP22" i="12"/>
  <c r="AQ22" i="11"/>
  <c r="AI22" i="11"/>
  <c r="U18" i="10"/>
  <c r="AC18" i="10"/>
  <c r="AC25" i="12"/>
  <c r="U25" i="12"/>
  <c r="AC28" i="11"/>
  <c r="U28" i="11"/>
  <c r="U20" i="10"/>
  <c r="AC20" i="10"/>
  <c r="U30" i="14"/>
  <c r="AC30" i="14"/>
  <c r="AC32" i="15"/>
  <c r="U32" i="15"/>
  <c r="V26" i="16"/>
  <c r="N26" i="16"/>
  <c r="AI36" i="15"/>
  <c r="AJ36" i="15" s="1"/>
  <c r="AQ36" i="15"/>
  <c r="AG31" i="15"/>
  <c r="AP31" i="15" s="1"/>
  <c r="V23" i="17"/>
  <c r="N23" i="17"/>
  <c r="AQ26" i="18"/>
  <c r="AI26" i="18"/>
  <c r="AJ25" i="18"/>
  <c r="AB25" i="18"/>
  <c r="U23" i="19"/>
  <c r="AC23" i="19"/>
  <c r="AQ22" i="17"/>
  <c r="AI22" i="17"/>
  <c r="AQ19" i="17"/>
  <c r="AI19" i="17"/>
  <c r="AQ24" i="20"/>
  <c r="AI24" i="20"/>
  <c r="AQ21" i="20"/>
  <c r="AI21" i="20"/>
  <c r="AQ21" i="22"/>
  <c r="AI21" i="22"/>
  <c r="AP17" i="22"/>
  <c r="AQ22" i="21"/>
  <c r="AI22" i="21"/>
  <c r="U30" i="21"/>
  <c r="AC30" i="21"/>
  <c r="AB28" i="22"/>
  <c r="AJ28" i="22"/>
  <c r="AP33" i="22"/>
  <c r="AC32" i="27"/>
  <c r="U32" i="27"/>
  <c r="H29" i="22"/>
  <c r="N43" i="24"/>
  <c r="O43" i="24" s="1"/>
  <c r="AG29" i="23"/>
  <c r="AI15" i="23"/>
  <c r="AJ15" i="23" s="1"/>
  <c r="AJ27" i="22"/>
  <c r="AB27" i="22"/>
  <c r="U19" i="25"/>
  <c r="V19" i="25" s="1"/>
  <c r="AC19" i="25"/>
  <c r="AP34" i="25"/>
  <c r="AI27" i="25"/>
  <c r="AQ27" i="25"/>
  <c r="AC26" i="26"/>
  <c r="U26" i="26"/>
  <c r="AB41" i="25"/>
  <c r="AC41" i="25" s="1"/>
  <c r="AJ41" i="25"/>
  <c r="N23" i="28"/>
  <c r="V23" i="28"/>
  <c r="O30" i="27"/>
  <c r="AC33" i="28"/>
  <c r="U33" i="28"/>
  <c r="AQ30" i="31"/>
  <c r="AI30" i="31"/>
  <c r="AG29" i="30"/>
  <c r="AI15" i="30"/>
  <c r="AJ15" i="30" s="1"/>
  <c r="AQ15" i="30"/>
  <c r="V31" i="31"/>
  <c r="N31" i="31"/>
  <c r="AJ27" i="31"/>
  <c r="AB27" i="31"/>
  <c r="AP17" i="31"/>
  <c r="U26" i="31"/>
  <c r="AC26" i="31"/>
  <c r="AJ16" i="33"/>
  <c r="AB16" i="33"/>
  <c r="V20" i="32"/>
  <c r="N20" i="32"/>
  <c r="AJ38" i="34"/>
  <c r="AB38" i="34"/>
  <c r="U23" i="34"/>
  <c r="AC23" i="34"/>
  <c r="AP35" i="35"/>
  <c r="AB36" i="34"/>
  <c r="AC36" i="34" s="1"/>
  <c r="V40" i="36"/>
  <c r="N40" i="36"/>
  <c r="O40" i="36" s="1"/>
  <c r="AP24" i="37"/>
  <c r="AQ28" i="36"/>
  <c r="AI28" i="36"/>
  <c r="AP20" i="37"/>
  <c r="V20" i="37"/>
  <c r="N20" i="37"/>
  <c r="AP31" i="38"/>
  <c r="AB23" i="39"/>
  <c r="AJ23" i="39"/>
  <c r="AJ27" i="39"/>
  <c r="AB27" i="39"/>
  <c r="AP40" i="39"/>
  <c r="AB45" i="39"/>
  <c r="AC45" i="39" s="1"/>
  <c r="O36" i="39"/>
  <c r="AB45" i="41"/>
  <c r="AC45" i="41" s="1"/>
  <c r="O44" i="12"/>
  <c r="N28" i="11"/>
  <c r="V28" i="11"/>
  <c r="AI43" i="9"/>
  <c r="AJ43" i="9" s="1"/>
  <c r="V24" i="11"/>
  <c r="N24" i="11"/>
  <c r="AC27" i="10"/>
  <c r="U27" i="10"/>
  <c r="N31" i="9"/>
  <c r="V31" i="9"/>
  <c r="AP28" i="12"/>
  <c r="K38" i="11"/>
  <c r="L38" i="11" s="1"/>
  <c r="K42" i="11"/>
  <c r="L42" i="11" s="1"/>
  <c r="K34" i="11"/>
  <c r="L34" i="11" s="1"/>
  <c r="K35" i="11"/>
  <c r="K39" i="11"/>
  <c r="L39" i="11" s="1"/>
  <c r="K41" i="11"/>
  <c r="L41" i="11" s="1"/>
  <c r="AQ24" i="10"/>
  <c r="AI24" i="10"/>
  <c r="AP43" i="9"/>
  <c r="AQ43" i="9" s="1"/>
  <c r="AJ17" i="11"/>
  <c r="AB17" i="11"/>
  <c r="S47" i="10"/>
  <c r="N28" i="9"/>
  <c r="V28" i="9"/>
  <c r="O16" i="10"/>
  <c r="H29" i="10"/>
  <c r="AB25" i="12"/>
  <c r="AJ25" i="12"/>
  <c r="V20" i="14"/>
  <c r="N20" i="14"/>
  <c r="V23" i="10"/>
  <c r="N23" i="10"/>
  <c r="V23" i="9"/>
  <c r="N23" i="9"/>
  <c r="AI31" i="40"/>
  <c r="AQ31" i="40"/>
  <c r="AI26" i="40"/>
  <c r="AQ26" i="40"/>
  <c r="AI24" i="41"/>
  <c r="AQ24" i="41"/>
  <c r="AL37" i="38"/>
  <c r="AN46" i="38"/>
  <c r="V31" i="36"/>
  <c r="N31" i="36"/>
  <c r="AC35" i="35"/>
  <c r="U35" i="35"/>
  <c r="AJ32" i="34"/>
  <c r="AB32" i="34"/>
  <c r="U32" i="34"/>
  <c r="AC32" i="34"/>
  <c r="N36" i="36"/>
  <c r="O36" i="36" s="1"/>
  <c r="AB24" i="31"/>
  <c r="AJ24" i="31"/>
  <c r="S29" i="33"/>
  <c r="U15" i="33"/>
  <c r="V15" i="33" s="1"/>
  <c r="U41" i="31"/>
  <c r="V41" i="31" s="1"/>
  <c r="V25" i="25"/>
  <c r="N25" i="25"/>
  <c r="AJ24" i="23"/>
  <c r="AB24" i="23"/>
  <c r="AI28" i="21"/>
  <c r="AQ28" i="21"/>
  <c r="V31" i="22"/>
  <c r="N31" i="22"/>
  <c r="AQ20" i="21"/>
  <c r="AI20" i="21"/>
  <c r="N36" i="18"/>
  <c r="O36" i="18" s="1"/>
  <c r="AP35" i="40"/>
  <c r="N34" i="40"/>
  <c r="V34" i="40"/>
  <c r="U30" i="40"/>
  <c r="AC30" i="40"/>
  <c r="N40" i="40"/>
  <c r="O40" i="40" s="1"/>
  <c r="V40" i="40"/>
  <c r="AQ30" i="40"/>
  <c r="AI30" i="40"/>
  <c r="O41" i="38"/>
  <c r="AI40" i="39"/>
  <c r="AJ40" i="39" s="1"/>
  <c r="AQ40" i="39"/>
  <c r="AG29" i="39"/>
  <c r="AI15" i="39"/>
  <c r="AJ15" i="39" s="1"/>
  <c r="AC28" i="38"/>
  <c r="U28" i="38"/>
  <c r="N36" i="38"/>
  <c r="O36" i="38" s="1"/>
  <c r="V36" i="38"/>
  <c r="AB20" i="37"/>
  <c r="AJ20" i="37"/>
  <c r="AJ32" i="36"/>
  <c r="AB32" i="36"/>
  <c r="O32" i="36"/>
  <c r="N36" i="37"/>
  <c r="O36" i="37" s="1"/>
  <c r="AI26" i="33"/>
  <c r="AQ26" i="33"/>
  <c r="AQ28" i="35"/>
  <c r="AI28" i="35"/>
  <c r="AP30" i="34"/>
  <c r="AB45" i="32"/>
  <c r="AC45" i="32" s="1"/>
  <c r="V23" i="32"/>
  <c r="N23" i="32"/>
  <c r="AB21" i="31"/>
  <c r="AJ21" i="31"/>
  <c r="AJ15" i="34"/>
  <c r="Z29" i="34"/>
  <c r="AB15" i="34"/>
  <c r="AC15" i="34" s="1"/>
  <c r="AP24" i="29"/>
  <c r="AJ20" i="31"/>
  <c r="AB20" i="31"/>
  <c r="V34" i="29"/>
  <c r="N34" i="29"/>
  <c r="O34" i="29" s="1"/>
  <c r="AI45" i="29"/>
  <c r="AJ45" i="29" s="1"/>
  <c r="AP34" i="27"/>
  <c r="AB33" i="26"/>
  <c r="AJ33" i="26"/>
  <c r="AB27" i="26"/>
  <c r="AJ27" i="26"/>
  <c r="N36" i="27"/>
  <c r="O36" i="27" s="1"/>
  <c r="U24" i="26"/>
  <c r="AC24" i="26"/>
  <c r="U36" i="24"/>
  <c r="V36" i="24" s="1"/>
  <c r="AJ26" i="25"/>
  <c r="AB26" i="25"/>
  <c r="AJ17" i="23"/>
  <c r="AB17" i="23"/>
  <c r="AQ16" i="22"/>
  <c r="AI16" i="22"/>
  <c r="U36" i="19"/>
  <c r="V36" i="19" s="1"/>
  <c r="U20" i="17"/>
  <c r="AC20" i="17"/>
  <c r="AP26" i="19"/>
  <c r="U27" i="20"/>
  <c r="AC27" i="20"/>
  <c r="AI21" i="16"/>
  <c r="AQ21" i="16"/>
  <c r="N47" i="15"/>
  <c r="V47" i="15"/>
  <c r="AP43" i="13"/>
  <c r="AQ43" i="13" s="1"/>
  <c r="N28" i="16"/>
  <c r="V28" i="16"/>
  <c r="AI26" i="13"/>
  <c r="AQ26" i="13"/>
  <c r="AP15" i="13"/>
  <c r="AQ15" i="13" s="1"/>
  <c r="AN29" i="13"/>
  <c r="AJ31" i="13"/>
  <c r="AB31" i="13"/>
  <c r="Z48" i="11"/>
  <c r="AJ21" i="14"/>
  <c r="AB21" i="14"/>
  <c r="V26" i="15"/>
  <c r="N26" i="15"/>
  <c r="AC25" i="15"/>
  <c r="U25" i="15"/>
  <c r="AJ28" i="20"/>
  <c r="AB28" i="20"/>
  <c r="AJ21" i="23"/>
  <c r="AB21" i="23"/>
  <c r="U43" i="23"/>
  <c r="V43" i="23" s="1"/>
  <c r="AQ16" i="41"/>
  <c r="AI16" i="41"/>
  <c r="N47" i="41"/>
  <c r="O47" i="41" s="1"/>
  <c r="AB38" i="41"/>
  <c r="AJ38" i="41"/>
  <c r="U38" i="41"/>
  <c r="AC38" i="41"/>
  <c r="N46" i="41"/>
  <c r="O46" i="41" s="1"/>
  <c r="AP34" i="41"/>
  <c r="AP26" i="41"/>
  <c r="U50" i="41"/>
  <c r="AC50" i="41"/>
  <c r="AP27" i="41"/>
  <c r="AC18" i="41"/>
  <c r="U18" i="41"/>
  <c r="AP26" i="40"/>
  <c r="U17" i="40"/>
  <c r="AC17" i="40"/>
  <c r="V20" i="40"/>
  <c r="N20" i="40"/>
  <c r="AQ24" i="40"/>
  <c r="AI24" i="40"/>
  <c r="AP22" i="40"/>
  <c r="U45" i="39"/>
  <c r="V45" i="39" s="1"/>
  <c r="S46" i="39"/>
  <c r="Q37" i="39"/>
  <c r="AJ28" i="40"/>
  <c r="AB28" i="40"/>
  <c r="AJ21" i="39"/>
  <c r="AB21" i="39"/>
  <c r="AQ27" i="38"/>
  <c r="AI27" i="38"/>
  <c r="AJ30" i="38"/>
  <c r="AB30" i="38"/>
  <c r="H29" i="40"/>
  <c r="N31" i="38"/>
  <c r="V31" i="38"/>
  <c r="U40" i="38"/>
  <c r="V40" i="38" s="1"/>
  <c r="AJ35" i="37"/>
  <c r="AB35" i="37"/>
  <c r="AI18" i="38"/>
  <c r="AQ18" i="38"/>
  <c r="AI23" i="38"/>
  <c r="AQ23" i="38"/>
  <c r="AP45" i="37"/>
  <c r="AQ45" i="37" s="1"/>
  <c r="AC49" i="37"/>
  <c r="U49" i="37"/>
  <c r="AP45" i="38"/>
  <c r="O19" i="38"/>
  <c r="AQ32" i="37"/>
  <c r="AI32" i="37"/>
  <c r="AJ20" i="38"/>
  <c r="AB20" i="38"/>
  <c r="U22" i="37"/>
  <c r="V22" i="37" s="1"/>
  <c r="AC22" i="37"/>
  <c r="AB28" i="36"/>
  <c r="AJ28" i="36"/>
  <c r="AI34" i="36"/>
  <c r="AQ34" i="36"/>
  <c r="AB16" i="37"/>
  <c r="AJ16" i="37"/>
  <c r="AQ24" i="36"/>
  <c r="AI24" i="36"/>
  <c r="AQ33" i="35"/>
  <c r="AI33" i="35"/>
  <c r="U22" i="35"/>
  <c r="V22" i="35" s="1"/>
  <c r="AC22" i="35"/>
  <c r="AP25" i="36"/>
  <c r="AC45" i="36"/>
  <c r="U45" i="36"/>
  <c r="V45" i="36" s="1"/>
  <c r="AB17" i="36"/>
  <c r="AJ17" i="36"/>
  <c r="AC23" i="37"/>
  <c r="U23" i="37"/>
  <c r="U24" i="35"/>
  <c r="AC24" i="35"/>
  <c r="U18" i="36"/>
  <c r="AC18" i="36"/>
  <c r="AC30" i="35"/>
  <c r="U30" i="35"/>
  <c r="AQ17" i="36"/>
  <c r="AI17" i="36"/>
  <c r="V16" i="35"/>
  <c r="N16" i="35"/>
  <c r="AQ35" i="34"/>
  <c r="AI35" i="34"/>
  <c r="AQ38" i="33"/>
  <c r="AI38" i="33"/>
  <c r="V19" i="35"/>
  <c r="N19" i="35"/>
  <c r="O19" i="35" s="1"/>
  <c r="H29" i="35"/>
  <c r="U36" i="34"/>
  <c r="V36" i="34" s="1"/>
  <c r="N32" i="34"/>
  <c r="O32" i="34" s="1"/>
  <c r="V32" i="34"/>
  <c r="U19" i="34"/>
  <c r="V19" i="34" s="1"/>
  <c r="N25" i="33"/>
  <c r="V25" i="33"/>
  <c r="AB22" i="33"/>
  <c r="AJ22" i="33"/>
  <c r="AI21" i="34"/>
  <c r="AQ21" i="34"/>
  <c r="AB38" i="32"/>
  <c r="AJ38" i="32"/>
  <c r="U26" i="33"/>
  <c r="AC26" i="33"/>
  <c r="AP35" i="32"/>
  <c r="AC20" i="32"/>
  <c r="U20" i="32"/>
  <c r="N31" i="32"/>
  <c r="V31" i="32"/>
  <c r="AB40" i="31"/>
  <c r="AC40" i="31" s="1"/>
  <c r="AJ40" i="31"/>
  <c r="AP28" i="31"/>
  <c r="U41" i="32"/>
  <c r="V41" i="32" s="1"/>
  <c r="AN29" i="32"/>
  <c r="AP15" i="32"/>
  <c r="AQ15" i="32" s="1"/>
  <c r="AI15" i="31"/>
  <c r="AJ15" i="31" s="1"/>
  <c r="AG29" i="31"/>
  <c r="AI30" i="30"/>
  <c r="AQ30" i="30"/>
  <c r="AP34" i="28"/>
  <c r="U32" i="28"/>
  <c r="AC32" i="28"/>
  <c r="AB28" i="29"/>
  <c r="AJ28" i="29"/>
  <c r="N18" i="31"/>
  <c r="V18" i="31"/>
  <c r="V45" i="30"/>
  <c r="N45" i="30"/>
  <c r="O45" i="30" s="1"/>
  <c r="U41" i="30"/>
  <c r="V41" i="30" s="1"/>
  <c r="AC41" i="30"/>
  <c r="N16" i="30"/>
  <c r="V16" i="30"/>
  <c r="Z29" i="30"/>
  <c r="AB15" i="30"/>
  <c r="AC15" i="30" s="1"/>
  <c r="V17" i="29"/>
  <c r="N17" i="29"/>
  <c r="AI38" i="29"/>
  <c r="AQ38" i="29"/>
  <c r="AB33" i="28"/>
  <c r="AJ33" i="28"/>
  <c r="AB16" i="29"/>
  <c r="AJ16" i="29"/>
  <c r="AC25" i="29"/>
  <c r="U25" i="29"/>
  <c r="U25" i="28"/>
  <c r="AC25" i="28"/>
  <c r="V17" i="31"/>
  <c r="N17" i="31"/>
  <c r="AB20" i="29"/>
  <c r="AJ20" i="29"/>
  <c r="AQ45" i="30"/>
  <c r="AI45" i="30"/>
  <c r="AJ45" i="30" s="1"/>
  <c r="AC26" i="28"/>
  <c r="U26" i="28"/>
  <c r="AB41" i="26"/>
  <c r="AC41" i="26" s="1"/>
  <c r="AI23" i="27"/>
  <c r="AQ23" i="27"/>
  <c r="U22" i="30"/>
  <c r="V22" i="30" s="1"/>
  <c r="AC22" i="30"/>
  <c r="AQ27" i="27"/>
  <c r="AI27" i="27"/>
  <c r="N19" i="28"/>
  <c r="O19" i="28" s="1"/>
  <c r="V19" i="28"/>
  <c r="N23" i="27"/>
  <c r="V23" i="27"/>
  <c r="AI17" i="26"/>
  <c r="AQ17" i="26"/>
  <c r="AP24" i="27"/>
  <c r="AJ17" i="26"/>
  <c r="AB17" i="26"/>
  <c r="AI16" i="25"/>
  <c r="AQ16" i="25"/>
  <c r="AB21" i="25"/>
  <c r="AC21" i="25" s="1"/>
  <c r="AJ21" i="25"/>
  <c r="N40" i="25"/>
  <c r="O40" i="25" s="1"/>
  <c r="N24" i="25"/>
  <c r="V24" i="25"/>
  <c r="AG29" i="26"/>
  <c r="AI15" i="26"/>
  <c r="AJ15" i="26" s="1"/>
  <c r="U18" i="24"/>
  <c r="AC18" i="24"/>
  <c r="V30" i="24"/>
  <c r="N30" i="24"/>
  <c r="U43" i="24"/>
  <c r="V43" i="24" s="1"/>
  <c r="AC43" i="24"/>
  <c r="AQ18" i="26"/>
  <c r="AI18" i="26"/>
  <c r="AQ17" i="24"/>
  <c r="AI17" i="24"/>
  <c r="AI21" i="24"/>
  <c r="AQ21" i="24"/>
  <c r="AG29" i="24"/>
  <c r="AI15" i="24"/>
  <c r="AJ15" i="24" s="1"/>
  <c r="AP16" i="25"/>
  <c r="U27" i="23"/>
  <c r="AC27" i="23"/>
  <c r="U21" i="24"/>
  <c r="V21" i="24" s="1"/>
  <c r="U20" i="24"/>
  <c r="AC20" i="24"/>
  <c r="V48" i="23"/>
  <c r="N48" i="23"/>
  <c r="O48" i="23" s="1"/>
  <c r="V24" i="22"/>
  <c r="N24" i="22"/>
  <c r="AQ27" i="23"/>
  <c r="AI27" i="23"/>
  <c r="AJ43" i="21"/>
  <c r="AB43" i="21"/>
  <c r="AC43" i="21" s="1"/>
  <c r="U32" i="24"/>
  <c r="AC32" i="24"/>
  <c r="N19" i="21"/>
  <c r="O19" i="21" s="1"/>
  <c r="O48" i="21"/>
  <c r="AB20" i="21"/>
  <c r="AJ20" i="21"/>
  <c r="AB21" i="22"/>
  <c r="AJ21" i="22"/>
  <c r="H42" i="23"/>
  <c r="AJ21" i="19"/>
  <c r="AB21" i="19"/>
  <c r="Z48" i="17"/>
  <c r="U36" i="18"/>
  <c r="V36" i="18" s="1"/>
  <c r="N15" i="17"/>
  <c r="O15" i="17" s="1"/>
  <c r="L29" i="17"/>
  <c r="AI43" i="19"/>
  <c r="AJ43" i="19" s="1"/>
  <c r="AP27" i="20"/>
  <c r="U28" i="18"/>
  <c r="AC28" i="18"/>
  <c r="AQ27" i="17"/>
  <c r="AI27" i="17"/>
  <c r="N15" i="16"/>
  <c r="O15" i="16" s="1"/>
  <c r="L29" i="16"/>
  <c r="AJ21" i="17"/>
  <c r="AB21" i="17"/>
  <c r="AB30" i="15"/>
  <c r="AJ30" i="15"/>
  <c r="AC31" i="17"/>
  <c r="U31" i="17"/>
  <c r="V32" i="16"/>
  <c r="N32" i="16"/>
  <c r="O32" i="16" s="1"/>
  <c r="V30" i="15"/>
  <c r="N30" i="15"/>
  <c r="O30" i="15" s="1"/>
  <c r="U47" i="17"/>
  <c r="V47" i="17" s="1"/>
  <c r="O47" i="15"/>
  <c r="AB20" i="15"/>
  <c r="AJ20" i="15"/>
  <c r="AJ23" i="14"/>
  <c r="AB23" i="14"/>
  <c r="AB26" i="16"/>
  <c r="AJ26" i="16"/>
  <c r="AP32" i="14"/>
  <c r="AP23" i="20"/>
  <c r="N30" i="13"/>
  <c r="O30" i="13" s="1"/>
  <c r="V30" i="13"/>
  <c r="AB19" i="17"/>
  <c r="AJ19" i="17"/>
  <c r="H29" i="16"/>
  <c r="N45" i="14"/>
  <c r="O45" i="14" s="1"/>
  <c r="N30" i="12"/>
  <c r="O30" i="12" s="1"/>
  <c r="V30" i="12"/>
  <c r="N24" i="17"/>
  <c r="V24" i="17"/>
  <c r="U23" i="15"/>
  <c r="AC23" i="15"/>
  <c r="V47" i="14"/>
  <c r="N47" i="14"/>
  <c r="AP17" i="14"/>
  <c r="V19" i="12"/>
  <c r="N19" i="12"/>
  <c r="N46" i="11"/>
  <c r="O46" i="11" s="1"/>
  <c r="U48" i="13"/>
  <c r="V48" i="13" s="1"/>
  <c r="AQ21" i="12"/>
  <c r="AI21" i="12"/>
  <c r="AI21" i="13"/>
  <c r="AQ21" i="13"/>
  <c r="AB19" i="12"/>
  <c r="AJ19" i="12"/>
  <c r="AI18" i="11"/>
  <c r="AQ18" i="11"/>
  <c r="AB43" i="11"/>
  <c r="AC43" i="11" s="1"/>
  <c r="N20" i="11"/>
  <c r="V20" i="11"/>
  <c r="U16" i="10"/>
  <c r="AC16" i="10"/>
  <c r="S29" i="10"/>
  <c r="AP19" i="12"/>
  <c r="O30" i="10"/>
  <c r="Z29" i="13"/>
  <c r="AB15" i="13"/>
  <c r="AC15" i="13" s="1"/>
  <c r="AQ24" i="12"/>
  <c r="AI24" i="12"/>
  <c r="AI25" i="11"/>
  <c r="AQ25" i="11"/>
  <c r="AB19" i="10"/>
  <c r="AJ19" i="10"/>
  <c r="AQ21" i="14"/>
  <c r="AI21" i="14"/>
  <c r="AI43" i="14"/>
  <c r="AJ43" i="14" s="1"/>
  <c r="AJ31" i="15"/>
  <c r="AB31" i="15"/>
  <c r="AQ43" i="15"/>
  <c r="AI43" i="15"/>
  <c r="AJ43" i="15" s="1"/>
  <c r="AQ43" i="18"/>
  <c r="AI43" i="18"/>
  <c r="AJ43" i="18" s="1"/>
  <c r="AQ30" i="17"/>
  <c r="AI30" i="17"/>
  <c r="N30" i="18"/>
  <c r="O30" i="18" s="1"/>
  <c r="V30" i="18"/>
  <c r="AP26" i="20"/>
  <c r="V32" i="20"/>
  <c r="N32" i="20"/>
  <c r="O32" i="20" s="1"/>
  <c r="AJ32" i="20"/>
  <c r="AB32" i="20"/>
  <c r="AC16" i="23"/>
  <c r="U16" i="23"/>
  <c r="AJ30" i="21"/>
  <c r="AB30" i="21"/>
  <c r="AQ33" i="22"/>
  <c r="AI33" i="22"/>
  <c r="AQ30" i="22"/>
  <c r="AI30" i="22"/>
  <c r="U23" i="23"/>
  <c r="AC23" i="23"/>
  <c r="AP17" i="23"/>
  <c r="AB18" i="25"/>
  <c r="AJ18" i="25"/>
  <c r="V18" i="25"/>
  <c r="N18" i="25"/>
  <c r="V34" i="26"/>
  <c r="N34" i="26"/>
  <c r="O34" i="26" s="1"/>
  <c r="O45" i="25"/>
  <c r="AQ27" i="26"/>
  <c r="AI27" i="26"/>
  <c r="H29" i="27"/>
  <c r="AJ33" i="27"/>
  <c r="AB33" i="27"/>
  <c r="V45" i="27"/>
  <c r="N45" i="27"/>
  <c r="O45" i="27" s="1"/>
  <c r="AC23" i="29"/>
  <c r="U23" i="29"/>
  <c r="AG29" i="29"/>
  <c r="AI15" i="29"/>
  <c r="AJ15" i="29" s="1"/>
  <c r="AP24" i="30"/>
  <c r="AQ31" i="31"/>
  <c r="AI31" i="31"/>
  <c r="U16" i="33"/>
  <c r="AC16" i="33"/>
  <c r="U40" i="34"/>
  <c r="V40" i="34" s="1"/>
  <c r="AQ31" i="33"/>
  <c r="AI31" i="33"/>
  <c r="O41" i="33"/>
  <c r="AI19" i="35"/>
  <c r="AJ19" i="35" s="1"/>
  <c r="AQ19" i="35"/>
  <c r="AP38" i="35"/>
  <c r="AI26" i="35"/>
  <c r="AQ26" i="35"/>
  <c r="O40" i="34"/>
  <c r="AN29" i="37"/>
  <c r="AP15" i="37"/>
  <c r="AQ15" i="37" s="1"/>
  <c r="V26" i="37"/>
  <c r="N26" i="37"/>
  <c r="AI18" i="37"/>
  <c r="AQ18" i="37"/>
  <c r="AP26" i="37"/>
  <c r="AQ28" i="38"/>
  <c r="AI28" i="38"/>
  <c r="H29" i="39"/>
  <c r="AJ18" i="40"/>
  <c r="AB18" i="40"/>
  <c r="AB24" i="39"/>
  <c r="AJ24" i="39"/>
  <c r="AI36" i="39"/>
  <c r="AJ36" i="39" s="1"/>
  <c r="AB40" i="40"/>
  <c r="AC40" i="40" s="1"/>
  <c r="AP24" i="41"/>
  <c r="U47" i="11"/>
  <c r="AQ27" i="11"/>
  <c r="AI27" i="11"/>
  <c r="L29" i="11"/>
  <c r="N15" i="11"/>
  <c r="O15" i="11" s="1"/>
  <c r="N32" i="10"/>
  <c r="O32" i="10" s="1"/>
  <c r="V32" i="10"/>
  <c r="AJ26" i="10"/>
  <c r="AB26" i="10"/>
  <c r="AI27" i="9"/>
  <c r="AQ27" i="9"/>
  <c r="AC28" i="12"/>
  <c r="U28" i="12"/>
  <c r="X49" i="41"/>
  <c r="Z49" i="41" s="1"/>
  <c r="X49" i="40"/>
  <c r="Z49" i="40" s="1"/>
  <c r="X49" i="37"/>
  <c r="Z49" i="37" s="1"/>
  <c r="X47" i="24"/>
  <c r="X47" i="23"/>
  <c r="Z47" i="23" s="1"/>
  <c r="X47" i="21"/>
  <c r="Z47" i="21" s="1"/>
  <c r="X47" i="22"/>
  <c r="Z47" i="22" s="1"/>
  <c r="X47" i="19"/>
  <c r="Z47" i="19" s="1"/>
  <c r="X47" i="20"/>
  <c r="Z47" i="20" s="1"/>
  <c r="X47" i="18"/>
  <c r="X47" i="17"/>
  <c r="Z47" i="17" s="1"/>
  <c r="X47" i="16"/>
  <c r="Z47" i="16" s="1"/>
  <c r="X47" i="14"/>
  <c r="Z47" i="14" s="1"/>
  <c r="X47" i="15"/>
  <c r="Z47" i="15" s="1"/>
  <c r="X47" i="13"/>
  <c r="Z47" i="13" s="1"/>
  <c r="X47" i="12"/>
  <c r="Z47" i="12" s="1"/>
  <c r="X47" i="10"/>
  <c r="X47" i="9"/>
  <c r="Z47" i="9" s="1"/>
  <c r="X47" i="11"/>
  <c r="Z47" i="11" s="1"/>
  <c r="I253" i="8"/>
  <c r="N45" i="21"/>
  <c r="O45" i="21" s="1"/>
  <c r="AQ21" i="9"/>
  <c r="AI21" i="9"/>
  <c r="Z48" i="10"/>
  <c r="AB27" i="9"/>
  <c r="AJ27" i="9"/>
  <c r="J35" i="11"/>
  <c r="J37" i="40"/>
  <c r="K35" i="12"/>
  <c r="L35" i="12" s="1"/>
  <c r="K41" i="12"/>
  <c r="L41" i="12" s="1"/>
  <c r="K34" i="12"/>
  <c r="L34" i="12" s="1"/>
  <c r="K39" i="12"/>
  <c r="L39" i="12" s="1"/>
  <c r="K38" i="12"/>
  <c r="L38" i="12" s="1"/>
  <c r="K42" i="12"/>
  <c r="L42" i="12" s="1"/>
  <c r="K42" i="24"/>
  <c r="L42" i="24" s="1"/>
  <c r="K39" i="24"/>
  <c r="L39" i="24" s="1"/>
  <c r="K34" i="24"/>
  <c r="L34" i="24" s="1"/>
  <c r="K41" i="24"/>
  <c r="L41" i="24" s="1"/>
  <c r="K35" i="24"/>
  <c r="L35" i="24" s="1"/>
  <c r="K38" i="24"/>
  <c r="L38" i="24" s="1"/>
  <c r="K43" i="39"/>
  <c r="L43" i="39" s="1"/>
  <c r="L37" i="39"/>
  <c r="K44" i="39"/>
  <c r="L44" i="39" s="1"/>
  <c r="AJ21" i="9"/>
  <c r="AB21" i="9"/>
  <c r="AB32" i="9"/>
  <c r="AJ32" i="9"/>
  <c r="AC19" i="10"/>
  <c r="U19" i="10"/>
  <c r="N28" i="41"/>
  <c r="V28" i="41"/>
  <c r="V35" i="38"/>
  <c r="N35" i="38"/>
  <c r="AI19" i="40"/>
  <c r="AJ19" i="40" s="1"/>
  <c r="AB24" i="38"/>
  <c r="AJ24" i="38"/>
  <c r="AJ35" i="38"/>
  <c r="AB35" i="38"/>
  <c r="U25" i="37"/>
  <c r="AC25" i="37"/>
  <c r="AC25" i="36"/>
  <c r="U25" i="36"/>
  <c r="S29" i="36"/>
  <c r="U15" i="36"/>
  <c r="V15" i="36" s="1"/>
  <c r="AC22" i="36"/>
  <c r="U22" i="36"/>
  <c r="V22" i="36" s="1"/>
  <c r="AC32" i="37"/>
  <c r="U32" i="37"/>
  <c r="N30" i="33"/>
  <c r="O30" i="33" s="1"/>
  <c r="V30" i="33"/>
  <c r="AI32" i="30"/>
  <c r="AQ32" i="30"/>
  <c r="AI17" i="31"/>
  <c r="AQ17" i="31"/>
  <c r="AB31" i="30"/>
  <c r="AJ31" i="30"/>
  <c r="U30" i="30"/>
  <c r="AC30" i="30"/>
  <c r="AI32" i="29"/>
  <c r="AQ32" i="29"/>
  <c r="AQ28" i="28"/>
  <c r="AI28" i="28"/>
  <c r="AC35" i="29"/>
  <c r="U35" i="29"/>
  <c r="AI36" i="26"/>
  <c r="AJ36" i="26" s="1"/>
  <c r="AQ22" i="24"/>
  <c r="AI22" i="24"/>
  <c r="U43" i="21"/>
  <c r="V43" i="21" s="1"/>
  <c r="V19" i="18"/>
  <c r="N19" i="18"/>
  <c r="U28" i="19"/>
  <c r="AC28" i="19"/>
  <c r="V20" i="41"/>
  <c r="N20" i="41"/>
  <c r="AI21" i="41"/>
  <c r="AQ21" i="41"/>
  <c r="AI27" i="41"/>
  <c r="AQ27" i="41"/>
  <c r="AI23" i="40"/>
  <c r="AQ23" i="40"/>
  <c r="V38" i="38"/>
  <c r="N38" i="38"/>
  <c r="AI45" i="38"/>
  <c r="AJ45" i="38" s="1"/>
  <c r="AQ45" i="38"/>
  <c r="AP35" i="36"/>
  <c r="AC26" i="35"/>
  <c r="U26" i="35"/>
  <c r="AQ23" i="34"/>
  <c r="AI23" i="34"/>
  <c r="AJ34" i="35"/>
  <c r="AB34" i="35"/>
  <c r="V18" i="34"/>
  <c r="N18" i="34"/>
  <c r="U41" i="34"/>
  <c r="V41" i="34" s="1"/>
  <c r="AQ18" i="35"/>
  <c r="AI18" i="35"/>
  <c r="AP26" i="34"/>
  <c r="AI40" i="32"/>
  <c r="AJ40" i="32" s="1"/>
  <c r="AN29" i="34"/>
  <c r="AP15" i="34"/>
  <c r="AQ15" i="34" s="1"/>
  <c r="V18" i="33"/>
  <c r="N18" i="33"/>
  <c r="O34" i="28"/>
  <c r="AJ17" i="30"/>
  <c r="AB17" i="30"/>
  <c r="N22" i="29"/>
  <c r="V22" i="29"/>
  <c r="U36" i="31"/>
  <c r="V36" i="31" s="1"/>
  <c r="AQ36" i="28"/>
  <c r="AI36" i="28"/>
  <c r="AJ36" i="28" s="1"/>
  <c r="AQ28" i="29"/>
  <c r="AI28" i="29"/>
  <c r="AB45" i="26"/>
  <c r="AC45" i="26" s="1"/>
  <c r="AP19" i="28"/>
  <c r="AQ19" i="28" s="1"/>
  <c r="N22" i="30"/>
  <c r="AB28" i="26"/>
  <c r="AJ28" i="26"/>
  <c r="U19" i="26"/>
  <c r="V19" i="26" s="1"/>
  <c r="N32" i="22"/>
  <c r="O32" i="22" s="1"/>
  <c r="V32" i="22"/>
  <c r="AI30" i="23"/>
  <c r="AQ30" i="23"/>
  <c r="AP24" i="18"/>
  <c r="AB19" i="19"/>
  <c r="AC19" i="19" s="1"/>
  <c r="AJ24" i="18"/>
  <c r="AB24" i="18"/>
  <c r="AB22" i="18"/>
  <c r="AJ22" i="18"/>
  <c r="AP15" i="17"/>
  <c r="AQ15" i="17" s="1"/>
  <c r="AN29" i="17"/>
  <c r="AJ31" i="17"/>
  <c r="AB31" i="17"/>
  <c r="AJ20" i="17"/>
  <c r="AB20" i="17"/>
  <c r="AJ36" i="13"/>
  <c r="N45" i="17"/>
  <c r="O45" i="17" s="1"/>
  <c r="AB43" i="13"/>
  <c r="AC43" i="13" s="1"/>
  <c r="AB26" i="12"/>
  <c r="AJ26" i="12"/>
  <c r="L37" i="36"/>
  <c r="K43" i="36"/>
  <c r="U19" i="15"/>
  <c r="AC19" i="15"/>
  <c r="V24" i="18"/>
  <c r="N24" i="18"/>
  <c r="AC24" i="20"/>
  <c r="U24" i="20"/>
  <c r="AQ43" i="23"/>
  <c r="AI43" i="23"/>
  <c r="AJ43" i="23" s="1"/>
  <c r="U33" i="40"/>
  <c r="AC33" i="40"/>
  <c r="AI33" i="41"/>
  <c r="AQ33" i="41"/>
  <c r="N49" i="41"/>
  <c r="AP21" i="41"/>
  <c r="N36" i="40"/>
  <c r="O36" i="40" s="1"/>
  <c r="N46" i="40"/>
  <c r="O46" i="40" s="1"/>
  <c r="AC35" i="40"/>
  <c r="U35" i="40"/>
  <c r="V28" i="40"/>
  <c r="N28" i="40"/>
  <c r="AQ17" i="39"/>
  <c r="AI17" i="39"/>
  <c r="AP28" i="39"/>
  <c r="L46" i="39"/>
  <c r="N22" i="40"/>
  <c r="AP45" i="39"/>
  <c r="AQ45" i="39" s="1"/>
  <c r="AP21" i="39"/>
  <c r="U25" i="38"/>
  <c r="AC25" i="38"/>
  <c r="U23" i="38"/>
  <c r="AC23" i="38"/>
  <c r="AB22" i="38"/>
  <c r="AJ22" i="38"/>
  <c r="AJ30" i="39"/>
  <c r="AB30" i="39"/>
  <c r="AP15" i="39"/>
  <c r="AQ15" i="39" s="1"/>
  <c r="AN29" i="39"/>
  <c r="AQ34" i="37"/>
  <c r="AI34" i="37"/>
  <c r="AJ22" i="39"/>
  <c r="AB22" i="39"/>
  <c r="N20" i="38"/>
  <c r="V20" i="38"/>
  <c r="V50" i="37"/>
  <c r="N50" i="37"/>
  <c r="AB21" i="38"/>
  <c r="AJ21" i="38"/>
  <c r="U35" i="37"/>
  <c r="AC35" i="37"/>
  <c r="H29" i="37"/>
  <c r="AQ35" i="37"/>
  <c r="AI35" i="37"/>
  <c r="AN29" i="38"/>
  <c r="AP15" i="38"/>
  <c r="AQ15" i="38" s="1"/>
  <c r="AP32" i="38"/>
  <c r="AJ27" i="36"/>
  <c r="AB27" i="36"/>
  <c r="N41" i="37"/>
  <c r="O41" i="37" s="1"/>
  <c r="V41" i="37"/>
  <c r="U34" i="37"/>
  <c r="AC34" i="37"/>
  <c r="AI22" i="36"/>
  <c r="AQ22" i="36"/>
  <c r="AJ22" i="36"/>
  <c r="AB22" i="36"/>
  <c r="Z29" i="35"/>
  <c r="AB15" i="35"/>
  <c r="AC15" i="35" s="1"/>
  <c r="AB25" i="35"/>
  <c r="AJ25" i="35"/>
  <c r="AP45" i="36"/>
  <c r="AQ45" i="36" s="1"/>
  <c r="V17" i="36"/>
  <c r="N17" i="36"/>
  <c r="U23" i="35"/>
  <c r="AC23" i="35"/>
  <c r="AP18" i="36"/>
  <c r="AQ16" i="36"/>
  <c r="AI16" i="36"/>
  <c r="N19" i="36"/>
  <c r="O19" i="36" s="1"/>
  <c r="AQ40" i="35"/>
  <c r="AI40" i="35"/>
  <c r="AJ40" i="35" s="1"/>
  <c r="AP35" i="34"/>
  <c r="AJ31" i="36"/>
  <c r="AB31" i="36"/>
  <c r="AP31" i="35"/>
  <c r="V34" i="34"/>
  <c r="N34" i="34"/>
  <c r="AB33" i="33"/>
  <c r="AJ33" i="33"/>
  <c r="AB33" i="34"/>
  <c r="AJ33" i="34"/>
  <c r="AI32" i="34"/>
  <c r="AQ32" i="34"/>
  <c r="AI40" i="33"/>
  <c r="AJ40" i="33" s="1"/>
  <c r="N30" i="35"/>
  <c r="O30" i="35" s="1"/>
  <c r="V30" i="35"/>
  <c r="V35" i="33"/>
  <c r="N35" i="33"/>
  <c r="AP21" i="33"/>
  <c r="AQ16" i="34"/>
  <c r="AI16" i="34"/>
  <c r="AC38" i="33"/>
  <c r="U38" i="33"/>
  <c r="V36" i="33"/>
  <c r="N36" i="33"/>
  <c r="O36" i="33" s="1"/>
  <c r="AJ17" i="34"/>
  <c r="AB17" i="34"/>
  <c r="AI35" i="32"/>
  <c r="AQ35" i="32"/>
  <c r="AJ24" i="33"/>
  <c r="AB24" i="33"/>
  <c r="H46" i="33"/>
  <c r="N32" i="32"/>
  <c r="O32" i="32" s="1"/>
  <c r="H43" i="31"/>
  <c r="AQ28" i="31"/>
  <c r="AI28" i="31"/>
  <c r="U35" i="30"/>
  <c r="AC35" i="30"/>
  <c r="U18" i="32"/>
  <c r="AC18" i="32"/>
  <c r="U20" i="33"/>
  <c r="AC20" i="33"/>
  <c r="N40" i="32"/>
  <c r="O40" i="32" s="1"/>
  <c r="AP45" i="31"/>
  <c r="AQ45" i="31" s="1"/>
  <c r="AP41" i="31"/>
  <c r="AQ41" i="31" s="1"/>
  <c r="N40" i="30"/>
  <c r="O40" i="30" s="1"/>
  <c r="O32" i="31"/>
  <c r="S29" i="30"/>
  <c r="U15" i="30"/>
  <c r="V15" i="30" s="1"/>
  <c r="O41" i="30"/>
  <c r="AP41" i="30"/>
  <c r="AQ41" i="30" s="1"/>
  <c r="AJ22" i="28"/>
  <c r="AB22" i="28"/>
  <c r="AC38" i="29"/>
  <c r="U38" i="29"/>
  <c r="AI27" i="29"/>
  <c r="AQ27" i="29"/>
  <c r="N16" i="29"/>
  <c r="V16" i="29"/>
  <c r="N41" i="29"/>
  <c r="O41" i="29" s="1"/>
  <c r="AQ26" i="30"/>
  <c r="AI26" i="30"/>
  <c r="AQ21" i="30"/>
  <c r="AI21" i="30"/>
  <c r="H29" i="29"/>
  <c r="AB31" i="28"/>
  <c r="AJ31" i="28"/>
  <c r="AP26" i="28"/>
  <c r="AB45" i="27"/>
  <c r="AC45" i="27" s="1"/>
  <c r="AJ45" i="27"/>
  <c r="AN29" i="28"/>
  <c r="AP15" i="28"/>
  <c r="AQ15" i="28" s="1"/>
  <c r="AC27" i="27"/>
  <c r="U27" i="27"/>
  <c r="AC17" i="28"/>
  <c r="U17" i="28"/>
  <c r="AC24" i="27"/>
  <c r="U24" i="27"/>
  <c r="AJ21" i="26"/>
  <c r="AB21" i="26"/>
  <c r="AC21" i="26" s="1"/>
  <c r="U18" i="27"/>
  <c r="AC18" i="27"/>
  <c r="AJ31" i="27"/>
  <c r="AB31" i="27"/>
  <c r="U25" i="27"/>
  <c r="AC25" i="27"/>
  <c r="AP16" i="26"/>
  <c r="N36" i="26"/>
  <c r="O36" i="26" s="1"/>
  <c r="Z47" i="24"/>
  <c r="N19" i="26"/>
  <c r="O19" i="26" s="1"/>
  <c r="U18" i="25"/>
  <c r="AC18" i="25"/>
  <c r="U16" i="24"/>
  <c r="AC16" i="24"/>
  <c r="AC24" i="25"/>
  <c r="U24" i="25"/>
  <c r="G43" i="25"/>
  <c r="H43" i="25" s="1"/>
  <c r="U33" i="23"/>
  <c r="AC33" i="23"/>
  <c r="AJ16" i="24"/>
  <c r="AB16" i="24"/>
  <c r="AI16" i="24"/>
  <c r="AQ16" i="24"/>
  <c r="O19" i="25"/>
  <c r="Z29" i="25"/>
  <c r="AB15" i="25"/>
  <c r="AC15" i="25" s="1"/>
  <c r="AQ20" i="25"/>
  <c r="AI20" i="25"/>
  <c r="AB19" i="24"/>
  <c r="AC19" i="24" s="1"/>
  <c r="V31" i="23"/>
  <c r="N31" i="23"/>
  <c r="AC32" i="22"/>
  <c r="U32" i="22"/>
  <c r="AC17" i="24"/>
  <c r="U17" i="24"/>
  <c r="AI18" i="23"/>
  <c r="AQ18" i="23"/>
  <c r="AQ32" i="23"/>
  <c r="AI32" i="23"/>
  <c r="AC16" i="21"/>
  <c r="U16" i="21"/>
  <c r="N43" i="21"/>
  <c r="O43" i="21" s="1"/>
  <c r="AI16" i="21"/>
  <c r="AQ16" i="21"/>
  <c r="N46" i="22"/>
  <c r="O46" i="22" s="1"/>
  <c r="AB28" i="21"/>
  <c r="AJ28" i="21"/>
  <c r="AP28" i="24"/>
  <c r="AQ20" i="24"/>
  <c r="AI20" i="24"/>
  <c r="N48" i="22"/>
  <c r="V48" i="22"/>
  <c r="AC28" i="21"/>
  <c r="U28" i="21"/>
  <c r="AQ27" i="20"/>
  <c r="AI27" i="20"/>
  <c r="AI19" i="21"/>
  <c r="AJ19" i="21" s="1"/>
  <c r="F61" i="41"/>
  <c r="J55" i="41"/>
  <c r="AI25" i="19"/>
  <c r="AQ25" i="19"/>
  <c r="V18" i="21"/>
  <c r="N18" i="21"/>
  <c r="AB25" i="19"/>
  <c r="AJ25" i="19"/>
  <c r="N22" i="19"/>
  <c r="N48" i="17"/>
  <c r="O48" i="17" s="1"/>
  <c r="V48" i="17"/>
  <c r="AC43" i="18"/>
  <c r="U43" i="18"/>
  <c r="V43" i="18" s="1"/>
  <c r="AC32" i="19"/>
  <c r="U32" i="19"/>
  <c r="AP16" i="20"/>
  <c r="AI17" i="18"/>
  <c r="AQ17" i="18"/>
  <c r="V47" i="18"/>
  <c r="N47" i="18"/>
  <c r="O47" i="18" s="1"/>
  <c r="AJ17" i="17"/>
  <c r="AB17" i="17"/>
  <c r="N32" i="15"/>
  <c r="O32" i="15" s="1"/>
  <c r="V32" i="15"/>
  <c r="AJ18" i="17"/>
  <c r="AB18" i="17"/>
  <c r="AB43" i="15"/>
  <c r="AC43" i="15" s="1"/>
  <c r="U31" i="14"/>
  <c r="AC31" i="14"/>
  <c r="AP18" i="16"/>
  <c r="N24" i="19"/>
  <c r="V24" i="19"/>
  <c r="N20" i="15"/>
  <c r="V20" i="15"/>
  <c r="AJ24" i="16"/>
  <c r="AB24" i="16"/>
  <c r="AI16" i="16"/>
  <c r="AQ16" i="16"/>
  <c r="N32" i="14"/>
  <c r="O32" i="14" s="1"/>
  <c r="V32" i="14"/>
  <c r="AB24" i="13"/>
  <c r="AJ24" i="13"/>
  <c r="U36" i="16"/>
  <c r="V36" i="16" s="1"/>
  <c r="V48" i="15"/>
  <c r="N48" i="15"/>
  <c r="N43" i="14"/>
  <c r="O43" i="14" s="1"/>
  <c r="U24" i="12"/>
  <c r="AC24" i="12"/>
  <c r="AP32" i="16"/>
  <c r="AJ32" i="10"/>
  <c r="AB32" i="10"/>
  <c r="AC17" i="14"/>
  <c r="U17" i="14"/>
  <c r="AP26" i="13"/>
  <c r="AJ27" i="11"/>
  <c r="AB27" i="11"/>
  <c r="O15" i="14"/>
  <c r="H29" i="14"/>
  <c r="L29" i="15"/>
  <c r="N15" i="15"/>
  <c r="O15" i="15" s="1"/>
  <c r="AP16" i="13"/>
  <c r="N47" i="12"/>
  <c r="O47" i="12" s="1"/>
  <c r="V47" i="12"/>
  <c r="U43" i="11"/>
  <c r="V43" i="11" s="1"/>
  <c r="AB15" i="10"/>
  <c r="AC15" i="10" s="1"/>
  <c r="Z29" i="10"/>
  <c r="AI15" i="10"/>
  <c r="AJ15" i="10" s="1"/>
  <c r="AI15" i="13"/>
  <c r="AJ15" i="13" s="1"/>
  <c r="AG29" i="13"/>
  <c r="AP16" i="12"/>
  <c r="U25" i="10"/>
  <c r="AC25" i="10"/>
  <c r="U48" i="15"/>
  <c r="N47" i="16"/>
  <c r="V47" i="16"/>
  <c r="AQ23" i="12"/>
  <c r="AI23" i="12"/>
  <c r="V25" i="11"/>
  <c r="N25" i="11"/>
  <c r="AI18" i="10"/>
  <c r="AQ18" i="10"/>
  <c r="AQ16" i="14"/>
  <c r="AI16" i="14"/>
  <c r="AQ16" i="15"/>
  <c r="AI16" i="15"/>
  <c r="U25" i="14"/>
  <c r="AC25" i="14"/>
  <c r="AB32" i="15"/>
  <c r="AJ32" i="15"/>
  <c r="AQ23" i="16"/>
  <c r="AI23" i="16"/>
  <c r="AJ24" i="17"/>
  <c r="AB24" i="17"/>
  <c r="U23" i="17"/>
  <c r="AC23" i="17"/>
  <c r="AB21" i="18"/>
  <c r="AJ21" i="18"/>
  <c r="V43" i="17"/>
  <c r="N43" i="17"/>
  <c r="O43" i="17" s="1"/>
  <c r="AC33" i="18"/>
  <c r="U33" i="18"/>
  <c r="V28" i="19"/>
  <c r="N28" i="19"/>
  <c r="N28" i="20"/>
  <c r="V28" i="20"/>
  <c r="AP24" i="20"/>
  <c r="U22" i="20"/>
  <c r="V22" i="20" s="1"/>
  <c r="AC22" i="20"/>
  <c r="AB22" i="21"/>
  <c r="AJ22" i="21"/>
  <c r="AC22" i="24"/>
  <c r="U22" i="24"/>
  <c r="V22" i="24" s="1"/>
  <c r="V33" i="21"/>
  <c r="N33" i="21"/>
  <c r="U36" i="22"/>
  <c r="V36" i="22" s="1"/>
  <c r="AC36" i="22"/>
  <c r="H29" i="23"/>
  <c r="AB33" i="22"/>
  <c r="AJ33" i="22"/>
  <c r="AJ24" i="25"/>
  <c r="AB24" i="25"/>
  <c r="AP20" i="23"/>
  <c r="AI19" i="25"/>
  <c r="AJ19" i="25" s="1"/>
  <c r="AC22" i="27"/>
  <c r="U22" i="27"/>
  <c r="V22" i="27" s="1"/>
  <c r="AI34" i="26"/>
  <c r="AQ34" i="26"/>
  <c r="AB19" i="26"/>
  <c r="AC19" i="26" s="1"/>
  <c r="AJ19" i="26"/>
  <c r="AI24" i="26"/>
  <c r="AQ24" i="26"/>
  <c r="V41" i="25"/>
  <c r="N41" i="25"/>
  <c r="O41" i="25" s="1"/>
  <c r="AC19" i="27"/>
  <c r="U19" i="27"/>
  <c r="V19" i="27" s="1"/>
  <c r="AP23" i="28"/>
  <c r="U31" i="28"/>
  <c r="AC31" i="28"/>
  <c r="AQ22" i="28"/>
  <c r="AI22" i="28"/>
  <c r="U19" i="29"/>
  <c r="V19" i="29" s="1"/>
  <c r="U19" i="30"/>
  <c r="V19" i="30" s="1"/>
  <c r="AC19" i="30"/>
  <c r="V30" i="32"/>
  <c r="N30" i="32"/>
  <c r="AQ25" i="32"/>
  <c r="AI25" i="32"/>
  <c r="N45" i="32"/>
  <c r="O45" i="32" s="1"/>
  <c r="V45" i="32"/>
  <c r="AQ27" i="32"/>
  <c r="AI27" i="32"/>
  <c r="N20" i="33"/>
  <c r="V20" i="33"/>
  <c r="AI36" i="33"/>
  <c r="AJ36" i="33" s="1"/>
  <c r="AJ20" i="34"/>
  <c r="AB20" i="34"/>
  <c r="AB45" i="33"/>
  <c r="AC45" i="33" s="1"/>
  <c r="N20" i="35"/>
  <c r="V20" i="35"/>
  <c r="AP33" i="36"/>
  <c r="AJ17" i="35"/>
  <c r="AB17" i="35"/>
  <c r="AJ31" i="37"/>
  <c r="AB31" i="37"/>
  <c r="O30" i="37"/>
  <c r="AP30" i="37"/>
  <c r="V30" i="38"/>
  <c r="N30" i="38"/>
  <c r="O30" i="38" s="1"/>
  <c r="U24" i="39"/>
  <c r="AC24" i="39"/>
  <c r="U41" i="39"/>
  <c r="V41" i="39" s="1"/>
  <c r="AC27" i="40"/>
  <c r="U27" i="40"/>
  <c r="AC17" i="41"/>
  <c r="U17" i="41"/>
  <c r="AB25" i="41"/>
  <c r="AJ25" i="41"/>
  <c r="V27" i="11"/>
  <c r="N27" i="11"/>
  <c r="AG29" i="11"/>
  <c r="AI15" i="11"/>
  <c r="AJ15" i="11" s="1"/>
  <c r="AQ25" i="10"/>
  <c r="AI25" i="10"/>
  <c r="AB33" i="9"/>
  <c r="AJ33" i="9"/>
  <c r="N45" i="10"/>
  <c r="O45" i="10" s="1"/>
  <c r="N45" i="23"/>
  <c r="O45" i="23" s="1"/>
  <c r="AI31" i="9"/>
  <c r="AQ31" i="9"/>
  <c r="AJ19" i="16"/>
  <c r="AB19" i="16"/>
  <c r="AJ25" i="10"/>
  <c r="AB25" i="10"/>
  <c r="AI36" i="9"/>
  <c r="AJ36" i="9" s="1"/>
  <c r="AI17" i="9"/>
  <c r="AQ17" i="9"/>
  <c r="AJ27" i="12"/>
  <c r="AB27" i="12"/>
  <c r="N43" i="10"/>
  <c r="O43" i="10" s="1"/>
  <c r="AP27" i="9"/>
  <c r="AP26" i="11"/>
  <c r="AQ19" i="9"/>
  <c r="AI19" i="9"/>
  <c r="AJ16" i="10"/>
  <c r="AB16" i="10"/>
  <c r="AC23" i="9"/>
  <c r="U23" i="9"/>
  <c r="N46" i="17"/>
  <c r="O46" i="17" s="1"/>
  <c r="D237" i="5"/>
  <c r="I229" i="8"/>
  <c r="AI33" i="9"/>
  <c r="AQ33" i="9"/>
  <c r="AQ20" i="14"/>
  <c r="AI20" i="14"/>
  <c r="AJ20" i="13"/>
  <c r="AB20" i="13"/>
  <c r="D236" i="5"/>
  <c r="I216" i="8"/>
  <c r="D116" i="5"/>
  <c r="I211" i="8"/>
  <c r="N47" i="9"/>
  <c r="O47" i="9" s="1"/>
  <c r="Z47" i="10"/>
  <c r="J35" i="17"/>
  <c r="K34" i="13"/>
  <c r="L34" i="13" s="1"/>
  <c r="K35" i="13"/>
  <c r="K42" i="13"/>
  <c r="L42" i="13" s="1"/>
  <c r="K41" i="13"/>
  <c r="L41" i="13" s="1"/>
  <c r="K38" i="13"/>
  <c r="L38" i="13" s="1"/>
  <c r="K39" i="13"/>
  <c r="L39" i="13" s="1"/>
  <c r="K44" i="40"/>
  <c r="L44" i="40" s="1"/>
  <c r="K43" i="40"/>
  <c r="L43" i="40" s="1"/>
  <c r="L37" i="40"/>
  <c r="AC19" i="9"/>
  <c r="U19" i="9"/>
  <c r="N46" i="20"/>
  <c r="O46" i="20" s="1"/>
  <c r="V33" i="9"/>
  <c r="N33" i="9"/>
  <c r="AC30" i="10"/>
  <c r="U30" i="10"/>
  <c r="J215" i="8"/>
  <c r="D299" i="6"/>
  <c r="AQ31" i="30"/>
  <c r="AI31" i="30"/>
  <c r="AP30" i="32"/>
  <c r="AI16" i="33"/>
  <c r="AQ16" i="33"/>
  <c r="AC35" i="34"/>
  <c r="U35" i="34"/>
  <c r="AB40" i="33"/>
  <c r="AC40" i="33" s="1"/>
  <c r="U24" i="34"/>
  <c r="AC24" i="34"/>
  <c r="U45" i="34"/>
  <c r="V45" i="34" s="1"/>
  <c r="AB35" i="35"/>
  <c r="AJ35" i="35"/>
  <c r="AC25" i="35"/>
  <c r="U25" i="35"/>
  <c r="O45" i="33"/>
  <c r="H29" i="36"/>
  <c r="AP30" i="36"/>
  <c r="AI15" i="36"/>
  <c r="AJ15" i="36" s="1"/>
  <c r="AG29" i="36"/>
  <c r="AQ33" i="37"/>
  <c r="AI33" i="37"/>
  <c r="AP35" i="38"/>
  <c r="AI20" i="38"/>
  <c r="AQ20" i="38"/>
  <c r="U20" i="38"/>
  <c r="AC20" i="38"/>
  <c r="AC24" i="41"/>
  <c r="U24" i="41"/>
  <c r="AP27" i="40"/>
  <c r="N32" i="40"/>
  <c r="O32" i="40" s="1"/>
  <c r="V32" i="40"/>
  <c r="AP16" i="41"/>
  <c r="AI35" i="41"/>
  <c r="N30" i="41"/>
  <c r="O30" i="41" s="1"/>
  <c r="V30" i="41"/>
  <c r="AI36" i="11"/>
  <c r="AJ36" i="11" s="1"/>
  <c r="U23" i="11"/>
  <c r="AC23" i="11"/>
  <c r="AQ20" i="10"/>
  <c r="AI20" i="10"/>
  <c r="U47" i="9"/>
  <c r="V47" i="9" s="1"/>
  <c r="AQ22" i="41"/>
  <c r="AI22" i="41"/>
  <c r="AI34" i="40"/>
  <c r="AQ34" i="40"/>
  <c r="O50" i="40"/>
  <c r="N35" i="40"/>
  <c r="V35" i="40"/>
  <c r="AQ17" i="40"/>
  <c r="AI17" i="40"/>
  <c r="AJ24" i="40"/>
  <c r="AB24" i="40"/>
  <c r="U33" i="39"/>
  <c r="AC33" i="39"/>
  <c r="U23" i="40"/>
  <c r="AC23" i="40"/>
  <c r="N15" i="39"/>
  <c r="O15" i="39" s="1"/>
  <c r="L29" i="39"/>
  <c r="AB41" i="38"/>
  <c r="AC41" i="38" s="1"/>
  <c r="AJ41" i="38"/>
  <c r="V24" i="38"/>
  <c r="N24" i="38"/>
  <c r="AP16" i="38"/>
  <c r="N30" i="39"/>
  <c r="O30" i="39" s="1"/>
  <c r="V30" i="39"/>
  <c r="AI38" i="38"/>
  <c r="AQ38" i="38"/>
  <c r="U26" i="37"/>
  <c r="AC26" i="37"/>
  <c r="AP22" i="39"/>
  <c r="O21" i="38"/>
  <c r="O45" i="38"/>
  <c r="AI36" i="38"/>
  <c r="AJ36" i="38" s="1"/>
  <c r="AQ36" i="38"/>
  <c r="H44" i="37"/>
  <c r="H44" i="36"/>
  <c r="AB41" i="36"/>
  <c r="AC41" i="36" s="1"/>
  <c r="AJ41" i="36"/>
  <c r="AI32" i="36"/>
  <c r="AQ32" i="36"/>
  <c r="AI34" i="35"/>
  <c r="AQ34" i="35"/>
  <c r="U34" i="34"/>
  <c r="AC34" i="34"/>
  <c r="AI41" i="35"/>
  <c r="AJ41" i="35" s="1"/>
  <c r="AQ41" i="35"/>
  <c r="AP33" i="35"/>
  <c r="AQ33" i="33"/>
  <c r="AI33" i="33"/>
  <c r="AB16" i="35"/>
  <c r="AJ16" i="35"/>
  <c r="G46" i="34"/>
  <c r="H46" i="34" s="1"/>
  <c r="G44" i="34"/>
  <c r="H44" i="34" s="1"/>
  <c r="H43" i="34"/>
  <c r="AP25" i="33"/>
  <c r="V28" i="33"/>
  <c r="N28" i="33"/>
  <c r="AI27" i="34"/>
  <c r="AQ27" i="34"/>
  <c r="AB41" i="34"/>
  <c r="AC41" i="34" s="1"/>
  <c r="AJ41" i="34"/>
  <c r="O40" i="31"/>
  <c r="N35" i="30"/>
  <c r="V35" i="30"/>
  <c r="H44" i="30"/>
  <c r="AP26" i="31"/>
  <c r="AI36" i="31"/>
  <c r="AJ36" i="31" s="1"/>
  <c r="AQ36" i="31"/>
  <c r="AB30" i="31"/>
  <c r="AJ30" i="31"/>
  <c r="AP26" i="29"/>
  <c r="AQ18" i="31"/>
  <c r="AI18" i="31"/>
  <c r="AB16" i="30"/>
  <c r="AJ16" i="30"/>
  <c r="U24" i="30"/>
  <c r="AC24" i="30"/>
  <c r="AI19" i="29"/>
  <c r="AJ19" i="29" s="1"/>
  <c r="AQ19" i="29"/>
  <c r="AC33" i="29"/>
  <c r="U33" i="29"/>
  <c r="AQ31" i="28"/>
  <c r="AI31" i="28"/>
  <c r="AN29" i="29"/>
  <c r="AP15" i="29"/>
  <c r="AQ15" i="29" s="1"/>
  <c r="AC32" i="29"/>
  <c r="U32" i="29"/>
  <c r="N18" i="29"/>
  <c r="V18" i="29"/>
  <c r="AB24" i="28"/>
  <c r="AJ24" i="28"/>
  <c r="AP38" i="29"/>
  <c r="AP16" i="27"/>
  <c r="H44" i="27"/>
  <c r="AB36" i="27"/>
  <c r="AC36" i="27" s="1"/>
  <c r="N25" i="26"/>
  <c r="V25" i="26"/>
  <c r="H43" i="26"/>
  <c r="AP38" i="25"/>
  <c r="AP45" i="25"/>
  <c r="AQ45" i="25" s="1"/>
  <c r="AN32" i="25"/>
  <c r="AP32" i="25" s="1"/>
  <c r="N23" i="26"/>
  <c r="V23" i="26"/>
  <c r="N22" i="25"/>
  <c r="AN20" i="25"/>
  <c r="AP20" i="25" s="1"/>
  <c r="U28" i="23"/>
  <c r="AC28" i="23"/>
  <c r="AP22" i="24"/>
  <c r="Z48" i="23"/>
  <c r="O21" i="23"/>
  <c r="AB19" i="22"/>
  <c r="AC19" i="22" s="1"/>
  <c r="AP27" i="23"/>
  <c r="N18" i="22"/>
  <c r="V18" i="22"/>
  <c r="AC32" i="21"/>
  <c r="U32" i="21"/>
  <c r="V31" i="20"/>
  <c r="N31" i="20"/>
  <c r="AI15" i="20"/>
  <c r="AJ15" i="20" s="1"/>
  <c r="AG29" i="20"/>
  <c r="AI43" i="20"/>
  <c r="AJ43" i="20" s="1"/>
  <c r="V21" i="20"/>
  <c r="N21" i="20"/>
  <c r="O21" i="20" s="1"/>
  <c r="O48" i="22"/>
  <c r="V24" i="21"/>
  <c r="N24" i="21"/>
  <c r="N47" i="20"/>
  <c r="O47" i="20" s="1"/>
  <c r="V47" i="20"/>
  <c r="H38" i="19"/>
  <c r="U27" i="19"/>
  <c r="AC27" i="19"/>
  <c r="AC20" i="20"/>
  <c r="U20" i="20"/>
  <c r="N21" i="18"/>
  <c r="O21" i="18" s="1"/>
  <c r="N32" i="19"/>
  <c r="O32" i="19" s="1"/>
  <c r="V32" i="19"/>
  <c r="U31" i="18"/>
  <c r="AC31" i="18"/>
  <c r="Z47" i="18"/>
  <c r="H42" i="18"/>
  <c r="U24" i="15"/>
  <c r="AC24" i="15"/>
  <c r="N25" i="17"/>
  <c r="V25" i="17"/>
  <c r="AP28" i="14"/>
  <c r="AI26" i="14"/>
  <c r="AQ26" i="14"/>
  <c r="AB17" i="16"/>
  <c r="AJ17" i="16"/>
  <c r="AI24" i="19"/>
  <c r="AQ24" i="19"/>
  <c r="AI33" i="16"/>
  <c r="AQ33" i="16"/>
  <c r="AP21" i="15"/>
  <c r="AP19" i="14"/>
  <c r="AJ25" i="13"/>
  <c r="AB25" i="13"/>
  <c r="N22" i="13"/>
  <c r="U18" i="13"/>
  <c r="AC18" i="13"/>
  <c r="AP25" i="14"/>
  <c r="O47" i="14"/>
  <c r="O44" i="13"/>
  <c r="V26" i="11"/>
  <c r="N26" i="11"/>
  <c r="AI43" i="12"/>
  <c r="AJ43" i="12" s="1"/>
  <c r="AC23" i="14"/>
  <c r="U23" i="14"/>
  <c r="AJ18" i="16"/>
  <c r="AB18" i="16"/>
  <c r="AQ18" i="13"/>
  <c r="AI18" i="13"/>
  <c r="AI21" i="11"/>
  <c r="AQ21" i="11"/>
  <c r="K43" i="35"/>
  <c r="L37" i="35"/>
  <c r="O48" i="16"/>
  <c r="AP18" i="12"/>
  <c r="AC22" i="13"/>
  <c r="U22" i="13"/>
  <c r="V22" i="13" s="1"/>
  <c r="N24" i="14"/>
  <c r="V24" i="14"/>
  <c r="N24" i="13"/>
  <c r="V24" i="13"/>
  <c r="H29" i="15"/>
  <c r="AI36" i="14"/>
  <c r="AJ36" i="14" s="1"/>
  <c r="AJ27" i="18"/>
  <c r="AB27" i="18"/>
  <c r="AP31" i="14"/>
  <c r="AB36" i="16"/>
  <c r="AC36" i="16" s="1"/>
  <c r="AC19" i="17"/>
  <c r="U19" i="17"/>
  <c r="AP33" i="17"/>
  <c r="AI31" i="18"/>
  <c r="AQ31" i="18"/>
  <c r="O36" i="19"/>
  <c r="AN29" i="19"/>
  <c r="AP15" i="19"/>
  <c r="AQ15" i="19" s="1"/>
  <c r="AQ18" i="21"/>
  <c r="AI18" i="21"/>
  <c r="AC23" i="22"/>
  <c r="U23" i="22"/>
  <c r="AP22" i="20"/>
  <c r="AP16" i="22"/>
  <c r="AJ21" i="24"/>
  <c r="AB21" i="24"/>
  <c r="AP21" i="23"/>
  <c r="V23" i="23"/>
  <c r="N23" i="23"/>
  <c r="N33" i="23"/>
  <c r="V33" i="23"/>
  <c r="U27" i="24"/>
  <c r="AC27" i="24"/>
  <c r="AQ27" i="24"/>
  <c r="AI27" i="24"/>
  <c r="O32" i="24"/>
  <c r="V38" i="25"/>
  <c r="N38" i="25"/>
  <c r="N35" i="26"/>
  <c r="V35" i="26"/>
  <c r="AJ38" i="27"/>
  <c r="AB38" i="27"/>
  <c r="AQ41" i="27"/>
  <c r="AI41" i="27"/>
  <c r="AJ41" i="27" s="1"/>
  <c r="N40" i="27"/>
  <c r="O40" i="27" s="1"/>
  <c r="AQ35" i="29"/>
  <c r="AI35" i="29"/>
  <c r="N36" i="30"/>
  <c r="O36" i="30" s="1"/>
  <c r="V36" i="30"/>
  <c r="N26" i="32"/>
  <c r="V26" i="32"/>
  <c r="N30" i="34"/>
  <c r="V30" i="34"/>
  <c r="O40" i="33"/>
  <c r="AC16" i="35"/>
  <c r="U16" i="35"/>
  <c r="AP25" i="35"/>
  <c r="U36" i="35"/>
  <c r="V36" i="35" s="1"/>
  <c r="AC36" i="35"/>
  <c r="N45" i="34"/>
  <c r="O45" i="34" s="1"/>
  <c r="Z29" i="36"/>
  <c r="AB15" i="36"/>
  <c r="AC15" i="36" s="1"/>
  <c r="O45" i="35"/>
  <c r="AJ21" i="36"/>
  <c r="AB21" i="36"/>
  <c r="AB33" i="37"/>
  <c r="AJ33" i="37"/>
  <c r="AP25" i="39"/>
  <c r="AB17" i="39"/>
  <c r="AJ17" i="39"/>
  <c r="N25" i="40"/>
  <c r="V25" i="40"/>
  <c r="U22" i="40"/>
  <c r="V22" i="40" s="1"/>
  <c r="AC22" i="40"/>
  <c r="U38" i="40"/>
  <c r="AC38" i="40"/>
  <c r="AP38" i="40"/>
  <c r="AJ33" i="40"/>
  <c r="AB33" i="40"/>
  <c r="AP45" i="41"/>
  <c r="AQ45" i="41" s="1"/>
  <c r="AP30" i="13"/>
  <c r="AB23" i="12"/>
  <c r="AJ23" i="12"/>
  <c r="H29" i="11"/>
  <c r="AJ21" i="10"/>
  <c r="AB21" i="10"/>
  <c r="AP31" i="9"/>
  <c r="AP23" i="11"/>
  <c r="AP23" i="9"/>
  <c r="AB28" i="11"/>
  <c r="AJ28" i="11"/>
  <c r="I332" i="8"/>
  <c r="D464" i="5"/>
  <c r="N45" i="19"/>
  <c r="O45" i="19" s="1"/>
  <c r="U47" i="24"/>
  <c r="V47" i="24" s="1"/>
  <c r="U16" i="11"/>
  <c r="AC16" i="11"/>
  <c r="AB17" i="10"/>
  <c r="AJ17" i="10"/>
  <c r="S48" i="10"/>
  <c r="J35" i="18"/>
  <c r="L44" i="18"/>
  <c r="AJ23" i="9"/>
  <c r="AB23" i="9"/>
  <c r="K35" i="14"/>
  <c r="L35" i="14" s="1"/>
  <c r="K42" i="14"/>
  <c r="L42" i="14" s="1"/>
  <c r="K39" i="14"/>
  <c r="L39" i="14" s="1"/>
  <c r="K38" i="14"/>
  <c r="L38" i="14" s="1"/>
  <c r="K41" i="14"/>
  <c r="L41" i="14" s="1"/>
  <c r="K43" i="26"/>
  <c r="L43" i="26" s="1"/>
  <c r="L37" i="26"/>
  <c r="K44" i="26"/>
  <c r="L44" i="26" s="1"/>
  <c r="K46" i="26"/>
  <c r="L46" i="26" s="1"/>
  <c r="K40" i="41"/>
  <c r="L40" i="41" s="1"/>
  <c r="K44" i="41"/>
  <c r="L44" i="41" s="1"/>
  <c r="K41" i="41"/>
  <c r="L41" i="41" s="1"/>
  <c r="K36" i="41"/>
  <c r="L36" i="41" s="1"/>
  <c r="L37" i="41"/>
  <c r="K43" i="41"/>
  <c r="L43" i="41" s="1"/>
  <c r="AJ19" i="9"/>
  <c r="AB19" i="9"/>
  <c r="Q48" i="41"/>
  <c r="S48" i="41" s="1"/>
  <c r="Q48" i="40"/>
  <c r="S48" i="40" s="1"/>
  <c r="Q48" i="37"/>
  <c r="S48" i="37" s="1"/>
  <c r="Q46" i="24"/>
  <c r="S46" i="24" s="1"/>
  <c r="Q46" i="23"/>
  <c r="S46" i="23" s="1"/>
  <c r="Q46" i="22"/>
  <c r="S46" i="22" s="1"/>
  <c r="Q46" i="21"/>
  <c r="S46" i="21" s="1"/>
  <c r="Q46" i="19"/>
  <c r="S46" i="19" s="1"/>
  <c r="Q46" i="20"/>
  <c r="S46" i="20" s="1"/>
  <c r="Q46" i="18"/>
  <c r="S46" i="18" s="1"/>
  <c r="Q46" i="17"/>
  <c r="S46" i="17" s="1"/>
  <c r="Q46" i="16"/>
  <c r="S46" i="16" s="1"/>
  <c r="Q46" i="15"/>
  <c r="S46" i="15" s="1"/>
  <c r="Q46" i="13"/>
  <c r="S46" i="13" s="1"/>
  <c r="Q46" i="14"/>
  <c r="S46" i="14" s="1"/>
  <c r="Q46" i="12"/>
  <c r="S46" i="12" s="1"/>
  <c r="Q46" i="10"/>
  <c r="S46" i="10" s="1"/>
  <c r="Q46" i="9"/>
  <c r="S46" i="9" s="1"/>
  <c r="H251" i="8"/>
  <c r="Q46" i="11"/>
  <c r="S46" i="11" s="1"/>
  <c r="AP27" i="10"/>
  <c r="AB24" i="10"/>
  <c r="AJ24" i="10"/>
  <c r="AI33" i="10"/>
  <c r="AQ33" i="10"/>
  <c r="AB16" i="11"/>
  <c r="AJ16" i="11"/>
  <c r="U33" i="10"/>
  <c r="AC33" i="10"/>
  <c r="AI24" i="9"/>
  <c r="AQ24" i="9"/>
  <c r="N46" i="23"/>
  <c r="O46" i="23" s="1"/>
  <c r="AP36" i="9"/>
  <c r="AQ36" i="9" s="1"/>
  <c r="V24" i="10"/>
  <c r="N24" i="10"/>
  <c r="AJ25" i="9"/>
  <c r="AB25" i="9"/>
  <c r="AQ27" i="10"/>
  <c r="AI27" i="10"/>
  <c r="I359" i="8"/>
  <c r="D508" i="5"/>
  <c r="AQ36" i="10"/>
  <c r="AI36" i="10"/>
  <c r="AJ36" i="10" s="1"/>
  <c r="AB17" i="9"/>
  <c r="AJ17" i="9"/>
  <c r="N46" i="13"/>
  <c r="O46" i="13" s="1"/>
  <c r="N36" i="9"/>
  <c r="O36" i="9" s="1"/>
  <c r="N32" i="9"/>
  <c r="O32" i="9" s="1"/>
  <c r="V32" i="9"/>
  <c r="AP20" i="10"/>
  <c r="D338" i="6"/>
  <c r="J227" i="8"/>
  <c r="D36" i="5"/>
  <c r="I222" i="8"/>
  <c r="AP26" i="9"/>
  <c r="N46" i="12"/>
  <c r="O46" i="12" s="1"/>
  <c r="AQ25" i="9"/>
  <c r="AI25" i="9"/>
  <c r="AI23" i="10"/>
  <c r="AQ23" i="10"/>
  <c r="D494" i="4"/>
  <c r="H348" i="8"/>
  <c r="AP26" i="10"/>
  <c r="AJ21" i="13"/>
  <c r="AB21" i="13"/>
  <c r="AP25" i="11"/>
  <c r="AP28" i="10"/>
  <c r="N46" i="16"/>
  <c r="O46" i="16" s="1"/>
  <c r="AC23" i="10"/>
  <c r="U23" i="10"/>
  <c r="V20" i="10"/>
  <c r="N20" i="10"/>
  <c r="N46" i="14"/>
  <c r="O46" i="14" s="1"/>
  <c r="AC27" i="9"/>
  <c r="U27" i="9"/>
  <c r="AP20" i="9"/>
  <c r="N16" i="9"/>
  <c r="V16" i="9"/>
  <c r="AJ22" i="9"/>
  <c r="AB22" i="9"/>
  <c r="D158" i="5"/>
  <c r="I212" i="8"/>
  <c r="J35" i="13"/>
  <c r="N46" i="37"/>
  <c r="O46" i="37" s="1"/>
  <c r="K42" i="21"/>
  <c r="L42" i="21" s="1"/>
  <c r="K34" i="21"/>
  <c r="L34" i="21" s="1"/>
  <c r="K38" i="21"/>
  <c r="L38" i="21" s="1"/>
  <c r="K41" i="21"/>
  <c r="L41" i="21" s="1"/>
  <c r="K35" i="21"/>
  <c r="L35" i="21" s="1"/>
  <c r="K39" i="21"/>
  <c r="L39" i="21" s="1"/>
  <c r="K44" i="33"/>
  <c r="L44" i="33" s="1"/>
  <c r="K46" i="33"/>
  <c r="L46" i="33" s="1"/>
  <c r="K43" i="33"/>
  <c r="L43" i="33" s="1"/>
  <c r="L37" i="33"/>
  <c r="AI43" i="10"/>
  <c r="AJ43" i="10" s="1"/>
  <c r="AQ43" i="10"/>
  <c r="D337" i="6"/>
  <c r="J214" i="8"/>
  <c r="AJ28" i="10"/>
  <c r="AB28" i="10"/>
  <c r="U30" i="9"/>
  <c r="AC30" i="9"/>
  <c r="N46" i="15"/>
  <c r="O46" i="15" s="1"/>
  <c r="H210" i="8"/>
  <c r="D73" i="4"/>
  <c r="Z29" i="9"/>
  <c r="AB15" i="9"/>
  <c r="AC15" i="9" s="1"/>
  <c r="AJ15" i="9"/>
  <c r="AP17" i="9"/>
  <c r="AI18" i="9"/>
  <c r="AQ18" i="9"/>
  <c r="J351" i="8"/>
  <c r="D500" i="7" s="1"/>
  <c r="D500" i="6"/>
  <c r="V25" i="10"/>
  <c r="N25" i="10"/>
  <c r="D522" i="5"/>
  <c r="I312" i="8"/>
  <c r="N26" i="10"/>
  <c r="V26" i="10"/>
  <c r="N43" i="9"/>
  <c r="O43" i="9" s="1"/>
  <c r="J35" i="15"/>
  <c r="J37" i="37" s="1"/>
  <c r="L37" i="37" s="1"/>
  <c r="L44" i="15"/>
  <c r="J37" i="41"/>
  <c r="K39" i="10"/>
  <c r="L39" i="10" s="1"/>
  <c r="K34" i="10"/>
  <c r="L34" i="10" s="1"/>
  <c r="K38" i="10"/>
  <c r="L38" i="10" s="1"/>
  <c r="K42" i="10"/>
  <c r="L42" i="10" s="1"/>
  <c r="K41" i="10"/>
  <c r="L41" i="10" s="1"/>
  <c r="K35" i="10"/>
  <c r="L35" i="10" s="1"/>
  <c r="K35" i="23"/>
  <c r="L35" i="23" s="1"/>
  <c r="K42" i="23"/>
  <c r="L42" i="23" s="1"/>
  <c r="K38" i="23"/>
  <c r="L38" i="23" s="1"/>
  <c r="K41" i="23"/>
  <c r="L41" i="23" s="1"/>
  <c r="K34" i="23"/>
  <c r="L34" i="23" s="1"/>
  <c r="K39" i="23"/>
  <c r="L39" i="23" s="1"/>
  <c r="K43" i="38"/>
  <c r="L43" i="38" s="1"/>
  <c r="K44" i="38"/>
  <c r="L44" i="38" s="1"/>
  <c r="L37" i="38"/>
  <c r="AC31" i="9"/>
  <c r="U31" i="9"/>
  <c r="AP22" i="10"/>
  <c r="V25" i="9"/>
  <c r="N25" i="9"/>
  <c r="N46" i="18"/>
  <c r="O46" i="18" s="1"/>
  <c r="V22" i="9"/>
  <c r="N22" i="9"/>
  <c r="AI26" i="10"/>
  <c r="AQ26" i="10"/>
  <c r="AB31" i="9"/>
  <c r="D159" i="6"/>
  <c r="J225" i="8"/>
  <c r="D117" i="5"/>
  <c r="I224" i="8"/>
  <c r="AP33" i="25" l="1"/>
  <c r="AC33" i="25"/>
  <c r="AB32" i="25"/>
  <c r="AB33" i="25"/>
  <c r="AI33" i="25"/>
  <c r="AI32" i="25"/>
  <c r="N46" i="38"/>
  <c r="O46" i="38" s="1"/>
  <c r="AP46" i="38"/>
  <c r="AQ46" i="38" s="1"/>
  <c r="O30" i="32"/>
  <c r="AN29" i="25"/>
  <c r="AB47" i="12"/>
  <c r="AC47" i="12" s="1"/>
  <c r="AJ49" i="37"/>
  <c r="AB49" i="37"/>
  <c r="AB48" i="18"/>
  <c r="AC48" i="18" s="1"/>
  <c r="AB49" i="40"/>
  <c r="AC49" i="40" s="1"/>
  <c r="AB47" i="14"/>
  <c r="AC47" i="14" s="1"/>
  <c r="AB47" i="16"/>
  <c r="AC47" i="16" s="1"/>
  <c r="AB47" i="17"/>
  <c r="AC47" i="17" s="1"/>
  <c r="AB48" i="24"/>
  <c r="AC48" i="24" s="1"/>
  <c r="AB49" i="41"/>
  <c r="AC49" i="41" s="1"/>
  <c r="AB48" i="20"/>
  <c r="AC48" i="20" s="1"/>
  <c r="N37" i="37"/>
  <c r="O37" i="37" s="1"/>
  <c r="AB47" i="20"/>
  <c r="AC47" i="20" s="1"/>
  <c r="AB47" i="11"/>
  <c r="AC47" i="11" s="1"/>
  <c r="AB47" i="22"/>
  <c r="AC47" i="22" s="1"/>
  <c r="AB47" i="21"/>
  <c r="AC47" i="21" s="1"/>
  <c r="AJ50" i="41"/>
  <c r="AB50" i="41"/>
  <c r="AB47" i="23"/>
  <c r="AC47" i="23" s="1"/>
  <c r="N38" i="12"/>
  <c r="O38" i="12" s="1"/>
  <c r="U46" i="9"/>
  <c r="V46" i="9" s="1"/>
  <c r="AB47" i="24"/>
  <c r="AC47" i="24" s="1"/>
  <c r="N37" i="39"/>
  <c r="O37" i="39" s="1"/>
  <c r="N38" i="23"/>
  <c r="O38" i="23" s="1"/>
  <c r="D159" i="7"/>
  <c r="AL44" i="33"/>
  <c r="AL44" i="31"/>
  <c r="AL44" i="32"/>
  <c r="N35" i="10"/>
  <c r="O35" i="10" s="1"/>
  <c r="AB29" i="9"/>
  <c r="AC29" i="9" s="1"/>
  <c r="J222" i="8"/>
  <c r="D36" i="6"/>
  <c r="AE42" i="9"/>
  <c r="AE42" i="12"/>
  <c r="AE42" i="13"/>
  <c r="AE42" i="18"/>
  <c r="AE42" i="10"/>
  <c r="AE42" i="14"/>
  <c r="AE42" i="16"/>
  <c r="AE42" i="11"/>
  <c r="AE42" i="17"/>
  <c r="AE42" i="15"/>
  <c r="U46" i="16"/>
  <c r="V46" i="16" s="1"/>
  <c r="N41" i="10"/>
  <c r="O41" i="10" s="1"/>
  <c r="J312" i="8"/>
  <c r="D523" i="7" s="1"/>
  <c r="D523" i="6"/>
  <c r="U46" i="17"/>
  <c r="V46" i="17" s="1"/>
  <c r="N38" i="14"/>
  <c r="O38" i="14" s="1"/>
  <c r="H39" i="36"/>
  <c r="N39" i="13"/>
  <c r="O39" i="13" s="1"/>
  <c r="G33" i="1"/>
  <c r="N42" i="24"/>
  <c r="O42" i="24" s="1"/>
  <c r="AP29" i="37"/>
  <c r="AQ29" i="37" s="1"/>
  <c r="G39" i="1"/>
  <c r="AI29" i="26"/>
  <c r="AJ29" i="26" s="1"/>
  <c r="F21" i="1"/>
  <c r="H37" i="10"/>
  <c r="L35" i="11"/>
  <c r="H37" i="22"/>
  <c r="L39" i="26"/>
  <c r="N29" i="26"/>
  <c r="O29" i="26" s="1"/>
  <c r="C21" i="1"/>
  <c r="N41" i="22"/>
  <c r="O41" i="22" s="1"/>
  <c r="AP29" i="21"/>
  <c r="AQ29" i="21" s="1"/>
  <c r="AI29" i="16"/>
  <c r="AJ29" i="16" s="1"/>
  <c r="U45" i="12"/>
  <c r="V45" i="12" s="1"/>
  <c r="U45" i="23"/>
  <c r="V45" i="23" s="1"/>
  <c r="N46" i="32"/>
  <c r="O46" i="32" s="1"/>
  <c r="AP46" i="39"/>
  <c r="N41" i="20"/>
  <c r="O41" i="20" s="1"/>
  <c r="Q35" i="13"/>
  <c r="S44" i="13"/>
  <c r="Q37" i="41"/>
  <c r="S46" i="41"/>
  <c r="N34" i="16"/>
  <c r="O34" i="16" s="1"/>
  <c r="R39" i="16"/>
  <c r="S39" i="16" s="1"/>
  <c r="R34" i="16"/>
  <c r="S34" i="16" s="1"/>
  <c r="R38" i="16"/>
  <c r="S38" i="16" s="1"/>
  <c r="R41" i="16"/>
  <c r="S41" i="16" s="1"/>
  <c r="R35" i="16"/>
  <c r="R42" i="16"/>
  <c r="S42" i="16" s="1"/>
  <c r="R44" i="28"/>
  <c r="S44" i="28" s="1"/>
  <c r="R46" i="28"/>
  <c r="S46" i="28" s="1"/>
  <c r="R43" i="28"/>
  <c r="S43" i="28" s="1"/>
  <c r="S37" i="28"/>
  <c r="U29" i="25"/>
  <c r="V29" i="25" s="1"/>
  <c r="AP29" i="27"/>
  <c r="AP29" i="16"/>
  <c r="AQ29" i="16" s="1"/>
  <c r="AP29" i="22"/>
  <c r="AQ29" i="22" s="1"/>
  <c r="N38" i="17"/>
  <c r="O38" i="17" s="1"/>
  <c r="L35" i="15"/>
  <c r="U29" i="17"/>
  <c r="V29" i="17" s="1"/>
  <c r="AB29" i="20"/>
  <c r="E15" i="1"/>
  <c r="I210" i="8"/>
  <c r="D74" i="5"/>
  <c r="X41" i="23"/>
  <c r="X41" i="22"/>
  <c r="X41" i="19"/>
  <c r="X41" i="21"/>
  <c r="X41" i="24"/>
  <c r="X41" i="20"/>
  <c r="N42" i="10"/>
  <c r="O42" i="10" s="1"/>
  <c r="N37" i="33"/>
  <c r="V37" i="33"/>
  <c r="D338" i="7"/>
  <c r="AL44" i="38"/>
  <c r="AL44" i="39"/>
  <c r="AL44" i="40"/>
  <c r="U46" i="18"/>
  <c r="V46" i="18" s="1"/>
  <c r="N43" i="41"/>
  <c r="O43" i="41" s="1"/>
  <c r="N39" i="14"/>
  <c r="O39" i="14" s="1"/>
  <c r="AB47" i="18"/>
  <c r="AC47" i="18" s="1"/>
  <c r="AI29" i="20"/>
  <c r="F15" i="1"/>
  <c r="N38" i="13"/>
  <c r="O38" i="13" s="1"/>
  <c r="D236" i="6"/>
  <c r="J216" i="8"/>
  <c r="AE43" i="41"/>
  <c r="AI29" i="11"/>
  <c r="AJ29" i="11" s="1"/>
  <c r="H37" i="23"/>
  <c r="AP29" i="28"/>
  <c r="AQ29" i="28" s="1"/>
  <c r="N42" i="12"/>
  <c r="O42" i="12" s="1"/>
  <c r="AB48" i="17"/>
  <c r="AC48" i="17" s="1"/>
  <c r="AB29" i="30"/>
  <c r="AC29" i="30" s="1"/>
  <c r="N34" i="11"/>
  <c r="O34" i="11" s="1"/>
  <c r="AI29" i="41"/>
  <c r="AJ29" i="41" s="1"/>
  <c r="F51" i="1"/>
  <c r="N35" i="22"/>
  <c r="O35" i="22" s="1"/>
  <c r="H37" i="24"/>
  <c r="AB48" i="12"/>
  <c r="AJ48" i="12"/>
  <c r="U45" i="10"/>
  <c r="V45" i="10" s="1"/>
  <c r="U45" i="24"/>
  <c r="V45" i="24" s="1"/>
  <c r="N43" i="32"/>
  <c r="O43" i="32" s="1"/>
  <c r="AP29" i="36"/>
  <c r="U29" i="14"/>
  <c r="V29" i="14" s="1"/>
  <c r="U29" i="37"/>
  <c r="D39" i="1"/>
  <c r="AB46" i="38"/>
  <c r="AC46" i="38" s="1"/>
  <c r="N29" i="40"/>
  <c r="O29" i="40" s="1"/>
  <c r="L39" i="40"/>
  <c r="Q35" i="14"/>
  <c r="S44" i="14"/>
  <c r="D300" i="7"/>
  <c r="AL44" i="37"/>
  <c r="N41" i="16"/>
  <c r="O41" i="16" s="1"/>
  <c r="R41" i="18"/>
  <c r="S41" i="18" s="1"/>
  <c r="R42" i="18"/>
  <c r="S42" i="18" s="1"/>
  <c r="R39" i="18"/>
  <c r="S39" i="18" s="1"/>
  <c r="R35" i="18"/>
  <c r="R38" i="18"/>
  <c r="S38" i="18" s="1"/>
  <c r="R34" i="18"/>
  <c r="S34" i="18" s="1"/>
  <c r="R44" i="29"/>
  <c r="S44" i="29" s="1"/>
  <c r="R43" i="29"/>
  <c r="S43" i="29" s="1"/>
  <c r="S37" i="29"/>
  <c r="R46" i="29"/>
  <c r="S46" i="29" s="1"/>
  <c r="N29" i="20"/>
  <c r="L37" i="20"/>
  <c r="C15" i="1"/>
  <c r="U29" i="38"/>
  <c r="V29" i="38" s="1"/>
  <c r="N39" i="17"/>
  <c r="O39" i="17" s="1"/>
  <c r="U29" i="9"/>
  <c r="V29" i="9" s="1"/>
  <c r="U29" i="23"/>
  <c r="V29" i="23" s="1"/>
  <c r="U29" i="21"/>
  <c r="AI29" i="33"/>
  <c r="AJ29" i="33" s="1"/>
  <c r="AC36" i="13"/>
  <c r="U36" i="13"/>
  <c r="V36" i="13" s="1"/>
  <c r="N45" i="12"/>
  <c r="O45" i="12" s="1"/>
  <c r="H37" i="20"/>
  <c r="B15" i="1"/>
  <c r="AI29" i="19"/>
  <c r="AJ29" i="19" s="1"/>
  <c r="U29" i="22"/>
  <c r="V29" i="22" s="1"/>
  <c r="H37" i="9"/>
  <c r="AB29" i="19"/>
  <c r="AC29" i="19" s="1"/>
  <c r="AP29" i="23"/>
  <c r="AQ29" i="23" s="1"/>
  <c r="H37" i="13"/>
  <c r="AP29" i="15"/>
  <c r="G9" i="1"/>
  <c r="N38" i="10"/>
  <c r="O38" i="10" s="1"/>
  <c r="N37" i="41"/>
  <c r="O37" i="41" s="1"/>
  <c r="H39" i="37"/>
  <c r="B39" i="1"/>
  <c r="H39" i="35"/>
  <c r="AP29" i="13"/>
  <c r="AQ29" i="13" s="1"/>
  <c r="N42" i="11"/>
  <c r="O42" i="11" s="1"/>
  <c r="N41" i="9"/>
  <c r="O41" i="9" s="1"/>
  <c r="AI29" i="32"/>
  <c r="AJ29" i="32" s="1"/>
  <c r="N29" i="18"/>
  <c r="O29" i="18" s="1"/>
  <c r="AB48" i="22"/>
  <c r="AC48" i="22" s="1"/>
  <c r="AP29" i="20"/>
  <c r="G15" i="1"/>
  <c r="U46" i="38"/>
  <c r="V46" i="38" s="1"/>
  <c r="U45" i="13"/>
  <c r="V45" i="13" s="1"/>
  <c r="U47" i="37"/>
  <c r="V47" i="37" s="1"/>
  <c r="H39" i="33"/>
  <c r="N41" i="19"/>
  <c r="O41" i="19" s="1"/>
  <c r="N48" i="18"/>
  <c r="O48" i="18" s="1"/>
  <c r="H39" i="32"/>
  <c r="AB50" i="40"/>
  <c r="AC50" i="40" s="1"/>
  <c r="Q35" i="18"/>
  <c r="S44" i="18"/>
  <c r="N35" i="16"/>
  <c r="O35" i="16" s="1"/>
  <c r="R35" i="17"/>
  <c r="R39" i="17"/>
  <c r="S39" i="17" s="1"/>
  <c r="R34" i="17"/>
  <c r="S34" i="17" s="1"/>
  <c r="R38" i="17"/>
  <c r="S38" i="17" s="1"/>
  <c r="R42" i="17"/>
  <c r="S42" i="17" s="1"/>
  <c r="R41" i="17"/>
  <c r="S41" i="17" s="1"/>
  <c r="R44" i="30"/>
  <c r="S44" i="30" s="1"/>
  <c r="R46" i="30"/>
  <c r="S46" i="30" s="1"/>
  <c r="R43" i="30"/>
  <c r="S43" i="30" s="1"/>
  <c r="S37" i="30"/>
  <c r="L39" i="34"/>
  <c r="N29" i="34"/>
  <c r="O29" i="34" s="1"/>
  <c r="C33" i="1"/>
  <c r="AB48" i="15"/>
  <c r="AC48" i="15" s="1"/>
  <c r="N43" i="29"/>
  <c r="O43" i="29" s="1"/>
  <c r="N41" i="17"/>
  <c r="O41" i="17" s="1"/>
  <c r="AQ33" i="27"/>
  <c r="AI33" i="27"/>
  <c r="N44" i="38"/>
  <c r="O44" i="38" s="1"/>
  <c r="N34" i="10"/>
  <c r="O34" i="10" s="1"/>
  <c r="N46" i="33"/>
  <c r="O46" i="33" s="1"/>
  <c r="U46" i="11"/>
  <c r="V46" i="11" s="1"/>
  <c r="U46" i="19"/>
  <c r="V46" i="19" s="1"/>
  <c r="N36" i="41"/>
  <c r="O36" i="41" s="1"/>
  <c r="N35" i="14"/>
  <c r="O35" i="14" s="1"/>
  <c r="AB29" i="36"/>
  <c r="AC29" i="36" s="1"/>
  <c r="N42" i="13"/>
  <c r="O42" i="13" s="1"/>
  <c r="J61" i="41"/>
  <c r="U29" i="30"/>
  <c r="V29" i="30" s="1"/>
  <c r="N39" i="12"/>
  <c r="O39" i="12" s="1"/>
  <c r="H39" i="27"/>
  <c r="AB29" i="34"/>
  <c r="E33" i="1"/>
  <c r="N38" i="11"/>
  <c r="O38" i="11" s="1"/>
  <c r="AP29" i="11"/>
  <c r="AQ29" i="11" s="1"/>
  <c r="L35" i="9"/>
  <c r="AL53" i="23"/>
  <c r="AE59" i="23"/>
  <c r="L39" i="33"/>
  <c r="N29" i="33"/>
  <c r="O29" i="33" s="1"/>
  <c r="AB48" i="16"/>
  <c r="AC48" i="16" s="1"/>
  <c r="U45" i="15"/>
  <c r="V45" i="15" s="1"/>
  <c r="U47" i="40"/>
  <c r="V47" i="40" s="1"/>
  <c r="N34" i="19"/>
  <c r="O34" i="19" s="1"/>
  <c r="U29" i="13"/>
  <c r="V29" i="13" s="1"/>
  <c r="AI19" i="27"/>
  <c r="AJ19" i="27" s="1"/>
  <c r="V37" i="31"/>
  <c r="N37" i="31"/>
  <c r="Q35" i="15"/>
  <c r="Q37" i="37" s="1"/>
  <c r="S44" i="15"/>
  <c r="N29" i="10"/>
  <c r="O29" i="10" s="1"/>
  <c r="L37" i="10"/>
  <c r="N42" i="16"/>
  <c r="O42" i="16" s="1"/>
  <c r="R39" i="19"/>
  <c r="S39" i="19" s="1"/>
  <c r="R34" i="19"/>
  <c r="S34" i="19" s="1"/>
  <c r="R41" i="19"/>
  <c r="S41" i="19" s="1"/>
  <c r="R38" i="19"/>
  <c r="S38" i="19" s="1"/>
  <c r="R42" i="19"/>
  <c r="S42" i="19" s="1"/>
  <c r="R35" i="19"/>
  <c r="R43" i="31"/>
  <c r="S43" i="31" s="1"/>
  <c r="S37" i="31"/>
  <c r="R44" i="31"/>
  <c r="S44" i="31" s="1"/>
  <c r="R46" i="31"/>
  <c r="S46" i="31" s="1"/>
  <c r="AB29" i="31"/>
  <c r="AC29" i="31" s="1"/>
  <c r="E27" i="1"/>
  <c r="L39" i="32"/>
  <c r="N29" i="32"/>
  <c r="O29" i="32" s="1"/>
  <c r="O30" i="34"/>
  <c r="V37" i="29"/>
  <c r="N37" i="29"/>
  <c r="N43" i="25"/>
  <c r="O43" i="25" s="1"/>
  <c r="N42" i="17"/>
  <c r="O42" i="17" s="1"/>
  <c r="AQ32" i="27"/>
  <c r="AI32" i="27"/>
  <c r="N46" i="27"/>
  <c r="O46" i="27" s="1"/>
  <c r="X65" i="36"/>
  <c r="Y37" i="36" s="1"/>
  <c r="X65" i="35"/>
  <c r="Y37" i="35" s="1"/>
  <c r="X65" i="34"/>
  <c r="Y37" i="34" s="1"/>
  <c r="I303" i="8"/>
  <c r="AB29" i="21"/>
  <c r="AC29" i="21" s="1"/>
  <c r="L39" i="29"/>
  <c r="N29" i="29"/>
  <c r="O29" i="29" s="1"/>
  <c r="AI20" i="34"/>
  <c r="AQ20" i="34"/>
  <c r="AP29" i="33"/>
  <c r="AQ29" i="33" s="1"/>
  <c r="X48" i="41"/>
  <c r="Z48" i="41" s="1"/>
  <c r="X48" i="40"/>
  <c r="Z48" i="40" s="1"/>
  <c r="X48" i="37"/>
  <c r="Z48" i="37" s="1"/>
  <c r="X46" i="23"/>
  <c r="Z46" i="23" s="1"/>
  <c r="X46" i="22"/>
  <c r="Z46" i="22" s="1"/>
  <c r="X46" i="24"/>
  <c r="Z46" i="24" s="1"/>
  <c r="X46" i="21"/>
  <c r="Z46" i="21" s="1"/>
  <c r="X46" i="20"/>
  <c r="Z46" i="20" s="1"/>
  <c r="X46" i="19"/>
  <c r="Z46" i="19" s="1"/>
  <c r="X46" i="18"/>
  <c r="Z46" i="18" s="1"/>
  <c r="X46" i="14"/>
  <c r="Z46" i="14" s="1"/>
  <c r="X46" i="17"/>
  <c r="Z46" i="17" s="1"/>
  <c r="X46" i="13"/>
  <c r="Z46" i="13" s="1"/>
  <c r="X46" i="16"/>
  <c r="Z46" i="16" s="1"/>
  <c r="X46" i="15"/>
  <c r="Z46" i="15" s="1"/>
  <c r="X46" i="11"/>
  <c r="Z46" i="11" s="1"/>
  <c r="X46" i="10"/>
  <c r="Z46" i="10" s="1"/>
  <c r="X46" i="9"/>
  <c r="Z46" i="9" s="1"/>
  <c r="I251" i="8"/>
  <c r="X46" i="12"/>
  <c r="Z46" i="12" s="1"/>
  <c r="L35" i="13"/>
  <c r="L43" i="36"/>
  <c r="K46" i="36"/>
  <c r="L46" i="36" s="1"/>
  <c r="K44" i="36"/>
  <c r="L44" i="36" s="1"/>
  <c r="N44" i="39"/>
  <c r="O44" i="39" s="1"/>
  <c r="N34" i="12"/>
  <c r="O34" i="12" s="1"/>
  <c r="H39" i="40"/>
  <c r="U46" i="39"/>
  <c r="V46" i="39" s="1"/>
  <c r="U47" i="10"/>
  <c r="V47" i="10" s="1"/>
  <c r="X55" i="37"/>
  <c r="Q61" i="37"/>
  <c r="N34" i="9"/>
  <c r="O34" i="9" s="1"/>
  <c r="AP29" i="31"/>
  <c r="AQ29" i="31" s="1"/>
  <c r="G27" i="1"/>
  <c r="AP29" i="40"/>
  <c r="AQ29" i="40" s="1"/>
  <c r="U29" i="24"/>
  <c r="V29" i="24" s="1"/>
  <c r="AB29" i="18"/>
  <c r="AC29" i="18" s="1"/>
  <c r="AI29" i="25"/>
  <c r="AJ29" i="25" s="1"/>
  <c r="U45" i="14"/>
  <c r="V45" i="14" s="1"/>
  <c r="U47" i="41"/>
  <c r="V47" i="41" s="1"/>
  <c r="N38" i="19"/>
  <c r="O38" i="19" s="1"/>
  <c r="H39" i="34"/>
  <c r="B33" i="1"/>
  <c r="N43" i="31"/>
  <c r="O43" i="31" s="1"/>
  <c r="N44" i="22"/>
  <c r="O44" i="22" s="1"/>
  <c r="Q35" i="20"/>
  <c r="S44" i="20"/>
  <c r="X65" i="41"/>
  <c r="Y37" i="41" s="1"/>
  <c r="X65" i="40"/>
  <c r="Y37" i="40" s="1"/>
  <c r="X65" i="39"/>
  <c r="Y37" i="39" s="1"/>
  <c r="X65" i="38"/>
  <c r="Y37" i="38" s="1"/>
  <c r="X65" i="37"/>
  <c r="Y37" i="37" s="1"/>
  <c r="X65" i="33"/>
  <c r="Y37" i="33" s="1"/>
  <c r="X65" i="32"/>
  <c r="Y37" i="32" s="1"/>
  <c r="X65" i="31"/>
  <c r="Y37" i="31" s="1"/>
  <c r="X65" i="30"/>
  <c r="Y37" i="30" s="1"/>
  <c r="X65" i="29"/>
  <c r="Y37" i="29" s="1"/>
  <c r="X65" i="27"/>
  <c r="Y37" i="27" s="1"/>
  <c r="X65" i="28"/>
  <c r="Y37" i="28" s="1"/>
  <c r="X65" i="26"/>
  <c r="Y37" i="26" s="1"/>
  <c r="X65" i="25"/>
  <c r="Y37" i="25" s="1"/>
  <c r="X63" i="23"/>
  <c r="X63" i="24"/>
  <c r="X63" i="22"/>
  <c r="X63" i="20"/>
  <c r="X63" i="21"/>
  <c r="X63" i="19"/>
  <c r="X63" i="17"/>
  <c r="X63" i="16"/>
  <c r="X63" i="18"/>
  <c r="X63" i="15"/>
  <c r="X63" i="13"/>
  <c r="X63" i="12"/>
  <c r="X63" i="14"/>
  <c r="X63" i="10"/>
  <c r="X63" i="11"/>
  <c r="I299" i="8"/>
  <c r="X63" i="9"/>
  <c r="R39" i="20"/>
  <c r="S39" i="20" s="1"/>
  <c r="R38" i="20"/>
  <c r="S38" i="20" s="1"/>
  <c r="R34" i="20"/>
  <c r="S34" i="20" s="1"/>
  <c r="S37" i="20" s="1"/>
  <c r="R35" i="20"/>
  <c r="S35" i="20" s="1"/>
  <c r="R41" i="20"/>
  <c r="S41" i="20" s="1"/>
  <c r="R42" i="20"/>
  <c r="S42" i="20" s="1"/>
  <c r="R44" i="32"/>
  <c r="S44" i="32" s="1"/>
  <c r="R43" i="32"/>
  <c r="S43" i="32" s="1"/>
  <c r="S37" i="32"/>
  <c r="R46" i="32"/>
  <c r="S46" i="32" s="1"/>
  <c r="L37" i="14"/>
  <c r="N29" i="14"/>
  <c r="O29" i="14" s="1"/>
  <c r="H39" i="26"/>
  <c r="B21" i="1"/>
  <c r="U29" i="41"/>
  <c r="V29" i="41" s="1"/>
  <c r="D51" i="1"/>
  <c r="N46" i="29"/>
  <c r="O46" i="29" s="1"/>
  <c r="AI29" i="21"/>
  <c r="AJ29" i="21" s="1"/>
  <c r="N46" i="25"/>
  <c r="O46" i="25" s="1"/>
  <c r="N43" i="27"/>
  <c r="O43" i="27" s="1"/>
  <c r="AP29" i="10"/>
  <c r="AQ29" i="10" s="1"/>
  <c r="S37" i="34"/>
  <c r="S39" i="34" s="1"/>
  <c r="R43" i="34"/>
  <c r="H39" i="41"/>
  <c r="B51" i="1"/>
  <c r="AB29" i="14"/>
  <c r="AC29" i="14" s="1"/>
  <c r="U29" i="40"/>
  <c r="V29" i="40" s="1"/>
  <c r="S39" i="40"/>
  <c r="N37" i="38"/>
  <c r="O37" i="38" s="1"/>
  <c r="N43" i="33"/>
  <c r="O43" i="33" s="1"/>
  <c r="N42" i="14"/>
  <c r="O42" i="14" s="1"/>
  <c r="Q55" i="41"/>
  <c r="H39" i="39"/>
  <c r="B45" i="1"/>
  <c r="N39" i="10"/>
  <c r="O39" i="10" s="1"/>
  <c r="U46" i="21"/>
  <c r="V46" i="21" s="1"/>
  <c r="N37" i="36"/>
  <c r="V37" i="36"/>
  <c r="N41" i="12"/>
  <c r="O41" i="12" s="1"/>
  <c r="AE49" i="41"/>
  <c r="AG49" i="41" s="1"/>
  <c r="AE49" i="40"/>
  <c r="AG49" i="40" s="1"/>
  <c r="AE49" i="37"/>
  <c r="AG49" i="37" s="1"/>
  <c r="AE47" i="23"/>
  <c r="AG47" i="23" s="1"/>
  <c r="AE47" i="24"/>
  <c r="AG47" i="24" s="1"/>
  <c r="AE47" i="22"/>
  <c r="AG47" i="22" s="1"/>
  <c r="AE47" i="21"/>
  <c r="AG47" i="21" s="1"/>
  <c r="AE47" i="19"/>
  <c r="AG47" i="19" s="1"/>
  <c r="AE47" i="20"/>
  <c r="AG47" i="20" s="1"/>
  <c r="AE47" i="16"/>
  <c r="AG47" i="16" s="1"/>
  <c r="AE47" i="18"/>
  <c r="AG47" i="18" s="1"/>
  <c r="AE47" i="15"/>
  <c r="AG47" i="15" s="1"/>
  <c r="AE47" i="17"/>
  <c r="AG47" i="17" s="1"/>
  <c r="AE47" i="12"/>
  <c r="AG47" i="12" s="1"/>
  <c r="AE47" i="14"/>
  <c r="AG47" i="14" s="1"/>
  <c r="AE47" i="13"/>
  <c r="AG47" i="13" s="1"/>
  <c r="AE47" i="11"/>
  <c r="AG47" i="11" s="1"/>
  <c r="AE47" i="10"/>
  <c r="AG47" i="10" s="1"/>
  <c r="AE47" i="9"/>
  <c r="AG47" i="9" s="1"/>
  <c r="J253" i="8"/>
  <c r="AI29" i="31"/>
  <c r="AJ29" i="31" s="1"/>
  <c r="F27" i="1"/>
  <c r="F28" i="1" s="1"/>
  <c r="F29" i="1" s="1"/>
  <c r="S39" i="26"/>
  <c r="U29" i="26"/>
  <c r="V29" i="26" s="1"/>
  <c r="D21" i="1"/>
  <c r="AB29" i="41"/>
  <c r="AC29" i="41" s="1"/>
  <c r="E51" i="1"/>
  <c r="AB46" i="39"/>
  <c r="AC46" i="39" s="1"/>
  <c r="N44" i="37"/>
  <c r="O44" i="37" s="1"/>
  <c r="N39" i="9"/>
  <c r="O39" i="9" s="1"/>
  <c r="L39" i="35"/>
  <c r="N29" i="35"/>
  <c r="O29" i="35" s="1"/>
  <c r="H37" i="17"/>
  <c r="L39" i="41"/>
  <c r="N29" i="41"/>
  <c r="O29" i="41" s="1"/>
  <c r="C51" i="1"/>
  <c r="U29" i="20"/>
  <c r="D15" i="1"/>
  <c r="U45" i="16"/>
  <c r="V45" i="16" s="1"/>
  <c r="AI29" i="37"/>
  <c r="AJ29" i="37" s="1"/>
  <c r="F39" i="1"/>
  <c r="N39" i="19"/>
  <c r="O39" i="19" s="1"/>
  <c r="AB48" i="14"/>
  <c r="AC48" i="14" s="1"/>
  <c r="AB29" i="15"/>
  <c r="E9" i="1"/>
  <c r="U32" i="25"/>
  <c r="AC32" i="25"/>
  <c r="N46" i="31"/>
  <c r="O46" i="31" s="1"/>
  <c r="Q35" i="9"/>
  <c r="S44" i="9"/>
  <c r="S44" i="19"/>
  <c r="Q35" i="19"/>
  <c r="R39" i="15"/>
  <c r="S39" i="15" s="1"/>
  <c r="R34" i="15"/>
  <c r="S34" i="15" s="1"/>
  <c r="S37" i="15" s="1"/>
  <c r="R35" i="15"/>
  <c r="S35" i="15" s="1"/>
  <c r="R38" i="15"/>
  <c r="S38" i="15" s="1"/>
  <c r="R41" i="15"/>
  <c r="S41" i="15" s="1"/>
  <c r="R42" i="15"/>
  <c r="S42" i="15" s="1"/>
  <c r="R35" i="21"/>
  <c r="S35" i="21" s="1"/>
  <c r="R39" i="21"/>
  <c r="S39" i="21" s="1"/>
  <c r="R34" i="21"/>
  <c r="S34" i="21" s="1"/>
  <c r="S37" i="21" s="1"/>
  <c r="R41" i="21"/>
  <c r="S41" i="21" s="1"/>
  <c r="R38" i="21"/>
  <c r="S38" i="21" s="1"/>
  <c r="R42" i="21"/>
  <c r="S42" i="21" s="1"/>
  <c r="R43" i="33"/>
  <c r="S43" i="33" s="1"/>
  <c r="S37" i="33"/>
  <c r="R46" i="33"/>
  <c r="S46" i="33" s="1"/>
  <c r="R44" i="33"/>
  <c r="S44" i="33" s="1"/>
  <c r="H39" i="38"/>
  <c r="N44" i="29"/>
  <c r="O44" i="29" s="1"/>
  <c r="V37" i="25"/>
  <c r="N37" i="25"/>
  <c r="N37" i="27"/>
  <c r="V37" i="27"/>
  <c r="R43" i="35"/>
  <c r="S37" i="35"/>
  <c r="AB29" i="29"/>
  <c r="AC29" i="29" s="1"/>
  <c r="AB29" i="27"/>
  <c r="U29" i="11"/>
  <c r="V29" i="11" s="1"/>
  <c r="AP29" i="35"/>
  <c r="AQ29" i="35" s="1"/>
  <c r="AI29" i="22"/>
  <c r="AJ29" i="22" s="1"/>
  <c r="AG29" i="34"/>
  <c r="AP29" i="34" s="1"/>
  <c r="D158" i="6"/>
  <c r="J212" i="8"/>
  <c r="AE43" i="32"/>
  <c r="AE43" i="33"/>
  <c r="AE43" i="31"/>
  <c r="N41" i="13"/>
  <c r="O41" i="13" s="1"/>
  <c r="N43" i="38"/>
  <c r="O43" i="38" s="1"/>
  <c r="AB29" i="26"/>
  <c r="AC29" i="26" s="1"/>
  <c r="E21" i="1"/>
  <c r="N34" i="23"/>
  <c r="O34" i="23" s="1"/>
  <c r="N44" i="15"/>
  <c r="O44" i="15" s="1"/>
  <c r="N35" i="21"/>
  <c r="O35" i="21" s="1"/>
  <c r="U46" i="10"/>
  <c r="V46" i="10" s="1"/>
  <c r="U46" i="23"/>
  <c r="V46" i="23" s="1"/>
  <c r="N40" i="41"/>
  <c r="O40" i="41" s="1"/>
  <c r="N44" i="18"/>
  <c r="O44" i="18" s="1"/>
  <c r="N37" i="35"/>
  <c r="V37" i="35"/>
  <c r="AP29" i="39"/>
  <c r="AQ29" i="39" s="1"/>
  <c r="G45" i="1"/>
  <c r="U29" i="36"/>
  <c r="V29" i="36" s="1"/>
  <c r="N43" i="39"/>
  <c r="O43" i="39" s="1"/>
  <c r="N35" i="12"/>
  <c r="O35" i="12" s="1"/>
  <c r="AB29" i="13"/>
  <c r="AC29" i="13" s="1"/>
  <c r="S39" i="33"/>
  <c r="U29" i="33"/>
  <c r="V29" i="33" s="1"/>
  <c r="AB50" i="37"/>
  <c r="AJ50" i="37"/>
  <c r="N42" i="9"/>
  <c r="O42" i="9" s="1"/>
  <c r="AL59" i="24"/>
  <c r="AI29" i="40"/>
  <c r="AJ29" i="40" s="1"/>
  <c r="U45" i="19"/>
  <c r="V45" i="19" s="1"/>
  <c r="N42" i="19"/>
  <c r="O42" i="19" s="1"/>
  <c r="D200" i="6"/>
  <c r="J226" i="8"/>
  <c r="AE44" i="35"/>
  <c r="AE44" i="34"/>
  <c r="AE44" i="36"/>
  <c r="AI29" i="27"/>
  <c r="AI46" i="38"/>
  <c r="AJ46" i="38" s="1"/>
  <c r="N44" i="31"/>
  <c r="O44" i="31" s="1"/>
  <c r="Q35" i="11"/>
  <c r="S44" i="11"/>
  <c r="Q35" i="21"/>
  <c r="S44" i="21"/>
  <c r="N43" i="30"/>
  <c r="O43" i="30" s="1"/>
  <c r="R35" i="11"/>
  <c r="R42" i="11"/>
  <c r="S42" i="11" s="1"/>
  <c r="R39" i="11"/>
  <c r="S39" i="11" s="1"/>
  <c r="R38" i="11"/>
  <c r="S38" i="11" s="1"/>
  <c r="R41" i="11"/>
  <c r="S41" i="11" s="1"/>
  <c r="R34" i="11"/>
  <c r="S34" i="11" s="1"/>
  <c r="R39" i="22"/>
  <c r="S39" i="22" s="1"/>
  <c r="R34" i="22"/>
  <c r="S34" i="22" s="1"/>
  <c r="R38" i="22"/>
  <c r="S38" i="22" s="1"/>
  <c r="R42" i="22"/>
  <c r="S42" i="22" s="1"/>
  <c r="R35" i="22"/>
  <c r="R41" i="22"/>
  <c r="S41" i="22" s="1"/>
  <c r="R44" i="37"/>
  <c r="S44" i="37" s="1"/>
  <c r="R43" i="37"/>
  <c r="S43" i="37" s="1"/>
  <c r="S37" i="37"/>
  <c r="L37" i="21"/>
  <c r="V29" i="21"/>
  <c r="N29" i="21"/>
  <c r="O29" i="21" s="1"/>
  <c r="AB48" i="19"/>
  <c r="AC48" i="19" s="1"/>
  <c r="N41" i="18"/>
  <c r="O41" i="18" s="1"/>
  <c r="N43" i="28"/>
  <c r="O43" i="28" s="1"/>
  <c r="N44" i="27"/>
  <c r="O44" i="27" s="1"/>
  <c r="AI29" i="18"/>
  <c r="AJ29" i="18" s="1"/>
  <c r="R43" i="36"/>
  <c r="S37" i="36"/>
  <c r="AB29" i="37"/>
  <c r="AC29" i="37" s="1"/>
  <c r="E39" i="1"/>
  <c r="S39" i="28"/>
  <c r="U29" i="28"/>
  <c r="I348" i="8"/>
  <c r="D496" i="5"/>
  <c r="J359" i="8"/>
  <c r="D509" i="7" s="1"/>
  <c r="D509" i="6"/>
  <c r="N44" i="41"/>
  <c r="O44" i="41" s="1"/>
  <c r="AP29" i="25"/>
  <c r="AQ29" i="25" s="1"/>
  <c r="N41" i="23"/>
  <c r="O41" i="23" s="1"/>
  <c r="N41" i="21"/>
  <c r="O41" i="21" s="1"/>
  <c r="U46" i="12"/>
  <c r="V46" i="12" s="1"/>
  <c r="U46" i="24"/>
  <c r="V46" i="24" s="1"/>
  <c r="N46" i="26"/>
  <c r="O46" i="26" s="1"/>
  <c r="J332" i="8"/>
  <c r="D464" i="7" s="1"/>
  <c r="D464" i="6"/>
  <c r="K44" i="35"/>
  <c r="L44" i="35" s="1"/>
  <c r="K46" i="35"/>
  <c r="L46" i="35" s="1"/>
  <c r="L43" i="35"/>
  <c r="AB47" i="10"/>
  <c r="AC47" i="10" s="1"/>
  <c r="N29" i="15"/>
  <c r="L37" i="15"/>
  <c r="C9" i="1"/>
  <c r="AP29" i="17"/>
  <c r="AQ29" i="17" s="1"/>
  <c r="N38" i="24"/>
  <c r="O38" i="24" s="1"/>
  <c r="AB47" i="9"/>
  <c r="AC47" i="9" s="1"/>
  <c r="AI29" i="29"/>
  <c r="AJ29" i="29" s="1"/>
  <c r="AB29" i="17"/>
  <c r="AC29" i="17" s="1"/>
  <c r="AP29" i="18"/>
  <c r="AQ29" i="18" s="1"/>
  <c r="U29" i="12"/>
  <c r="V29" i="12" s="1"/>
  <c r="S39" i="31"/>
  <c r="U29" i="31"/>
  <c r="V29" i="31" s="1"/>
  <c r="D27" i="1"/>
  <c r="N43" i="37"/>
  <c r="O43" i="37" s="1"/>
  <c r="N38" i="9"/>
  <c r="O38" i="9" s="1"/>
  <c r="U45" i="17"/>
  <c r="V45" i="17" s="1"/>
  <c r="AI29" i="35"/>
  <c r="AJ29" i="35" s="1"/>
  <c r="N35" i="19"/>
  <c r="O35" i="19" s="1"/>
  <c r="AI29" i="12"/>
  <c r="AJ29" i="12" s="1"/>
  <c r="AQ31" i="20"/>
  <c r="AI31" i="20"/>
  <c r="N35" i="20"/>
  <c r="O35" i="20" s="1"/>
  <c r="X46" i="41"/>
  <c r="X46" i="40"/>
  <c r="X46" i="37"/>
  <c r="Z46" i="37" s="1"/>
  <c r="X44" i="24"/>
  <c r="X44" i="23"/>
  <c r="X44" i="21"/>
  <c r="X44" i="20"/>
  <c r="X44" i="18"/>
  <c r="X44" i="17"/>
  <c r="X44" i="22"/>
  <c r="X44" i="19"/>
  <c r="X44" i="15"/>
  <c r="X44" i="14"/>
  <c r="X44" i="16"/>
  <c r="X44" i="10"/>
  <c r="X44" i="13"/>
  <c r="X44" i="12"/>
  <c r="X44" i="11"/>
  <c r="I249" i="8"/>
  <c r="X44" i="9"/>
  <c r="S44" i="23"/>
  <c r="Q35" i="23"/>
  <c r="V37" i="30"/>
  <c r="N37" i="30"/>
  <c r="R38" i="10"/>
  <c r="S38" i="10" s="1"/>
  <c r="R34" i="10"/>
  <c r="S34" i="10" s="1"/>
  <c r="R42" i="10"/>
  <c r="S42" i="10" s="1"/>
  <c r="R41" i="10"/>
  <c r="S41" i="10" s="1"/>
  <c r="R39" i="10"/>
  <c r="S39" i="10" s="1"/>
  <c r="R35" i="10"/>
  <c r="R39" i="23"/>
  <c r="S39" i="23" s="1"/>
  <c r="R34" i="23"/>
  <c r="S34" i="23" s="1"/>
  <c r="R41" i="23"/>
  <c r="S41" i="23" s="1"/>
  <c r="R42" i="23"/>
  <c r="S42" i="23" s="1"/>
  <c r="R38" i="23"/>
  <c r="S38" i="23" s="1"/>
  <c r="R35" i="23"/>
  <c r="S35" i="23" s="1"/>
  <c r="R44" i="38"/>
  <c r="S44" i="38" s="1"/>
  <c r="S37" i="38"/>
  <c r="S39" i="38" s="1"/>
  <c r="R43" i="38"/>
  <c r="S43" i="38" s="1"/>
  <c r="H37" i="18"/>
  <c r="N39" i="18"/>
  <c r="O39" i="18" s="1"/>
  <c r="AB29" i="11"/>
  <c r="AC29" i="11" s="1"/>
  <c r="AB29" i="38"/>
  <c r="AC29" i="38" s="1"/>
  <c r="AC48" i="11"/>
  <c r="U48" i="11"/>
  <c r="U29" i="19"/>
  <c r="V37" i="28"/>
  <c r="N37" i="28"/>
  <c r="N39" i="15"/>
  <c r="O39" i="15" s="1"/>
  <c r="L37" i="22"/>
  <c r="N29" i="22"/>
  <c r="O29" i="22" s="1"/>
  <c r="H37" i="12"/>
  <c r="AP29" i="24"/>
  <c r="AQ29" i="24" s="1"/>
  <c r="AI29" i="17"/>
  <c r="AJ29" i="17" s="1"/>
  <c r="AI29" i="28"/>
  <c r="AJ29" i="28" s="1"/>
  <c r="N44" i="33"/>
  <c r="O44" i="33" s="1"/>
  <c r="N41" i="41"/>
  <c r="O41" i="41" s="1"/>
  <c r="N38" i="21"/>
  <c r="O38" i="21" s="1"/>
  <c r="U46" i="14"/>
  <c r="V46" i="14" s="1"/>
  <c r="U48" i="37"/>
  <c r="V48" i="37" s="1"/>
  <c r="N44" i="26"/>
  <c r="O44" i="26" s="1"/>
  <c r="AC48" i="10"/>
  <c r="U48" i="10"/>
  <c r="H37" i="15"/>
  <c r="B9" i="1"/>
  <c r="AQ29" i="36"/>
  <c r="AI29" i="36"/>
  <c r="AJ29" i="36" s="1"/>
  <c r="H39" i="29"/>
  <c r="N46" i="39"/>
  <c r="O46" i="39" s="1"/>
  <c r="N35" i="24"/>
  <c r="O35" i="24" s="1"/>
  <c r="L37" i="16"/>
  <c r="N29" i="16"/>
  <c r="O29" i="16" s="1"/>
  <c r="AI29" i="24"/>
  <c r="AJ29" i="24" s="1"/>
  <c r="AI29" i="39"/>
  <c r="AJ29" i="39" s="1"/>
  <c r="F45" i="1"/>
  <c r="AI29" i="23"/>
  <c r="AJ29" i="23" s="1"/>
  <c r="AB48" i="21"/>
  <c r="AC48" i="21" s="1"/>
  <c r="N34" i="22"/>
  <c r="O34" i="22" s="1"/>
  <c r="AP29" i="41"/>
  <c r="AQ29" i="41" s="1"/>
  <c r="G51" i="1"/>
  <c r="AB29" i="16"/>
  <c r="AC29" i="16" s="1"/>
  <c r="H37" i="19"/>
  <c r="V29" i="28"/>
  <c r="L39" i="28"/>
  <c r="N29" i="28"/>
  <c r="O29" i="28" s="1"/>
  <c r="U45" i="20"/>
  <c r="V45" i="20" s="1"/>
  <c r="AP29" i="12"/>
  <c r="AQ29" i="12" s="1"/>
  <c r="AB29" i="28"/>
  <c r="AC29" i="28" s="1"/>
  <c r="L39" i="27"/>
  <c r="N29" i="27"/>
  <c r="AQ31" i="27"/>
  <c r="AI31" i="27"/>
  <c r="AB29" i="32"/>
  <c r="AC29" i="32" s="1"/>
  <c r="AB29" i="22"/>
  <c r="AC29" i="22" s="1"/>
  <c r="AP31" i="20"/>
  <c r="N34" i="20"/>
  <c r="O34" i="20" s="1"/>
  <c r="Q35" i="10"/>
  <c r="S44" i="10"/>
  <c r="Q35" i="22"/>
  <c r="S44" i="22"/>
  <c r="N46" i="30"/>
  <c r="O46" i="30" s="1"/>
  <c r="R42" i="9"/>
  <c r="S42" i="9" s="1"/>
  <c r="R41" i="9"/>
  <c r="S41" i="9" s="1"/>
  <c r="R38" i="9"/>
  <c r="S38" i="9" s="1"/>
  <c r="R35" i="9"/>
  <c r="S35" i="9" s="1"/>
  <c r="R34" i="9"/>
  <c r="S34" i="9" s="1"/>
  <c r="S37" i="9" s="1"/>
  <c r="R39" i="9"/>
  <c r="S39" i="9" s="1"/>
  <c r="R41" i="24"/>
  <c r="S41" i="24" s="1"/>
  <c r="R38" i="24"/>
  <c r="S38" i="24" s="1"/>
  <c r="R35" i="24"/>
  <c r="R42" i="24"/>
  <c r="S42" i="24" s="1"/>
  <c r="R39" i="24"/>
  <c r="S39" i="24" s="1"/>
  <c r="R34" i="24"/>
  <c r="S34" i="24" s="1"/>
  <c r="R44" i="39"/>
  <c r="S44" i="39" s="1"/>
  <c r="R43" i="39"/>
  <c r="S43" i="39" s="1"/>
  <c r="S37" i="39"/>
  <c r="S39" i="39" s="1"/>
  <c r="L39" i="25"/>
  <c r="N29" i="25"/>
  <c r="O29" i="25" s="1"/>
  <c r="AE50" i="41"/>
  <c r="AG50" i="41" s="1"/>
  <c r="AE50" i="40"/>
  <c r="AG50" i="40" s="1"/>
  <c r="AE50" i="37"/>
  <c r="AG50" i="37" s="1"/>
  <c r="AE48" i="24"/>
  <c r="AG48" i="24" s="1"/>
  <c r="AE48" i="22"/>
  <c r="AG48" i="22" s="1"/>
  <c r="AE48" i="23"/>
  <c r="AG48" i="23" s="1"/>
  <c r="AE48" i="21"/>
  <c r="AG48" i="21" s="1"/>
  <c r="AE48" i="20"/>
  <c r="AG48" i="20" s="1"/>
  <c r="AE48" i="17"/>
  <c r="AG48" i="17" s="1"/>
  <c r="AE48" i="19"/>
  <c r="AG48" i="19" s="1"/>
  <c r="AE48" i="16"/>
  <c r="AG48" i="16" s="1"/>
  <c r="AE48" i="14"/>
  <c r="AG48" i="14" s="1"/>
  <c r="AE48" i="15"/>
  <c r="AG48" i="15" s="1"/>
  <c r="AE48" i="12"/>
  <c r="AG48" i="12" s="1"/>
  <c r="AE48" i="11"/>
  <c r="AG48" i="11" s="1"/>
  <c r="AE48" i="18"/>
  <c r="AG48" i="18" s="1"/>
  <c r="AE48" i="13"/>
  <c r="AG48" i="13" s="1"/>
  <c r="AE48" i="10"/>
  <c r="AG48" i="10" s="1"/>
  <c r="J254" i="8"/>
  <c r="AE48" i="9"/>
  <c r="AG48" i="9" s="1"/>
  <c r="L35" i="18"/>
  <c r="N46" i="28"/>
  <c r="O46" i="28" s="1"/>
  <c r="H39" i="30"/>
  <c r="N42" i="15"/>
  <c r="O42" i="15" s="1"/>
  <c r="U48" i="24"/>
  <c r="V48" i="24" s="1"/>
  <c r="L37" i="23"/>
  <c r="N29" i="23"/>
  <c r="O29" i="23" s="1"/>
  <c r="AP29" i="26"/>
  <c r="AQ29" i="26" s="1"/>
  <c r="G21" i="1"/>
  <c r="G22" i="1" s="1"/>
  <c r="G23" i="1" s="1"/>
  <c r="H37" i="11"/>
  <c r="U46" i="22"/>
  <c r="V46" i="22" s="1"/>
  <c r="AI29" i="13"/>
  <c r="AJ29" i="13" s="1"/>
  <c r="J224" i="8"/>
  <c r="D117" i="6"/>
  <c r="AE44" i="25"/>
  <c r="AE44" i="26"/>
  <c r="AE44" i="30"/>
  <c r="AE44" i="29"/>
  <c r="AE44" i="28"/>
  <c r="AE44" i="27"/>
  <c r="AL43" i="38"/>
  <c r="AL43" i="40"/>
  <c r="AL43" i="39"/>
  <c r="N34" i="21"/>
  <c r="O34" i="21" s="1"/>
  <c r="U46" i="13"/>
  <c r="V46" i="13" s="1"/>
  <c r="U48" i="40"/>
  <c r="V48" i="40" s="1"/>
  <c r="V37" i="26"/>
  <c r="N37" i="26"/>
  <c r="L39" i="39"/>
  <c r="N29" i="39"/>
  <c r="O29" i="39" s="1"/>
  <c r="C45" i="1"/>
  <c r="N37" i="40"/>
  <c r="O37" i="40" s="1"/>
  <c r="D237" i="6"/>
  <c r="J229" i="8"/>
  <c r="AE44" i="41"/>
  <c r="AB29" i="10"/>
  <c r="AC29" i="10" s="1"/>
  <c r="H37" i="14"/>
  <c r="AB29" i="35"/>
  <c r="AC29" i="35" s="1"/>
  <c r="N41" i="24"/>
  <c r="O41" i="24" s="1"/>
  <c r="L37" i="17"/>
  <c r="N29" i="17"/>
  <c r="O29" i="17" s="1"/>
  <c r="AP29" i="32"/>
  <c r="AQ29" i="32" s="1"/>
  <c r="AI29" i="30"/>
  <c r="AJ29" i="30" s="1"/>
  <c r="AQ31" i="15"/>
  <c r="AI31" i="15"/>
  <c r="N42" i="22"/>
  <c r="O42" i="22" s="1"/>
  <c r="N44" i="14"/>
  <c r="O44" i="14" s="1"/>
  <c r="H39" i="31"/>
  <c r="B27" i="1"/>
  <c r="S39" i="27"/>
  <c r="U29" i="27"/>
  <c r="AB29" i="33"/>
  <c r="AC29" i="33" s="1"/>
  <c r="X47" i="41"/>
  <c r="Z47" i="41" s="1"/>
  <c r="X47" i="40"/>
  <c r="Z47" i="40" s="1"/>
  <c r="X47" i="37"/>
  <c r="Z47" i="37" s="1"/>
  <c r="X45" i="24"/>
  <c r="Z45" i="24" s="1"/>
  <c r="X45" i="23"/>
  <c r="Z45" i="23" s="1"/>
  <c r="X45" i="22"/>
  <c r="Z45" i="22" s="1"/>
  <c r="X45" i="19"/>
  <c r="Z45" i="19" s="1"/>
  <c r="X45" i="21"/>
  <c r="Z45" i="21" s="1"/>
  <c r="X45" i="20"/>
  <c r="Z45" i="20" s="1"/>
  <c r="X45" i="18"/>
  <c r="Z45" i="18" s="1"/>
  <c r="X45" i="17"/>
  <c r="Z45" i="17" s="1"/>
  <c r="X45" i="16"/>
  <c r="Z45" i="16" s="1"/>
  <c r="X45" i="15"/>
  <c r="Z45" i="15" s="1"/>
  <c r="X45" i="14"/>
  <c r="Z45" i="14" s="1"/>
  <c r="X45" i="12"/>
  <c r="Z45" i="12" s="1"/>
  <c r="X45" i="13"/>
  <c r="Z45" i="13" s="1"/>
  <c r="X45" i="10"/>
  <c r="Z45" i="10" s="1"/>
  <c r="X45" i="9"/>
  <c r="Z45" i="9" s="1"/>
  <c r="X45" i="11"/>
  <c r="Z45" i="11" s="1"/>
  <c r="I250" i="8"/>
  <c r="U45" i="18"/>
  <c r="V45" i="18" s="1"/>
  <c r="AI29" i="9"/>
  <c r="AJ29" i="9" s="1"/>
  <c r="N39" i="20"/>
  <c r="O39" i="20" s="1"/>
  <c r="S44" i="12"/>
  <c r="Q35" i="12"/>
  <c r="Q35" i="24"/>
  <c r="S44" i="24"/>
  <c r="N44" i="30"/>
  <c r="O44" i="30" s="1"/>
  <c r="R39" i="14"/>
  <c r="S39" i="14" s="1"/>
  <c r="R34" i="14"/>
  <c r="S34" i="14" s="1"/>
  <c r="R41" i="14"/>
  <c r="S41" i="14" s="1"/>
  <c r="R38" i="14"/>
  <c r="S38" i="14" s="1"/>
  <c r="R42" i="14"/>
  <c r="S42" i="14" s="1"/>
  <c r="R35" i="14"/>
  <c r="S37" i="25"/>
  <c r="R44" i="25"/>
  <c r="S44" i="25" s="1"/>
  <c r="R43" i="25"/>
  <c r="S43" i="25" s="1"/>
  <c r="R46" i="25"/>
  <c r="S46" i="25" s="1"/>
  <c r="R44" i="40"/>
  <c r="S44" i="40" s="1"/>
  <c r="R43" i="40"/>
  <c r="S43" i="40" s="1"/>
  <c r="S37" i="40"/>
  <c r="AJ48" i="9"/>
  <c r="AB48" i="9"/>
  <c r="N42" i="18"/>
  <c r="O42" i="18" s="1"/>
  <c r="N44" i="28"/>
  <c r="O44" i="28" s="1"/>
  <c r="N41" i="15"/>
  <c r="O41" i="15" s="1"/>
  <c r="U29" i="16"/>
  <c r="V29" i="16" s="1"/>
  <c r="AB29" i="12"/>
  <c r="AC29" i="12" s="1"/>
  <c r="U46" i="20"/>
  <c r="V46" i="20" s="1"/>
  <c r="N42" i="21"/>
  <c r="O42" i="21" s="1"/>
  <c r="U46" i="15"/>
  <c r="V46" i="15" s="1"/>
  <c r="U48" i="41"/>
  <c r="V48" i="41" s="1"/>
  <c r="N43" i="26"/>
  <c r="O43" i="26" s="1"/>
  <c r="D299" i="7"/>
  <c r="AL43" i="37"/>
  <c r="N43" i="40"/>
  <c r="O43" i="40" s="1"/>
  <c r="AB29" i="25"/>
  <c r="AC29" i="25" s="1"/>
  <c r="U48" i="18"/>
  <c r="V48" i="18" s="1"/>
  <c r="N34" i="24"/>
  <c r="O34" i="24" s="1"/>
  <c r="AB47" i="13"/>
  <c r="AC47" i="13" s="1"/>
  <c r="U29" i="10"/>
  <c r="V29" i="10" s="1"/>
  <c r="AP33" i="27"/>
  <c r="AJ48" i="11"/>
  <c r="AB48" i="11"/>
  <c r="N41" i="11"/>
  <c r="O41" i="11" s="1"/>
  <c r="L37" i="13"/>
  <c r="N29" i="13"/>
  <c r="O29" i="13" s="1"/>
  <c r="L39" i="31"/>
  <c r="N29" i="31"/>
  <c r="O29" i="31" s="1"/>
  <c r="C27" i="1"/>
  <c r="N29" i="38"/>
  <c r="O29" i="38" s="1"/>
  <c r="L39" i="38"/>
  <c r="N38" i="22"/>
  <c r="O38" i="22" s="1"/>
  <c r="AB29" i="24"/>
  <c r="AC29" i="24" s="1"/>
  <c r="U45" i="9"/>
  <c r="V45" i="9" s="1"/>
  <c r="U45" i="22"/>
  <c r="V45" i="22" s="1"/>
  <c r="L37" i="12"/>
  <c r="N29" i="12"/>
  <c r="O29" i="12" s="1"/>
  <c r="V37" i="32"/>
  <c r="N37" i="32"/>
  <c r="N44" i="9"/>
  <c r="O44" i="9" s="1"/>
  <c r="AI29" i="15"/>
  <c r="F9" i="1"/>
  <c r="AP29" i="30"/>
  <c r="AQ29" i="30" s="1"/>
  <c r="U29" i="39"/>
  <c r="V29" i="39" s="1"/>
  <c r="D45" i="1"/>
  <c r="K46" i="34"/>
  <c r="L46" i="34" s="1"/>
  <c r="L43" i="34"/>
  <c r="K44" i="34"/>
  <c r="L44" i="34" s="1"/>
  <c r="N38" i="20"/>
  <c r="O38" i="20" s="1"/>
  <c r="Q35" i="17"/>
  <c r="S44" i="17"/>
  <c r="U46" i="37"/>
  <c r="V46" i="37" s="1"/>
  <c r="N38" i="16"/>
  <c r="O38" i="16" s="1"/>
  <c r="R39" i="12"/>
  <c r="S39" i="12" s="1"/>
  <c r="R34" i="12"/>
  <c r="S34" i="12" s="1"/>
  <c r="R41" i="12"/>
  <c r="S41" i="12" s="1"/>
  <c r="R42" i="12"/>
  <c r="S42" i="12" s="1"/>
  <c r="R38" i="12"/>
  <c r="S38" i="12" s="1"/>
  <c r="R35" i="12"/>
  <c r="S35" i="12" s="1"/>
  <c r="R46" i="26"/>
  <c r="S46" i="26" s="1"/>
  <c r="R44" i="26"/>
  <c r="S44" i="26" s="1"/>
  <c r="R43" i="26"/>
  <c r="S43" i="26" s="1"/>
  <c r="S37" i="26"/>
  <c r="R44" i="41"/>
  <c r="S44" i="41" s="1"/>
  <c r="R41" i="41"/>
  <c r="S41" i="41" s="1"/>
  <c r="R36" i="41"/>
  <c r="S36" i="41" s="1"/>
  <c r="S39" i="41" s="1"/>
  <c r="R43" i="41"/>
  <c r="S43" i="41" s="1"/>
  <c r="R40" i="41"/>
  <c r="S40" i="41" s="1"/>
  <c r="S37" i="41"/>
  <c r="AI29" i="38"/>
  <c r="AJ29" i="38" s="1"/>
  <c r="S39" i="29"/>
  <c r="U29" i="29"/>
  <c r="V29" i="29" s="1"/>
  <c r="N38" i="18"/>
  <c r="O38" i="18" s="1"/>
  <c r="L39" i="36"/>
  <c r="N29" i="36"/>
  <c r="O29" i="36" s="1"/>
  <c r="N34" i="17"/>
  <c r="O34" i="17" s="1"/>
  <c r="N38" i="15"/>
  <c r="O38" i="15" s="1"/>
  <c r="H37" i="21"/>
  <c r="N29" i="30"/>
  <c r="O29" i="30" s="1"/>
  <c r="L39" i="30"/>
  <c r="L37" i="24"/>
  <c r="N29" i="24"/>
  <c r="O29" i="24" s="1"/>
  <c r="U29" i="32"/>
  <c r="V29" i="32" s="1"/>
  <c r="AB29" i="23"/>
  <c r="AC29" i="23" s="1"/>
  <c r="AI29" i="10"/>
  <c r="AJ29" i="10" s="1"/>
  <c r="AP29" i="14"/>
  <c r="AQ29" i="14" s="1"/>
  <c r="AP29" i="19"/>
  <c r="AQ29" i="19" s="1"/>
  <c r="AB48" i="23"/>
  <c r="AC48" i="23" s="1"/>
  <c r="N39" i="23"/>
  <c r="O39" i="23" s="1"/>
  <c r="N39" i="21"/>
  <c r="O39" i="21" s="1"/>
  <c r="N34" i="13"/>
  <c r="O34" i="13" s="1"/>
  <c r="AB47" i="19"/>
  <c r="AC47" i="19" s="1"/>
  <c r="N42" i="23"/>
  <c r="O42" i="23" s="1"/>
  <c r="N35" i="23"/>
  <c r="O35" i="23" s="1"/>
  <c r="N41" i="14"/>
  <c r="O41" i="14" s="1"/>
  <c r="AP29" i="29"/>
  <c r="AQ29" i="29" s="1"/>
  <c r="N44" i="40"/>
  <c r="O44" i="40" s="1"/>
  <c r="J211" i="8"/>
  <c r="D116" i="6"/>
  <c r="AE43" i="25"/>
  <c r="AE43" i="26"/>
  <c r="AE43" i="29"/>
  <c r="AE43" i="27"/>
  <c r="AE43" i="30"/>
  <c r="AE43" i="28"/>
  <c r="AP29" i="38"/>
  <c r="AQ29" i="38" s="1"/>
  <c r="N39" i="24"/>
  <c r="O39" i="24" s="1"/>
  <c r="AB48" i="10"/>
  <c r="AJ48" i="10"/>
  <c r="AB47" i="15"/>
  <c r="AC47" i="15" s="1"/>
  <c r="L37" i="11"/>
  <c r="N29" i="11"/>
  <c r="O29" i="11" s="1"/>
  <c r="H37" i="16"/>
  <c r="N39" i="11"/>
  <c r="O39" i="11" s="1"/>
  <c r="X59" i="22"/>
  <c r="AE53" i="22"/>
  <c r="AI46" i="39"/>
  <c r="AJ46" i="39" s="1"/>
  <c r="AQ46" i="39"/>
  <c r="N39" i="22"/>
  <c r="O39" i="22" s="1"/>
  <c r="V29" i="19"/>
  <c r="N29" i="19"/>
  <c r="O29" i="19" s="1"/>
  <c r="L37" i="19"/>
  <c r="U29" i="18"/>
  <c r="V29" i="18" s="1"/>
  <c r="AC29" i="34"/>
  <c r="U29" i="34"/>
  <c r="V29" i="34" s="1"/>
  <c r="D33" i="1"/>
  <c r="D34" i="1" s="1"/>
  <c r="D35" i="1" s="1"/>
  <c r="U45" i="11"/>
  <c r="V45" i="11" s="1"/>
  <c r="U45" i="21"/>
  <c r="V45" i="21" s="1"/>
  <c r="N44" i="32"/>
  <c r="O44" i="32" s="1"/>
  <c r="V37" i="34"/>
  <c r="N37" i="34"/>
  <c r="AI29" i="14"/>
  <c r="AJ29" i="14" s="1"/>
  <c r="N42" i="20"/>
  <c r="O42" i="20" s="1"/>
  <c r="S44" i="16"/>
  <c r="Q35" i="16"/>
  <c r="S46" i="40"/>
  <c r="Q37" i="40"/>
  <c r="N39" i="16"/>
  <c r="O39" i="16" s="1"/>
  <c r="R41" i="13"/>
  <c r="S41" i="13" s="1"/>
  <c r="R42" i="13"/>
  <c r="S42" i="13" s="1"/>
  <c r="R38" i="13"/>
  <c r="S38" i="13" s="1"/>
  <c r="R39" i="13"/>
  <c r="S39" i="13" s="1"/>
  <c r="R34" i="13"/>
  <c r="S34" i="13" s="1"/>
  <c r="S37" i="13" s="1"/>
  <c r="R35" i="13"/>
  <c r="S35" i="13" s="1"/>
  <c r="R43" i="27"/>
  <c r="S43" i="27" s="1"/>
  <c r="S37" i="27"/>
  <c r="R46" i="27"/>
  <c r="S46" i="27" s="1"/>
  <c r="R44" i="27"/>
  <c r="S44" i="27" s="1"/>
  <c r="AP29" i="9"/>
  <c r="AQ29" i="9" s="1"/>
  <c r="AI32" i="15"/>
  <c r="AQ32" i="15"/>
  <c r="U29" i="15"/>
  <c r="D9" i="1"/>
  <c r="AB29" i="39"/>
  <c r="AC29" i="39" s="1"/>
  <c r="E45" i="1"/>
  <c r="AB48" i="13"/>
  <c r="AC48" i="13" s="1"/>
  <c r="N34" i="18"/>
  <c r="O34" i="18" s="1"/>
  <c r="N29" i="37"/>
  <c r="O29" i="37" s="1"/>
  <c r="L39" i="37"/>
  <c r="V29" i="37"/>
  <c r="C39" i="1"/>
  <c r="L35" i="17"/>
  <c r="N34" i="15"/>
  <c r="O34" i="15" s="1"/>
  <c r="AP19" i="27"/>
  <c r="AQ19" i="27" s="1"/>
  <c r="H39" i="25"/>
  <c r="H39" i="28"/>
  <c r="S39" i="35"/>
  <c r="U29" i="35"/>
  <c r="V29" i="35" s="1"/>
  <c r="L37" i="9"/>
  <c r="N29" i="9"/>
  <c r="O29" i="9" s="1"/>
  <c r="AB29" i="40"/>
  <c r="AC29" i="40" s="1"/>
  <c r="C40" i="1" l="1"/>
  <c r="C41" i="1" s="1"/>
  <c r="AC29" i="27"/>
  <c r="AC29" i="20"/>
  <c r="AC29" i="15"/>
  <c r="O29" i="15"/>
  <c r="C28" i="1"/>
  <c r="C29" i="1" s="1"/>
  <c r="AQ29" i="27"/>
  <c r="AQ29" i="15"/>
  <c r="G52" i="1"/>
  <c r="G53" i="1" s="1"/>
  <c r="C22" i="1"/>
  <c r="C23" i="1" s="1"/>
  <c r="D28" i="1"/>
  <c r="D29" i="1" s="1"/>
  <c r="E34" i="1"/>
  <c r="E35" i="1" s="1"/>
  <c r="E40" i="1"/>
  <c r="E41" i="1" s="1"/>
  <c r="D46" i="1"/>
  <c r="D47" i="1" s="1"/>
  <c r="C52" i="1"/>
  <c r="C53" i="1" s="1"/>
  <c r="U37" i="9"/>
  <c r="V37" i="9" s="1"/>
  <c r="S40" i="9"/>
  <c r="S42" i="41"/>
  <c r="S52" i="41" s="1"/>
  <c r="U39" i="41"/>
  <c r="V39" i="41" s="1"/>
  <c r="U37" i="21"/>
  <c r="V37" i="21" s="1"/>
  <c r="S40" i="21"/>
  <c r="S42" i="38"/>
  <c r="S52" i="38" s="1"/>
  <c r="U39" i="38"/>
  <c r="V39" i="38" s="1"/>
  <c r="S42" i="34"/>
  <c r="U39" i="34"/>
  <c r="V39" i="34" s="1"/>
  <c r="U41" i="24"/>
  <c r="V41" i="24" s="1"/>
  <c r="AB46" i="37"/>
  <c r="AC46" i="37" s="1"/>
  <c r="AI47" i="23"/>
  <c r="AJ47" i="23" s="1"/>
  <c r="Y39" i="11"/>
  <c r="Z39" i="11" s="1"/>
  <c r="Y34" i="11"/>
  <c r="Z34" i="11" s="1"/>
  <c r="Y41" i="11"/>
  <c r="Z41" i="11" s="1"/>
  <c r="Y42" i="11"/>
  <c r="Z42" i="11" s="1"/>
  <c r="Y35" i="11"/>
  <c r="Y38" i="11"/>
  <c r="Z38" i="11" s="1"/>
  <c r="L42" i="34"/>
  <c r="N39" i="34"/>
  <c r="O39" i="34" s="1"/>
  <c r="L40" i="11"/>
  <c r="N37" i="11"/>
  <c r="AI48" i="16"/>
  <c r="AJ48" i="16" s="1"/>
  <c r="U41" i="11"/>
  <c r="V41" i="11" s="1"/>
  <c r="AB46" i="15"/>
  <c r="AC46" i="15" s="1"/>
  <c r="U43" i="41"/>
  <c r="V43" i="41" s="1"/>
  <c r="N37" i="22"/>
  <c r="O37" i="22" s="1"/>
  <c r="L40" i="22"/>
  <c r="U43" i="32"/>
  <c r="V43" i="32" s="1"/>
  <c r="L40" i="10"/>
  <c r="N37" i="10"/>
  <c r="O37" i="10" s="1"/>
  <c r="AC37" i="30"/>
  <c r="U37" i="30"/>
  <c r="AB45" i="9"/>
  <c r="AC45" i="9" s="1"/>
  <c r="U35" i="9"/>
  <c r="U35" i="23"/>
  <c r="V35" i="23" s="1"/>
  <c r="U41" i="15"/>
  <c r="V41" i="15" s="1"/>
  <c r="AI47" i="17"/>
  <c r="AJ47" i="17" s="1"/>
  <c r="Z37" i="34"/>
  <c r="Y43" i="34"/>
  <c r="H40" i="24"/>
  <c r="E46" i="1"/>
  <c r="E47" i="1" s="1"/>
  <c r="U44" i="25"/>
  <c r="V44" i="25" s="1"/>
  <c r="AB45" i="10"/>
  <c r="AC45" i="10" s="1"/>
  <c r="AB45" i="23"/>
  <c r="AC45" i="23" s="1"/>
  <c r="C46" i="1"/>
  <c r="C47" i="1" s="1"/>
  <c r="AQ48" i="9"/>
  <c r="AI48" i="9"/>
  <c r="AI48" i="20"/>
  <c r="AJ48" i="20" s="1"/>
  <c r="U37" i="39"/>
  <c r="V37" i="39" s="1"/>
  <c r="U38" i="9"/>
  <c r="V38" i="9" s="1"/>
  <c r="N39" i="27"/>
  <c r="O39" i="27" s="1"/>
  <c r="L42" i="27"/>
  <c r="U38" i="23"/>
  <c r="V38" i="23" s="1"/>
  <c r="X35" i="19"/>
  <c r="Z44" i="19"/>
  <c r="U43" i="37"/>
  <c r="V43" i="37" s="1"/>
  <c r="U42" i="11"/>
  <c r="V42" i="11" s="1"/>
  <c r="U44" i="33"/>
  <c r="V44" i="33" s="1"/>
  <c r="U38" i="15"/>
  <c r="V38" i="15" s="1"/>
  <c r="AI47" i="15"/>
  <c r="AJ47" i="15" s="1"/>
  <c r="H42" i="39"/>
  <c r="U42" i="20"/>
  <c r="V42" i="20" s="1"/>
  <c r="Y35" i="13"/>
  <c r="Y39" i="13"/>
  <c r="Z39" i="13" s="1"/>
  <c r="Y38" i="13"/>
  <c r="Z38" i="13" s="1"/>
  <c r="Y34" i="13"/>
  <c r="Z34" i="13" s="1"/>
  <c r="Y42" i="13"/>
  <c r="Z42" i="13" s="1"/>
  <c r="Y41" i="13"/>
  <c r="Z41" i="13" s="1"/>
  <c r="Y44" i="26"/>
  <c r="Z44" i="26" s="1"/>
  <c r="Y43" i="26"/>
  <c r="Z43" i="26" s="1"/>
  <c r="Z37" i="26"/>
  <c r="Y46" i="26"/>
  <c r="Z46" i="26" s="1"/>
  <c r="Y41" i="41"/>
  <c r="Z41" i="41" s="1"/>
  <c r="Y36" i="41"/>
  <c r="Z36" i="41" s="1"/>
  <c r="Y43" i="41"/>
  <c r="Z43" i="41" s="1"/>
  <c r="Y40" i="41"/>
  <c r="Z40" i="41" s="1"/>
  <c r="Y44" i="41"/>
  <c r="Z44" i="41" s="1"/>
  <c r="X61" i="37"/>
  <c r="AE55" i="37"/>
  <c r="N44" i="36"/>
  <c r="O44" i="36" s="1"/>
  <c r="AB46" i="17"/>
  <c r="AC46" i="17" s="1"/>
  <c r="Z37" i="35"/>
  <c r="Y43" i="35"/>
  <c r="U37" i="31"/>
  <c r="AC37" i="31"/>
  <c r="AL59" i="23"/>
  <c r="U46" i="30"/>
  <c r="V46" i="30" s="1"/>
  <c r="H42" i="33"/>
  <c r="S35" i="18"/>
  <c r="E16" i="1"/>
  <c r="U43" i="28"/>
  <c r="V43" i="28" s="1"/>
  <c r="U42" i="10"/>
  <c r="V42" i="10" s="1"/>
  <c r="R46" i="34"/>
  <c r="S46" i="34" s="1"/>
  <c r="R44" i="34"/>
  <c r="S44" i="34" s="1"/>
  <c r="S43" i="34"/>
  <c r="L42" i="25"/>
  <c r="N39" i="25"/>
  <c r="O39" i="25" s="1"/>
  <c r="U34" i="12"/>
  <c r="V34" i="12" s="1"/>
  <c r="X35" i="14"/>
  <c r="Z44" i="14"/>
  <c r="U38" i="11"/>
  <c r="V38" i="11" s="1"/>
  <c r="U39" i="40"/>
  <c r="V39" i="40" s="1"/>
  <c r="S42" i="40"/>
  <c r="S52" i="40" s="1"/>
  <c r="AB46" i="16"/>
  <c r="AC46" i="16" s="1"/>
  <c r="U36" i="41"/>
  <c r="V36" i="41" s="1"/>
  <c r="U43" i="25"/>
  <c r="V43" i="25" s="1"/>
  <c r="N35" i="18"/>
  <c r="O35" i="18" s="1"/>
  <c r="Z44" i="15"/>
  <c r="X35" i="15"/>
  <c r="X37" i="37" s="1"/>
  <c r="Z37" i="37" s="1"/>
  <c r="F40" i="1"/>
  <c r="F41" i="1" s="1"/>
  <c r="Y38" i="12"/>
  <c r="Z38" i="12" s="1"/>
  <c r="Y35" i="12"/>
  <c r="Y34" i="12"/>
  <c r="Z34" i="12" s="1"/>
  <c r="Y41" i="12"/>
  <c r="Z41" i="12" s="1"/>
  <c r="Y39" i="12"/>
  <c r="Z39" i="12" s="1"/>
  <c r="Y42" i="12"/>
  <c r="Z42" i="12" s="1"/>
  <c r="AB48" i="41"/>
  <c r="AC48" i="41" s="1"/>
  <c r="U46" i="41"/>
  <c r="V46" i="41" s="1"/>
  <c r="L40" i="9"/>
  <c r="N37" i="9"/>
  <c r="O37" i="9" s="1"/>
  <c r="U37" i="25"/>
  <c r="AC37" i="25"/>
  <c r="AL50" i="41"/>
  <c r="AN50" i="41" s="1"/>
  <c r="AP50" i="41" s="1"/>
  <c r="AL50" i="40"/>
  <c r="AN50" i="40" s="1"/>
  <c r="AP50" i="40" s="1"/>
  <c r="AQ50" i="40" s="1"/>
  <c r="AL50" i="37"/>
  <c r="AN50" i="37" s="1"/>
  <c r="AP50" i="37" s="1"/>
  <c r="AL48" i="23"/>
  <c r="AN48" i="23" s="1"/>
  <c r="AP48" i="23" s="1"/>
  <c r="AQ48" i="23" s="1"/>
  <c r="AL48" i="24"/>
  <c r="AN48" i="24" s="1"/>
  <c r="AP48" i="24" s="1"/>
  <c r="AQ48" i="24" s="1"/>
  <c r="AL48" i="20"/>
  <c r="AN48" i="20" s="1"/>
  <c r="AP48" i="20" s="1"/>
  <c r="AQ48" i="20" s="1"/>
  <c r="AL48" i="22"/>
  <c r="AN48" i="22" s="1"/>
  <c r="AP48" i="22" s="1"/>
  <c r="AL48" i="19"/>
  <c r="AN48" i="19" s="1"/>
  <c r="AP48" i="19" s="1"/>
  <c r="AQ48" i="19" s="1"/>
  <c r="AL48" i="21"/>
  <c r="AN48" i="21" s="1"/>
  <c r="AP48" i="21" s="1"/>
  <c r="AL48" i="18"/>
  <c r="AN48" i="18" s="1"/>
  <c r="AP48" i="18" s="1"/>
  <c r="AQ48" i="18" s="1"/>
  <c r="AL48" i="15"/>
  <c r="AN48" i="15" s="1"/>
  <c r="AP48" i="15" s="1"/>
  <c r="AL48" i="17"/>
  <c r="AN48" i="17" s="1"/>
  <c r="AP48" i="17" s="1"/>
  <c r="AL48" i="16"/>
  <c r="AN48" i="16" s="1"/>
  <c r="AP48" i="16" s="1"/>
  <c r="AQ48" i="16" s="1"/>
  <c r="AL48" i="13"/>
  <c r="AN48" i="13" s="1"/>
  <c r="AP48" i="13" s="1"/>
  <c r="AQ48" i="13" s="1"/>
  <c r="AL48" i="14"/>
  <c r="AN48" i="14" s="1"/>
  <c r="AP48" i="14" s="1"/>
  <c r="AQ48" i="14" s="1"/>
  <c r="AL48" i="12"/>
  <c r="AN48" i="12" s="1"/>
  <c r="AP48" i="12" s="1"/>
  <c r="AL48" i="11"/>
  <c r="AN48" i="11" s="1"/>
  <c r="AP48" i="11" s="1"/>
  <c r="AL48" i="10"/>
  <c r="AN48" i="10" s="1"/>
  <c r="AP48" i="10" s="1"/>
  <c r="AL48" i="9"/>
  <c r="AN48" i="9" s="1"/>
  <c r="AP48" i="9" s="1"/>
  <c r="AQ48" i="21"/>
  <c r="AI48" i="21"/>
  <c r="AJ48" i="21" s="1"/>
  <c r="U43" i="39"/>
  <c r="V43" i="39" s="1"/>
  <c r="S50" i="9"/>
  <c r="U41" i="9"/>
  <c r="V41" i="9" s="1"/>
  <c r="N37" i="16"/>
  <c r="O37" i="16" s="1"/>
  <c r="L40" i="16"/>
  <c r="U42" i="23"/>
  <c r="V42" i="23" s="1"/>
  <c r="X35" i="22"/>
  <c r="Z44" i="22"/>
  <c r="S37" i="12"/>
  <c r="AC37" i="36"/>
  <c r="U37" i="36"/>
  <c r="U44" i="37"/>
  <c r="V44" i="37" s="1"/>
  <c r="S35" i="11"/>
  <c r="U37" i="35"/>
  <c r="AC37" i="35"/>
  <c r="U46" i="33"/>
  <c r="V46" i="33" s="1"/>
  <c r="U35" i="15"/>
  <c r="N39" i="41"/>
  <c r="L42" i="41"/>
  <c r="AI47" i="18"/>
  <c r="AJ47" i="18" s="1"/>
  <c r="U41" i="20"/>
  <c r="V41" i="20" s="1"/>
  <c r="Y38" i="15"/>
  <c r="Z38" i="15" s="1"/>
  <c r="Y35" i="15"/>
  <c r="Y39" i="15"/>
  <c r="Z39" i="15" s="1"/>
  <c r="Y41" i="15"/>
  <c r="Z41" i="15" s="1"/>
  <c r="Y42" i="15"/>
  <c r="Z42" i="15" s="1"/>
  <c r="Y34" i="15"/>
  <c r="Z34" i="15" s="1"/>
  <c r="Y43" i="28"/>
  <c r="Z43" i="28" s="1"/>
  <c r="Z37" i="28"/>
  <c r="Y44" i="28"/>
  <c r="Z44" i="28" s="1"/>
  <c r="Y46" i="28"/>
  <c r="Z46" i="28" s="1"/>
  <c r="U44" i="20"/>
  <c r="V44" i="20" s="1"/>
  <c r="N46" i="36"/>
  <c r="O46" i="36" s="1"/>
  <c r="AB46" i="14"/>
  <c r="AC46" i="14" s="1"/>
  <c r="Y43" i="36"/>
  <c r="Z37" i="36"/>
  <c r="U43" i="31"/>
  <c r="V43" i="31" s="1"/>
  <c r="U44" i="15"/>
  <c r="V44" i="15" s="1"/>
  <c r="N35" i="9"/>
  <c r="O35" i="9" s="1"/>
  <c r="V35" i="9"/>
  <c r="H42" i="27"/>
  <c r="U44" i="30"/>
  <c r="V44" i="30" s="1"/>
  <c r="G10" i="1"/>
  <c r="G11" i="1" s="1"/>
  <c r="H40" i="9"/>
  <c r="H40" i="20"/>
  <c r="U39" i="18"/>
  <c r="V39" i="18" s="1"/>
  <c r="U46" i="28"/>
  <c r="V46" i="28" s="1"/>
  <c r="U44" i="13"/>
  <c r="V44" i="13" s="1"/>
  <c r="L42" i="26"/>
  <c r="N39" i="26"/>
  <c r="O39" i="26" s="1"/>
  <c r="H42" i="25"/>
  <c r="U43" i="40"/>
  <c r="V43" i="40" s="1"/>
  <c r="AI48" i="14"/>
  <c r="AJ48" i="14" s="1"/>
  <c r="U43" i="38"/>
  <c r="V43" i="38" s="1"/>
  <c r="U34" i="11"/>
  <c r="V34" i="11" s="1"/>
  <c r="AB46" i="11"/>
  <c r="AC46" i="11" s="1"/>
  <c r="U40" i="41"/>
  <c r="V40" i="41" s="1"/>
  <c r="L42" i="28"/>
  <c r="N39" i="28"/>
  <c r="O39" i="28" s="1"/>
  <c r="X35" i="16"/>
  <c r="Z44" i="16"/>
  <c r="U39" i="26"/>
  <c r="V39" i="26" s="1"/>
  <c r="S42" i="26"/>
  <c r="Y42" i="24"/>
  <c r="Z42" i="24" s="1"/>
  <c r="Y39" i="24"/>
  <c r="Z39" i="24" s="1"/>
  <c r="Y34" i="24"/>
  <c r="Z34" i="24" s="1"/>
  <c r="Y35" i="24"/>
  <c r="Y38" i="24"/>
  <c r="Z38" i="24" s="1"/>
  <c r="Y41" i="24"/>
  <c r="Z41" i="24" s="1"/>
  <c r="AB48" i="37"/>
  <c r="AC48" i="37" s="1"/>
  <c r="U44" i="29"/>
  <c r="V44" i="29" s="1"/>
  <c r="U44" i="24"/>
  <c r="V44" i="24" s="1"/>
  <c r="U38" i="10"/>
  <c r="V38" i="10" s="1"/>
  <c r="N37" i="21"/>
  <c r="O37" i="21" s="1"/>
  <c r="L40" i="21"/>
  <c r="Y38" i="14"/>
  <c r="Z38" i="14" s="1"/>
  <c r="Y35" i="14"/>
  <c r="Z35" i="14" s="1"/>
  <c r="Y42" i="14"/>
  <c r="Z42" i="14" s="1"/>
  <c r="Y41" i="14"/>
  <c r="Z41" i="14" s="1"/>
  <c r="Y39" i="14"/>
  <c r="Z39" i="14" s="1"/>
  <c r="Y34" i="14"/>
  <c r="Z34" i="14" s="1"/>
  <c r="U34" i="18"/>
  <c r="V34" i="18" s="1"/>
  <c r="D74" i="6"/>
  <c r="J210" i="8"/>
  <c r="AE41" i="23"/>
  <c r="AE41" i="21"/>
  <c r="AE41" i="24"/>
  <c r="AE41" i="19"/>
  <c r="AE41" i="22"/>
  <c r="AE41" i="20"/>
  <c r="U41" i="13"/>
  <c r="V41" i="13" s="1"/>
  <c r="L42" i="30"/>
  <c r="N39" i="30"/>
  <c r="O39" i="30" s="1"/>
  <c r="U39" i="12"/>
  <c r="V39" i="12" s="1"/>
  <c r="AB45" i="22"/>
  <c r="AC45" i="22" s="1"/>
  <c r="D117" i="7"/>
  <c r="AL44" i="30"/>
  <c r="AL44" i="26"/>
  <c r="AL44" i="25"/>
  <c r="AL44" i="27"/>
  <c r="AL44" i="29"/>
  <c r="AL44" i="28"/>
  <c r="H40" i="19"/>
  <c r="V29" i="15"/>
  <c r="U37" i="37"/>
  <c r="V37" i="37" s="1"/>
  <c r="H42" i="38"/>
  <c r="Z37" i="25"/>
  <c r="Y43" i="25"/>
  <c r="Z43" i="25" s="1"/>
  <c r="Y46" i="25"/>
  <c r="Z46" i="25" s="1"/>
  <c r="Y44" i="25"/>
  <c r="Z44" i="25" s="1"/>
  <c r="AB46" i="13"/>
  <c r="AC46" i="13" s="1"/>
  <c r="U43" i="30"/>
  <c r="V43" i="30" s="1"/>
  <c r="L42" i="40"/>
  <c r="N39" i="40"/>
  <c r="D236" i="7"/>
  <c r="AL43" i="41"/>
  <c r="AE59" i="22"/>
  <c r="AL53" i="22"/>
  <c r="S37" i="18"/>
  <c r="H40" i="21"/>
  <c r="U44" i="41"/>
  <c r="V44" i="41" s="1"/>
  <c r="S42" i="39"/>
  <c r="U39" i="39"/>
  <c r="V39" i="39" s="1"/>
  <c r="AB45" i="13"/>
  <c r="AC45" i="13" s="1"/>
  <c r="H42" i="31"/>
  <c r="L40" i="23"/>
  <c r="N37" i="23"/>
  <c r="U44" i="27"/>
  <c r="V44" i="27" s="1"/>
  <c r="L40" i="19"/>
  <c r="N37" i="19"/>
  <c r="O37" i="19" s="1"/>
  <c r="D116" i="7"/>
  <c r="AL43" i="30"/>
  <c r="AL43" i="27"/>
  <c r="AL43" i="25"/>
  <c r="AL43" i="28"/>
  <c r="AL43" i="26"/>
  <c r="AL43" i="29"/>
  <c r="S42" i="29"/>
  <c r="S52" i="29" s="1"/>
  <c r="U39" i="29"/>
  <c r="V39" i="29" s="1"/>
  <c r="AC37" i="26"/>
  <c r="U37" i="26"/>
  <c r="N39" i="38"/>
  <c r="O39" i="38" s="1"/>
  <c r="L42" i="38"/>
  <c r="S35" i="14"/>
  <c r="AB45" i="12"/>
  <c r="AC45" i="12" s="1"/>
  <c r="AB47" i="37"/>
  <c r="AC47" i="37" s="1"/>
  <c r="AI48" i="10"/>
  <c r="AQ48" i="10"/>
  <c r="AI48" i="23"/>
  <c r="AJ48" i="23" s="1"/>
  <c r="U44" i="39"/>
  <c r="V44" i="39" s="1"/>
  <c r="U42" i="9"/>
  <c r="V42" i="9" s="1"/>
  <c r="U41" i="23"/>
  <c r="V41" i="23" s="1"/>
  <c r="U44" i="23"/>
  <c r="V44" i="23" s="1"/>
  <c r="X35" i="17"/>
  <c r="Z44" i="17"/>
  <c r="R46" i="36"/>
  <c r="S46" i="36" s="1"/>
  <c r="R44" i="36"/>
  <c r="S44" i="36" s="1"/>
  <c r="S43" i="36"/>
  <c r="U41" i="22"/>
  <c r="V41" i="22" s="1"/>
  <c r="S39" i="36"/>
  <c r="R46" i="35"/>
  <c r="S46" i="35" s="1"/>
  <c r="S43" i="35"/>
  <c r="R44" i="35"/>
  <c r="S44" i="35" s="1"/>
  <c r="AC37" i="33"/>
  <c r="U37" i="33"/>
  <c r="U34" i="15"/>
  <c r="V34" i="15" s="1"/>
  <c r="E10" i="1"/>
  <c r="E11" i="1" s="1"/>
  <c r="E52" i="1"/>
  <c r="E53" i="1" s="1"/>
  <c r="AI47" i="16"/>
  <c r="AJ47" i="16" s="1"/>
  <c r="X55" i="41"/>
  <c r="U35" i="20"/>
  <c r="V35" i="20" s="1"/>
  <c r="Y35" i="18"/>
  <c r="Z35" i="18" s="1"/>
  <c r="Y39" i="18"/>
  <c r="Z39" i="18" s="1"/>
  <c r="Y38" i="18"/>
  <c r="Z38" i="18" s="1"/>
  <c r="Y34" i="18"/>
  <c r="Z34" i="18" s="1"/>
  <c r="Y42" i="18"/>
  <c r="Z42" i="18" s="1"/>
  <c r="Y41" i="18"/>
  <c r="Z41" i="18" s="1"/>
  <c r="Y44" i="27"/>
  <c r="Z44" i="27" s="1"/>
  <c r="Y46" i="27"/>
  <c r="Z46" i="27" s="1"/>
  <c r="Z37" i="27"/>
  <c r="Y43" i="27"/>
  <c r="Z43" i="27" s="1"/>
  <c r="N43" i="36"/>
  <c r="O43" i="36" s="1"/>
  <c r="AB46" i="18"/>
  <c r="AC46" i="18" s="1"/>
  <c r="S35" i="19"/>
  <c r="O29" i="27"/>
  <c r="U41" i="17"/>
  <c r="V41" i="17" s="1"/>
  <c r="L37" i="18"/>
  <c r="O29" i="20"/>
  <c r="C16" i="1"/>
  <c r="U42" i="18"/>
  <c r="V42" i="18" s="1"/>
  <c r="F52" i="1"/>
  <c r="F53" i="1" s="1"/>
  <c r="U44" i="28"/>
  <c r="V44" i="28" s="1"/>
  <c r="H40" i="22"/>
  <c r="L40" i="24"/>
  <c r="N37" i="24"/>
  <c r="O37" i="24" s="1"/>
  <c r="N44" i="34"/>
  <c r="O44" i="34" s="1"/>
  <c r="U39" i="21"/>
  <c r="V39" i="21" s="1"/>
  <c r="AI47" i="13"/>
  <c r="AJ47" i="13" s="1"/>
  <c r="U46" i="32"/>
  <c r="V46" i="32" s="1"/>
  <c r="Y38" i="22"/>
  <c r="Z38" i="22" s="1"/>
  <c r="Y34" i="22"/>
  <c r="Z34" i="22" s="1"/>
  <c r="Y42" i="22"/>
  <c r="Z42" i="22" s="1"/>
  <c r="Y41" i="22"/>
  <c r="Z41" i="22" s="1"/>
  <c r="Y39" i="22"/>
  <c r="Z39" i="22" s="1"/>
  <c r="Y35" i="22"/>
  <c r="Z35" i="22" s="1"/>
  <c r="AB46" i="23"/>
  <c r="AC46" i="23" s="1"/>
  <c r="U39" i="16"/>
  <c r="V39" i="16" s="1"/>
  <c r="U41" i="12"/>
  <c r="V41" i="12" s="1"/>
  <c r="U34" i="10"/>
  <c r="V34" i="10" s="1"/>
  <c r="D200" i="7"/>
  <c r="AL44" i="34"/>
  <c r="AL44" i="36"/>
  <c r="AL44" i="35"/>
  <c r="AI49" i="37"/>
  <c r="AQ49" i="37"/>
  <c r="U37" i="34"/>
  <c r="AC37" i="34"/>
  <c r="Z37" i="38"/>
  <c r="Y43" i="38"/>
  <c r="Z43" i="38" s="1"/>
  <c r="Y44" i="38"/>
  <c r="Z44" i="38" s="1"/>
  <c r="U44" i="14"/>
  <c r="V44" i="14" s="1"/>
  <c r="N46" i="34"/>
  <c r="O46" i="34" s="1"/>
  <c r="L40" i="13"/>
  <c r="N37" i="13"/>
  <c r="O37" i="13" s="1"/>
  <c r="AI48" i="19"/>
  <c r="AJ48" i="19" s="1"/>
  <c r="X37" i="41"/>
  <c r="Z37" i="41" s="1"/>
  <c r="Z46" i="41"/>
  <c r="L40" i="15"/>
  <c r="N37" i="15"/>
  <c r="O37" i="15" s="1"/>
  <c r="D52" i="1"/>
  <c r="D53" i="1" s="1"/>
  <c r="H42" i="34"/>
  <c r="U39" i="27"/>
  <c r="V39" i="27" s="1"/>
  <c r="S42" i="27"/>
  <c r="S52" i="27" s="1"/>
  <c r="V29" i="27"/>
  <c r="U39" i="11"/>
  <c r="V39" i="11" s="1"/>
  <c r="AI49" i="41"/>
  <c r="AJ49" i="41" s="1"/>
  <c r="U44" i="32"/>
  <c r="V44" i="32" s="1"/>
  <c r="Y44" i="40"/>
  <c r="Z44" i="40" s="1"/>
  <c r="Y43" i="40"/>
  <c r="Z43" i="40" s="1"/>
  <c r="U44" i="31"/>
  <c r="V44" i="31" s="1"/>
  <c r="U38" i="18"/>
  <c r="V38" i="18" s="1"/>
  <c r="U37" i="28"/>
  <c r="AC37" i="28"/>
  <c r="G40" i="1"/>
  <c r="G41" i="1" s="1"/>
  <c r="U41" i="41"/>
  <c r="V41" i="41" s="1"/>
  <c r="U44" i="12"/>
  <c r="V44" i="12" s="1"/>
  <c r="AB45" i="24"/>
  <c r="AC45" i="24" s="1"/>
  <c r="N35" i="17"/>
  <c r="O35" i="17" s="1"/>
  <c r="U46" i="27"/>
  <c r="V46" i="27" s="1"/>
  <c r="U46" i="40"/>
  <c r="V46" i="40" s="1"/>
  <c r="U43" i="26"/>
  <c r="V43" i="26" s="1"/>
  <c r="U42" i="14"/>
  <c r="V42" i="14" s="1"/>
  <c r="AB45" i="14"/>
  <c r="AC45" i="14" s="1"/>
  <c r="AB47" i="40"/>
  <c r="AC47" i="40" s="1"/>
  <c r="H40" i="14"/>
  <c r="N39" i="39"/>
  <c r="O39" i="39" s="1"/>
  <c r="L42" i="39"/>
  <c r="AI48" i="13"/>
  <c r="AJ48" i="13" s="1"/>
  <c r="AI48" i="22"/>
  <c r="AJ48" i="22" s="1"/>
  <c r="AQ48" i="22"/>
  <c r="U34" i="24"/>
  <c r="V34" i="24" s="1"/>
  <c r="U34" i="23"/>
  <c r="V34" i="23" s="1"/>
  <c r="X35" i="9"/>
  <c r="Z44" i="9"/>
  <c r="X35" i="18"/>
  <c r="Z44" i="18"/>
  <c r="S35" i="22"/>
  <c r="U39" i="33"/>
  <c r="V39" i="33" s="1"/>
  <c r="S42" i="33"/>
  <c r="S52" i="33" s="1"/>
  <c r="G46" i="1"/>
  <c r="G47" i="1" s="1"/>
  <c r="E22" i="1"/>
  <c r="E23" i="1" s="1"/>
  <c r="U43" i="33"/>
  <c r="V43" i="33" s="1"/>
  <c r="U39" i="15"/>
  <c r="V39" i="15" s="1"/>
  <c r="AI47" i="20"/>
  <c r="AJ47" i="20" s="1"/>
  <c r="U34" i="20"/>
  <c r="V34" i="20" s="1"/>
  <c r="Y38" i="16"/>
  <c r="Z38" i="16" s="1"/>
  <c r="Y42" i="16"/>
  <c r="Z42" i="16" s="1"/>
  <c r="Y41" i="16"/>
  <c r="Z41" i="16" s="1"/>
  <c r="Y39" i="16"/>
  <c r="Z39" i="16" s="1"/>
  <c r="Y35" i="16"/>
  <c r="Z35" i="16" s="1"/>
  <c r="Y34" i="16"/>
  <c r="Z34" i="16" s="1"/>
  <c r="Y46" i="29"/>
  <c r="Z46" i="29" s="1"/>
  <c r="Y44" i="29"/>
  <c r="Z44" i="29" s="1"/>
  <c r="Y43" i="29"/>
  <c r="Z43" i="29" s="1"/>
  <c r="Z37" i="29"/>
  <c r="V35" i="13"/>
  <c r="N35" i="13"/>
  <c r="O35" i="13" s="1"/>
  <c r="AB46" i="19"/>
  <c r="AC46" i="19" s="1"/>
  <c r="U42" i="19"/>
  <c r="V42" i="19" s="1"/>
  <c r="U42" i="17"/>
  <c r="V42" i="17" s="1"/>
  <c r="H42" i="32"/>
  <c r="H42" i="35"/>
  <c r="V29" i="20"/>
  <c r="U41" i="18"/>
  <c r="V41" i="18" s="1"/>
  <c r="AJ29" i="20"/>
  <c r="U42" i="16"/>
  <c r="V42" i="16" s="1"/>
  <c r="U39" i="13"/>
  <c r="V39" i="13" s="1"/>
  <c r="U37" i="41"/>
  <c r="V37" i="41" s="1"/>
  <c r="S42" i="28"/>
  <c r="S52" i="28" s="1"/>
  <c r="U39" i="28"/>
  <c r="V39" i="28" s="1"/>
  <c r="Y43" i="37"/>
  <c r="Z43" i="37" s="1"/>
  <c r="Y44" i="37"/>
  <c r="Z44" i="37" s="1"/>
  <c r="N43" i="34"/>
  <c r="O43" i="34" s="1"/>
  <c r="U35" i="21"/>
  <c r="V35" i="21" s="1"/>
  <c r="U46" i="25"/>
  <c r="V46" i="25" s="1"/>
  <c r="S42" i="31"/>
  <c r="S52" i="31" s="1"/>
  <c r="U39" i="31"/>
  <c r="V39" i="31" s="1"/>
  <c r="AI47" i="12"/>
  <c r="AJ47" i="12" s="1"/>
  <c r="Y38" i="23"/>
  <c r="Z38" i="23" s="1"/>
  <c r="Y41" i="23"/>
  <c r="Z41" i="23" s="1"/>
  <c r="Y34" i="23"/>
  <c r="Z34" i="23" s="1"/>
  <c r="Y39" i="23"/>
  <c r="Z39" i="23" s="1"/>
  <c r="Y42" i="23"/>
  <c r="Z42" i="23" s="1"/>
  <c r="Y35" i="23"/>
  <c r="AE65" i="35"/>
  <c r="AF37" i="35" s="1"/>
  <c r="AE65" i="34"/>
  <c r="AF37" i="34" s="1"/>
  <c r="AE65" i="36"/>
  <c r="AF37" i="36" s="1"/>
  <c r="J303" i="8"/>
  <c r="U44" i="18"/>
  <c r="V44" i="18" s="1"/>
  <c r="U44" i="26"/>
  <c r="V44" i="26" s="1"/>
  <c r="U38" i="14"/>
  <c r="V38" i="14" s="1"/>
  <c r="AB47" i="41"/>
  <c r="AC47" i="41" s="1"/>
  <c r="AI48" i="18"/>
  <c r="AJ48" i="18" s="1"/>
  <c r="AI48" i="24"/>
  <c r="AJ48" i="24" s="1"/>
  <c r="U39" i="24"/>
  <c r="V39" i="24" s="1"/>
  <c r="H40" i="15"/>
  <c r="H40" i="18"/>
  <c r="U39" i="23"/>
  <c r="V39" i="23" s="1"/>
  <c r="AE46" i="41"/>
  <c r="AE46" i="40"/>
  <c r="AE46" i="37"/>
  <c r="AG46" i="37" s="1"/>
  <c r="AE44" i="24"/>
  <c r="AE44" i="23"/>
  <c r="AE44" i="22"/>
  <c r="AE44" i="21"/>
  <c r="AE44" i="20"/>
  <c r="AE44" i="19"/>
  <c r="AE44" i="16"/>
  <c r="AE44" i="18"/>
  <c r="AE44" i="17"/>
  <c r="AE44" i="15"/>
  <c r="AE44" i="14"/>
  <c r="AE44" i="12"/>
  <c r="AE44" i="13"/>
  <c r="AE44" i="11"/>
  <c r="AE44" i="9"/>
  <c r="AE44" i="10"/>
  <c r="J249" i="8"/>
  <c r="X35" i="20"/>
  <c r="Z44" i="20"/>
  <c r="N43" i="35"/>
  <c r="O43" i="35" s="1"/>
  <c r="U42" i="22"/>
  <c r="V42" i="22" s="1"/>
  <c r="D158" i="7"/>
  <c r="AL43" i="31"/>
  <c r="AL43" i="32"/>
  <c r="AL43" i="33"/>
  <c r="U42" i="21"/>
  <c r="V42" i="21" s="1"/>
  <c r="AJ29" i="15"/>
  <c r="H40" i="17"/>
  <c r="AL49" i="41"/>
  <c r="AN49" i="41" s="1"/>
  <c r="AL49" i="40"/>
  <c r="AN49" i="40" s="1"/>
  <c r="AL49" i="37"/>
  <c r="AN49" i="37" s="1"/>
  <c r="AL47" i="22"/>
  <c r="AN47" i="22" s="1"/>
  <c r="AL47" i="24"/>
  <c r="AN47" i="24" s="1"/>
  <c r="AL47" i="23"/>
  <c r="AN47" i="23" s="1"/>
  <c r="AL47" i="21"/>
  <c r="AN47" i="21" s="1"/>
  <c r="AL47" i="17"/>
  <c r="AN47" i="17" s="1"/>
  <c r="AL47" i="20"/>
  <c r="AN47" i="20" s="1"/>
  <c r="AL47" i="19"/>
  <c r="AN47" i="19" s="1"/>
  <c r="AL47" i="18"/>
  <c r="AN47" i="18" s="1"/>
  <c r="AL47" i="15"/>
  <c r="AN47" i="15" s="1"/>
  <c r="AL47" i="16"/>
  <c r="AN47" i="16" s="1"/>
  <c r="AL47" i="11"/>
  <c r="AN47" i="11" s="1"/>
  <c r="AL47" i="13"/>
  <c r="AN47" i="13" s="1"/>
  <c r="AL47" i="14"/>
  <c r="AN47" i="14" s="1"/>
  <c r="AL47" i="12"/>
  <c r="AN47" i="12" s="1"/>
  <c r="AL47" i="10"/>
  <c r="AN47" i="10" s="1"/>
  <c r="AL47" i="9"/>
  <c r="AN47" i="9" s="1"/>
  <c r="AI47" i="19"/>
  <c r="AJ47" i="19" s="1"/>
  <c r="H42" i="26"/>
  <c r="U38" i="20"/>
  <c r="V38" i="20" s="1"/>
  <c r="Y39" i="17"/>
  <c r="Z39" i="17" s="1"/>
  <c r="Y34" i="17"/>
  <c r="Z34" i="17" s="1"/>
  <c r="Y42" i="17"/>
  <c r="Z42" i="17" s="1"/>
  <c r="Y41" i="17"/>
  <c r="Z41" i="17" s="1"/>
  <c r="Y38" i="17"/>
  <c r="Z38" i="17" s="1"/>
  <c r="Y35" i="17"/>
  <c r="Z35" i="17" s="1"/>
  <c r="Y43" i="30"/>
  <c r="Z43" i="30" s="1"/>
  <c r="Z37" i="30"/>
  <c r="Y44" i="30"/>
  <c r="Z44" i="30" s="1"/>
  <c r="Y46" i="30"/>
  <c r="Z46" i="30" s="1"/>
  <c r="G28" i="1"/>
  <c r="G29" i="1" s="1"/>
  <c r="AB46" i="12"/>
  <c r="AC46" i="12" s="1"/>
  <c r="AB46" i="20"/>
  <c r="AC46" i="20" s="1"/>
  <c r="U38" i="19"/>
  <c r="V38" i="19" s="1"/>
  <c r="U38" i="17"/>
  <c r="V38" i="17" s="1"/>
  <c r="N37" i="20"/>
  <c r="O37" i="20" s="1"/>
  <c r="L40" i="20"/>
  <c r="D40" i="1"/>
  <c r="D41" i="1" s="1"/>
  <c r="F16" i="1"/>
  <c r="S35" i="16"/>
  <c r="N35" i="11"/>
  <c r="O35" i="11" s="1"/>
  <c r="X35" i="10"/>
  <c r="Z44" i="10"/>
  <c r="N39" i="36"/>
  <c r="O39" i="36" s="1"/>
  <c r="L42" i="36"/>
  <c r="L52" i="36" s="1"/>
  <c r="AB45" i="21"/>
  <c r="AC45" i="21" s="1"/>
  <c r="U39" i="9"/>
  <c r="V39" i="9" s="1"/>
  <c r="U37" i="38"/>
  <c r="V37" i="38" s="1"/>
  <c r="AC37" i="32"/>
  <c r="U37" i="32"/>
  <c r="L42" i="33"/>
  <c r="N39" i="33"/>
  <c r="O39" i="33" s="1"/>
  <c r="AB45" i="11"/>
  <c r="AC45" i="11" s="1"/>
  <c r="U34" i="9"/>
  <c r="V34" i="9" s="1"/>
  <c r="U44" i="38"/>
  <c r="V44" i="38" s="1"/>
  <c r="U42" i="15"/>
  <c r="V42" i="15" s="1"/>
  <c r="U46" i="31"/>
  <c r="V46" i="31" s="1"/>
  <c r="H42" i="36"/>
  <c r="AI48" i="17"/>
  <c r="AJ48" i="17" s="1"/>
  <c r="AQ48" i="17"/>
  <c r="S42" i="35"/>
  <c r="U39" i="35"/>
  <c r="V39" i="35" s="1"/>
  <c r="D10" i="1"/>
  <c r="D11" i="1" s="1"/>
  <c r="AC37" i="27"/>
  <c r="U37" i="27"/>
  <c r="U44" i="17"/>
  <c r="V44" i="17" s="1"/>
  <c r="L40" i="12"/>
  <c r="N37" i="12"/>
  <c r="O37" i="12" s="1"/>
  <c r="AB45" i="15"/>
  <c r="AC45" i="15" s="1"/>
  <c r="U43" i="27"/>
  <c r="V43" i="27" s="1"/>
  <c r="U44" i="16"/>
  <c r="V44" i="16" s="1"/>
  <c r="U46" i="26"/>
  <c r="V46" i="26" s="1"/>
  <c r="U41" i="14"/>
  <c r="V41" i="14" s="1"/>
  <c r="AB45" i="16"/>
  <c r="AC45" i="16" s="1"/>
  <c r="L40" i="17"/>
  <c r="N37" i="17"/>
  <c r="O37" i="17" s="1"/>
  <c r="AQ48" i="11"/>
  <c r="AI48" i="11"/>
  <c r="AQ50" i="37"/>
  <c r="AI50" i="37"/>
  <c r="U42" i="24"/>
  <c r="V42" i="24" s="1"/>
  <c r="U44" i="22"/>
  <c r="V44" i="22" s="1"/>
  <c r="F46" i="1"/>
  <c r="F47" i="1" s="1"/>
  <c r="S35" i="10"/>
  <c r="X35" i="11"/>
  <c r="Z44" i="11"/>
  <c r="X35" i="21"/>
  <c r="Z44" i="21"/>
  <c r="N46" i="35"/>
  <c r="O46" i="35" s="1"/>
  <c r="D497" i="6"/>
  <c r="J348" i="8"/>
  <c r="D497" i="7" s="1"/>
  <c r="U38" i="22"/>
  <c r="V38" i="22" s="1"/>
  <c r="U44" i="21"/>
  <c r="V44" i="21" s="1"/>
  <c r="AJ29" i="27"/>
  <c r="U38" i="21"/>
  <c r="V38" i="21" s="1"/>
  <c r="U44" i="19"/>
  <c r="V44" i="19" s="1"/>
  <c r="AI47" i="9"/>
  <c r="AJ47" i="9" s="1"/>
  <c r="AI47" i="21"/>
  <c r="AJ47" i="21" s="1"/>
  <c r="U39" i="20"/>
  <c r="V39" i="20" s="1"/>
  <c r="Y38" i="19"/>
  <c r="Z38" i="19" s="1"/>
  <c r="Y42" i="19"/>
  <c r="Z42" i="19" s="1"/>
  <c r="Y41" i="19"/>
  <c r="Z41" i="19" s="1"/>
  <c r="Y34" i="19"/>
  <c r="Z34" i="19" s="1"/>
  <c r="Y39" i="19"/>
  <c r="Z39" i="19" s="1"/>
  <c r="Y35" i="19"/>
  <c r="Z35" i="19" s="1"/>
  <c r="Y44" i="31"/>
  <c r="Z44" i="31" s="1"/>
  <c r="Z37" i="31"/>
  <c r="Y46" i="31"/>
  <c r="Z46" i="31" s="1"/>
  <c r="Y43" i="31"/>
  <c r="Z43" i="31" s="1"/>
  <c r="AE48" i="41"/>
  <c r="AG48" i="41" s="1"/>
  <c r="AE48" i="40"/>
  <c r="AG48" i="40" s="1"/>
  <c r="AE48" i="37"/>
  <c r="AG48" i="37" s="1"/>
  <c r="AE46" i="24"/>
  <c r="AG46" i="24" s="1"/>
  <c r="AE46" i="23"/>
  <c r="AG46" i="23" s="1"/>
  <c r="AE46" i="21"/>
  <c r="AG46" i="21" s="1"/>
  <c r="AE46" i="20"/>
  <c r="AG46" i="20" s="1"/>
  <c r="AE46" i="19"/>
  <c r="AG46" i="19" s="1"/>
  <c r="AE46" i="22"/>
  <c r="AG46" i="22" s="1"/>
  <c r="AE46" i="18"/>
  <c r="AG46" i="18" s="1"/>
  <c r="AE46" i="14"/>
  <c r="AG46" i="14" s="1"/>
  <c r="AE46" i="15"/>
  <c r="AG46" i="15" s="1"/>
  <c r="AE46" i="17"/>
  <c r="AG46" i="17" s="1"/>
  <c r="AE46" i="16"/>
  <c r="AG46" i="16" s="1"/>
  <c r="AE46" i="12"/>
  <c r="AG46" i="12" s="1"/>
  <c r="AE46" i="10"/>
  <c r="AG46" i="10" s="1"/>
  <c r="AE46" i="13"/>
  <c r="AG46" i="13" s="1"/>
  <c r="AE46" i="11"/>
  <c r="AG46" i="11" s="1"/>
  <c r="AE46" i="9"/>
  <c r="AG46" i="9" s="1"/>
  <c r="J251" i="8"/>
  <c r="AB46" i="21"/>
  <c r="AC46" i="21" s="1"/>
  <c r="N39" i="32"/>
  <c r="O39" i="32" s="1"/>
  <c r="L42" i="32"/>
  <c r="U41" i="19"/>
  <c r="V41" i="19" s="1"/>
  <c r="U34" i="17"/>
  <c r="V34" i="17" s="1"/>
  <c r="H40" i="13"/>
  <c r="S37" i="23"/>
  <c r="AQ29" i="20"/>
  <c r="S39" i="25"/>
  <c r="U41" i="16"/>
  <c r="V41" i="16" s="1"/>
  <c r="U42" i="12"/>
  <c r="V42" i="12" s="1"/>
  <c r="AB45" i="20"/>
  <c r="AC45" i="20" s="1"/>
  <c r="C10" i="1"/>
  <c r="C11" i="1" s="1"/>
  <c r="S40" i="20"/>
  <c r="S50" i="20" s="1"/>
  <c r="U37" i="20"/>
  <c r="V37" i="20" s="1"/>
  <c r="U43" i="29"/>
  <c r="V43" i="29" s="1"/>
  <c r="U38" i="13"/>
  <c r="V38" i="13" s="1"/>
  <c r="AE47" i="41"/>
  <c r="AG47" i="41" s="1"/>
  <c r="AE47" i="40"/>
  <c r="AG47" i="40" s="1"/>
  <c r="AE47" i="37"/>
  <c r="AG47" i="37" s="1"/>
  <c r="AE45" i="23"/>
  <c r="AG45" i="23" s="1"/>
  <c r="AE45" i="22"/>
  <c r="AG45" i="22" s="1"/>
  <c r="AE45" i="24"/>
  <c r="AG45" i="24" s="1"/>
  <c r="AE45" i="21"/>
  <c r="AG45" i="21" s="1"/>
  <c r="AE45" i="20"/>
  <c r="AG45" i="20" s="1"/>
  <c r="AE45" i="19"/>
  <c r="AG45" i="19" s="1"/>
  <c r="AE45" i="18"/>
  <c r="AG45" i="18" s="1"/>
  <c r="AE45" i="16"/>
  <c r="AG45" i="16" s="1"/>
  <c r="AE45" i="14"/>
  <c r="AG45" i="14" s="1"/>
  <c r="AE45" i="13"/>
  <c r="AG45" i="13" s="1"/>
  <c r="AE45" i="15"/>
  <c r="AG45" i="15" s="1"/>
  <c r="AE45" i="17"/>
  <c r="AG45" i="17" s="1"/>
  <c r="AE45" i="12"/>
  <c r="AG45" i="12" s="1"/>
  <c r="AE45" i="11"/>
  <c r="AG45" i="11" s="1"/>
  <c r="AE45" i="9"/>
  <c r="AG45" i="9" s="1"/>
  <c r="AE45" i="10"/>
  <c r="AG45" i="10" s="1"/>
  <c r="J250" i="8"/>
  <c r="AI47" i="14"/>
  <c r="AJ47" i="14" s="1"/>
  <c r="Y41" i="10"/>
  <c r="Z41" i="10" s="1"/>
  <c r="Y39" i="10"/>
  <c r="Z39" i="10" s="1"/>
  <c r="Y35" i="10"/>
  <c r="Z35" i="10" s="1"/>
  <c r="Y34" i="10"/>
  <c r="Z34" i="10" s="1"/>
  <c r="Y38" i="10"/>
  <c r="Z38" i="10" s="1"/>
  <c r="Y42" i="10"/>
  <c r="Z42" i="10" s="1"/>
  <c r="U42" i="13"/>
  <c r="V42" i="13" s="1"/>
  <c r="AB45" i="19"/>
  <c r="AC45" i="19" s="1"/>
  <c r="Y44" i="39"/>
  <c r="Z44" i="39" s="1"/>
  <c r="Y43" i="39"/>
  <c r="Z43" i="39" s="1"/>
  <c r="Z37" i="39"/>
  <c r="H40" i="16"/>
  <c r="S39" i="32"/>
  <c r="U35" i="12"/>
  <c r="V35" i="12" s="1"/>
  <c r="AB45" i="17"/>
  <c r="AC45" i="17" s="1"/>
  <c r="H40" i="11"/>
  <c r="O37" i="11"/>
  <c r="AQ48" i="12"/>
  <c r="AI48" i="12"/>
  <c r="AI50" i="40"/>
  <c r="AJ50" i="40" s="1"/>
  <c r="S35" i="24"/>
  <c r="S37" i="24" s="1"/>
  <c r="U39" i="10"/>
  <c r="V39" i="10" s="1"/>
  <c r="X35" i="12"/>
  <c r="Z44" i="12"/>
  <c r="X35" i="23"/>
  <c r="Z44" i="23"/>
  <c r="N44" i="35"/>
  <c r="O44" i="35" s="1"/>
  <c r="U34" i="22"/>
  <c r="V34" i="22" s="1"/>
  <c r="AI29" i="34"/>
  <c r="AJ29" i="34" s="1"/>
  <c r="AQ29" i="34"/>
  <c r="F33" i="1"/>
  <c r="F34" i="1" s="1"/>
  <c r="F35" i="1" s="1"/>
  <c r="S50" i="21"/>
  <c r="U41" i="21"/>
  <c r="V41" i="21" s="1"/>
  <c r="U44" i="9"/>
  <c r="V44" i="9" s="1"/>
  <c r="D16" i="1"/>
  <c r="D22" i="1"/>
  <c r="D23" i="1" s="1"/>
  <c r="AI47" i="10"/>
  <c r="AJ47" i="10" s="1"/>
  <c r="AI47" i="22"/>
  <c r="AJ47" i="22" s="1"/>
  <c r="Y41" i="9"/>
  <c r="Z41" i="9" s="1"/>
  <c r="Y42" i="9"/>
  <c r="Z42" i="9" s="1"/>
  <c r="Y35" i="9"/>
  <c r="Y38" i="9"/>
  <c r="Z38" i="9" s="1"/>
  <c r="Y34" i="9"/>
  <c r="Z34" i="9" s="1"/>
  <c r="Y39" i="9"/>
  <c r="Z39" i="9" s="1"/>
  <c r="Y34" i="21"/>
  <c r="Z34" i="21" s="1"/>
  <c r="Y38" i="21"/>
  <c r="Z38" i="21" s="1"/>
  <c r="Y42" i="21"/>
  <c r="Z42" i="21" s="1"/>
  <c r="Y41" i="21"/>
  <c r="Z41" i="21" s="1"/>
  <c r="Y35" i="21"/>
  <c r="Y39" i="21"/>
  <c r="Z39" i="21" s="1"/>
  <c r="Y46" i="32"/>
  <c r="Z46" i="32" s="1"/>
  <c r="Y44" i="32"/>
  <c r="Z44" i="32" s="1"/>
  <c r="Z37" i="32"/>
  <c r="Y43" i="32"/>
  <c r="Z43" i="32" s="1"/>
  <c r="O39" i="40"/>
  <c r="H42" i="40"/>
  <c r="AB46" i="9"/>
  <c r="AC46" i="9" s="1"/>
  <c r="AB46" i="24"/>
  <c r="AC46" i="24" s="1"/>
  <c r="L42" i="29"/>
  <c r="N39" i="29"/>
  <c r="O39" i="29" s="1"/>
  <c r="E28" i="1"/>
  <c r="E29" i="1" s="1"/>
  <c r="U34" i="19"/>
  <c r="V34" i="19" s="1"/>
  <c r="C34" i="1"/>
  <c r="C35" i="1" s="1"/>
  <c r="U39" i="17"/>
  <c r="V39" i="17" s="1"/>
  <c r="H42" i="37"/>
  <c r="U46" i="29"/>
  <c r="V46" i="29" s="1"/>
  <c r="O37" i="23"/>
  <c r="H40" i="23"/>
  <c r="U38" i="16"/>
  <c r="V38" i="16" s="1"/>
  <c r="H40" i="10"/>
  <c r="D237" i="7"/>
  <c r="AL44" i="41"/>
  <c r="H42" i="29"/>
  <c r="S40" i="13"/>
  <c r="U37" i="13"/>
  <c r="V37" i="13" s="1"/>
  <c r="U44" i="40"/>
  <c r="V44" i="40" s="1"/>
  <c r="X37" i="40"/>
  <c r="Z37" i="40" s="1"/>
  <c r="Z46" i="40"/>
  <c r="Q61" i="41"/>
  <c r="AI49" i="40"/>
  <c r="AJ49" i="40" s="1"/>
  <c r="AB48" i="40"/>
  <c r="AC48" i="40" s="1"/>
  <c r="D36" i="7"/>
  <c r="AL42" i="15"/>
  <c r="AL42" i="9"/>
  <c r="AL42" i="14"/>
  <c r="AL42" i="13"/>
  <c r="AL42" i="17"/>
  <c r="AL42" i="18"/>
  <c r="AL42" i="11"/>
  <c r="AL42" i="10"/>
  <c r="AL42" i="12"/>
  <c r="AL42" i="16"/>
  <c r="H42" i="28"/>
  <c r="L42" i="37"/>
  <c r="N39" i="37"/>
  <c r="O39" i="37" s="1"/>
  <c r="U35" i="13"/>
  <c r="F10" i="1"/>
  <c r="F11" i="1" s="1"/>
  <c r="U34" i="14"/>
  <c r="V34" i="14" s="1"/>
  <c r="S40" i="15"/>
  <c r="S50" i="15" s="1"/>
  <c r="U37" i="15"/>
  <c r="V37" i="15" s="1"/>
  <c r="U34" i="13"/>
  <c r="V34" i="13" s="1"/>
  <c r="U38" i="12"/>
  <c r="V38" i="12" s="1"/>
  <c r="N39" i="31"/>
  <c r="O39" i="31" s="1"/>
  <c r="L42" i="31"/>
  <c r="U37" i="40"/>
  <c r="V37" i="40" s="1"/>
  <c r="U39" i="14"/>
  <c r="V39" i="14" s="1"/>
  <c r="AB45" i="18"/>
  <c r="AC45" i="18" s="1"/>
  <c r="H42" i="30"/>
  <c r="AI48" i="15"/>
  <c r="AJ48" i="15" s="1"/>
  <c r="AQ48" i="15"/>
  <c r="AI50" i="41"/>
  <c r="AQ50" i="41"/>
  <c r="U38" i="24"/>
  <c r="V38" i="24" s="1"/>
  <c r="U44" i="10"/>
  <c r="V44" i="10" s="1"/>
  <c r="H40" i="12"/>
  <c r="U41" i="10"/>
  <c r="V41" i="10" s="1"/>
  <c r="X35" i="13"/>
  <c r="Z44" i="13"/>
  <c r="X35" i="24"/>
  <c r="Z44" i="24"/>
  <c r="U39" i="22"/>
  <c r="V39" i="22" s="1"/>
  <c r="U44" i="11"/>
  <c r="V44" i="11" s="1"/>
  <c r="U34" i="21"/>
  <c r="V34" i="21" s="1"/>
  <c r="L42" i="35"/>
  <c r="N39" i="35"/>
  <c r="O39" i="35" s="1"/>
  <c r="AI47" i="11"/>
  <c r="AJ47" i="11" s="1"/>
  <c r="AI47" i="24"/>
  <c r="AJ47" i="24" s="1"/>
  <c r="H42" i="41"/>
  <c r="O39" i="41"/>
  <c r="L40" i="14"/>
  <c r="N37" i="14"/>
  <c r="O37" i="14" s="1"/>
  <c r="AE65" i="41"/>
  <c r="AF37" i="41" s="1"/>
  <c r="AE65" i="40"/>
  <c r="AF37" i="40" s="1"/>
  <c r="AE65" i="39"/>
  <c r="AF37" i="39" s="1"/>
  <c r="AE65" i="38"/>
  <c r="AF37" i="38" s="1"/>
  <c r="AE65" i="37"/>
  <c r="AF37" i="37" s="1"/>
  <c r="AE65" i="33"/>
  <c r="AF37" i="33" s="1"/>
  <c r="AE65" i="32"/>
  <c r="AF37" i="32" s="1"/>
  <c r="AE65" i="31"/>
  <c r="AF37" i="31" s="1"/>
  <c r="AE65" i="30"/>
  <c r="AF37" i="30" s="1"/>
  <c r="AE65" i="29"/>
  <c r="AF37" i="29" s="1"/>
  <c r="AE65" i="28"/>
  <c r="AF37" i="28" s="1"/>
  <c r="AE65" i="27"/>
  <c r="AF37" i="27" s="1"/>
  <c r="AE65" i="26"/>
  <c r="AF37" i="26" s="1"/>
  <c r="AE65" i="25"/>
  <c r="AF37" i="25" s="1"/>
  <c r="AE63" i="23"/>
  <c r="AE63" i="24"/>
  <c r="AE63" i="22"/>
  <c r="AE63" i="21"/>
  <c r="AE63" i="20"/>
  <c r="AE63" i="19"/>
  <c r="AE63" i="18"/>
  <c r="AE63" i="16"/>
  <c r="AE63" i="15"/>
  <c r="AE63" i="17"/>
  <c r="AE63" i="13"/>
  <c r="AE63" i="14"/>
  <c r="AE63" i="12"/>
  <c r="AE63" i="9"/>
  <c r="AE63" i="10"/>
  <c r="AE63" i="11"/>
  <c r="J299" i="8"/>
  <c r="Y34" i="20"/>
  <c r="Z34" i="20" s="1"/>
  <c r="Y42" i="20"/>
  <c r="Z42" i="20" s="1"/>
  <c r="Y41" i="20"/>
  <c r="Z41" i="20" s="1"/>
  <c r="Y35" i="20"/>
  <c r="Z35" i="20" s="1"/>
  <c r="Y39" i="20"/>
  <c r="Z39" i="20" s="1"/>
  <c r="Y38" i="20"/>
  <c r="Z38" i="20" s="1"/>
  <c r="Y44" i="33"/>
  <c r="Z44" i="33" s="1"/>
  <c r="Y43" i="33"/>
  <c r="Z43" i="33" s="1"/>
  <c r="Z37" i="33"/>
  <c r="Y46" i="33"/>
  <c r="Z46" i="33" s="1"/>
  <c r="AB46" i="10"/>
  <c r="AC46" i="10" s="1"/>
  <c r="AB46" i="22"/>
  <c r="AC46" i="22" s="1"/>
  <c r="U39" i="19"/>
  <c r="V39" i="19" s="1"/>
  <c r="S39" i="30"/>
  <c r="S35" i="17"/>
  <c r="G16" i="1"/>
  <c r="S37" i="22"/>
  <c r="U37" i="29"/>
  <c r="AC37" i="29"/>
  <c r="S39" i="37"/>
  <c r="N35" i="15"/>
  <c r="O35" i="15" s="1"/>
  <c r="V35" i="15"/>
  <c r="U34" i="16"/>
  <c r="V34" i="16" s="1"/>
  <c r="F22" i="1"/>
  <c r="F23" i="1" s="1"/>
  <c r="S53" i="40" l="1"/>
  <c r="S54" i="40" s="1"/>
  <c r="S55" i="40"/>
  <c r="AB37" i="41"/>
  <c r="AC37" i="41" s="1"/>
  <c r="S53" i="28"/>
  <c r="S55" i="28"/>
  <c r="S51" i="15"/>
  <c r="S52" i="15" s="1"/>
  <c r="S53" i="15"/>
  <c r="AB37" i="40"/>
  <c r="AC37" i="40" s="1"/>
  <c r="Z39" i="40"/>
  <c r="L55" i="36"/>
  <c r="L53" i="36"/>
  <c r="S53" i="33"/>
  <c r="S54" i="33" s="1"/>
  <c r="S55" i="33"/>
  <c r="S53" i="41"/>
  <c r="S54" i="41" s="1"/>
  <c r="S55" i="41"/>
  <c r="S40" i="24"/>
  <c r="U37" i="24"/>
  <c r="V37" i="24" s="1"/>
  <c r="AB37" i="37"/>
  <c r="AC37" i="37" s="1"/>
  <c r="Z39" i="37"/>
  <c r="AI45" i="17"/>
  <c r="AJ45" i="17" s="1"/>
  <c r="AQ45" i="17"/>
  <c r="AE35" i="21"/>
  <c r="AG44" i="21"/>
  <c r="S51" i="20"/>
  <c r="S52" i="20" s="1"/>
  <c r="S53" i="20"/>
  <c r="N42" i="35"/>
  <c r="O42" i="35" s="1"/>
  <c r="L58" i="35"/>
  <c r="AI45" i="15"/>
  <c r="AJ45" i="15" s="1"/>
  <c r="AB42" i="17"/>
  <c r="AC42" i="17" s="1"/>
  <c r="AB38" i="16"/>
  <c r="AC38" i="16" s="1"/>
  <c r="AB46" i="25"/>
  <c r="AC46" i="25" s="1"/>
  <c r="AB44" i="28"/>
  <c r="AC44" i="28" s="1"/>
  <c r="AB39" i="10"/>
  <c r="AC39" i="10" s="1"/>
  <c r="AP47" i="14"/>
  <c r="AQ47" i="14" s="1"/>
  <c r="AB42" i="20"/>
  <c r="AC42" i="20" s="1"/>
  <c r="G17" i="1"/>
  <c r="AF42" i="12"/>
  <c r="AG42" i="12" s="1"/>
  <c r="AF39" i="12"/>
  <c r="AG39" i="12" s="1"/>
  <c r="AF34" i="12"/>
  <c r="AG34" i="12" s="1"/>
  <c r="AF38" i="12"/>
  <c r="AG38" i="12" s="1"/>
  <c r="AF35" i="12"/>
  <c r="AF41" i="12"/>
  <c r="AG41" i="12" s="1"/>
  <c r="AB43" i="32"/>
  <c r="AC43" i="32" s="1"/>
  <c r="AQ45" i="9"/>
  <c r="AI45" i="9"/>
  <c r="AJ45" i="9" s="1"/>
  <c r="AB42" i="19"/>
  <c r="AC42" i="19" s="1"/>
  <c r="AB43" i="30"/>
  <c r="AC43" i="30" s="1"/>
  <c r="AB44" i="33"/>
  <c r="AC44" i="33" s="1"/>
  <c r="AF42" i="14"/>
  <c r="AG42" i="14" s="1"/>
  <c r="AF39" i="14"/>
  <c r="AG39" i="14" s="1"/>
  <c r="AF34" i="14"/>
  <c r="AG34" i="14" s="1"/>
  <c r="AF41" i="14"/>
  <c r="AG41" i="14" s="1"/>
  <c r="AF35" i="14"/>
  <c r="AG35" i="14" s="1"/>
  <c r="AF38" i="14"/>
  <c r="AG38" i="14" s="1"/>
  <c r="AG37" i="25"/>
  <c r="AF43" i="25"/>
  <c r="AG43" i="25" s="1"/>
  <c r="AF44" i="25"/>
  <c r="AG44" i="25" s="1"/>
  <c r="AF46" i="25"/>
  <c r="AG46" i="25" s="1"/>
  <c r="AF44" i="40"/>
  <c r="AG44" i="40" s="1"/>
  <c r="AF43" i="40"/>
  <c r="AG43" i="40" s="1"/>
  <c r="AG37" i="40"/>
  <c r="AB44" i="13"/>
  <c r="AC44" i="13" s="1"/>
  <c r="L58" i="31"/>
  <c r="N42" i="31"/>
  <c r="O42" i="31" s="1"/>
  <c r="L52" i="31"/>
  <c r="U52" i="31" s="1"/>
  <c r="D30" i="1" s="1"/>
  <c r="H58" i="28"/>
  <c r="H52" i="28"/>
  <c r="AB37" i="32"/>
  <c r="AJ37" i="32"/>
  <c r="Z39" i="32"/>
  <c r="Z35" i="9"/>
  <c r="AB42" i="10"/>
  <c r="AC42" i="10" s="1"/>
  <c r="AI45" i="11"/>
  <c r="AJ45" i="11" s="1"/>
  <c r="AI45" i="22"/>
  <c r="AJ45" i="22" s="1"/>
  <c r="AI46" i="12"/>
  <c r="AJ46" i="12" s="1"/>
  <c r="AI48" i="37"/>
  <c r="AJ48" i="37" s="1"/>
  <c r="AB38" i="19"/>
  <c r="AC38" i="19" s="1"/>
  <c r="F17" i="1"/>
  <c r="AB35" i="17"/>
  <c r="AP47" i="17"/>
  <c r="AQ47" i="17" s="1"/>
  <c r="AE35" i="19"/>
  <c r="AG44" i="19"/>
  <c r="H56" i="18"/>
  <c r="H50" i="18"/>
  <c r="AB34" i="23"/>
  <c r="AC34" i="23" s="1"/>
  <c r="Z37" i="23"/>
  <c r="AB39" i="16"/>
  <c r="AC39" i="16" s="1"/>
  <c r="U35" i="19"/>
  <c r="V35" i="19" s="1"/>
  <c r="S37" i="19"/>
  <c r="AB34" i="18"/>
  <c r="AC34" i="18" s="1"/>
  <c r="Z37" i="18"/>
  <c r="N40" i="23"/>
  <c r="O40" i="23" s="1"/>
  <c r="L56" i="23"/>
  <c r="L50" i="23"/>
  <c r="U37" i="18"/>
  <c r="V37" i="18" s="1"/>
  <c r="S40" i="18"/>
  <c r="D74" i="7"/>
  <c r="AL41" i="23"/>
  <c r="AL41" i="22"/>
  <c r="AL41" i="21"/>
  <c r="AL41" i="24"/>
  <c r="AL41" i="19"/>
  <c r="AL41" i="20"/>
  <c r="AB34" i="24"/>
  <c r="AC34" i="24" s="1"/>
  <c r="Z37" i="24"/>
  <c r="AB38" i="12"/>
  <c r="AC38" i="12" s="1"/>
  <c r="E17" i="1"/>
  <c r="AB41" i="41"/>
  <c r="AC41" i="41" s="1"/>
  <c r="L58" i="27"/>
  <c r="N42" i="27"/>
  <c r="O42" i="27" s="1"/>
  <c r="L52" i="27"/>
  <c r="AJ37" i="34"/>
  <c r="AB37" i="34"/>
  <c r="Z39" i="34"/>
  <c r="N40" i="11"/>
  <c r="O40" i="11" s="1"/>
  <c r="L56" i="11"/>
  <c r="L50" i="11"/>
  <c r="U40" i="21"/>
  <c r="S56" i="21"/>
  <c r="AB41" i="9"/>
  <c r="AC41" i="9" s="1"/>
  <c r="AI46" i="17"/>
  <c r="AJ46" i="17" s="1"/>
  <c r="AB41" i="17"/>
  <c r="AC41" i="17" s="1"/>
  <c r="H58" i="31"/>
  <c r="H52" i="31"/>
  <c r="N42" i="34"/>
  <c r="O42" i="34" s="1"/>
  <c r="L58" i="34"/>
  <c r="AF42" i="15"/>
  <c r="AG42" i="15" s="1"/>
  <c r="AF39" i="15"/>
  <c r="AG39" i="15" s="1"/>
  <c r="AF34" i="15"/>
  <c r="AG34" i="15" s="1"/>
  <c r="AF35" i="15"/>
  <c r="AF38" i="15"/>
  <c r="AG38" i="15" s="1"/>
  <c r="AF41" i="15"/>
  <c r="AG41" i="15" s="1"/>
  <c r="AB39" i="21"/>
  <c r="AC39" i="21" s="1"/>
  <c r="AB35" i="10"/>
  <c r="AB39" i="22"/>
  <c r="AC39" i="22" s="1"/>
  <c r="U43" i="36"/>
  <c r="V43" i="36" s="1"/>
  <c r="U35" i="11"/>
  <c r="V35" i="11" s="1"/>
  <c r="AB34" i="17"/>
  <c r="AC34" i="17" s="1"/>
  <c r="Z37" i="17"/>
  <c r="U44" i="36"/>
  <c r="V44" i="36" s="1"/>
  <c r="S58" i="26"/>
  <c r="U42" i="26"/>
  <c r="V42" i="26" s="1"/>
  <c r="AB41" i="21"/>
  <c r="AC41" i="21" s="1"/>
  <c r="AJ37" i="25"/>
  <c r="AB37" i="25"/>
  <c r="Z39" i="25"/>
  <c r="AB43" i="33"/>
  <c r="AC43" i="33" s="1"/>
  <c r="AF43" i="39"/>
  <c r="AG43" i="39" s="1"/>
  <c r="AG37" i="39"/>
  <c r="AF44" i="39"/>
  <c r="AG44" i="39" s="1"/>
  <c r="AB38" i="9"/>
  <c r="AC38" i="9" s="1"/>
  <c r="AI45" i="24"/>
  <c r="AJ45" i="24" s="1"/>
  <c r="AI46" i="24"/>
  <c r="AJ46" i="24" s="1"/>
  <c r="AQ46" i="24"/>
  <c r="AP47" i="20"/>
  <c r="AQ47" i="20" s="1"/>
  <c r="U35" i="17"/>
  <c r="V35" i="17" s="1"/>
  <c r="AC35" i="17"/>
  <c r="AB38" i="20"/>
  <c r="AC38" i="20" s="1"/>
  <c r="AF39" i="13"/>
  <c r="AG39" i="13" s="1"/>
  <c r="AF34" i="13"/>
  <c r="AG34" i="13" s="1"/>
  <c r="AF35" i="13"/>
  <c r="AG35" i="13" s="1"/>
  <c r="AF41" i="13"/>
  <c r="AG41" i="13" s="1"/>
  <c r="AF42" i="13"/>
  <c r="AG42" i="13" s="1"/>
  <c r="AF38" i="13"/>
  <c r="AG38" i="13" s="1"/>
  <c r="AF46" i="26"/>
  <c r="AG46" i="26" s="1"/>
  <c r="AF44" i="26"/>
  <c r="AG44" i="26" s="1"/>
  <c r="AF43" i="26"/>
  <c r="AG43" i="26" s="1"/>
  <c r="AG37" i="26"/>
  <c r="AF40" i="41"/>
  <c r="AG40" i="41" s="1"/>
  <c r="AF44" i="41"/>
  <c r="AG44" i="41" s="1"/>
  <c r="AF41" i="41"/>
  <c r="AG41" i="41" s="1"/>
  <c r="AF36" i="41"/>
  <c r="AG36" i="41" s="1"/>
  <c r="AF43" i="41"/>
  <c r="AG43" i="41" s="1"/>
  <c r="AB44" i="32"/>
  <c r="AC44" i="32" s="1"/>
  <c r="AB42" i="9"/>
  <c r="AC42" i="9" s="1"/>
  <c r="U39" i="32"/>
  <c r="V39" i="32" s="1"/>
  <c r="S42" i="32"/>
  <c r="AB38" i="10"/>
  <c r="AC38" i="10" s="1"/>
  <c r="AI45" i="12"/>
  <c r="AJ45" i="12" s="1"/>
  <c r="AQ45" i="12"/>
  <c r="AQ45" i="23"/>
  <c r="AI45" i="23"/>
  <c r="AJ45" i="23" s="1"/>
  <c r="U40" i="20"/>
  <c r="V40" i="20" s="1"/>
  <c r="S56" i="20"/>
  <c r="AI46" i="16"/>
  <c r="AJ46" i="16" s="1"/>
  <c r="AI48" i="40"/>
  <c r="AJ48" i="40" s="1"/>
  <c r="U42" i="35"/>
  <c r="V42" i="35" s="1"/>
  <c r="S58" i="35"/>
  <c r="AB38" i="17"/>
  <c r="AC38" i="17" s="1"/>
  <c r="AP47" i="9"/>
  <c r="AQ47" i="9" s="1"/>
  <c r="AP47" i="21"/>
  <c r="AQ47" i="21" s="1"/>
  <c r="AL46" i="41"/>
  <c r="AL46" i="40"/>
  <c r="AL46" i="37"/>
  <c r="AN46" i="37" s="1"/>
  <c r="AP46" i="37" s="1"/>
  <c r="AL44" i="23"/>
  <c r="AL44" i="24"/>
  <c r="AL44" i="22"/>
  <c r="AL44" i="21"/>
  <c r="AL44" i="19"/>
  <c r="AL44" i="20"/>
  <c r="AL44" i="18"/>
  <c r="AL44" i="16"/>
  <c r="AL44" i="17"/>
  <c r="AL44" i="14"/>
  <c r="AL44" i="13"/>
  <c r="AL44" i="15"/>
  <c r="AL44" i="12"/>
  <c r="AL44" i="11"/>
  <c r="AL44" i="9"/>
  <c r="AL44" i="10"/>
  <c r="AG44" i="20"/>
  <c r="AE35" i="20"/>
  <c r="AB41" i="23"/>
  <c r="AC41" i="23" s="1"/>
  <c r="AB41" i="16"/>
  <c r="AC41" i="16" s="1"/>
  <c r="AB38" i="18"/>
  <c r="AC38" i="18" s="1"/>
  <c r="AC35" i="14"/>
  <c r="U35" i="14"/>
  <c r="V35" i="14" s="1"/>
  <c r="S37" i="14"/>
  <c r="N42" i="30"/>
  <c r="O42" i="30" s="1"/>
  <c r="L58" i="30"/>
  <c r="L52" i="30"/>
  <c r="AB39" i="24"/>
  <c r="AC39" i="24" s="1"/>
  <c r="H50" i="20"/>
  <c r="H56" i="20"/>
  <c r="N40" i="16"/>
  <c r="O40" i="16" s="1"/>
  <c r="L56" i="16"/>
  <c r="L50" i="16"/>
  <c r="N42" i="25"/>
  <c r="O42" i="25" s="1"/>
  <c r="L58" i="25"/>
  <c r="L52" i="25"/>
  <c r="U35" i="18"/>
  <c r="V35" i="18" s="1"/>
  <c r="AB46" i="26"/>
  <c r="AC46" i="26" s="1"/>
  <c r="H56" i="23"/>
  <c r="H50" i="23"/>
  <c r="AI47" i="37"/>
  <c r="AJ47" i="37" s="1"/>
  <c r="AP47" i="23"/>
  <c r="AQ47" i="23" s="1"/>
  <c r="AI46" i="15"/>
  <c r="AJ46" i="15" s="1"/>
  <c r="AP47" i="12"/>
  <c r="AQ47" i="12" s="1"/>
  <c r="L52" i="34"/>
  <c r="AB35" i="18"/>
  <c r="AC35" i="18" s="1"/>
  <c r="Z35" i="21"/>
  <c r="AB43" i="25"/>
  <c r="AC43" i="25" s="1"/>
  <c r="AI45" i="14"/>
  <c r="AJ45" i="14" s="1"/>
  <c r="AB37" i="31"/>
  <c r="AJ37" i="31"/>
  <c r="Z39" i="31"/>
  <c r="N40" i="17"/>
  <c r="O40" i="17" s="1"/>
  <c r="L56" i="17"/>
  <c r="L50" i="17"/>
  <c r="AG44" i="13"/>
  <c r="AE35" i="13"/>
  <c r="AB39" i="14"/>
  <c r="AC39" i="14" s="1"/>
  <c r="S53" i="31"/>
  <c r="S54" i="31" s="1"/>
  <c r="S55" i="31"/>
  <c r="AB41" i="13"/>
  <c r="AC41" i="13" s="1"/>
  <c r="AB44" i="19"/>
  <c r="AC44" i="19" s="1"/>
  <c r="S42" i="37"/>
  <c r="U39" i="37"/>
  <c r="V39" i="37" s="1"/>
  <c r="AB34" i="20"/>
  <c r="AC34" i="20" s="1"/>
  <c r="Z37" i="20"/>
  <c r="AF42" i="19"/>
  <c r="AG42" i="19" s="1"/>
  <c r="AF41" i="19"/>
  <c r="AG41" i="19" s="1"/>
  <c r="AF35" i="19"/>
  <c r="AG35" i="19" s="1"/>
  <c r="AF39" i="19"/>
  <c r="AG39" i="19" s="1"/>
  <c r="AF38" i="19"/>
  <c r="AG38" i="19" s="1"/>
  <c r="AF34" i="19"/>
  <c r="AG34" i="19" s="1"/>
  <c r="AF46" i="31"/>
  <c r="AG46" i="31" s="1"/>
  <c r="AF43" i="31"/>
  <c r="AG43" i="31" s="1"/>
  <c r="AF44" i="31"/>
  <c r="AG44" i="31" s="1"/>
  <c r="AG37" i="31"/>
  <c r="H52" i="41"/>
  <c r="H58" i="41"/>
  <c r="AB42" i="21"/>
  <c r="AC42" i="21" s="1"/>
  <c r="AB43" i="39"/>
  <c r="AC43" i="39" s="1"/>
  <c r="AI45" i="16"/>
  <c r="AJ45" i="16" s="1"/>
  <c r="U37" i="23"/>
  <c r="V37" i="23" s="1"/>
  <c r="S40" i="23"/>
  <c r="AQ46" i="22"/>
  <c r="AI46" i="22"/>
  <c r="AJ46" i="22" s="1"/>
  <c r="AB44" i="31"/>
  <c r="AC44" i="31" s="1"/>
  <c r="U35" i="10"/>
  <c r="V35" i="10" s="1"/>
  <c r="AC35" i="10"/>
  <c r="AB44" i="10"/>
  <c r="AC44" i="10" s="1"/>
  <c r="AP47" i="11"/>
  <c r="AQ47" i="11" s="1"/>
  <c r="AP49" i="40"/>
  <c r="AQ49" i="40" s="1"/>
  <c r="AE35" i="12"/>
  <c r="AG44" i="12"/>
  <c r="AI46" i="37"/>
  <c r="AJ46" i="37" s="1"/>
  <c r="AQ46" i="37"/>
  <c r="AF43" i="36"/>
  <c r="AG37" i="36"/>
  <c r="AB44" i="37"/>
  <c r="AC44" i="37" s="1"/>
  <c r="H58" i="35"/>
  <c r="H52" i="35"/>
  <c r="AJ37" i="29"/>
  <c r="AB37" i="29"/>
  <c r="Z39" i="29"/>
  <c r="AB43" i="38"/>
  <c r="AC43" i="38" s="1"/>
  <c r="AB34" i="22"/>
  <c r="AC34" i="22" s="1"/>
  <c r="Z37" i="22"/>
  <c r="AB43" i="27"/>
  <c r="AC43" i="27" s="1"/>
  <c r="AE55" i="41"/>
  <c r="U44" i="35"/>
  <c r="V44" i="35" s="1"/>
  <c r="AB44" i="17"/>
  <c r="AC44" i="17" s="1"/>
  <c r="N40" i="19"/>
  <c r="O40" i="19" s="1"/>
  <c r="L56" i="19"/>
  <c r="L50" i="19"/>
  <c r="S58" i="39"/>
  <c r="U42" i="39"/>
  <c r="V42" i="39" s="1"/>
  <c r="H58" i="38"/>
  <c r="H52" i="38"/>
  <c r="AB41" i="14"/>
  <c r="AC41" i="14" s="1"/>
  <c r="AB44" i="16"/>
  <c r="AC44" i="16" s="1"/>
  <c r="AJ37" i="36"/>
  <c r="AB37" i="36"/>
  <c r="Z39" i="36"/>
  <c r="AB34" i="15"/>
  <c r="AC34" i="15" s="1"/>
  <c r="Z37" i="15"/>
  <c r="S51" i="9"/>
  <c r="S52" i="9" s="1"/>
  <c r="S53" i="9"/>
  <c r="AB42" i="13"/>
  <c r="AC42" i="13" s="1"/>
  <c r="AB42" i="11"/>
  <c r="AC42" i="11" s="1"/>
  <c r="S37" i="17"/>
  <c r="L58" i="32"/>
  <c r="N42" i="32"/>
  <c r="O42" i="32" s="1"/>
  <c r="L52" i="32"/>
  <c r="AB35" i="22"/>
  <c r="AL59" i="22"/>
  <c r="H58" i="25"/>
  <c r="H52" i="25"/>
  <c r="AF44" i="28"/>
  <c r="AG44" i="28" s="1"/>
  <c r="AF46" i="28"/>
  <c r="AG46" i="28" s="1"/>
  <c r="AF43" i="28"/>
  <c r="AG43" i="28" s="1"/>
  <c r="AG37" i="28"/>
  <c r="AI47" i="41"/>
  <c r="AJ47" i="41" s="1"/>
  <c r="AE35" i="11"/>
  <c r="AG44" i="11"/>
  <c r="AB41" i="22"/>
  <c r="AC41" i="22" s="1"/>
  <c r="AB34" i="14"/>
  <c r="AC34" i="14" s="1"/>
  <c r="Z37" i="14"/>
  <c r="AB42" i="22"/>
  <c r="AC42" i="22" s="1"/>
  <c r="AL65" i="41"/>
  <c r="AM37" i="41" s="1"/>
  <c r="AL65" i="40"/>
  <c r="AM37" i="40" s="1"/>
  <c r="AL65" i="39"/>
  <c r="AM37" i="39" s="1"/>
  <c r="AL65" i="38"/>
  <c r="AM37" i="38" s="1"/>
  <c r="AL65" i="37"/>
  <c r="AM37" i="37" s="1"/>
  <c r="AL65" i="33"/>
  <c r="AM37" i="33" s="1"/>
  <c r="AL65" i="31"/>
  <c r="AM37" i="31" s="1"/>
  <c r="AL65" i="32"/>
  <c r="AM37" i="32" s="1"/>
  <c r="AL65" i="30"/>
  <c r="AM37" i="30" s="1"/>
  <c r="AL65" i="29"/>
  <c r="AM37" i="29" s="1"/>
  <c r="AL65" i="28"/>
  <c r="AM37" i="28" s="1"/>
  <c r="AL65" i="27"/>
  <c r="AM37" i="27" s="1"/>
  <c r="AL65" i="26"/>
  <c r="AM37" i="26" s="1"/>
  <c r="AL65" i="25"/>
  <c r="AM37" i="25" s="1"/>
  <c r="AL63" i="23"/>
  <c r="AL63" i="24"/>
  <c r="AL63" i="22"/>
  <c r="AL63" i="21"/>
  <c r="AL63" i="20"/>
  <c r="AL63" i="19"/>
  <c r="AL63" i="18"/>
  <c r="AL63" i="16"/>
  <c r="AL63" i="15"/>
  <c r="AL63" i="17"/>
  <c r="AL63" i="12"/>
  <c r="AL63" i="14"/>
  <c r="AL63" i="13"/>
  <c r="AL63" i="10"/>
  <c r="AL63" i="11"/>
  <c r="AL63" i="9"/>
  <c r="AF35" i="20"/>
  <c r="AF42" i="20"/>
  <c r="AG42" i="20" s="1"/>
  <c r="AF41" i="20"/>
  <c r="AG41" i="20" s="1"/>
  <c r="AF39" i="20"/>
  <c r="AG39" i="20" s="1"/>
  <c r="AF38" i="20"/>
  <c r="AG38" i="20" s="1"/>
  <c r="AF34" i="20"/>
  <c r="AG34" i="20" s="1"/>
  <c r="AF46" i="32"/>
  <c r="AG46" i="32" s="1"/>
  <c r="AG37" i="32"/>
  <c r="AF44" i="32"/>
  <c r="AG44" i="32" s="1"/>
  <c r="AF43" i="32"/>
  <c r="AG43" i="32" s="1"/>
  <c r="X61" i="41"/>
  <c r="H56" i="10"/>
  <c r="H50" i="10"/>
  <c r="H58" i="37"/>
  <c r="H52" i="37"/>
  <c r="AB38" i="21"/>
  <c r="AC38" i="21" s="1"/>
  <c r="AB44" i="39"/>
  <c r="AC44" i="39" s="1"/>
  <c r="AI45" i="18"/>
  <c r="AJ45" i="18" s="1"/>
  <c r="AQ45" i="18"/>
  <c r="H56" i="13"/>
  <c r="H50" i="13"/>
  <c r="AL48" i="41"/>
  <c r="AN48" i="41" s="1"/>
  <c r="AP48" i="41" s="1"/>
  <c r="AQ48" i="41" s="1"/>
  <c r="AL48" i="40"/>
  <c r="AN48" i="40" s="1"/>
  <c r="AP48" i="40" s="1"/>
  <c r="AQ48" i="40" s="1"/>
  <c r="AL48" i="37"/>
  <c r="AN48" i="37" s="1"/>
  <c r="AP48" i="37" s="1"/>
  <c r="AQ48" i="37" s="1"/>
  <c r="AL46" i="23"/>
  <c r="AN46" i="23" s="1"/>
  <c r="AP46" i="23" s="1"/>
  <c r="AL46" i="22"/>
  <c r="AN46" i="22" s="1"/>
  <c r="AP46" i="22" s="1"/>
  <c r="AL46" i="24"/>
  <c r="AN46" i="24" s="1"/>
  <c r="AP46" i="24" s="1"/>
  <c r="AL46" i="19"/>
  <c r="AN46" i="19" s="1"/>
  <c r="AP46" i="19" s="1"/>
  <c r="AL46" i="20"/>
  <c r="AN46" i="20" s="1"/>
  <c r="AP46" i="20" s="1"/>
  <c r="AL46" i="21"/>
  <c r="AN46" i="21" s="1"/>
  <c r="AP46" i="21" s="1"/>
  <c r="AQ46" i="21" s="1"/>
  <c r="AL46" i="16"/>
  <c r="AN46" i="16" s="1"/>
  <c r="AP46" i="16" s="1"/>
  <c r="AQ46" i="16" s="1"/>
  <c r="AL46" i="18"/>
  <c r="AN46" i="18" s="1"/>
  <c r="AP46" i="18" s="1"/>
  <c r="AL46" i="17"/>
  <c r="AN46" i="17" s="1"/>
  <c r="AP46" i="17" s="1"/>
  <c r="AQ46" i="17" s="1"/>
  <c r="AL46" i="15"/>
  <c r="AN46" i="15" s="1"/>
  <c r="AP46" i="15" s="1"/>
  <c r="AQ46" i="15" s="1"/>
  <c r="AL46" i="12"/>
  <c r="AN46" i="12" s="1"/>
  <c r="AP46" i="12" s="1"/>
  <c r="AQ46" i="12" s="1"/>
  <c r="AL46" i="14"/>
  <c r="AN46" i="14" s="1"/>
  <c r="AP46" i="14" s="1"/>
  <c r="AL46" i="13"/>
  <c r="AN46" i="13" s="1"/>
  <c r="AP46" i="13" s="1"/>
  <c r="AL46" i="10"/>
  <c r="AN46" i="10" s="1"/>
  <c r="AP46" i="10" s="1"/>
  <c r="AL46" i="11"/>
  <c r="AN46" i="11" s="1"/>
  <c r="AP46" i="11" s="1"/>
  <c r="AL46" i="9"/>
  <c r="AN46" i="9" s="1"/>
  <c r="AP46" i="9" s="1"/>
  <c r="AI46" i="19"/>
  <c r="AJ46" i="19" s="1"/>
  <c r="AQ46" i="19"/>
  <c r="AB35" i="19"/>
  <c r="AC35" i="19" s="1"/>
  <c r="AP47" i="16"/>
  <c r="AQ47" i="16" s="1"/>
  <c r="AP49" i="41"/>
  <c r="AQ49" i="41" s="1"/>
  <c r="AG44" i="14"/>
  <c r="AE35" i="14"/>
  <c r="AE37" i="40"/>
  <c r="AG46" i="40"/>
  <c r="AF43" i="34"/>
  <c r="AG37" i="34"/>
  <c r="AB43" i="29"/>
  <c r="AC43" i="29" s="1"/>
  <c r="U35" i="22"/>
  <c r="V35" i="22" s="1"/>
  <c r="AC35" i="22"/>
  <c r="AB43" i="40"/>
  <c r="AC43" i="40" s="1"/>
  <c r="AB37" i="38"/>
  <c r="AC37" i="38" s="1"/>
  <c r="Z39" i="38"/>
  <c r="AB38" i="22"/>
  <c r="AC38" i="22" s="1"/>
  <c r="N40" i="24"/>
  <c r="O40" i="24" s="1"/>
  <c r="L56" i="24"/>
  <c r="L50" i="24"/>
  <c r="N37" i="18"/>
  <c r="O37" i="18" s="1"/>
  <c r="L40" i="18"/>
  <c r="AJ37" i="27"/>
  <c r="AB37" i="27"/>
  <c r="Z39" i="27"/>
  <c r="U43" i="35"/>
  <c r="V43" i="35" s="1"/>
  <c r="S52" i="35"/>
  <c r="AB42" i="14"/>
  <c r="AC42" i="14" s="1"/>
  <c r="Y44" i="36"/>
  <c r="Z44" i="36" s="1"/>
  <c r="Z43" i="36"/>
  <c r="Y46" i="36"/>
  <c r="Z46" i="36" s="1"/>
  <c r="AB42" i="15"/>
  <c r="AC42" i="15" s="1"/>
  <c r="N42" i="41"/>
  <c r="O42" i="41" s="1"/>
  <c r="L58" i="41"/>
  <c r="L52" i="41"/>
  <c r="U52" i="41" s="1"/>
  <c r="D54" i="1" s="1"/>
  <c r="S52" i="39"/>
  <c r="AB42" i="12"/>
  <c r="AC42" i="12" s="1"/>
  <c r="AB44" i="14"/>
  <c r="AC44" i="14" s="1"/>
  <c r="AB34" i="13"/>
  <c r="AC34" i="13" s="1"/>
  <c r="H56" i="24"/>
  <c r="H50" i="24"/>
  <c r="AB41" i="11"/>
  <c r="AC41" i="11" s="1"/>
  <c r="AF44" i="27"/>
  <c r="AG44" i="27" s="1"/>
  <c r="AF43" i="27"/>
  <c r="AG43" i="27" s="1"/>
  <c r="AG37" i="27"/>
  <c r="AF46" i="27"/>
  <c r="AG46" i="27" s="1"/>
  <c r="AB44" i="21"/>
  <c r="AC44" i="21" s="1"/>
  <c r="H50" i="15"/>
  <c r="H56" i="15"/>
  <c r="AB42" i="16"/>
  <c r="AC42" i="16" s="1"/>
  <c r="AP47" i="24"/>
  <c r="AQ47" i="24" s="1"/>
  <c r="C17" i="1"/>
  <c r="AB46" i="41"/>
  <c r="AC46" i="41" s="1"/>
  <c r="H50" i="11"/>
  <c r="H56" i="11"/>
  <c r="AP47" i="13"/>
  <c r="AQ47" i="13" s="1"/>
  <c r="S53" i="38"/>
  <c r="S55" i="38"/>
  <c r="Z35" i="11"/>
  <c r="AF38" i="11"/>
  <c r="AG38" i="11" s="1"/>
  <c r="AF42" i="11"/>
  <c r="AG42" i="11" s="1"/>
  <c r="AF34" i="11"/>
  <c r="AG34" i="11" s="1"/>
  <c r="AF35" i="11"/>
  <c r="AG35" i="11" s="1"/>
  <c r="AF39" i="11"/>
  <c r="AG39" i="11" s="1"/>
  <c r="AF41" i="11"/>
  <c r="AG41" i="11" s="1"/>
  <c r="AF41" i="21"/>
  <c r="AG41" i="21" s="1"/>
  <c r="AF35" i="21"/>
  <c r="AF42" i="21"/>
  <c r="AG42" i="21" s="1"/>
  <c r="AF39" i="21"/>
  <c r="AG39" i="21" s="1"/>
  <c r="AF38" i="21"/>
  <c r="AG38" i="21" s="1"/>
  <c r="AF34" i="21"/>
  <c r="AG34" i="21" s="1"/>
  <c r="AF46" i="33"/>
  <c r="AG46" i="33" s="1"/>
  <c r="AF44" i="33"/>
  <c r="AG44" i="33" s="1"/>
  <c r="AF43" i="33"/>
  <c r="AG43" i="33" s="1"/>
  <c r="AG37" i="33"/>
  <c r="AB46" i="40"/>
  <c r="AC46" i="40" s="1"/>
  <c r="AB34" i="21"/>
  <c r="AC34" i="21" s="1"/>
  <c r="Z37" i="21"/>
  <c r="AI45" i="19"/>
  <c r="AJ45" i="19" s="1"/>
  <c r="AI46" i="9"/>
  <c r="AJ46" i="9" s="1"/>
  <c r="AQ46" i="9"/>
  <c r="AI46" i="20"/>
  <c r="AJ46" i="20" s="1"/>
  <c r="AQ46" i="20"/>
  <c r="AB39" i="19"/>
  <c r="AC39" i="19" s="1"/>
  <c r="G34" i="1"/>
  <c r="G35" i="1" s="1"/>
  <c r="AB46" i="30"/>
  <c r="AC46" i="30" s="1"/>
  <c r="AP47" i="15"/>
  <c r="AQ47" i="15" s="1"/>
  <c r="H56" i="17"/>
  <c r="H50" i="17"/>
  <c r="AE35" i="15"/>
  <c r="AE37" i="37" s="1"/>
  <c r="AG37" i="37" s="1"/>
  <c r="AG44" i="15"/>
  <c r="AE37" i="41"/>
  <c r="AG37" i="41" s="1"/>
  <c r="AG46" i="41"/>
  <c r="AF43" i="35"/>
  <c r="AG37" i="35"/>
  <c r="U42" i="31"/>
  <c r="V42" i="31" s="1"/>
  <c r="S58" i="31"/>
  <c r="AB43" i="37"/>
  <c r="AC43" i="37" s="1"/>
  <c r="H58" i="32"/>
  <c r="H52" i="32"/>
  <c r="AB44" i="29"/>
  <c r="AC44" i="29" s="1"/>
  <c r="AB44" i="18"/>
  <c r="AC44" i="18" s="1"/>
  <c r="L58" i="39"/>
  <c r="N42" i="39"/>
  <c r="O42" i="39" s="1"/>
  <c r="L52" i="39"/>
  <c r="S52" i="26"/>
  <c r="AB44" i="40"/>
  <c r="AC44" i="40" s="1"/>
  <c r="S58" i="27"/>
  <c r="U42" i="27"/>
  <c r="V42" i="27" s="1"/>
  <c r="AB46" i="27"/>
  <c r="AC46" i="27" s="1"/>
  <c r="U46" i="35"/>
  <c r="V46" i="35" s="1"/>
  <c r="N42" i="40"/>
  <c r="O42" i="40" s="1"/>
  <c r="L58" i="40"/>
  <c r="L52" i="40"/>
  <c r="U52" i="40" s="1"/>
  <c r="AB35" i="14"/>
  <c r="AB41" i="15"/>
  <c r="AC41" i="15" s="1"/>
  <c r="U37" i="12"/>
  <c r="V37" i="12" s="1"/>
  <c r="S40" i="12"/>
  <c r="AB39" i="12"/>
  <c r="AC39" i="12" s="1"/>
  <c r="AB44" i="41"/>
  <c r="AC44" i="41" s="1"/>
  <c r="AB38" i="13"/>
  <c r="AC38" i="13" s="1"/>
  <c r="AB34" i="11"/>
  <c r="AC34" i="11" s="1"/>
  <c r="Z37" i="11"/>
  <c r="S58" i="34"/>
  <c r="U42" i="34"/>
  <c r="V42" i="34" s="1"/>
  <c r="S37" i="11"/>
  <c r="N40" i="15"/>
  <c r="O40" i="15" s="1"/>
  <c r="L56" i="15"/>
  <c r="L50" i="15"/>
  <c r="U42" i="40"/>
  <c r="V42" i="40" s="1"/>
  <c r="S58" i="40"/>
  <c r="H58" i="39"/>
  <c r="H52" i="39"/>
  <c r="AE35" i="9"/>
  <c r="AG44" i="9"/>
  <c r="H58" i="33"/>
  <c r="H52" i="33"/>
  <c r="AB43" i="26"/>
  <c r="AC43" i="26" s="1"/>
  <c r="AB41" i="20"/>
  <c r="AC41" i="20" s="1"/>
  <c r="AQ46" i="14"/>
  <c r="AI46" i="14"/>
  <c r="AJ46" i="14" s="1"/>
  <c r="U44" i="34"/>
  <c r="V44" i="34" s="1"/>
  <c r="AL55" i="37"/>
  <c r="AE61" i="37"/>
  <c r="U42" i="41"/>
  <c r="V42" i="41" s="1"/>
  <c r="S58" i="41"/>
  <c r="AF44" i="30"/>
  <c r="AG44" i="30" s="1"/>
  <c r="AF46" i="30"/>
  <c r="AG46" i="30" s="1"/>
  <c r="AF43" i="30"/>
  <c r="AG43" i="30" s="1"/>
  <c r="AG37" i="30"/>
  <c r="H50" i="12"/>
  <c r="H56" i="12"/>
  <c r="AB37" i="39"/>
  <c r="AC37" i="39" s="1"/>
  <c r="Z39" i="39"/>
  <c r="AI46" i="18"/>
  <c r="AJ46" i="18" s="1"/>
  <c r="AQ46" i="18"/>
  <c r="H58" i="36"/>
  <c r="H52" i="36"/>
  <c r="N52" i="36" s="1"/>
  <c r="AB39" i="17"/>
  <c r="AC39" i="17" s="1"/>
  <c r="AG44" i="24"/>
  <c r="AE35" i="24"/>
  <c r="AL65" i="35"/>
  <c r="AM37" i="35" s="1"/>
  <c r="AL65" i="36"/>
  <c r="AM37" i="36" s="1"/>
  <c r="AL65" i="34"/>
  <c r="AM37" i="34" s="1"/>
  <c r="U46" i="36"/>
  <c r="V46" i="36" s="1"/>
  <c r="N40" i="10"/>
  <c r="O40" i="10" s="1"/>
  <c r="L56" i="10"/>
  <c r="L50" i="10"/>
  <c r="AF42" i="22"/>
  <c r="AG42" i="22" s="1"/>
  <c r="AF41" i="22"/>
  <c r="AG41" i="22" s="1"/>
  <c r="AF39" i="22"/>
  <c r="AG39" i="22" s="1"/>
  <c r="AF35" i="22"/>
  <c r="AG35" i="22" s="1"/>
  <c r="AF34" i="22"/>
  <c r="AG34" i="22" s="1"/>
  <c r="AF38" i="22"/>
  <c r="AG38" i="22" s="1"/>
  <c r="AI46" i="11"/>
  <c r="AJ46" i="11" s="1"/>
  <c r="AQ46" i="11"/>
  <c r="AI46" i="21"/>
  <c r="AJ46" i="21" s="1"/>
  <c r="AB34" i="19"/>
  <c r="AC34" i="19" s="1"/>
  <c r="Z37" i="19"/>
  <c r="S53" i="27"/>
  <c r="S54" i="27" s="1"/>
  <c r="S55" i="27"/>
  <c r="AB44" i="30"/>
  <c r="AC44" i="30" s="1"/>
  <c r="H58" i="26"/>
  <c r="H52" i="26"/>
  <c r="AP47" i="18"/>
  <c r="AQ47" i="18" s="1"/>
  <c r="AE35" i="17"/>
  <c r="AG44" i="17"/>
  <c r="Z35" i="23"/>
  <c r="AB46" i="29"/>
  <c r="AC46" i="29" s="1"/>
  <c r="N40" i="13"/>
  <c r="O40" i="13" s="1"/>
  <c r="L56" i="13"/>
  <c r="L50" i="13"/>
  <c r="H50" i="22"/>
  <c r="H56" i="22"/>
  <c r="AB44" i="27"/>
  <c r="AC44" i="27" s="1"/>
  <c r="U39" i="36"/>
  <c r="V39" i="36" s="1"/>
  <c r="S42" i="36"/>
  <c r="S52" i="36" s="1"/>
  <c r="S58" i="29"/>
  <c r="U42" i="29"/>
  <c r="V42" i="29" s="1"/>
  <c r="AB38" i="14"/>
  <c r="AC38" i="14" s="1"/>
  <c r="AB41" i="24"/>
  <c r="AC41" i="24" s="1"/>
  <c r="N42" i="28"/>
  <c r="O42" i="28" s="1"/>
  <c r="L58" i="28"/>
  <c r="L52" i="28"/>
  <c r="AB39" i="15"/>
  <c r="AC39" i="15" s="1"/>
  <c r="AB44" i="22"/>
  <c r="AC44" i="22" s="1"/>
  <c r="AB41" i="12"/>
  <c r="AC41" i="12" s="1"/>
  <c r="AB40" i="41"/>
  <c r="AC40" i="41" s="1"/>
  <c r="AB39" i="13"/>
  <c r="AC39" i="13" s="1"/>
  <c r="N40" i="22"/>
  <c r="O40" i="22" s="1"/>
  <c r="L56" i="22"/>
  <c r="L50" i="22"/>
  <c r="AB39" i="11"/>
  <c r="AC39" i="11" s="1"/>
  <c r="U40" i="9"/>
  <c r="V40" i="9" s="1"/>
  <c r="S56" i="9"/>
  <c r="S42" i="30"/>
  <c r="U39" i="30"/>
  <c r="V39" i="30" s="1"/>
  <c r="AF38" i="17"/>
  <c r="AG38" i="17" s="1"/>
  <c r="AF42" i="17"/>
  <c r="AG42" i="17" s="1"/>
  <c r="AF41" i="17"/>
  <c r="AG41" i="17" s="1"/>
  <c r="AF39" i="17"/>
  <c r="AG39" i="17" s="1"/>
  <c r="AF35" i="17"/>
  <c r="AF34" i="17"/>
  <c r="AG34" i="17" s="1"/>
  <c r="U40" i="15"/>
  <c r="V40" i="15" s="1"/>
  <c r="S56" i="15"/>
  <c r="U40" i="13"/>
  <c r="V40" i="13" s="1"/>
  <c r="S56" i="13"/>
  <c r="AB44" i="23"/>
  <c r="AC44" i="23" s="1"/>
  <c r="H50" i="16"/>
  <c r="H56" i="16"/>
  <c r="AB34" i="10"/>
  <c r="AC34" i="10" s="1"/>
  <c r="Z37" i="10"/>
  <c r="S42" i="25"/>
  <c r="U39" i="25"/>
  <c r="V39" i="25" s="1"/>
  <c r="N40" i="12"/>
  <c r="O40" i="12" s="1"/>
  <c r="L56" i="12"/>
  <c r="L50" i="12"/>
  <c r="AE35" i="10"/>
  <c r="AG44" i="10"/>
  <c r="AB38" i="23"/>
  <c r="AC38" i="23" s="1"/>
  <c r="AB39" i="18"/>
  <c r="AC39" i="18" s="1"/>
  <c r="N42" i="38"/>
  <c r="O42" i="38" s="1"/>
  <c r="L58" i="38"/>
  <c r="L52" i="38"/>
  <c r="U52" i="38" s="1"/>
  <c r="AB44" i="25"/>
  <c r="AC44" i="25" s="1"/>
  <c r="AB46" i="28"/>
  <c r="AC46" i="28" s="1"/>
  <c r="AB37" i="26"/>
  <c r="AJ37" i="26"/>
  <c r="Z39" i="26"/>
  <c r="AB35" i="20"/>
  <c r="AC35" i="20" s="1"/>
  <c r="N40" i="14"/>
  <c r="O40" i="14" s="1"/>
  <c r="L56" i="14"/>
  <c r="L50" i="14"/>
  <c r="H58" i="30"/>
  <c r="H52" i="30"/>
  <c r="H58" i="29"/>
  <c r="H52" i="29"/>
  <c r="AQ47" i="40"/>
  <c r="AI47" i="40"/>
  <c r="AJ47" i="40" s="1"/>
  <c r="AB43" i="31"/>
  <c r="AC43" i="31" s="1"/>
  <c r="L58" i="36"/>
  <c r="N42" i="36"/>
  <c r="O42" i="36" s="1"/>
  <c r="AE35" i="22"/>
  <c r="AG44" i="22"/>
  <c r="AB44" i="15"/>
  <c r="AC44" i="15" s="1"/>
  <c r="U43" i="34"/>
  <c r="V43" i="34" s="1"/>
  <c r="S52" i="34"/>
  <c r="AF42" i="16"/>
  <c r="AG42" i="16" s="1"/>
  <c r="AF41" i="16"/>
  <c r="AG41" i="16" s="1"/>
  <c r="AF39" i="16"/>
  <c r="AG39" i="16" s="1"/>
  <c r="AF35" i="16"/>
  <c r="AF34" i="16"/>
  <c r="AG34" i="16" s="1"/>
  <c r="AF38" i="16"/>
  <c r="AG38" i="16" s="1"/>
  <c r="AB44" i="12"/>
  <c r="AC44" i="12" s="1"/>
  <c r="AQ45" i="13"/>
  <c r="AI45" i="13"/>
  <c r="AJ45" i="13" s="1"/>
  <c r="AB44" i="11"/>
  <c r="AC44" i="11" s="1"/>
  <c r="AE35" i="23"/>
  <c r="AG44" i="23"/>
  <c r="S58" i="33"/>
  <c r="U42" i="33"/>
  <c r="V42" i="33" s="1"/>
  <c r="N42" i="26"/>
  <c r="O42" i="26" s="1"/>
  <c r="L58" i="26"/>
  <c r="L52" i="26"/>
  <c r="AB37" i="28"/>
  <c r="AJ37" i="28"/>
  <c r="Z39" i="28"/>
  <c r="AB44" i="26"/>
  <c r="AC44" i="26" s="1"/>
  <c r="AB38" i="11"/>
  <c r="AC38" i="11" s="1"/>
  <c r="AF42" i="18"/>
  <c r="AG42" i="18" s="1"/>
  <c r="AF41" i="18"/>
  <c r="AG41" i="18" s="1"/>
  <c r="AF34" i="18"/>
  <c r="AG34" i="18" s="1"/>
  <c r="AF39" i="18"/>
  <c r="AG39" i="18" s="1"/>
  <c r="AF35" i="18"/>
  <c r="AG35" i="18" s="1"/>
  <c r="AF38" i="18"/>
  <c r="AG38" i="18" s="1"/>
  <c r="AB41" i="10"/>
  <c r="AC41" i="10" s="1"/>
  <c r="N42" i="33"/>
  <c r="O42" i="33" s="1"/>
  <c r="L58" i="33"/>
  <c r="L52" i="33"/>
  <c r="AP49" i="37"/>
  <c r="AB44" i="38"/>
  <c r="AC44" i="38" s="1"/>
  <c r="AB43" i="28"/>
  <c r="AC43" i="28" s="1"/>
  <c r="U46" i="34"/>
  <c r="V46" i="34" s="1"/>
  <c r="AB46" i="33"/>
  <c r="AC46" i="33" s="1"/>
  <c r="AF35" i="10"/>
  <c r="AG35" i="10" s="1"/>
  <c r="AF39" i="10"/>
  <c r="AG39" i="10" s="1"/>
  <c r="AF38" i="10"/>
  <c r="AG38" i="10" s="1"/>
  <c r="AF34" i="10"/>
  <c r="AG34" i="10" s="1"/>
  <c r="AF42" i="10"/>
  <c r="AG42" i="10" s="1"/>
  <c r="AF41" i="10"/>
  <c r="AG41" i="10" s="1"/>
  <c r="AF44" i="37"/>
  <c r="AG44" i="37" s="1"/>
  <c r="AF43" i="37"/>
  <c r="AG43" i="37" s="1"/>
  <c r="H52" i="40"/>
  <c r="H58" i="40"/>
  <c r="AB39" i="9"/>
  <c r="AC39" i="9" s="1"/>
  <c r="AL47" i="41"/>
  <c r="AN47" i="41" s="1"/>
  <c r="AP47" i="41" s="1"/>
  <c r="AQ47" i="41" s="1"/>
  <c r="AL47" i="40"/>
  <c r="AN47" i="40" s="1"/>
  <c r="AP47" i="40" s="1"/>
  <c r="AL47" i="37"/>
  <c r="AN47" i="37" s="1"/>
  <c r="AP47" i="37" s="1"/>
  <c r="AQ47" i="37" s="1"/>
  <c r="AL45" i="24"/>
  <c r="AN45" i="24" s="1"/>
  <c r="AP45" i="24" s="1"/>
  <c r="AQ45" i="24" s="1"/>
  <c r="AL45" i="23"/>
  <c r="AN45" i="23" s="1"/>
  <c r="AP45" i="23" s="1"/>
  <c r="AL45" i="22"/>
  <c r="AN45" i="22" s="1"/>
  <c r="AP45" i="22" s="1"/>
  <c r="AQ45" i="22" s="1"/>
  <c r="AL45" i="21"/>
  <c r="AN45" i="21" s="1"/>
  <c r="AP45" i="21" s="1"/>
  <c r="AL45" i="20"/>
  <c r="AN45" i="20" s="1"/>
  <c r="AP45" i="20" s="1"/>
  <c r="AL45" i="19"/>
  <c r="AN45" i="19" s="1"/>
  <c r="AP45" i="19" s="1"/>
  <c r="AQ45" i="19" s="1"/>
  <c r="AL45" i="18"/>
  <c r="AN45" i="18" s="1"/>
  <c r="AP45" i="18" s="1"/>
  <c r="AL45" i="17"/>
  <c r="AN45" i="17" s="1"/>
  <c r="AP45" i="17" s="1"/>
  <c r="AL45" i="16"/>
  <c r="AN45" i="16" s="1"/>
  <c r="AP45" i="16" s="1"/>
  <c r="AQ45" i="16" s="1"/>
  <c r="AL45" i="14"/>
  <c r="AN45" i="14" s="1"/>
  <c r="AP45" i="14" s="1"/>
  <c r="AQ45" i="14" s="1"/>
  <c r="AL45" i="13"/>
  <c r="AN45" i="13" s="1"/>
  <c r="AP45" i="13" s="1"/>
  <c r="AL45" i="10"/>
  <c r="AN45" i="10" s="1"/>
  <c r="AP45" i="10" s="1"/>
  <c r="AQ45" i="10" s="1"/>
  <c r="AL45" i="15"/>
  <c r="AN45" i="15" s="1"/>
  <c r="AP45" i="15" s="1"/>
  <c r="AQ45" i="15" s="1"/>
  <c r="AL45" i="12"/>
  <c r="AN45" i="12" s="1"/>
  <c r="AP45" i="12" s="1"/>
  <c r="AL45" i="11"/>
  <c r="AN45" i="11" s="1"/>
  <c r="AP45" i="11" s="1"/>
  <c r="AQ45" i="11" s="1"/>
  <c r="AL45" i="9"/>
  <c r="AN45" i="9" s="1"/>
  <c r="AP45" i="9" s="1"/>
  <c r="AI45" i="20"/>
  <c r="AJ45" i="20" s="1"/>
  <c r="AQ45" i="20"/>
  <c r="S55" i="29"/>
  <c r="S53" i="29"/>
  <c r="S54" i="29" s="1"/>
  <c r="U37" i="22"/>
  <c r="V37" i="22" s="1"/>
  <c r="S40" i="22"/>
  <c r="AB37" i="33"/>
  <c r="AJ37" i="33"/>
  <c r="Z39" i="33"/>
  <c r="AF41" i="9"/>
  <c r="AG41" i="9" s="1"/>
  <c r="AF34" i="9"/>
  <c r="AG34" i="9" s="1"/>
  <c r="AF39" i="9"/>
  <c r="AG39" i="9" s="1"/>
  <c r="AF42" i="9"/>
  <c r="AG42" i="9" s="1"/>
  <c r="AF35" i="9"/>
  <c r="AG35" i="9" s="1"/>
  <c r="AF38" i="9"/>
  <c r="AG38" i="9" s="1"/>
  <c r="AF41" i="24"/>
  <c r="AG41" i="24" s="1"/>
  <c r="AF38" i="24"/>
  <c r="AG38" i="24" s="1"/>
  <c r="AF39" i="24"/>
  <c r="AG39" i="24" s="1"/>
  <c r="AF34" i="24"/>
  <c r="AG34" i="24" s="1"/>
  <c r="AF35" i="24"/>
  <c r="AF42" i="24"/>
  <c r="AG42" i="24" s="1"/>
  <c r="AF43" i="38"/>
  <c r="AG43" i="38" s="1"/>
  <c r="AF44" i="38"/>
  <c r="AG44" i="38" s="1"/>
  <c r="AG37" i="38"/>
  <c r="AB44" i="24"/>
  <c r="AC44" i="24" s="1"/>
  <c r="N42" i="37"/>
  <c r="O42" i="37" s="1"/>
  <c r="L58" i="37"/>
  <c r="L52" i="37"/>
  <c r="AB34" i="9"/>
  <c r="AC34" i="9" s="1"/>
  <c r="S37" i="10"/>
  <c r="AI45" i="10"/>
  <c r="AJ45" i="10" s="1"/>
  <c r="AI45" i="21"/>
  <c r="AJ45" i="21" s="1"/>
  <c r="AQ45" i="21"/>
  <c r="AI46" i="13"/>
  <c r="AJ46" i="13" s="1"/>
  <c r="AQ46" i="13"/>
  <c r="AI46" i="23"/>
  <c r="AJ46" i="23" s="1"/>
  <c r="AQ46" i="23"/>
  <c r="AB41" i="19"/>
  <c r="AC41" i="19" s="1"/>
  <c r="AB37" i="30"/>
  <c r="AJ37" i="30"/>
  <c r="Z39" i="30"/>
  <c r="AP47" i="19"/>
  <c r="AQ47" i="19" s="1"/>
  <c r="L52" i="35"/>
  <c r="AE35" i="18"/>
  <c r="AG44" i="18"/>
  <c r="AB42" i="23"/>
  <c r="AC42" i="23" s="1"/>
  <c r="U42" i="28"/>
  <c r="V42" i="28" s="1"/>
  <c r="S58" i="28"/>
  <c r="AB34" i="16"/>
  <c r="AC34" i="16" s="1"/>
  <c r="Z37" i="16"/>
  <c r="AB44" i="9"/>
  <c r="AC44" i="9" s="1"/>
  <c r="H58" i="34"/>
  <c r="H52" i="34"/>
  <c r="AB41" i="18"/>
  <c r="AC41" i="18" s="1"/>
  <c r="H56" i="21"/>
  <c r="H50" i="21"/>
  <c r="V40" i="21"/>
  <c r="N40" i="21"/>
  <c r="O40" i="21" s="1"/>
  <c r="L56" i="21"/>
  <c r="L50" i="21"/>
  <c r="U50" i="21" s="1"/>
  <c r="AB38" i="24"/>
  <c r="AC38" i="24" s="1"/>
  <c r="H58" i="27"/>
  <c r="H52" i="27"/>
  <c r="Z35" i="15"/>
  <c r="AB34" i="12"/>
  <c r="AC34" i="12" s="1"/>
  <c r="Z37" i="12"/>
  <c r="Y44" i="35"/>
  <c r="Z44" i="35" s="1"/>
  <c r="Z43" i="35"/>
  <c r="Y46" i="35"/>
  <c r="Z46" i="35" s="1"/>
  <c r="AB43" i="41"/>
  <c r="AC43" i="41" s="1"/>
  <c r="Z35" i="13"/>
  <c r="AB39" i="20"/>
  <c r="AC39" i="20" s="1"/>
  <c r="AB46" i="32"/>
  <c r="AC46" i="32" s="1"/>
  <c r="AI48" i="41"/>
  <c r="AJ48" i="41" s="1"/>
  <c r="AP47" i="10"/>
  <c r="AQ47" i="10" s="1"/>
  <c r="AB42" i="24"/>
  <c r="AC42" i="24" s="1"/>
  <c r="N42" i="29"/>
  <c r="O42" i="29" s="1"/>
  <c r="L58" i="29"/>
  <c r="L52" i="29"/>
  <c r="U52" i="29" s="1"/>
  <c r="N40" i="20"/>
  <c r="O40" i="20" s="1"/>
  <c r="L56" i="20"/>
  <c r="L50" i="20"/>
  <c r="H56" i="9"/>
  <c r="H50" i="9"/>
  <c r="AF46" i="29"/>
  <c r="AG46" i="29" s="1"/>
  <c r="AF44" i="29"/>
  <c r="AG44" i="29" s="1"/>
  <c r="AF43" i="29"/>
  <c r="AG43" i="29" s="1"/>
  <c r="AG37" i="29"/>
  <c r="S51" i="21"/>
  <c r="S52" i="21" s="1"/>
  <c r="S53" i="21"/>
  <c r="AB46" i="31"/>
  <c r="AC46" i="31" s="1"/>
  <c r="AP47" i="22"/>
  <c r="AQ47" i="22" s="1"/>
  <c r="S50" i="13"/>
  <c r="AF42" i="23"/>
  <c r="AG42" i="23" s="1"/>
  <c r="AF38" i="23"/>
  <c r="AG38" i="23" s="1"/>
  <c r="AF35" i="23"/>
  <c r="AG35" i="23" s="1"/>
  <c r="AF34" i="23"/>
  <c r="AG34" i="23" s="1"/>
  <c r="AF39" i="23"/>
  <c r="AG39" i="23" s="1"/>
  <c r="AF41" i="23"/>
  <c r="AG41" i="23" s="1"/>
  <c r="D17" i="1"/>
  <c r="U35" i="24"/>
  <c r="V35" i="24" s="1"/>
  <c r="AQ46" i="10"/>
  <c r="AI46" i="10"/>
  <c r="AJ46" i="10" s="1"/>
  <c r="U35" i="16"/>
  <c r="V35" i="16" s="1"/>
  <c r="AC35" i="16"/>
  <c r="S37" i="16"/>
  <c r="AB44" i="20"/>
  <c r="AC44" i="20" s="1"/>
  <c r="AE35" i="16"/>
  <c r="AG44" i="16"/>
  <c r="AB39" i="23"/>
  <c r="AC39" i="23" s="1"/>
  <c r="AB35" i="16"/>
  <c r="H50" i="14"/>
  <c r="H56" i="14"/>
  <c r="AB42" i="18"/>
  <c r="AC42" i="18" s="1"/>
  <c r="H56" i="19"/>
  <c r="H50" i="19"/>
  <c r="Z35" i="24"/>
  <c r="AB38" i="15"/>
  <c r="AC38" i="15" s="1"/>
  <c r="N40" i="9"/>
  <c r="O40" i="9" s="1"/>
  <c r="L56" i="9"/>
  <c r="L50" i="9"/>
  <c r="U50" i="9" s="1"/>
  <c r="Z35" i="12"/>
  <c r="AJ37" i="35"/>
  <c r="AB37" i="35"/>
  <c r="Z39" i="35"/>
  <c r="AB36" i="41"/>
  <c r="AC36" i="41" s="1"/>
  <c r="Z39" i="41"/>
  <c r="Y44" i="34"/>
  <c r="Z44" i="34" s="1"/>
  <c r="Z43" i="34"/>
  <c r="Y46" i="34"/>
  <c r="Z46" i="34" s="1"/>
  <c r="S58" i="38"/>
  <c r="U42" i="38"/>
  <c r="V42" i="38" s="1"/>
  <c r="S56" i="29" l="1"/>
  <c r="S54" i="9"/>
  <c r="AI37" i="41"/>
  <c r="AJ37" i="41" s="1"/>
  <c r="AI37" i="37"/>
  <c r="AJ37" i="37" s="1"/>
  <c r="AG39" i="37"/>
  <c r="S54" i="21"/>
  <c r="L59" i="37"/>
  <c r="N58" i="37"/>
  <c r="O58" i="37" s="1"/>
  <c r="L61" i="37"/>
  <c r="N52" i="28"/>
  <c r="O52" i="28" s="1"/>
  <c r="L55" i="28"/>
  <c r="U55" i="28" s="1"/>
  <c r="L53" i="28"/>
  <c r="L54" i="28" s="1"/>
  <c r="AI39" i="20"/>
  <c r="AJ39" i="20" s="1"/>
  <c r="S40" i="14"/>
  <c r="U37" i="14"/>
  <c r="V37" i="14" s="1"/>
  <c r="S53" i="36"/>
  <c r="S55" i="36"/>
  <c r="U52" i="36"/>
  <c r="V52" i="36" s="1"/>
  <c r="S56" i="41"/>
  <c r="H53" i="29"/>
  <c r="H54" i="29" s="1"/>
  <c r="H55" i="29"/>
  <c r="O55" i="29" s="1"/>
  <c r="AI43" i="28"/>
  <c r="AJ43" i="28" s="1"/>
  <c r="AQ44" i="21"/>
  <c r="AI44" i="21"/>
  <c r="AJ44" i="21" s="1"/>
  <c r="AI38" i="9"/>
  <c r="AJ38" i="9" s="1"/>
  <c r="H59" i="29"/>
  <c r="H60" i="29" s="1"/>
  <c r="H61" i="29"/>
  <c r="O61" i="29" s="1"/>
  <c r="AB35" i="23"/>
  <c r="AC35" i="23" s="1"/>
  <c r="AJ35" i="23"/>
  <c r="AM44" i="32"/>
  <c r="AN44" i="32" s="1"/>
  <c r="AP44" i="32" s="1"/>
  <c r="AM43" i="32"/>
  <c r="AN43" i="32" s="1"/>
  <c r="AM46" i="32"/>
  <c r="AN46" i="32" s="1"/>
  <c r="AP46" i="32" s="1"/>
  <c r="AQ46" i="32" s="1"/>
  <c r="AN37" i="32"/>
  <c r="AI42" i="19"/>
  <c r="AJ42" i="19" s="1"/>
  <c r="AI34" i="11"/>
  <c r="AJ34" i="11" s="1"/>
  <c r="AG37" i="11"/>
  <c r="AM39" i="20"/>
  <c r="AN39" i="20" s="1"/>
  <c r="AP39" i="20" s="1"/>
  <c r="AQ39" i="20" s="1"/>
  <c r="AM34" i="20"/>
  <c r="AN34" i="20" s="1"/>
  <c r="AM38" i="20"/>
  <c r="AN38" i="20" s="1"/>
  <c r="AP38" i="20" s="1"/>
  <c r="AQ38" i="20" s="1"/>
  <c r="AM35" i="20"/>
  <c r="AN35" i="20" s="1"/>
  <c r="AP35" i="20" s="1"/>
  <c r="AM42" i="20"/>
  <c r="AN42" i="20" s="1"/>
  <c r="AP42" i="20" s="1"/>
  <c r="AM41" i="20"/>
  <c r="AN41" i="20" s="1"/>
  <c r="H59" i="38"/>
  <c r="H60" i="38" s="1"/>
  <c r="H61" i="38"/>
  <c r="O61" i="38" s="1"/>
  <c r="H53" i="30"/>
  <c r="H54" i="30" s="1"/>
  <c r="H55" i="30"/>
  <c r="O55" i="30" s="1"/>
  <c r="H59" i="32"/>
  <c r="H60" i="32" s="1"/>
  <c r="H61" i="32"/>
  <c r="O61" i="32" s="1"/>
  <c r="H57" i="11"/>
  <c r="H59" i="11"/>
  <c r="AQ37" i="34"/>
  <c r="AI37" i="34"/>
  <c r="AG39" i="34"/>
  <c r="H55" i="25"/>
  <c r="O55" i="25" s="1"/>
  <c r="H53" i="25"/>
  <c r="AC55" i="31"/>
  <c r="AL35" i="22"/>
  <c r="AN44" i="22"/>
  <c r="AP44" i="22" s="1"/>
  <c r="Z40" i="17"/>
  <c r="AB37" i="17"/>
  <c r="AC37" i="17" s="1"/>
  <c r="AI37" i="40"/>
  <c r="AJ37" i="40" s="1"/>
  <c r="AG39" i="40"/>
  <c r="AB35" i="24"/>
  <c r="AC35" i="24" s="1"/>
  <c r="AB43" i="35"/>
  <c r="AC43" i="35" s="1"/>
  <c r="N56" i="21"/>
  <c r="O56" i="21" s="1"/>
  <c r="L57" i="21"/>
  <c r="L58" i="21" s="1"/>
  <c r="L59" i="21"/>
  <c r="AQ44" i="18"/>
  <c r="AI44" i="18"/>
  <c r="AJ44" i="18" s="1"/>
  <c r="AI34" i="24"/>
  <c r="AJ34" i="24" s="1"/>
  <c r="Z42" i="28"/>
  <c r="AB39" i="28"/>
  <c r="AC39" i="28" s="1"/>
  <c r="S55" i="34"/>
  <c r="S53" i="34"/>
  <c r="S54" i="34" s="1"/>
  <c r="U52" i="34"/>
  <c r="D36" i="1" s="1"/>
  <c r="AI41" i="17"/>
  <c r="AJ41" i="17" s="1"/>
  <c r="L57" i="22"/>
  <c r="L58" i="22" s="1"/>
  <c r="N56" i="22"/>
  <c r="O56" i="22" s="1"/>
  <c r="L59" i="22"/>
  <c r="AI46" i="30"/>
  <c r="AJ46" i="30" s="1"/>
  <c r="H61" i="39"/>
  <c r="O61" i="39" s="1"/>
  <c r="H59" i="39"/>
  <c r="H60" i="39" s="1"/>
  <c r="U58" i="34"/>
  <c r="V58" i="34" s="1"/>
  <c r="S61" i="34"/>
  <c r="S59" i="34"/>
  <c r="AG35" i="21"/>
  <c r="AI43" i="27"/>
  <c r="AJ43" i="27" s="1"/>
  <c r="AB43" i="36"/>
  <c r="AC43" i="36" s="1"/>
  <c r="H53" i="37"/>
  <c r="H54" i="37" s="1"/>
  <c r="H55" i="37"/>
  <c r="AI34" i="20"/>
  <c r="AJ34" i="20" s="1"/>
  <c r="AM42" i="17"/>
  <c r="AN42" i="17" s="1"/>
  <c r="AP42" i="17" s="1"/>
  <c r="AQ42" i="17" s="1"/>
  <c r="AM34" i="17"/>
  <c r="AN34" i="17" s="1"/>
  <c r="AM35" i="17"/>
  <c r="AN35" i="17" s="1"/>
  <c r="AP35" i="17" s="1"/>
  <c r="AM39" i="17"/>
  <c r="AN39" i="17" s="1"/>
  <c r="AP39" i="17" s="1"/>
  <c r="AQ39" i="17" s="1"/>
  <c r="AM38" i="17"/>
  <c r="AN38" i="17" s="1"/>
  <c r="AP38" i="17" s="1"/>
  <c r="AQ38" i="17" s="1"/>
  <c r="AM41" i="17"/>
  <c r="AN41" i="17" s="1"/>
  <c r="AN37" i="27"/>
  <c r="AM46" i="27"/>
  <c r="AN46" i="27" s="1"/>
  <c r="AP46" i="27" s="1"/>
  <c r="AM43" i="27"/>
  <c r="AN43" i="27" s="1"/>
  <c r="AM44" i="27"/>
  <c r="AN44" i="27" s="1"/>
  <c r="AP44" i="27" s="1"/>
  <c r="AQ44" i="27" s="1"/>
  <c r="AI37" i="36"/>
  <c r="AQ37" i="36"/>
  <c r="AG39" i="36"/>
  <c r="AI38" i="19"/>
  <c r="AJ38" i="19" s="1"/>
  <c r="AI44" i="13"/>
  <c r="AJ44" i="13" s="1"/>
  <c r="AN44" i="17"/>
  <c r="AP44" i="17" s="1"/>
  <c r="AL35" i="17"/>
  <c r="AI43" i="26"/>
  <c r="AJ43" i="26" s="1"/>
  <c r="AI37" i="39"/>
  <c r="AJ37" i="39" s="1"/>
  <c r="AG39" i="39"/>
  <c r="AG35" i="15"/>
  <c r="U40" i="18"/>
  <c r="V40" i="18" s="1"/>
  <c r="S56" i="18"/>
  <c r="S50" i="18"/>
  <c r="L53" i="31"/>
  <c r="L54" i="31" s="1"/>
  <c r="U54" i="31" s="1"/>
  <c r="N52" i="31"/>
  <c r="C30" i="1" s="1"/>
  <c r="V52" i="31"/>
  <c r="D31" i="1" s="1"/>
  <c r="L55" i="31"/>
  <c r="U55" i="31" s="1"/>
  <c r="AQ37" i="25"/>
  <c r="AI37" i="25"/>
  <c r="AG39" i="25"/>
  <c r="AI42" i="12"/>
  <c r="AJ42" i="12" s="1"/>
  <c r="U40" i="24"/>
  <c r="V40" i="24" s="1"/>
  <c r="S56" i="24"/>
  <c r="S50" i="24"/>
  <c r="AC55" i="28"/>
  <c r="L57" i="20"/>
  <c r="L58" i="20" s="1"/>
  <c r="N56" i="20"/>
  <c r="O56" i="20" s="1"/>
  <c r="L59" i="20"/>
  <c r="AF44" i="35"/>
  <c r="AG44" i="35" s="1"/>
  <c r="AF46" i="35"/>
  <c r="AG46" i="35" s="1"/>
  <c r="AG43" i="35"/>
  <c r="AN44" i="18"/>
  <c r="AP44" i="18" s="1"/>
  <c r="AL35" i="18"/>
  <c r="L59" i="28"/>
  <c r="L60" i="28" s="1"/>
  <c r="N58" i="28"/>
  <c r="O58" i="28" s="1"/>
  <c r="L61" i="28"/>
  <c r="H51" i="10"/>
  <c r="H52" i="10" s="1"/>
  <c r="H53" i="10"/>
  <c r="H55" i="38"/>
  <c r="O55" i="38" s="1"/>
  <c r="H53" i="38"/>
  <c r="H57" i="23"/>
  <c r="H59" i="23"/>
  <c r="S58" i="25"/>
  <c r="U42" i="25"/>
  <c r="V42" i="25" s="1"/>
  <c r="S52" i="25"/>
  <c r="Z42" i="39"/>
  <c r="AB39" i="39"/>
  <c r="AC39" i="39" s="1"/>
  <c r="AM41" i="19"/>
  <c r="AN41" i="19" s="1"/>
  <c r="AM35" i="19"/>
  <c r="AN35" i="19" s="1"/>
  <c r="AP35" i="19" s="1"/>
  <c r="AQ35" i="19" s="1"/>
  <c r="AM42" i="19"/>
  <c r="AN42" i="19" s="1"/>
  <c r="AP42" i="19" s="1"/>
  <c r="AQ42" i="19" s="1"/>
  <c r="AM34" i="19"/>
  <c r="AN34" i="19" s="1"/>
  <c r="AM38" i="19"/>
  <c r="AN38" i="19" s="1"/>
  <c r="AP38" i="19" s="1"/>
  <c r="AQ38" i="19" s="1"/>
  <c r="AM39" i="19"/>
  <c r="AN39" i="19" s="1"/>
  <c r="AP39" i="19" s="1"/>
  <c r="AQ39" i="19" s="1"/>
  <c r="Z42" i="29"/>
  <c r="AB39" i="29"/>
  <c r="AC39" i="29" s="1"/>
  <c r="AB35" i="12"/>
  <c r="AC35" i="12" s="1"/>
  <c r="AI39" i="22"/>
  <c r="AJ39" i="22" s="1"/>
  <c r="S53" i="35"/>
  <c r="S54" i="35" s="1"/>
  <c r="S55" i="35"/>
  <c r="U52" i="35"/>
  <c r="V52" i="35" s="1"/>
  <c r="AG35" i="20"/>
  <c r="AG37" i="20" s="1"/>
  <c r="H53" i="41"/>
  <c r="H55" i="41"/>
  <c r="H57" i="20"/>
  <c r="H58" i="20" s="1"/>
  <c r="H59" i="20"/>
  <c r="AI41" i="13"/>
  <c r="AJ41" i="13" s="1"/>
  <c r="AQ37" i="29"/>
  <c r="AI37" i="29"/>
  <c r="AG39" i="29"/>
  <c r="AI41" i="18"/>
  <c r="AJ41" i="18" s="1"/>
  <c r="S59" i="9"/>
  <c r="U56" i="9"/>
  <c r="V56" i="9" s="1"/>
  <c r="S57" i="9"/>
  <c r="S58" i="9" s="1"/>
  <c r="AI44" i="24"/>
  <c r="AJ44" i="24" s="1"/>
  <c r="AI42" i="11"/>
  <c r="AJ42" i="11" s="1"/>
  <c r="AM35" i="9"/>
  <c r="AM34" i="9"/>
  <c r="AN34" i="9" s="1"/>
  <c r="AM39" i="9"/>
  <c r="AN39" i="9" s="1"/>
  <c r="AP39" i="9" s="1"/>
  <c r="AQ39" i="9" s="1"/>
  <c r="AM42" i="9"/>
  <c r="AN42" i="9" s="1"/>
  <c r="AP42" i="9" s="1"/>
  <c r="AQ42" i="9" s="1"/>
  <c r="AM38" i="9"/>
  <c r="AN38" i="9" s="1"/>
  <c r="AP38" i="9" s="1"/>
  <c r="AQ38" i="9" s="1"/>
  <c r="AM41" i="9"/>
  <c r="AN41" i="9" s="1"/>
  <c r="AI43" i="41"/>
  <c r="AJ43" i="41" s="1"/>
  <c r="H53" i="19"/>
  <c r="H51" i="19"/>
  <c r="H52" i="19" s="1"/>
  <c r="AI44" i="16"/>
  <c r="AJ44" i="16" s="1"/>
  <c r="AQ44" i="16"/>
  <c r="L53" i="20"/>
  <c r="U53" i="20" s="1"/>
  <c r="L51" i="20"/>
  <c r="U51" i="20" s="1"/>
  <c r="N50" i="20"/>
  <c r="C18" i="1" s="1"/>
  <c r="AB44" i="35"/>
  <c r="AC44" i="35" s="1"/>
  <c r="N52" i="37"/>
  <c r="C42" i="1" s="1"/>
  <c r="L53" i="37"/>
  <c r="L55" i="37"/>
  <c r="AI39" i="24"/>
  <c r="AJ39" i="24" s="1"/>
  <c r="AI44" i="37"/>
  <c r="AJ44" i="37" s="1"/>
  <c r="U56" i="13"/>
  <c r="V56" i="13" s="1"/>
  <c r="S57" i="13"/>
  <c r="S58" i="13" s="1"/>
  <c r="S59" i="13"/>
  <c r="AI42" i="17"/>
  <c r="AJ42" i="17" s="1"/>
  <c r="S61" i="29"/>
  <c r="S59" i="29"/>
  <c r="U58" i="29"/>
  <c r="V58" i="29" s="1"/>
  <c r="AI44" i="30"/>
  <c r="AJ44" i="30" s="1"/>
  <c r="Z40" i="11"/>
  <c r="AB37" i="11"/>
  <c r="AC37" i="11" s="1"/>
  <c r="AI37" i="35"/>
  <c r="AQ37" i="35"/>
  <c r="AG39" i="35"/>
  <c r="AI41" i="21"/>
  <c r="AJ41" i="21" s="1"/>
  <c r="AI44" i="27"/>
  <c r="AJ44" i="27" s="1"/>
  <c r="AB44" i="36"/>
  <c r="AC44" i="36" s="1"/>
  <c r="L51" i="24"/>
  <c r="L52" i="24" s="1"/>
  <c r="N50" i="24"/>
  <c r="O50" i="24" s="1"/>
  <c r="L53" i="24"/>
  <c r="H59" i="37"/>
  <c r="H61" i="37"/>
  <c r="AI38" i="20"/>
  <c r="AJ38" i="20" s="1"/>
  <c r="AM41" i="15"/>
  <c r="AN41" i="15" s="1"/>
  <c r="AM38" i="15"/>
  <c r="AN38" i="15" s="1"/>
  <c r="AP38" i="15" s="1"/>
  <c r="AQ38" i="15" s="1"/>
  <c r="AM35" i="15"/>
  <c r="AN35" i="15" s="1"/>
  <c r="AP35" i="15" s="1"/>
  <c r="AM39" i="15"/>
  <c r="AN39" i="15" s="1"/>
  <c r="AP39" i="15" s="1"/>
  <c r="AM34" i="15"/>
  <c r="AN34" i="15" s="1"/>
  <c r="AM42" i="15"/>
  <c r="AN42" i="15" s="1"/>
  <c r="AP42" i="15" s="1"/>
  <c r="AQ42" i="15" s="1"/>
  <c r="AM43" i="28"/>
  <c r="AN43" i="28" s="1"/>
  <c r="AN37" i="28"/>
  <c r="AM44" i="28"/>
  <c r="AN44" i="28" s="1"/>
  <c r="AP44" i="28" s="1"/>
  <c r="AQ44" i="28" s="1"/>
  <c r="AM46" i="28"/>
  <c r="AN46" i="28" s="1"/>
  <c r="AP46" i="28" s="1"/>
  <c r="AQ46" i="28" s="1"/>
  <c r="L53" i="32"/>
  <c r="L54" i="32" s="1"/>
  <c r="N52" i="32"/>
  <c r="O52" i="32" s="1"/>
  <c r="L55" i="32"/>
  <c r="AF46" i="36"/>
  <c r="AG46" i="36" s="1"/>
  <c r="AF44" i="36"/>
  <c r="AG44" i="36" s="1"/>
  <c r="AG43" i="36"/>
  <c r="AI39" i="19"/>
  <c r="AJ39" i="19" s="1"/>
  <c r="N50" i="17"/>
  <c r="L53" i="17"/>
  <c r="L51" i="17"/>
  <c r="AB35" i="21"/>
  <c r="AC35" i="21" s="1"/>
  <c r="L51" i="16"/>
  <c r="L52" i="16" s="1"/>
  <c r="N50" i="16"/>
  <c r="O50" i="16" s="1"/>
  <c r="L53" i="16"/>
  <c r="AL35" i="16"/>
  <c r="AN44" i="16"/>
  <c r="AP44" i="16" s="1"/>
  <c r="U56" i="20"/>
  <c r="V56" i="20" s="1"/>
  <c r="S57" i="20"/>
  <c r="S59" i="20"/>
  <c r="AI44" i="26"/>
  <c r="AJ44" i="26" s="1"/>
  <c r="AI43" i="39"/>
  <c r="AJ43" i="39" s="1"/>
  <c r="AI34" i="15"/>
  <c r="AJ34" i="15" s="1"/>
  <c r="AB39" i="34"/>
  <c r="AC39" i="34" s="1"/>
  <c r="Z42" i="34"/>
  <c r="AI38" i="14"/>
  <c r="AJ38" i="14" s="1"/>
  <c r="U50" i="20"/>
  <c r="D18" i="1" s="1"/>
  <c r="L54" i="36"/>
  <c r="U52" i="28"/>
  <c r="V52" i="28" s="1"/>
  <c r="AI38" i="17"/>
  <c r="AJ38" i="17" s="1"/>
  <c r="U58" i="41"/>
  <c r="V58" i="41" s="1"/>
  <c r="S59" i="41"/>
  <c r="AI35" i="14"/>
  <c r="AJ35" i="14" s="1"/>
  <c r="AI35" i="22"/>
  <c r="AJ35" i="22" s="1"/>
  <c r="U58" i="27"/>
  <c r="V58" i="27" s="1"/>
  <c r="S59" i="27"/>
  <c r="S60" i="27" s="1"/>
  <c r="S61" i="27"/>
  <c r="H57" i="13"/>
  <c r="H58" i="13" s="1"/>
  <c r="H59" i="13"/>
  <c r="L53" i="27"/>
  <c r="L54" i="27" s="1"/>
  <c r="U54" i="27" s="1"/>
  <c r="N52" i="27"/>
  <c r="O52" i="27" s="1"/>
  <c r="L55" i="27"/>
  <c r="AB39" i="40"/>
  <c r="AC39" i="40" s="1"/>
  <c r="Z42" i="40"/>
  <c r="AI38" i="24"/>
  <c r="AJ38" i="24" s="1"/>
  <c r="N56" i="16"/>
  <c r="O56" i="16" s="1"/>
  <c r="L57" i="16"/>
  <c r="L58" i="16" s="1"/>
  <c r="L59" i="16"/>
  <c r="S54" i="20"/>
  <c r="AI39" i="23"/>
  <c r="AJ39" i="23" s="1"/>
  <c r="AI42" i="10"/>
  <c r="AJ42" i="10" s="1"/>
  <c r="AM43" i="36"/>
  <c r="AN37" i="36"/>
  <c r="AI46" i="41"/>
  <c r="AJ46" i="41" s="1"/>
  <c r="AM46" i="30"/>
  <c r="AN46" i="30" s="1"/>
  <c r="AP46" i="30" s="1"/>
  <c r="AQ46" i="30" s="1"/>
  <c r="AM43" i="30"/>
  <c r="AN43" i="30" s="1"/>
  <c r="AN37" i="30"/>
  <c r="AM44" i="30"/>
  <c r="AN44" i="30" s="1"/>
  <c r="AP44" i="30" s="1"/>
  <c r="AQ44" i="30" s="1"/>
  <c r="L59" i="26"/>
  <c r="L60" i="26" s="1"/>
  <c r="N58" i="26"/>
  <c r="O58" i="26" s="1"/>
  <c r="L61" i="26"/>
  <c r="AI35" i="11"/>
  <c r="L59" i="32"/>
  <c r="N58" i="32"/>
  <c r="O58" i="32" s="1"/>
  <c r="L61" i="32"/>
  <c r="AI42" i="13"/>
  <c r="AJ42" i="13" s="1"/>
  <c r="AI34" i="14"/>
  <c r="AJ34" i="14" s="1"/>
  <c r="AG37" i="14"/>
  <c r="AI35" i="23"/>
  <c r="H57" i="15"/>
  <c r="H58" i="15" s="1"/>
  <c r="H59" i="15"/>
  <c r="AM46" i="31"/>
  <c r="AN46" i="31" s="1"/>
  <c r="AP46" i="31" s="1"/>
  <c r="AQ46" i="31" s="1"/>
  <c r="AM44" i="31"/>
  <c r="AN44" i="31" s="1"/>
  <c r="AP44" i="31" s="1"/>
  <c r="AQ44" i="31" s="1"/>
  <c r="AM43" i="31"/>
  <c r="AN43" i="31" s="1"/>
  <c r="AN37" i="31"/>
  <c r="S56" i="31"/>
  <c r="V50" i="9"/>
  <c r="L51" i="9"/>
  <c r="U51" i="9" s="1"/>
  <c r="N50" i="9"/>
  <c r="O50" i="9" s="1"/>
  <c r="L53" i="9"/>
  <c r="AI42" i="9"/>
  <c r="AJ42" i="9" s="1"/>
  <c r="AI38" i="16"/>
  <c r="AJ38" i="16" s="1"/>
  <c r="S61" i="38"/>
  <c r="S59" i="38"/>
  <c r="S60" i="38" s="1"/>
  <c r="U58" i="38"/>
  <c r="V58" i="38" s="1"/>
  <c r="N56" i="9"/>
  <c r="O56" i="9" s="1"/>
  <c r="L57" i="9"/>
  <c r="L58" i="9" s="1"/>
  <c r="L59" i="9"/>
  <c r="H51" i="14"/>
  <c r="H52" i="14" s="1"/>
  <c r="H53" i="14"/>
  <c r="AI42" i="23"/>
  <c r="AJ42" i="23" s="1"/>
  <c r="AI43" i="29"/>
  <c r="AJ43" i="29" s="1"/>
  <c r="N58" i="29"/>
  <c r="O58" i="29" s="1"/>
  <c r="L61" i="29"/>
  <c r="L59" i="29"/>
  <c r="AB35" i="13"/>
  <c r="AC35" i="13" s="1"/>
  <c r="AI37" i="38"/>
  <c r="AJ37" i="38" s="1"/>
  <c r="AG39" i="38"/>
  <c r="AI39" i="9"/>
  <c r="AJ39" i="9" s="1"/>
  <c r="AC55" i="29"/>
  <c r="AQ35" i="10"/>
  <c r="AI35" i="10"/>
  <c r="AJ35" i="10" s="1"/>
  <c r="L55" i="33"/>
  <c r="U55" i="33" s="1"/>
  <c r="L53" i="33"/>
  <c r="L54" i="33" s="1"/>
  <c r="N52" i="33"/>
  <c r="O52" i="33" s="1"/>
  <c r="AI42" i="18"/>
  <c r="AJ42" i="18" s="1"/>
  <c r="AI34" i="16"/>
  <c r="AJ34" i="16" s="1"/>
  <c r="H61" i="30"/>
  <c r="O61" i="30" s="1"/>
  <c r="H59" i="30"/>
  <c r="H57" i="22"/>
  <c r="H58" i="22" s="1"/>
  <c r="H59" i="22"/>
  <c r="Z40" i="19"/>
  <c r="AB37" i="19"/>
  <c r="AC37" i="19" s="1"/>
  <c r="AI42" i="22"/>
  <c r="AJ42" i="22" s="1"/>
  <c r="H57" i="12"/>
  <c r="H58" i="12" s="1"/>
  <c r="H59" i="12"/>
  <c r="AL61" i="37"/>
  <c r="L61" i="40"/>
  <c r="N58" i="40"/>
  <c r="O58" i="40" s="1"/>
  <c r="L59" i="40"/>
  <c r="L60" i="40" s="1"/>
  <c r="U52" i="26"/>
  <c r="D24" i="1" s="1"/>
  <c r="S55" i="26"/>
  <c r="S53" i="26"/>
  <c r="H51" i="17"/>
  <c r="H52" i="17" s="1"/>
  <c r="O50" i="17"/>
  <c r="H53" i="17"/>
  <c r="AI46" i="33"/>
  <c r="AJ46" i="33" s="1"/>
  <c r="AI38" i="11"/>
  <c r="AJ38" i="11" s="1"/>
  <c r="H53" i="11"/>
  <c r="H51" i="11"/>
  <c r="H52" i="11" s="1"/>
  <c r="AB39" i="27"/>
  <c r="AC39" i="27" s="1"/>
  <c r="Z42" i="27"/>
  <c r="AB39" i="38"/>
  <c r="AC39" i="38" s="1"/>
  <c r="Z42" i="38"/>
  <c r="AF44" i="34"/>
  <c r="AG44" i="34" s="1"/>
  <c r="AF46" i="34"/>
  <c r="AG46" i="34" s="1"/>
  <c r="AG43" i="34"/>
  <c r="S61" i="41"/>
  <c r="AM42" i="11"/>
  <c r="AN42" i="11" s="1"/>
  <c r="AP42" i="11" s="1"/>
  <c r="AQ42" i="11" s="1"/>
  <c r="AM35" i="11"/>
  <c r="AM38" i="11"/>
  <c r="AN38" i="11" s="1"/>
  <c r="AP38" i="11" s="1"/>
  <c r="AQ38" i="11" s="1"/>
  <c r="AM39" i="11"/>
  <c r="AN39" i="11" s="1"/>
  <c r="AP39" i="11" s="1"/>
  <c r="AQ39" i="11" s="1"/>
  <c r="AM41" i="11"/>
  <c r="AN41" i="11" s="1"/>
  <c r="AM34" i="11"/>
  <c r="AN34" i="11" s="1"/>
  <c r="AM41" i="22"/>
  <c r="AN41" i="22" s="1"/>
  <c r="AM35" i="22"/>
  <c r="AN35" i="22" s="1"/>
  <c r="AP35" i="22" s="1"/>
  <c r="AQ35" i="22" s="1"/>
  <c r="AM39" i="22"/>
  <c r="AN39" i="22" s="1"/>
  <c r="AP39" i="22" s="1"/>
  <c r="AQ39" i="22" s="1"/>
  <c r="AM38" i="22"/>
  <c r="AN38" i="22" s="1"/>
  <c r="AP38" i="22" s="1"/>
  <c r="AM34" i="22"/>
  <c r="AN34" i="22" s="1"/>
  <c r="AM42" i="22"/>
  <c r="AN42" i="22" s="1"/>
  <c r="AP42" i="22" s="1"/>
  <c r="AQ42" i="22" s="1"/>
  <c r="AM43" i="37"/>
  <c r="AN43" i="37" s="1"/>
  <c r="AM44" i="37"/>
  <c r="AN44" i="37" s="1"/>
  <c r="AP44" i="37" s="1"/>
  <c r="AQ44" i="37" s="1"/>
  <c r="Z42" i="36"/>
  <c r="Z52" i="36" s="1"/>
  <c r="AB39" i="36"/>
  <c r="AC39" i="36" s="1"/>
  <c r="S59" i="39"/>
  <c r="S60" i="39" s="1"/>
  <c r="S61" i="39"/>
  <c r="U58" i="39"/>
  <c r="V58" i="39" s="1"/>
  <c r="H55" i="35"/>
  <c r="O55" i="35" s="1"/>
  <c r="H53" i="35"/>
  <c r="AQ37" i="31"/>
  <c r="AI37" i="31"/>
  <c r="AG39" i="31"/>
  <c r="AL35" i="11"/>
  <c r="AN44" i="11"/>
  <c r="AP44" i="11" s="1"/>
  <c r="AQ44" i="11" s="1"/>
  <c r="AL35" i="24"/>
  <c r="AN44" i="24"/>
  <c r="AP44" i="24" s="1"/>
  <c r="AQ44" i="24" s="1"/>
  <c r="U58" i="35"/>
  <c r="V58" i="35" s="1"/>
  <c r="S61" i="35"/>
  <c r="S59" i="35"/>
  <c r="AI36" i="41"/>
  <c r="AJ36" i="41" s="1"/>
  <c r="AG39" i="41"/>
  <c r="AI34" i="13"/>
  <c r="AJ34" i="13" s="1"/>
  <c r="AG37" i="13"/>
  <c r="H53" i="31"/>
  <c r="H54" i="31" s="1"/>
  <c r="H55" i="31"/>
  <c r="O55" i="31" s="1"/>
  <c r="L61" i="27"/>
  <c r="L59" i="27"/>
  <c r="L60" i="27" s="1"/>
  <c r="N58" i="27"/>
  <c r="O58" i="27" s="1"/>
  <c r="AB37" i="18"/>
  <c r="AC37" i="18" s="1"/>
  <c r="Z40" i="18"/>
  <c r="H57" i="18"/>
  <c r="H59" i="18"/>
  <c r="AI43" i="40"/>
  <c r="AJ43" i="40" s="1"/>
  <c r="AI41" i="12"/>
  <c r="AJ41" i="12" s="1"/>
  <c r="L59" i="35"/>
  <c r="L60" i="35" s="1"/>
  <c r="N58" i="35"/>
  <c r="O58" i="35" s="1"/>
  <c r="L61" i="35"/>
  <c r="Z42" i="37"/>
  <c r="AB39" i="37"/>
  <c r="AC39" i="37" s="1"/>
  <c r="AC55" i="33"/>
  <c r="S56" i="40"/>
  <c r="AI41" i="23"/>
  <c r="AJ41" i="23" s="1"/>
  <c r="AI38" i="18"/>
  <c r="AJ38" i="18" s="1"/>
  <c r="AI41" i="11"/>
  <c r="AJ41" i="11" s="1"/>
  <c r="AQ37" i="28"/>
  <c r="AI37" i="28"/>
  <c r="AG39" i="28"/>
  <c r="AI35" i="19"/>
  <c r="AJ35" i="19" s="1"/>
  <c r="AI46" i="26"/>
  <c r="AJ46" i="26" s="1"/>
  <c r="AI35" i="18"/>
  <c r="AJ35" i="18" s="1"/>
  <c r="AI39" i="11"/>
  <c r="AJ39" i="11" s="1"/>
  <c r="AM35" i="18"/>
  <c r="AM39" i="18"/>
  <c r="AN39" i="18" s="1"/>
  <c r="AP39" i="18" s="1"/>
  <c r="AQ39" i="18" s="1"/>
  <c r="AM38" i="18"/>
  <c r="AN38" i="18" s="1"/>
  <c r="AP38" i="18" s="1"/>
  <c r="AQ38" i="18" s="1"/>
  <c r="AM34" i="18"/>
  <c r="AN34" i="18" s="1"/>
  <c r="AM41" i="18"/>
  <c r="AN41" i="18" s="1"/>
  <c r="AM42" i="18"/>
  <c r="AN42" i="18" s="1"/>
  <c r="AP42" i="18" s="1"/>
  <c r="AQ42" i="18" s="1"/>
  <c r="AI38" i="13"/>
  <c r="AJ38" i="13" s="1"/>
  <c r="U42" i="30"/>
  <c r="V42" i="30" s="1"/>
  <c r="S58" i="30"/>
  <c r="S52" i="30"/>
  <c r="AB37" i="15"/>
  <c r="AC37" i="15" s="1"/>
  <c r="Z40" i="15"/>
  <c r="N52" i="29"/>
  <c r="O52" i="29" s="1"/>
  <c r="V52" i="29"/>
  <c r="L55" i="29"/>
  <c r="U55" i="29" s="1"/>
  <c r="L53" i="29"/>
  <c r="L54" i="29" s="1"/>
  <c r="AI38" i="10"/>
  <c r="AJ38" i="10" s="1"/>
  <c r="H53" i="27"/>
  <c r="H54" i="27" s="1"/>
  <c r="H55" i="27"/>
  <c r="O55" i="27" s="1"/>
  <c r="H55" i="33"/>
  <c r="O55" i="33" s="1"/>
  <c r="H53" i="33"/>
  <c r="H54" i="33" s="1"/>
  <c r="H57" i="24"/>
  <c r="H59" i="24"/>
  <c r="AM35" i="21"/>
  <c r="AM39" i="21"/>
  <c r="AN39" i="21" s="1"/>
  <c r="AP39" i="21" s="1"/>
  <c r="AQ39" i="21" s="1"/>
  <c r="AM38" i="21"/>
  <c r="AN38" i="21" s="1"/>
  <c r="AP38" i="21" s="1"/>
  <c r="AQ38" i="21" s="1"/>
  <c r="AM42" i="21"/>
  <c r="AN42" i="21" s="1"/>
  <c r="AP42" i="21" s="1"/>
  <c r="AQ42" i="21" s="1"/>
  <c r="AM34" i="21"/>
  <c r="AN34" i="21" s="1"/>
  <c r="AM41" i="21"/>
  <c r="AN41" i="21" s="1"/>
  <c r="U40" i="23"/>
  <c r="V40" i="23" s="1"/>
  <c r="S56" i="23"/>
  <c r="S50" i="23"/>
  <c r="AI35" i="13"/>
  <c r="AJ35" i="13" s="1"/>
  <c r="AB39" i="32"/>
  <c r="AC39" i="32" s="1"/>
  <c r="Z42" i="32"/>
  <c r="U58" i="28"/>
  <c r="V58" i="28" s="1"/>
  <c r="S61" i="28"/>
  <c r="S59" i="28"/>
  <c r="S60" i="28" s="1"/>
  <c r="AI44" i="38"/>
  <c r="AJ44" i="38" s="1"/>
  <c r="AI34" i="9"/>
  <c r="AJ34" i="9" s="1"/>
  <c r="AG37" i="9"/>
  <c r="H61" i="40"/>
  <c r="O61" i="40" s="1"/>
  <c r="H59" i="40"/>
  <c r="L61" i="33"/>
  <c r="L59" i="33"/>
  <c r="L60" i="33" s="1"/>
  <c r="N58" i="33"/>
  <c r="O58" i="33" s="1"/>
  <c r="S61" i="33"/>
  <c r="S59" i="33"/>
  <c r="U58" i="33"/>
  <c r="V58" i="33" s="1"/>
  <c r="AG35" i="16"/>
  <c r="AG37" i="16" s="1"/>
  <c r="L61" i="36"/>
  <c r="N58" i="36"/>
  <c r="O58" i="36" s="1"/>
  <c r="L59" i="36"/>
  <c r="L60" i="36" s="1"/>
  <c r="L51" i="12"/>
  <c r="N50" i="12"/>
  <c r="O50" i="12" s="1"/>
  <c r="L53" i="12"/>
  <c r="H57" i="16"/>
  <c r="H59" i="16"/>
  <c r="H51" i="22"/>
  <c r="H52" i="22" s="1"/>
  <c r="H53" i="22"/>
  <c r="L51" i="10"/>
  <c r="L52" i="10" s="1"/>
  <c r="L53" i="10"/>
  <c r="N50" i="10"/>
  <c r="O50" i="10" s="1"/>
  <c r="H51" i="12"/>
  <c r="H52" i="12" s="1"/>
  <c r="H53" i="12"/>
  <c r="H61" i="33"/>
  <c r="O61" i="33" s="1"/>
  <c r="H59" i="33"/>
  <c r="N52" i="39"/>
  <c r="C48" i="1" s="1"/>
  <c r="L55" i="39"/>
  <c r="L53" i="39"/>
  <c r="L54" i="39" s="1"/>
  <c r="H57" i="17"/>
  <c r="H58" i="17" s="1"/>
  <c r="H59" i="17"/>
  <c r="AI34" i="21"/>
  <c r="AJ34" i="21" s="1"/>
  <c r="AG37" i="21"/>
  <c r="AJ35" i="11"/>
  <c r="AB35" i="11"/>
  <c r="AC35" i="11" s="1"/>
  <c r="Z37" i="13"/>
  <c r="AI46" i="40"/>
  <c r="AJ46" i="40" s="1"/>
  <c r="AQ46" i="40"/>
  <c r="AI43" i="32"/>
  <c r="AJ43" i="32" s="1"/>
  <c r="AM35" i="10"/>
  <c r="AN35" i="10" s="1"/>
  <c r="AP35" i="10" s="1"/>
  <c r="AM42" i="10"/>
  <c r="AN42" i="10" s="1"/>
  <c r="AP42" i="10" s="1"/>
  <c r="AQ42" i="10" s="1"/>
  <c r="AM41" i="10"/>
  <c r="AN41" i="10" s="1"/>
  <c r="AM39" i="10"/>
  <c r="AN39" i="10" s="1"/>
  <c r="AP39" i="10" s="1"/>
  <c r="AQ39" i="10" s="1"/>
  <c r="AM34" i="10"/>
  <c r="AN34" i="10" s="1"/>
  <c r="AM38" i="10"/>
  <c r="AN38" i="10" s="1"/>
  <c r="AP38" i="10" s="1"/>
  <c r="AQ38" i="10" s="1"/>
  <c r="AM35" i="24"/>
  <c r="AN35" i="24" s="1"/>
  <c r="AP35" i="24" s="1"/>
  <c r="AM42" i="24"/>
  <c r="AN42" i="24" s="1"/>
  <c r="AP42" i="24" s="1"/>
  <c r="AQ42" i="24" s="1"/>
  <c r="AM38" i="24"/>
  <c r="AN38" i="24" s="1"/>
  <c r="AP38" i="24" s="1"/>
  <c r="AQ38" i="24" s="1"/>
  <c r="AM34" i="24"/>
  <c r="AN34" i="24" s="1"/>
  <c r="AM39" i="24"/>
  <c r="AN39" i="24" s="1"/>
  <c r="AP39" i="24" s="1"/>
  <c r="AQ39" i="24" s="1"/>
  <c r="AM41" i="24"/>
  <c r="AN41" i="24" s="1"/>
  <c r="AM44" i="38"/>
  <c r="AN44" i="38" s="1"/>
  <c r="AP44" i="38" s="1"/>
  <c r="AQ44" i="38" s="1"/>
  <c r="AM43" i="38"/>
  <c r="AN43" i="38" s="1"/>
  <c r="AN37" i="38"/>
  <c r="H59" i="25"/>
  <c r="H60" i="25" s="1"/>
  <c r="H61" i="25"/>
  <c r="O61" i="25" s="1"/>
  <c r="H59" i="35"/>
  <c r="H61" i="35"/>
  <c r="O61" i="35" s="1"/>
  <c r="AI44" i="31"/>
  <c r="AJ44" i="31" s="1"/>
  <c r="AL35" i="12"/>
  <c r="AN44" i="12"/>
  <c r="AP44" i="12" s="1"/>
  <c r="AN44" i="23"/>
  <c r="AP44" i="23" s="1"/>
  <c r="AL35" i="23"/>
  <c r="AI41" i="41"/>
  <c r="AJ41" i="41" s="1"/>
  <c r="AI39" i="13"/>
  <c r="AJ39" i="13" s="1"/>
  <c r="AI44" i="40"/>
  <c r="AJ44" i="40" s="1"/>
  <c r="AG35" i="12"/>
  <c r="U52" i="33"/>
  <c r="V52" i="33" s="1"/>
  <c r="S54" i="15"/>
  <c r="AC55" i="40"/>
  <c r="AB37" i="12"/>
  <c r="AC37" i="12" s="1"/>
  <c r="Z40" i="12"/>
  <c r="N52" i="35"/>
  <c r="O52" i="35" s="1"/>
  <c r="L55" i="35"/>
  <c r="L53" i="35"/>
  <c r="AM43" i="34"/>
  <c r="AN37" i="34"/>
  <c r="S59" i="40"/>
  <c r="S60" i="40" s="1"/>
  <c r="S61" i="40"/>
  <c r="U58" i="40"/>
  <c r="V58" i="40" s="1"/>
  <c r="L57" i="17"/>
  <c r="N56" i="17"/>
  <c r="O56" i="17" s="1"/>
  <c r="L59" i="17"/>
  <c r="AB37" i="24"/>
  <c r="AC37" i="24" s="1"/>
  <c r="Z40" i="24"/>
  <c r="N58" i="31"/>
  <c r="O58" i="31" s="1"/>
  <c r="L61" i="31"/>
  <c r="L59" i="31"/>
  <c r="H51" i="21"/>
  <c r="H52" i="21" s="1"/>
  <c r="H53" i="21"/>
  <c r="S58" i="36"/>
  <c r="U42" i="36"/>
  <c r="V42" i="36" s="1"/>
  <c r="AI34" i="22"/>
  <c r="AJ34" i="22" s="1"/>
  <c r="AG37" i="22"/>
  <c r="S54" i="38"/>
  <c r="AI41" i="20"/>
  <c r="AJ41" i="20" s="1"/>
  <c r="AI42" i="15"/>
  <c r="AJ42" i="15" s="1"/>
  <c r="L51" i="23"/>
  <c r="L52" i="23" s="1"/>
  <c r="N50" i="23"/>
  <c r="O50" i="23" s="1"/>
  <c r="L53" i="23"/>
  <c r="AB37" i="23"/>
  <c r="AC37" i="23" s="1"/>
  <c r="Z40" i="23"/>
  <c r="AI41" i="14"/>
  <c r="AJ41" i="14" s="1"/>
  <c r="AI34" i="23"/>
  <c r="AJ34" i="23" s="1"/>
  <c r="AG37" i="23"/>
  <c r="H57" i="21"/>
  <c r="H58" i="21" s="1"/>
  <c r="H59" i="21"/>
  <c r="AI39" i="18"/>
  <c r="AJ39" i="18" s="1"/>
  <c r="U56" i="15"/>
  <c r="V56" i="15" s="1"/>
  <c r="S57" i="15"/>
  <c r="S58" i="15" s="1"/>
  <c r="S59" i="15"/>
  <c r="AM43" i="35"/>
  <c r="AN37" i="35"/>
  <c r="H57" i="10"/>
  <c r="H59" i="10"/>
  <c r="AI46" i="28"/>
  <c r="AJ46" i="28" s="1"/>
  <c r="L57" i="23"/>
  <c r="L58" i="23" s="1"/>
  <c r="N56" i="23"/>
  <c r="O56" i="23" s="1"/>
  <c r="L59" i="23"/>
  <c r="S54" i="28"/>
  <c r="AI34" i="18"/>
  <c r="AJ34" i="18" s="1"/>
  <c r="AG37" i="18"/>
  <c r="AB37" i="10"/>
  <c r="AC37" i="10" s="1"/>
  <c r="Z40" i="10"/>
  <c r="AQ44" i="17"/>
  <c r="AI44" i="17"/>
  <c r="AJ44" i="17" s="1"/>
  <c r="L53" i="15"/>
  <c r="U53" i="15" s="1"/>
  <c r="L51" i="15"/>
  <c r="U51" i="15" s="1"/>
  <c r="N50" i="15"/>
  <c r="C12" i="1" s="1"/>
  <c r="H53" i="24"/>
  <c r="H51" i="24"/>
  <c r="AI44" i="28"/>
  <c r="AJ44" i="28" s="1"/>
  <c r="AB39" i="31"/>
  <c r="AC39" i="31" s="1"/>
  <c r="Z42" i="31"/>
  <c r="AL35" i="10"/>
  <c r="AN44" i="10"/>
  <c r="AP44" i="10" s="1"/>
  <c r="AB35" i="9"/>
  <c r="AC35" i="9" s="1"/>
  <c r="AI39" i="14"/>
  <c r="AJ39" i="14" s="1"/>
  <c r="AI38" i="23"/>
  <c r="AJ38" i="23" s="1"/>
  <c r="AI39" i="10"/>
  <c r="AJ39" i="10" s="1"/>
  <c r="AQ44" i="10"/>
  <c r="AI44" i="10"/>
  <c r="AJ44" i="10" s="1"/>
  <c r="AI41" i="22"/>
  <c r="AJ41" i="22" s="1"/>
  <c r="L57" i="15"/>
  <c r="L58" i="15" s="1"/>
  <c r="N56" i="15"/>
  <c r="O56" i="15" s="1"/>
  <c r="L59" i="15"/>
  <c r="AI44" i="33"/>
  <c r="AJ44" i="33" s="1"/>
  <c r="AN37" i="33"/>
  <c r="AM46" i="33"/>
  <c r="AN46" i="33" s="1"/>
  <c r="AP46" i="33" s="1"/>
  <c r="AQ46" i="33" s="1"/>
  <c r="AM44" i="33"/>
  <c r="AN44" i="33" s="1"/>
  <c r="AP44" i="33" s="1"/>
  <c r="AQ44" i="33" s="1"/>
  <c r="AM43" i="33"/>
  <c r="AN43" i="33" s="1"/>
  <c r="AL55" i="41"/>
  <c r="AI42" i="14"/>
  <c r="AJ42" i="14" s="1"/>
  <c r="AI43" i="38"/>
  <c r="AJ43" i="38" s="1"/>
  <c r="AI41" i="9"/>
  <c r="AJ41" i="9" s="1"/>
  <c r="H53" i="40"/>
  <c r="H55" i="40"/>
  <c r="O55" i="40" s="1"/>
  <c r="AI39" i="16"/>
  <c r="AJ39" i="16" s="1"/>
  <c r="L51" i="14"/>
  <c r="L52" i="14" s="1"/>
  <c r="N50" i="14"/>
  <c r="O50" i="14" s="1"/>
  <c r="L53" i="14"/>
  <c r="L57" i="12"/>
  <c r="L58" i="12" s="1"/>
  <c r="N56" i="12"/>
  <c r="O56" i="12" s="1"/>
  <c r="L59" i="12"/>
  <c r="H51" i="16"/>
  <c r="H53" i="16"/>
  <c r="AI34" i="17"/>
  <c r="AJ34" i="17" s="1"/>
  <c r="H55" i="26"/>
  <c r="O55" i="26" s="1"/>
  <c r="H53" i="26"/>
  <c r="N56" i="10"/>
  <c r="O56" i="10" s="1"/>
  <c r="L57" i="10"/>
  <c r="L58" i="10" s="1"/>
  <c r="L59" i="10"/>
  <c r="O52" i="36"/>
  <c r="H53" i="36"/>
  <c r="N53" i="36" s="1"/>
  <c r="H55" i="36"/>
  <c r="O55" i="36" s="1"/>
  <c r="AI44" i="9"/>
  <c r="AJ44" i="9" s="1"/>
  <c r="U37" i="11"/>
  <c r="V37" i="11" s="1"/>
  <c r="S40" i="11"/>
  <c r="AI38" i="21"/>
  <c r="AJ38" i="21" s="1"/>
  <c r="AQ44" i="32"/>
  <c r="AI44" i="32"/>
  <c r="AJ44" i="32" s="1"/>
  <c r="AM38" i="13"/>
  <c r="AN38" i="13" s="1"/>
  <c r="AP38" i="13" s="1"/>
  <c r="AQ38" i="13" s="1"/>
  <c r="AM42" i="13"/>
  <c r="AN42" i="13" s="1"/>
  <c r="AP42" i="13" s="1"/>
  <c r="AQ42" i="13" s="1"/>
  <c r="AM41" i="13"/>
  <c r="AN41" i="13" s="1"/>
  <c r="AM39" i="13"/>
  <c r="AN39" i="13" s="1"/>
  <c r="AP39" i="13" s="1"/>
  <c r="AQ39" i="13" s="1"/>
  <c r="AM35" i="13"/>
  <c r="AM34" i="13"/>
  <c r="AN34" i="13" s="1"/>
  <c r="AM41" i="23"/>
  <c r="AN41" i="23" s="1"/>
  <c r="AM35" i="23"/>
  <c r="AM42" i="23"/>
  <c r="AN42" i="23" s="1"/>
  <c r="AP42" i="23" s="1"/>
  <c r="AQ42" i="23" s="1"/>
  <c r="AM38" i="23"/>
  <c r="AN38" i="23" s="1"/>
  <c r="AP38" i="23" s="1"/>
  <c r="AQ38" i="23" s="1"/>
  <c r="AM34" i="23"/>
  <c r="AN34" i="23" s="1"/>
  <c r="AM39" i="23"/>
  <c r="AN39" i="23" s="1"/>
  <c r="AP39" i="23" s="1"/>
  <c r="AQ39" i="23" s="1"/>
  <c r="AN37" i="39"/>
  <c r="AM44" i="39"/>
  <c r="AN44" i="39" s="1"/>
  <c r="AP44" i="39" s="1"/>
  <c r="AM43" i="39"/>
  <c r="AN43" i="39" s="1"/>
  <c r="L51" i="19"/>
  <c r="L52" i="19" s="1"/>
  <c r="N50" i="19"/>
  <c r="O50" i="19" s="1"/>
  <c r="L53" i="19"/>
  <c r="AI43" i="31"/>
  <c r="AJ43" i="31" s="1"/>
  <c r="U42" i="37"/>
  <c r="V42" i="37" s="1"/>
  <c r="S58" i="37"/>
  <c r="S52" i="37"/>
  <c r="L53" i="25"/>
  <c r="N52" i="25"/>
  <c r="O52" i="25" s="1"/>
  <c r="L55" i="25"/>
  <c r="AL35" i="15"/>
  <c r="AL37" i="37" s="1"/>
  <c r="AN37" i="37" s="1"/>
  <c r="AN44" i="15"/>
  <c r="AP44" i="15" s="1"/>
  <c r="AQ44" i="15" s="1"/>
  <c r="AI44" i="41"/>
  <c r="AJ44" i="41" s="1"/>
  <c r="H61" i="31"/>
  <c r="O61" i="31" s="1"/>
  <c r="H59" i="31"/>
  <c r="H60" i="31" s="1"/>
  <c r="N50" i="11"/>
  <c r="O50" i="11" s="1"/>
  <c r="L51" i="11"/>
  <c r="L52" i="11" s="1"/>
  <c r="L53" i="11"/>
  <c r="AI44" i="19"/>
  <c r="AJ44" i="19" s="1"/>
  <c r="H55" i="28"/>
  <c r="O55" i="28" s="1"/>
  <c r="H53" i="28"/>
  <c r="AI46" i="25"/>
  <c r="AJ46" i="25" s="1"/>
  <c r="AI38" i="12"/>
  <c r="AJ38" i="12" s="1"/>
  <c r="S56" i="33"/>
  <c r="U50" i="15"/>
  <c r="D12" i="1" s="1"/>
  <c r="H57" i="19"/>
  <c r="H58" i="19" s="1"/>
  <c r="H59" i="19"/>
  <c r="U40" i="22"/>
  <c r="V40" i="22" s="1"/>
  <c r="S56" i="22"/>
  <c r="S50" i="22"/>
  <c r="N56" i="24"/>
  <c r="O56" i="24" s="1"/>
  <c r="L57" i="24"/>
  <c r="L58" i="24" s="1"/>
  <c r="L59" i="24"/>
  <c r="AM44" i="29"/>
  <c r="AN44" i="29" s="1"/>
  <c r="AP44" i="29" s="1"/>
  <c r="AQ44" i="29" s="1"/>
  <c r="AM43" i="29"/>
  <c r="AN43" i="29" s="1"/>
  <c r="AN37" i="29"/>
  <c r="AM46" i="29"/>
  <c r="AN46" i="29" s="1"/>
  <c r="AP46" i="29" s="1"/>
  <c r="AQ46" i="29" s="1"/>
  <c r="AI39" i="15"/>
  <c r="AJ39" i="15" s="1"/>
  <c r="AQ39" i="15"/>
  <c r="AB39" i="26"/>
  <c r="AC39" i="26" s="1"/>
  <c r="Z42" i="26"/>
  <c r="AC55" i="27"/>
  <c r="U55" i="27"/>
  <c r="H53" i="13"/>
  <c r="H51" i="13"/>
  <c r="H52" i="13" s="1"/>
  <c r="AI37" i="33"/>
  <c r="AQ37" i="33"/>
  <c r="AG39" i="33"/>
  <c r="AB37" i="14"/>
  <c r="AC37" i="14" s="1"/>
  <c r="Z40" i="14"/>
  <c r="H59" i="41"/>
  <c r="H60" i="41" s="1"/>
  <c r="H61" i="41"/>
  <c r="AI44" i="20"/>
  <c r="AJ44" i="20" s="1"/>
  <c r="AB35" i="15"/>
  <c r="AC35" i="15" s="1"/>
  <c r="AI35" i="9"/>
  <c r="AJ35" i="9" s="1"/>
  <c r="U52" i="27"/>
  <c r="V52" i="27" s="1"/>
  <c r="AI44" i="15"/>
  <c r="AJ44" i="15" s="1"/>
  <c r="V52" i="41"/>
  <c r="D55" i="1" s="1"/>
  <c r="L53" i="41"/>
  <c r="L54" i="41" s="1"/>
  <c r="N52" i="41"/>
  <c r="C54" i="1" s="1"/>
  <c r="L55" i="41"/>
  <c r="S40" i="17"/>
  <c r="U37" i="17"/>
  <c r="V37" i="17" s="1"/>
  <c r="L55" i="34"/>
  <c r="N52" i="34"/>
  <c r="C36" i="1" s="1"/>
  <c r="V52" i="34"/>
  <c r="D37" i="1" s="1"/>
  <c r="L53" i="34"/>
  <c r="L54" i="34" s="1"/>
  <c r="L59" i="34"/>
  <c r="L60" i="34" s="1"/>
  <c r="N58" i="34"/>
  <c r="L61" i="34"/>
  <c r="H53" i="15"/>
  <c r="H51" i="15"/>
  <c r="H52" i="15" s="1"/>
  <c r="AL35" i="9"/>
  <c r="AN44" i="9"/>
  <c r="AP44" i="9" s="1"/>
  <c r="AQ44" i="9" s="1"/>
  <c r="H53" i="18"/>
  <c r="H51" i="18"/>
  <c r="S51" i="13"/>
  <c r="S52" i="13" s="1"/>
  <c r="U50" i="13"/>
  <c r="V50" i="13" s="1"/>
  <c r="S53" i="13"/>
  <c r="H59" i="27"/>
  <c r="H60" i="27" s="1"/>
  <c r="H61" i="27"/>
  <c r="O61" i="27" s="1"/>
  <c r="S40" i="10"/>
  <c r="U37" i="10"/>
  <c r="V37" i="10" s="1"/>
  <c r="AB44" i="34"/>
  <c r="AC44" i="34" s="1"/>
  <c r="H51" i="9"/>
  <c r="H52" i="9" s="1"/>
  <c r="H53" i="9"/>
  <c r="H59" i="34"/>
  <c r="H60" i="34" s="1"/>
  <c r="O58" i="34"/>
  <c r="H61" i="34"/>
  <c r="O61" i="34" s="1"/>
  <c r="Z37" i="9"/>
  <c r="AI42" i="24"/>
  <c r="AJ42" i="24" s="1"/>
  <c r="Z42" i="33"/>
  <c r="AB39" i="33"/>
  <c r="AC39" i="33" s="1"/>
  <c r="AI44" i="23"/>
  <c r="AJ44" i="23" s="1"/>
  <c r="AQ44" i="23"/>
  <c r="AI41" i="16"/>
  <c r="AJ41" i="16" s="1"/>
  <c r="L57" i="14"/>
  <c r="L58" i="14" s="1"/>
  <c r="N56" i="14"/>
  <c r="O56" i="14" s="1"/>
  <c r="L59" i="14"/>
  <c r="V52" i="38"/>
  <c r="L53" i="38"/>
  <c r="L54" i="38" s="1"/>
  <c r="L55" i="38"/>
  <c r="U55" i="38" s="1"/>
  <c r="N52" i="38"/>
  <c r="O52" i="38" s="1"/>
  <c r="AG35" i="17"/>
  <c r="AG37" i="17" s="1"/>
  <c r="L53" i="13"/>
  <c r="L51" i="13"/>
  <c r="N50" i="13"/>
  <c r="O50" i="13" s="1"/>
  <c r="H59" i="26"/>
  <c r="H61" i="26"/>
  <c r="O61" i="26" s="1"/>
  <c r="AQ37" i="30"/>
  <c r="AI37" i="30"/>
  <c r="AG39" i="30"/>
  <c r="U40" i="12"/>
  <c r="V40" i="12" s="1"/>
  <c r="S56" i="12"/>
  <c r="S50" i="12"/>
  <c r="L61" i="39"/>
  <c r="L59" i="39"/>
  <c r="L60" i="39" s="1"/>
  <c r="N58" i="39"/>
  <c r="O58" i="39" s="1"/>
  <c r="S59" i="31"/>
  <c r="S60" i="31" s="1"/>
  <c r="S61" i="31"/>
  <c r="U58" i="31"/>
  <c r="V58" i="31" s="1"/>
  <c r="AI39" i="21"/>
  <c r="AJ39" i="21" s="1"/>
  <c r="AQ46" i="27"/>
  <c r="AI46" i="27"/>
  <c r="AJ46" i="27" s="1"/>
  <c r="N40" i="18"/>
  <c r="O40" i="18" s="1"/>
  <c r="L56" i="18"/>
  <c r="L50" i="18"/>
  <c r="AQ37" i="32"/>
  <c r="AI37" i="32"/>
  <c r="AG39" i="32"/>
  <c r="AM41" i="14"/>
  <c r="AN41" i="14" s="1"/>
  <c r="AM38" i="14"/>
  <c r="AN38" i="14" s="1"/>
  <c r="AP38" i="14" s="1"/>
  <c r="AQ38" i="14" s="1"/>
  <c r="AM35" i="14"/>
  <c r="AM39" i="14"/>
  <c r="AN39" i="14" s="1"/>
  <c r="AP39" i="14" s="1"/>
  <c r="AQ39" i="14" s="1"/>
  <c r="AM34" i="14"/>
  <c r="AN34" i="14" s="1"/>
  <c r="AM42" i="14"/>
  <c r="AN42" i="14" s="1"/>
  <c r="AP42" i="14" s="1"/>
  <c r="AQ42" i="14" s="1"/>
  <c r="AN37" i="25"/>
  <c r="AM43" i="25"/>
  <c r="AN43" i="25" s="1"/>
  <c r="AM44" i="25"/>
  <c r="AN44" i="25" s="1"/>
  <c r="AP44" i="25" s="1"/>
  <c r="AQ44" i="25" s="1"/>
  <c r="AM46" i="25"/>
  <c r="AN46" i="25" s="1"/>
  <c r="AP46" i="25" s="1"/>
  <c r="AQ46" i="25" s="1"/>
  <c r="AM43" i="40"/>
  <c r="AN43" i="40" s="1"/>
  <c r="AM44" i="40"/>
  <c r="AN44" i="40" s="1"/>
  <c r="AP44" i="40" s="1"/>
  <c r="AQ44" i="40" s="1"/>
  <c r="AI44" i="11"/>
  <c r="AJ44" i="11" s="1"/>
  <c r="N56" i="19"/>
  <c r="O56" i="19" s="1"/>
  <c r="L57" i="19"/>
  <c r="L58" i="19" s="1"/>
  <c r="L59" i="19"/>
  <c r="Z40" i="22"/>
  <c r="AB37" i="22"/>
  <c r="AC37" i="22" s="1"/>
  <c r="AI46" i="31"/>
  <c r="AJ46" i="31" s="1"/>
  <c r="N52" i="30"/>
  <c r="O52" i="30" s="1"/>
  <c r="L55" i="30"/>
  <c r="L53" i="30"/>
  <c r="L54" i="30" s="1"/>
  <c r="AL35" i="13"/>
  <c r="AN44" i="13"/>
  <c r="AP44" i="13" s="1"/>
  <c r="AQ44" i="13" s="1"/>
  <c r="AL37" i="40"/>
  <c r="AN37" i="40" s="1"/>
  <c r="AN46" i="40"/>
  <c r="AP46" i="40" s="1"/>
  <c r="U42" i="32"/>
  <c r="V42" i="32" s="1"/>
  <c r="S58" i="32"/>
  <c r="S52" i="32"/>
  <c r="AI40" i="41"/>
  <c r="AJ40" i="41" s="1"/>
  <c r="AI41" i="15"/>
  <c r="AJ41" i="15" s="1"/>
  <c r="L59" i="11"/>
  <c r="L57" i="11"/>
  <c r="L58" i="11" s="1"/>
  <c r="N56" i="11"/>
  <c r="O56" i="11" s="1"/>
  <c r="S40" i="19"/>
  <c r="U37" i="19"/>
  <c r="V37" i="19" s="1"/>
  <c r="H59" i="28"/>
  <c r="H60" i="28" s="1"/>
  <c r="H61" i="28"/>
  <c r="O61" i="28" s="1"/>
  <c r="AI44" i="25"/>
  <c r="AJ44" i="25" s="1"/>
  <c r="AI34" i="12"/>
  <c r="AJ34" i="12" s="1"/>
  <c r="AG37" i="12"/>
  <c r="AB39" i="35"/>
  <c r="AC39" i="35" s="1"/>
  <c r="Z42" i="35"/>
  <c r="Z40" i="16"/>
  <c r="AB37" i="16"/>
  <c r="AC37" i="16" s="1"/>
  <c r="AI41" i="10"/>
  <c r="AJ41" i="10" s="1"/>
  <c r="AQ38" i="22"/>
  <c r="AI38" i="22"/>
  <c r="AJ38" i="22" s="1"/>
  <c r="AM41" i="16"/>
  <c r="AN41" i="16" s="1"/>
  <c r="AM38" i="16"/>
  <c r="AN38" i="16" s="1"/>
  <c r="AP38" i="16" s="1"/>
  <c r="AQ38" i="16" s="1"/>
  <c r="AM35" i="16"/>
  <c r="AN35" i="16" s="1"/>
  <c r="AM42" i="16"/>
  <c r="AN42" i="16" s="1"/>
  <c r="AP42" i="16" s="1"/>
  <c r="AQ42" i="16" s="1"/>
  <c r="AM34" i="16"/>
  <c r="AN34" i="16" s="1"/>
  <c r="AM39" i="16"/>
  <c r="AN39" i="16" s="1"/>
  <c r="AP39" i="16" s="1"/>
  <c r="AQ39" i="16" s="1"/>
  <c r="H53" i="23"/>
  <c r="H51" i="23"/>
  <c r="S59" i="26"/>
  <c r="S60" i="26" s="1"/>
  <c r="U58" i="26"/>
  <c r="V58" i="26" s="1"/>
  <c r="S61" i="26"/>
  <c r="AI41" i="24"/>
  <c r="AJ41" i="24" s="1"/>
  <c r="L53" i="26"/>
  <c r="L54" i="26" s="1"/>
  <c r="N52" i="26"/>
  <c r="C24" i="1" s="1"/>
  <c r="L55" i="26"/>
  <c r="AI41" i="19"/>
  <c r="AJ41" i="19" s="1"/>
  <c r="AL35" i="20"/>
  <c r="AN44" i="20"/>
  <c r="AP44" i="20" s="1"/>
  <c r="AQ44" i="20" s="1"/>
  <c r="V55" i="36"/>
  <c r="AI34" i="10"/>
  <c r="AJ34" i="10" s="1"/>
  <c r="AG37" i="10"/>
  <c r="S56" i="27"/>
  <c r="H53" i="32"/>
  <c r="H54" i="32" s="1"/>
  <c r="H55" i="32"/>
  <c r="O55" i="32" s="1"/>
  <c r="S53" i="39"/>
  <c r="U52" i="39"/>
  <c r="D48" i="1" s="1"/>
  <c r="S55" i="39"/>
  <c r="AI42" i="20"/>
  <c r="AJ42" i="20" s="1"/>
  <c r="AQ42" i="20"/>
  <c r="AI44" i="12"/>
  <c r="AJ44" i="12" s="1"/>
  <c r="AQ44" i="12"/>
  <c r="AL35" i="19"/>
  <c r="AN44" i="19"/>
  <c r="AP44" i="19" s="1"/>
  <c r="AQ44" i="19" s="1"/>
  <c r="S40" i="16"/>
  <c r="U37" i="16"/>
  <c r="V37" i="16" s="1"/>
  <c r="Z42" i="30"/>
  <c r="AB39" i="30"/>
  <c r="AC39" i="30" s="1"/>
  <c r="AI44" i="22"/>
  <c r="AJ44" i="22" s="1"/>
  <c r="AQ44" i="22"/>
  <c r="AI43" i="33"/>
  <c r="AJ43" i="33" s="1"/>
  <c r="Z40" i="20"/>
  <c r="AB37" i="20"/>
  <c r="AC37" i="20" s="1"/>
  <c r="AN44" i="21"/>
  <c r="AP44" i="21" s="1"/>
  <c r="AL35" i="21"/>
  <c r="AB39" i="25"/>
  <c r="AC39" i="25" s="1"/>
  <c r="Z42" i="25"/>
  <c r="H59" i="14"/>
  <c r="H57" i="14"/>
  <c r="V52" i="40"/>
  <c r="L53" i="40"/>
  <c r="L54" i="40" s="1"/>
  <c r="L55" i="40"/>
  <c r="U55" i="40" s="1"/>
  <c r="N52" i="40"/>
  <c r="O52" i="40" s="1"/>
  <c r="L59" i="41"/>
  <c r="L60" i="41" s="1"/>
  <c r="N58" i="41"/>
  <c r="O58" i="41" s="1"/>
  <c r="L61" i="41"/>
  <c r="AE61" i="41"/>
  <c r="H51" i="20"/>
  <c r="H53" i="20"/>
  <c r="S57" i="21"/>
  <c r="S58" i="21" s="1"/>
  <c r="U56" i="21"/>
  <c r="V56" i="21" s="1"/>
  <c r="S59" i="21"/>
  <c r="AB46" i="34"/>
  <c r="AC46" i="34" s="1"/>
  <c r="AI44" i="29"/>
  <c r="AJ44" i="29" s="1"/>
  <c r="AB43" i="34"/>
  <c r="AC43" i="34" s="1"/>
  <c r="AI46" i="29"/>
  <c r="AJ46" i="29" s="1"/>
  <c r="H55" i="34"/>
  <c r="O55" i="34" s="1"/>
  <c r="H53" i="34"/>
  <c r="H54" i="34"/>
  <c r="Z42" i="41"/>
  <c r="AB39" i="41"/>
  <c r="AC39" i="41" s="1"/>
  <c r="H57" i="9"/>
  <c r="H58" i="9" s="1"/>
  <c r="H59" i="9"/>
  <c r="AB46" i="35"/>
  <c r="AC46" i="35" s="1"/>
  <c r="N50" i="21"/>
  <c r="O50" i="21" s="1"/>
  <c r="L51" i="21"/>
  <c r="V50" i="21"/>
  <c r="L53" i="21"/>
  <c r="U53" i="21" s="1"/>
  <c r="AG35" i="24"/>
  <c r="AG37" i="24" s="1"/>
  <c r="AI43" i="37"/>
  <c r="AJ43" i="37" s="1"/>
  <c r="AI42" i="16"/>
  <c r="AJ42" i="16" s="1"/>
  <c r="L61" i="38"/>
  <c r="N58" i="38"/>
  <c r="O58" i="38" s="1"/>
  <c r="L59" i="38"/>
  <c r="AI39" i="17"/>
  <c r="AJ39" i="17" s="1"/>
  <c r="L51" i="22"/>
  <c r="L52" i="22" s="1"/>
  <c r="N50" i="22"/>
  <c r="O50" i="22" s="1"/>
  <c r="L53" i="22"/>
  <c r="L57" i="13"/>
  <c r="L58" i="13" s="1"/>
  <c r="N56" i="13"/>
  <c r="O56" i="13" s="1"/>
  <c r="L59" i="13"/>
  <c r="H61" i="36"/>
  <c r="O61" i="36" s="1"/>
  <c r="H59" i="36"/>
  <c r="H60" i="36" s="1"/>
  <c r="AI43" i="30"/>
  <c r="AJ43" i="30" s="1"/>
  <c r="H55" i="39"/>
  <c r="O55" i="39" s="1"/>
  <c r="H53" i="39"/>
  <c r="H54" i="39" s="1"/>
  <c r="Z40" i="21"/>
  <c r="AB37" i="21"/>
  <c r="AC37" i="21" s="1"/>
  <c r="AI42" i="21"/>
  <c r="AJ42" i="21" s="1"/>
  <c r="AC55" i="38"/>
  <c r="AI37" i="27"/>
  <c r="AQ37" i="27"/>
  <c r="AG39" i="27"/>
  <c r="AB46" i="36"/>
  <c r="AC46" i="36" s="1"/>
  <c r="AI44" i="14"/>
  <c r="AJ44" i="14" s="1"/>
  <c r="AI46" i="32"/>
  <c r="AJ46" i="32" s="1"/>
  <c r="AM41" i="12"/>
  <c r="AN41" i="12" s="1"/>
  <c r="AM42" i="12"/>
  <c r="AN42" i="12" s="1"/>
  <c r="AP42" i="12" s="1"/>
  <c r="AQ42" i="12" s="1"/>
  <c r="AM38" i="12"/>
  <c r="AN38" i="12" s="1"/>
  <c r="AP38" i="12" s="1"/>
  <c r="AQ38" i="12" s="1"/>
  <c r="AM39" i="12"/>
  <c r="AN39" i="12" s="1"/>
  <c r="AP39" i="12" s="1"/>
  <c r="AQ39" i="12" s="1"/>
  <c r="AM35" i="12"/>
  <c r="AN35" i="12" s="1"/>
  <c r="AP35" i="12" s="1"/>
  <c r="AM34" i="12"/>
  <c r="AN34" i="12" s="1"/>
  <c r="AM46" i="26"/>
  <c r="AN46" i="26" s="1"/>
  <c r="AP46" i="26" s="1"/>
  <c r="AQ46" i="26" s="1"/>
  <c r="AM44" i="26"/>
  <c r="AN44" i="26" s="1"/>
  <c r="AP44" i="26" s="1"/>
  <c r="AQ44" i="26" s="1"/>
  <c r="AM43" i="26"/>
  <c r="AN43" i="26" s="1"/>
  <c r="AN37" i="26"/>
  <c r="AM44" i="41"/>
  <c r="AN44" i="41" s="1"/>
  <c r="AP44" i="41" s="1"/>
  <c r="AQ44" i="41" s="1"/>
  <c r="AM41" i="41"/>
  <c r="AN41" i="41" s="1"/>
  <c r="AP41" i="41" s="1"/>
  <c r="AQ41" i="41" s="1"/>
  <c r="AM36" i="41"/>
  <c r="AN36" i="41" s="1"/>
  <c r="AM43" i="41"/>
  <c r="AN43" i="41" s="1"/>
  <c r="AM40" i="41"/>
  <c r="AN40" i="41" s="1"/>
  <c r="AP40" i="41" s="1"/>
  <c r="AQ40" i="41" s="1"/>
  <c r="AN37" i="41"/>
  <c r="AP37" i="41" s="1"/>
  <c r="AQ37" i="41" s="1"/>
  <c r="AI34" i="19"/>
  <c r="AJ34" i="19" s="1"/>
  <c r="AG37" i="19"/>
  <c r="L59" i="25"/>
  <c r="L60" i="25" s="1"/>
  <c r="N58" i="25"/>
  <c r="O58" i="25" s="1"/>
  <c r="L61" i="25"/>
  <c r="L61" i="30"/>
  <c r="L59" i="30"/>
  <c r="N58" i="30"/>
  <c r="O58" i="30" s="1"/>
  <c r="AL35" i="14"/>
  <c r="AN44" i="14"/>
  <c r="AP44" i="14" s="1"/>
  <c r="AQ44" i="14" s="1"/>
  <c r="AN46" i="41"/>
  <c r="AP46" i="41" s="1"/>
  <c r="AQ46" i="41" s="1"/>
  <c r="AL37" i="41"/>
  <c r="AI37" i="26"/>
  <c r="AQ37" i="26"/>
  <c r="AG39" i="26"/>
  <c r="AI44" i="39"/>
  <c r="AJ44" i="39" s="1"/>
  <c r="AQ44" i="39"/>
  <c r="AI38" i="15"/>
  <c r="AJ38" i="15" s="1"/>
  <c r="AI43" i="25"/>
  <c r="AJ43" i="25" s="1"/>
  <c r="AI39" i="12"/>
  <c r="AJ39" i="12" s="1"/>
  <c r="U53" i="27" l="1"/>
  <c r="V53" i="27" s="1"/>
  <c r="U53" i="41"/>
  <c r="V53" i="41" s="1"/>
  <c r="U53" i="28"/>
  <c r="V53" i="28" s="1"/>
  <c r="V52" i="39"/>
  <c r="D49" i="1" s="1"/>
  <c r="U53" i="31"/>
  <c r="L52" i="15"/>
  <c r="U52" i="15" s="1"/>
  <c r="V50" i="15"/>
  <c r="D13" i="1" s="1"/>
  <c r="U53" i="29"/>
  <c r="O52" i="39"/>
  <c r="C49" i="1" s="1"/>
  <c r="O50" i="20"/>
  <c r="C19" i="1" s="1"/>
  <c r="U53" i="40"/>
  <c r="V53" i="40" s="1"/>
  <c r="O50" i="15"/>
  <c r="C13" i="1" s="1"/>
  <c r="U53" i="33"/>
  <c r="V53" i="33" s="1"/>
  <c r="L52" i="9"/>
  <c r="U52" i="9" s="1"/>
  <c r="O52" i="31"/>
  <c r="C31" i="1" s="1"/>
  <c r="L56" i="40"/>
  <c r="U56" i="40" s="1"/>
  <c r="U54" i="40"/>
  <c r="V54" i="40" s="1"/>
  <c r="U60" i="40"/>
  <c r="V60" i="40" s="1"/>
  <c r="S62" i="40"/>
  <c r="H56" i="31"/>
  <c r="L62" i="28"/>
  <c r="N60" i="28"/>
  <c r="O60" i="28" s="1"/>
  <c r="U54" i="34"/>
  <c r="V54" i="34" s="1"/>
  <c r="S56" i="34"/>
  <c r="H62" i="38"/>
  <c r="AG40" i="24"/>
  <c r="AI37" i="24"/>
  <c r="AJ37" i="24" s="1"/>
  <c r="S60" i="21"/>
  <c r="U58" i="21"/>
  <c r="V58" i="21" s="1"/>
  <c r="AG40" i="17"/>
  <c r="AI37" i="17"/>
  <c r="AJ37" i="17" s="1"/>
  <c r="AG40" i="16"/>
  <c r="AI37" i="16"/>
  <c r="AJ37" i="16" s="1"/>
  <c r="H62" i="39"/>
  <c r="H56" i="37"/>
  <c r="N54" i="30"/>
  <c r="O54" i="30" s="1"/>
  <c r="L56" i="30"/>
  <c r="H62" i="27"/>
  <c r="L54" i="24"/>
  <c r="L54" i="22"/>
  <c r="N52" i="22"/>
  <c r="O52" i="22" s="1"/>
  <c r="H56" i="32"/>
  <c r="H62" i="25"/>
  <c r="H60" i="15"/>
  <c r="L62" i="26"/>
  <c r="AI37" i="20"/>
  <c r="AJ37" i="20" s="1"/>
  <c r="AG40" i="20"/>
  <c r="H62" i="29"/>
  <c r="H54" i="15"/>
  <c r="L54" i="16"/>
  <c r="H56" i="39"/>
  <c r="AP37" i="37"/>
  <c r="AQ37" i="37" s="1"/>
  <c r="AN39" i="37"/>
  <c r="L62" i="41"/>
  <c r="N60" i="41"/>
  <c r="O60" i="41" s="1"/>
  <c r="H62" i="34"/>
  <c r="L62" i="34"/>
  <c r="N60" i="34"/>
  <c r="O60" i="34" s="1"/>
  <c r="L54" i="14"/>
  <c r="N52" i="14"/>
  <c r="O52" i="14" s="1"/>
  <c r="U58" i="15"/>
  <c r="V58" i="15" s="1"/>
  <c r="S60" i="15"/>
  <c r="N54" i="29"/>
  <c r="O54" i="29" s="1"/>
  <c r="L56" i="29"/>
  <c r="U54" i="29"/>
  <c r="V54" i="29" s="1"/>
  <c r="H54" i="22"/>
  <c r="L62" i="40"/>
  <c r="AP37" i="40"/>
  <c r="AQ37" i="40" s="1"/>
  <c r="AN39" i="40"/>
  <c r="H54" i="19"/>
  <c r="S54" i="13"/>
  <c r="N58" i="9"/>
  <c r="O58" i="9" s="1"/>
  <c r="L60" i="9"/>
  <c r="H54" i="10"/>
  <c r="L60" i="20"/>
  <c r="N58" i="20"/>
  <c r="O58" i="20" s="1"/>
  <c r="L56" i="39"/>
  <c r="N54" i="39"/>
  <c r="O54" i="39" s="1"/>
  <c r="N54" i="33"/>
  <c r="O54" i="33" s="1"/>
  <c r="L56" i="33"/>
  <c r="U56" i="33" s="1"/>
  <c r="U54" i="33"/>
  <c r="V54" i="33" s="1"/>
  <c r="U58" i="13"/>
  <c r="V58" i="13" s="1"/>
  <c r="S60" i="13"/>
  <c r="S62" i="26"/>
  <c r="U60" i="26"/>
  <c r="V60" i="26" s="1"/>
  <c r="L62" i="39"/>
  <c r="N60" i="39"/>
  <c r="O60" i="39" s="1"/>
  <c r="L54" i="23"/>
  <c r="N61" i="36"/>
  <c r="V61" i="36"/>
  <c r="U61" i="41"/>
  <c r="V61" i="41" s="1"/>
  <c r="AP37" i="31"/>
  <c r="AN39" i="31"/>
  <c r="AP37" i="32"/>
  <c r="AN39" i="32"/>
  <c r="L54" i="11"/>
  <c r="N52" i="11"/>
  <c r="O52" i="11" s="1"/>
  <c r="AI43" i="34"/>
  <c r="AJ43" i="34" s="1"/>
  <c r="AP43" i="31"/>
  <c r="AQ43" i="31" s="1"/>
  <c r="U57" i="20"/>
  <c r="V57" i="20" s="1"/>
  <c r="H60" i="20"/>
  <c r="H56" i="33"/>
  <c r="N59" i="9"/>
  <c r="N51" i="17"/>
  <c r="O51" i="17" s="1"/>
  <c r="H56" i="30"/>
  <c r="AP43" i="41"/>
  <c r="AQ43" i="41" s="1"/>
  <c r="V55" i="40"/>
  <c r="N55" i="40"/>
  <c r="N53" i="38"/>
  <c r="O53" i="38" s="1"/>
  <c r="Z58" i="33"/>
  <c r="AB42" i="33"/>
  <c r="AC42" i="33" s="1"/>
  <c r="Z52" i="33"/>
  <c r="AP37" i="34"/>
  <c r="AN39" i="34"/>
  <c r="N60" i="25"/>
  <c r="O60" i="25" s="1"/>
  <c r="L62" i="25"/>
  <c r="N59" i="38"/>
  <c r="O59" i="38" s="1"/>
  <c r="N61" i="41"/>
  <c r="O61" i="41" s="1"/>
  <c r="U40" i="16"/>
  <c r="V40" i="16" s="1"/>
  <c r="S56" i="16"/>
  <c r="S50" i="16"/>
  <c r="N51" i="13"/>
  <c r="O51" i="13" s="1"/>
  <c r="N57" i="13"/>
  <c r="N51" i="21"/>
  <c r="O51" i="21" s="1"/>
  <c r="H56" i="34"/>
  <c r="U59" i="21"/>
  <c r="AP35" i="16"/>
  <c r="AB42" i="35"/>
  <c r="AC42" i="35" s="1"/>
  <c r="Z58" i="35"/>
  <c r="N57" i="11"/>
  <c r="O57" i="11" s="1"/>
  <c r="AC61" i="31"/>
  <c r="U61" i="31"/>
  <c r="N53" i="13"/>
  <c r="O53" i="13" s="1"/>
  <c r="N54" i="34"/>
  <c r="O54" i="34" s="1"/>
  <c r="L56" i="34"/>
  <c r="L56" i="41"/>
  <c r="N57" i="24"/>
  <c r="O57" i="24" s="1"/>
  <c r="O53" i="36"/>
  <c r="N53" i="14"/>
  <c r="O53" i="14" s="1"/>
  <c r="AP37" i="33"/>
  <c r="AN39" i="33"/>
  <c r="AB42" i="31"/>
  <c r="AC42" i="31" s="1"/>
  <c r="Z58" i="31"/>
  <c r="Z52" i="31"/>
  <c r="N59" i="23"/>
  <c r="O59" i="23" s="1"/>
  <c r="AN43" i="35"/>
  <c r="AM46" i="35"/>
  <c r="AN46" i="35" s="1"/>
  <c r="AP46" i="35" s="1"/>
  <c r="AQ46" i="35" s="1"/>
  <c r="AM44" i="35"/>
  <c r="AN44" i="35" s="1"/>
  <c r="AP44" i="35" s="1"/>
  <c r="AQ44" i="35" s="1"/>
  <c r="AG40" i="23"/>
  <c r="AI37" i="23"/>
  <c r="AJ37" i="23" s="1"/>
  <c r="U58" i="36"/>
  <c r="V58" i="36" s="1"/>
  <c r="S59" i="36"/>
  <c r="S61" i="36"/>
  <c r="U53" i="38"/>
  <c r="V53" i="38" s="1"/>
  <c r="AP41" i="24"/>
  <c r="AQ41" i="24" s="1"/>
  <c r="S57" i="23"/>
  <c r="S58" i="23" s="1"/>
  <c r="U56" i="23"/>
  <c r="V56" i="23" s="1"/>
  <c r="S59" i="23"/>
  <c r="V61" i="27"/>
  <c r="N61" i="27"/>
  <c r="U59" i="35"/>
  <c r="V59" i="35" s="1"/>
  <c r="AN35" i="11"/>
  <c r="AP35" i="11" s="1"/>
  <c r="AQ35" i="11" s="1"/>
  <c r="U53" i="26"/>
  <c r="V53" i="26" s="1"/>
  <c r="H60" i="22"/>
  <c r="S62" i="38"/>
  <c r="AI37" i="14"/>
  <c r="AJ37" i="14" s="1"/>
  <c r="AG40" i="14"/>
  <c r="V61" i="26"/>
  <c r="N61" i="26"/>
  <c r="AM44" i="36"/>
  <c r="AN44" i="36" s="1"/>
  <c r="AP44" i="36" s="1"/>
  <c r="AQ44" i="36" s="1"/>
  <c r="AM46" i="36"/>
  <c r="AN46" i="36" s="1"/>
  <c r="AP46" i="36" s="1"/>
  <c r="AQ46" i="36" s="1"/>
  <c r="AN43" i="36"/>
  <c r="L60" i="16"/>
  <c r="N54" i="27"/>
  <c r="O54" i="27" s="1"/>
  <c r="L56" i="27"/>
  <c r="U56" i="27" s="1"/>
  <c r="V54" i="27"/>
  <c r="AI44" i="36"/>
  <c r="AJ44" i="36" s="1"/>
  <c r="AP34" i="15"/>
  <c r="AQ34" i="15" s="1"/>
  <c r="AN37" i="15"/>
  <c r="V50" i="20"/>
  <c r="D19" i="1" s="1"/>
  <c r="U57" i="9"/>
  <c r="AC55" i="35"/>
  <c r="U55" i="35"/>
  <c r="S57" i="18"/>
  <c r="S58" i="18" s="1"/>
  <c r="U56" i="18"/>
  <c r="V56" i="18" s="1"/>
  <c r="S59" i="18"/>
  <c r="AP37" i="27"/>
  <c r="AN39" i="27"/>
  <c r="O52" i="37"/>
  <c r="C43" i="1" s="1"/>
  <c r="U61" i="34"/>
  <c r="AC61" i="34"/>
  <c r="N58" i="22"/>
  <c r="O58" i="22" s="1"/>
  <c r="L60" i="22"/>
  <c r="AP41" i="20"/>
  <c r="AQ41" i="20" s="1"/>
  <c r="N53" i="28"/>
  <c r="U59" i="20"/>
  <c r="V59" i="20" s="1"/>
  <c r="U59" i="9"/>
  <c r="V59" i="9" s="1"/>
  <c r="H54" i="21"/>
  <c r="H54" i="12"/>
  <c r="AP41" i="18"/>
  <c r="AQ41" i="18" s="1"/>
  <c r="S62" i="39"/>
  <c r="U60" i="39"/>
  <c r="V60" i="39" s="1"/>
  <c r="AP41" i="15"/>
  <c r="AQ41" i="15" s="1"/>
  <c r="U53" i="36"/>
  <c r="V53" i="36" s="1"/>
  <c r="S57" i="22"/>
  <c r="S58" i="22" s="1"/>
  <c r="U56" i="22"/>
  <c r="V56" i="22" s="1"/>
  <c r="S59" i="22"/>
  <c r="AP34" i="18"/>
  <c r="AQ34" i="18" s="1"/>
  <c r="AI44" i="34"/>
  <c r="AJ44" i="34" s="1"/>
  <c r="AP41" i="12"/>
  <c r="AQ41" i="12" s="1"/>
  <c r="AN35" i="23"/>
  <c r="AP35" i="23" s="1"/>
  <c r="AQ35" i="23" s="1"/>
  <c r="N53" i="10"/>
  <c r="O53" i="10" s="1"/>
  <c r="O52" i="34"/>
  <c r="C37" i="1" s="1"/>
  <c r="AG40" i="19"/>
  <c r="AI37" i="19"/>
  <c r="AJ37" i="19" s="1"/>
  <c r="AP34" i="12"/>
  <c r="AQ34" i="12" s="1"/>
  <c r="AN37" i="12"/>
  <c r="AG42" i="27"/>
  <c r="AI39" i="27"/>
  <c r="AJ39" i="27" s="1"/>
  <c r="L60" i="38"/>
  <c r="U60" i="38" s="1"/>
  <c r="H58" i="14"/>
  <c r="AC61" i="26"/>
  <c r="U61" i="26"/>
  <c r="N59" i="11"/>
  <c r="O59" i="11" s="1"/>
  <c r="AB40" i="22"/>
  <c r="AC40" i="22" s="1"/>
  <c r="Z56" i="22"/>
  <c r="Z50" i="22"/>
  <c r="N50" i="18"/>
  <c r="O50" i="18" s="1"/>
  <c r="L51" i="18"/>
  <c r="L53" i="18"/>
  <c r="U59" i="31"/>
  <c r="V59" i="31" s="1"/>
  <c r="AG42" i="30"/>
  <c r="AI39" i="30"/>
  <c r="AJ39" i="30" s="1"/>
  <c r="AI35" i="17"/>
  <c r="AJ35" i="17" s="1"/>
  <c r="AQ35" i="17"/>
  <c r="N53" i="34"/>
  <c r="O53" i="34" s="1"/>
  <c r="AP37" i="39"/>
  <c r="AQ37" i="39" s="1"/>
  <c r="AN39" i="39"/>
  <c r="H54" i="36"/>
  <c r="U59" i="15"/>
  <c r="V59" i="15" s="1"/>
  <c r="AB40" i="24"/>
  <c r="AC40" i="24" s="1"/>
  <c r="Z56" i="24"/>
  <c r="Z50" i="24"/>
  <c r="AB40" i="12"/>
  <c r="AC40" i="12" s="1"/>
  <c r="Z56" i="12"/>
  <c r="Z50" i="12"/>
  <c r="H60" i="35"/>
  <c r="V61" i="33"/>
  <c r="N61" i="33"/>
  <c r="U59" i="28"/>
  <c r="V59" i="28" s="1"/>
  <c r="V55" i="29"/>
  <c r="N55" i="29"/>
  <c r="AB42" i="37"/>
  <c r="AC42" i="37" s="1"/>
  <c r="Z58" i="37"/>
  <c r="Z52" i="37"/>
  <c r="S60" i="35"/>
  <c r="H54" i="35"/>
  <c r="AP43" i="37"/>
  <c r="AQ43" i="37" s="1"/>
  <c r="S54" i="26"/>
  <c r="N55" i="33"/>
  <c r="V55" i="33"/>
  <c r="AC61" i="38"/>
  <c r="U61" i="38"/>
  <c r="AI46" i="36"/>
  <c r="AJ46" i="36" s="1"/>
  <c r="N55" i="37"/>
  <c r="O55" i="37" s="1"/>
  <c r="U53" i="35"/>
  <c r="V53" i="35" s="1"/>
  <c r="AP34" i="19"/>
  <c r="AQ34" i="19" s="1"/>
  <c r="AN37" i="19"/>
  <c r="V61" i="28"/>
  <c r="N61" i="28"/>
  <c r="AP41" i="17"/>
  <c r="AQ41" i="17" s="1"/>
  <c r="AG42" i="37"/>
  <c r="AI39" i="37"/>
  <c r="AJ39" i="37" s="1"/>
  <c r="L56" i="38"/>
  <c r="U55" i="26"/>
  <c r="AC55" i="26"/>
  <c r="U59" i="41"/>
  <c r="V59" i="41" s="1"/>
  <c r="U59" i="13"/>
  <c r="V59" i="13" s="1"/>
  <c r="U59" i="26"/>
  <c r="V59" i="26" s="1"/>
  <c r="Z58" i="26"/>
  <c r="AB42" i="26"/>
  <c r="AC42" i="26" s="1"/>
  <c r="Z52" i="26"/>
  <c r="N59" i="10"/>
  <c r="O59" i="10" s="1"/>
  <c r="N53" i="37"/>
  <c r="O53" i="37" s="1"/>
  <c r="N59" i="28"/>
  <c r="O59" i="28" s="1"/>
  <c r="U57" i="21"/>
  <c r="V57" i="21" s="1"/>
  <c r="S58" i="20"/>
  <c r="AI37" i="10"/>
  <c r="AJ37" i="10" s="1"/>
  <c r="AG40" i="10"/>
  <c r="H52" i="16"/>
  <c r="AG40" i="18"/>
  <c r="AI37" i="18"/>
  <c r="AJ37" i="18" s="1"/>
  <c r="N57" i="17"/>
  <c r="O57" i="17" s="1"/>
  <c r="N53" i="9"/>
  <c r="O53" i="9" s="1"/>
  <c r="AB42" i="40"/>
  <c r="AC42" i="40" s="1"/>
  <c r="Z58" i="40"/>
  <c r="Z52" i="40"/>
  <c r="AP34" i="9"/>
  <c r="AQ34" i="9" s="1"/>
  <c r="Z58" i="39"/>
  <c r="AB42" i="39"/>
  <c r="AC42" i="39" s="1"/>
  <c r="Z52" i="39"/>
  <c r="N55" i="31"/>
  <c r="V55" i="31"/>
  <c r="L60" i="21"/>
  <c r="N58" i="21"/>
  <c r="O58" i="21" s="1"/>
  <c r="AG40" i="11"/>
  <c r="AI37" i="11"/>
  <c r="AJ37" i="11" s="1"/>
  <c r="V61" i="25"/>
  <c r="N61" i="25"/>
  <c r="H52" i="20"/>
  <c r="N53" i="26"/>
  <c r="O53" i="26" s="1"/>
  <c r="N55" i="30"/>
  <c r="V55" i="30"/>
  <c r="AN35" i="14"/>
  <c r="AP35" i="14" s="1"/>
  <c r="AQ35" i="14" s="1"/>
  <c r="N59" i="14"/>
  <c r="O59" i="14" s="1"/>
  <c r="N53" i="25"/>
  <c r="O53" i="25" s="1"/>
  <c r="AP41" i="23"/>
  <c r="AQ41" i="23" s="1"/>
  <c r="N59" i="12"/>
  <c r="O59" i="12" s="1"/>
  <c r="AB40" i="23"/>
  <c r="AC40" i="23" s="1"/>
  <c r="Z56" i="23"/>
  <c r="Z50" i="23"/>
  <c r="S56" i="38"/>
  <c r="U54" i="38"/>
  <c r="V54" i="38" s="1"/>
  <c r="AN43" i="34"/>
  <c r="AM44" i="34"/>
  <c r="AN44" i="34" s="1"/>
  <c r="AP44" i="34" s="1"/>
  <c r="AQ44" i="34" s="1"/>
  <c r="AM46" i="34"/>
  <c r="AN46" i="34" s="1"/>
  <c r="AP46" i="34" s="1"/>
  <c r="AQ46" i="34" s="1"/>
  <c r="AP34" i="10"/>
  <c r="AQ34" i="10" s="1"/>
  <c r="AN37" i="10"/>
  <c r="AP41" i="22"/>
  <c r="AQ41" i="22" s="1"/>
  <c r="AP43" i="30"/>
  <c r="AQ43" i="30" s="1"/>
  <c r="AC61" i="27"/>
  <c r="U61" i="27"/>
  <c r="L52" i="17"/>
  <c r="AN35" i="9"/>
  <c r="AP35" i="9" s="1"/>
  <c r="AQ35" i="9" s="1"/>
  <c r="O52" i="41"/>
  <c r="C55" i="1" s="1"/>
  <c r="AI43" i="35"/>
  <c r="AJ43" i="35" s="1"/>
  <c r="U50" i="24"/>
  <c r="V50" i="24" s="1"/>
  <c r="S51" i="24"/>
  <c r="S52" i="24" s="1"/>
  <c r="S53" i="24"/>
  <c r="U53" i="9"/>
  <c r="V53" i="9" s="1"/>
  <c r="AB40" i="17"/>
  <c r="AC40" i="17" s="1"/>
  <c r="Z56" i="17"/>
  <c r="Z50" i="17"/>
  <c r="N59" i="37"/>
  <c r="O59" i="37" s="1"/>
  <c r="AP41" i="16"/>
  <c r="AQ41" i="16" s="1"/>
  <c r="U61" i="35"/>
  <c r="AC61" i="35"/>
  <c r="N59" i="29"/>
  <c r="O59" i="29" s="1"/>
  <c r="N53" i="22"/>
  <c r="O53" i="22" s="1"/>
  <c r="S62" i="31"/>
  <c r="AB40" i="14"/>
  <c r="AC40" i="14" s="1"/>
  <c r="Z56" i="14"/>
  <c r="Z50" i="14"/>
  <c r="U59" i="40"/>
  <c r="V59" i="40" s="1"/>
  <c r="AP34" i="22"/>
  <c r="AQ34" i="22" s="1"/>
  <c r="AN37" i="22"/>
  <c r="AB42" i="34"/>
  <c r="AC42" i="34" s="1"/>
  <c r="Z58" i="34"/>
  <c r="N59" i="17"/>
  <c r="O59" i="17" s="1"/>
  <c r="H58" i="16"/>
  <c r="N58" i="16" s="1"/>
  <c r="AI46" i="34"/>
  <c r="AJ46" i="34" s="1"/>
  <c r="S60" i="41"/>
  <c r="AP34" i="20"/>
  <c r="AQ34" i="20" s="1"/>
  <c r="AN37" i="20"/>
  <c r="H60" i="9"/>
  <c r="V55" i="26"/>
  <c r="N55" i="26"/>
  <c r="N53" i="19"/>
  <c r="O53" i="19" s="1"/>
  <c r="H52" i="24"/>
  <c r="U59" i="33"/>
  <c r="V59" i="33" s="1"/>
  <c r="N59" i="35"/>
  <c r="O59" i="35" s="1"/>
  <c r="S62" i="27"/>
  <c r="U60" i="27"/>
  <c r="V60" i="27" s="1"/>
  <c r="N61" i="37"/>
  <c r="O61" i="37" s="1"/>
  <c r="AC55" i="39"/>
  <c r="U55" i="39"/>
  <c r="H60" i="26"/>
  <c r="N60" i="26" s="1"/>
  <c r="N57" i="15"/>
  <c r="O57" i="15" s="1"/>
  <c r="N53" i="12"/>
  <c r="O53" i="12" s="1"/>
  <c r="AB40" i="15"/>
  <c r="AC40" i="15" s="1"/>
  <c r="Z56" i="15"/>
  <c r="Z50" i="15"/>
  <c r="N61" i="32"/>
  <c r="V61" i="32"/>
  <c r="U53" i="34"/>
  <c r="V53" i="34" s="1"/>
  <c r="V52" i="26"/>
  <c r="D25" i="1" s="1"/>
  <c r="U51" i="13"/>
  <c r="V51" i="13" s="1"/>
  <c r="N61" i="34"/>
  <c r="V61" i="34"/>
  <c r="N55" i="41"/>
  <c r="O55" i="41" s="1"/>
  <c r="AP37" i="29"/>
  <c r="AN39" i="29"/>
  <c r="O53" i="28"/>
  <c r="H62" i="31"/>
  <c r="N52" i="19"/>
  <c r="O52" i="19" s="1"/>
  <c r="L54" i="19"/>
  <c r="AP34" i="13"/>
  <c r="AQ34" i="13" s="1"/>
  <c r="AN37" i="13"/>
  <c r="AG40" i="22"/>
  <c r="AI37" i="22"/>
  <c r="AJ37" i="22" s="1"/>
  <c r="N59" i="31"/>
  <c r="O59" i="31" s="1"/>
  <c r="L58" i="17"/>
  <c r="AG40" i="21"/>
  <c r="AI37" i="21"/>
  <c r="AJ37" i="21" s="1"/>
  <c r="N51" i="10"/>
  <c r="O51" i="10" s="1"/>
  <c r="N51" i="12"/>
  <c r="O51" i="12" s="1"/>
  <c r="S60" i="33"/>
  <c r="AN35" i="21"/>
  <c r="AP35" i="21" s="1"/>
  <c r="AQ35" i="21" s="1"/>
  <c r="H56" i="27"/>
  <c r="AN35" i="18"/>
  <c r="AP35" i="18" s="1"/>
  <c r="AQ35" i="18" s="1"/>
  <c r="N60" i="27"/>
  <c r="O60" i="27" s="1"/>
  <c r="L62" i="27"/>
  <c r="AG42" i="41"/>
  <c r="AI39" i="41"/>
  <c r="AJ39" i="41" s="1"/>
  <c r="AI39" i="31"/>
  <c r="AJ39" i="31" s="1"/>
  <c r="AG42" i="31"/>
  <c r="AP34" i="11"/>
  <c r="AQ34" i="11" s="1"/>
  <c r="AN37" i="11"/>
  <c r="AB40" i="19"/>
  <c r="AC40" i="19" s="1"/>
  <c r="Z56" i="19"/>
  <c r="Z50" i="19"/>
  <c r="N59" i="32"/>
  <c r="O59" i="32" s="1"/>
  <c r="N59" i="16"/>
  <c r="O59" i="16" s="1"/>
  <c r="V55" i="27"/>
  <c r="N55" i="27"/>
  <c r="U59" i="27"/>
  <c r="V59" i="27" s="1"/>
  <c r="AG42" i="29"/>
  <c r="AI39" i="29"/>
  <c r="AJ39" i="29" s="1"/>
  <c r="S53" i="25"/>
  <c r="U52" i="25"/>
  <c r="V52" i="25" s="1"/>
  <c r="S55" i="25"/>
  <c r="AI46" i="35"/>
  <c r="AJ46" i="35" s="1"/>
  <c r="S57" i="24"/>
  <c r="S58" i="24" s="1"/>
  <c r="U56" i="24"/>
  <c r="V56" i="24" s="1"/>
  <c r="S59" i="24"/>
  <c r="N54" i="31"/>
  <c r="O54" i="31" s="1"/>
  <c r="L56" i="31"/>
  <c r="U56" i="31" s="1"/>
  <c r="V54" i="31"/>
  <c r="AI35" i="21"/>
  <c r="AJ35" i="21" s="1"/>
  <c r="N59" i="22"/>
  <c r="O59" i="22" s="1"/>
  <c r="AC55" i="34"/>
  <c r="U55" i="34"/>
  <c r="N57" i="21"/>
  <c r="O57" i="21" s="1"/>
  <c r="H56" i="29"/>
  <c r="AP43" i="25"/>
  <c r="AQ43" i="25" s="1"/>
  <c r="H62" i="28"/>
  <c r="AI35" i="16"/>
  <c r="AJ35" i="16" s="1"/>
  <c r="AQ35" i="16"/>
  <c r="L60" i="29"/>
  <c r="AI39" i="25"/>
  <c r="AJ39" i="25" s="1"/>
  <c r="AG42" i="25"/>
  <c r="AI39" i="40"/>
  <c r="AJ39" i="40" s="1"/>
  <c r="AG42" i="40"/>
  <c r="U55" i="36"/>
  <c r="AC55" i="36"/>
  <c r="V55" i="38"/>
  <c r="N55" i="38"/>
  <c r="U53" i="13"/>
  <c r="V53" i="13" s="1"/>
  <c r="H60" i="40"/>
  <c r="U61" i="28"/>
  <c r="AC61" i="28"/>
  <c r="N61" i="29"/>
  <c r="V61" i="29"/>
  <c r="AP41" i="19"/>
  <c r="AQ41" i="19" s="1"/>
  <c r="AG42" i="36"/>
  <c r="AG52" i="36" s="1"/>
  <c r="AI39" i="36"/>
  <c r="AJ39" i="36" s="1"/>
  <c r="AP43" i="32"/>
  <c r="AQ43" i="32" s="1"/>
  <c r="Z40" i="13"/>
  <c r="AB37" i="13"/>
  <c r="AC37" i="13" s="1"/>
  <c r="AC61" i="39"/>
  <c r="U61" i="39"/>
  <c r="L54" i="37"/>
  <c r="AP34" i="17"/>
  <c r="AQ34" i="17" s="1"/>
  <c r="AN37" i="17"/>
  <c r="V59" i="21"/>
  <c r="N59" i="21"/>
  <c r="O59" i="21" s="1"/>
  <c r="AG42" i="34"/>
  <c r="AG52" i="34" s="1"/>
  <c r="AI39" i="34"/>
  <c r="AJ39" i="34" s="1"/>
  <c r="U40" i="11"/>
  <c r="V40" i="11" s="1"/>
  <c r="S56" i="11"/>
  <c r="S50" i="11"/>
  <c r="U61" i="33"/>
  <c r="AC61" i="33"/>
  <c r="N59" i="40"/>
  <c r="O59" i="40" s="1"/>
  <c r="N57" i="9"/>
  <c r="O57" i="9" s="1"/>
  <c r="V57" i="9"/>
  <c r="AP37" i="30"/>
  <c r="AN39" i="30"/>
  <c r="AB42" i="30"/>
  <c r="AC42" i="30" s="1"/>
  <c r="Z58" i="30"/>
  <c r="Z52" i="30"/>
  <c r="U52" i="32"/>
  <c r="V52" i="32" s="1"/>
  <c r="S53" i="32"/>
  <c r="S54" i="32" s="1"/>
  <c r="S55" i="32"/>
  <c r="AB40" i="20"/>
  <c r="AC40" i="20" s="1"/>
  <c r="Z56" i="20"/>
  <c r="Z50" i="20"/>
  <c r="U40" i="19"/>
  <c r="V40" i="19" s="1"/>
  <c r="S56" i="19"/>
  <c r="S50" i="19"/>
  <c r="S61" i="32"/>
  <c r="S59" i="32"/>
  <c r="S60" i="32" s="1"/>
  <c r="U58" i="32"/>
  <c r="V58" i="32" s="1"/>
  <c r="AP41" i="14"/>
  <c r="AQ41" i="14" s="1"/>
  <c r="U50" i="12"/>
  <c r="V50" i="12" s="1"/>
  <c r="S51" i="12"/>
  <c r="S52" i="12" s="1"/>
  <c r="S53" i="12"/>
  <c r="L52" i="13"/>
  <c r="U52" i="13" s="1"/>
  <c r="H52" i="18"/>
  <c r="AP43" i="29"/>
  <c r="AQ43" i="29" s="1"/>
  <c r="H60" i="19"/>
  <c r="H54" i="28"/>
  <c r="N54" i="28" s="1"/>
  <c r="L54" i="25"/>
  <c r="N51" i="19"/>
  <c r="O51" i="19" s="1"/>
  <c r="AN35" i="13"/>
  <c r="AP35" i="13" s="1"/>
  <c r="AQ35" i="13" s="1"/>
  <c r="H54" i="26"/>
  <c r="N54" i="26" s="1"/>
  <c r="AP43" i="33"/>
  <c r="AQ43" i="33" s="1"/>
  <c r="V51" i="15"/>
  <c r="N51" i="15"/>
  <c r="U51" i="21"/>
  <c r="V51" i="21" s="1"/>
  <c r="H58" i="10"/>
  <c r="N58" i="10" s="1"/>
  <c r="N53" i="23"/>
  <c r="O53" i="23" s="1"/>
  <c r="N53" i="35"/>
  <c r="O53" i="35" s="1"/>
  <c r="AP37" i="38"/>
  <c r="AQ37" i="38" s="1"/>
  <c r="AN39" i="38"/>
  <c r="AP41" i="10"/>
  <c r="AQ41" i="10" s="1"/>
  <c r="H60" i="33"/>
  <c r="N60" i="33" s="1"/>
  <c r="L52" i="12"/>
  <c r="S55" i="30"/>
  <c r="S53" i="30"/>
  <c r="U52" i="30"/>
  <c r="V52" i="30" s="1"/>
  <c r="AP41" i="11"/>
  <c r="AQ41" i="11" s="1"/>
  <c r="N61" i="40"/>
  <c r="V61" i="40"/>
  <c r="AG42" i="38"/>
  <c r="AI39" i="38"/>
  <c r="AJ39" i="38" s="1"/>
  <c r="N51" i="9"/>
  <c r="O51" i="9" s="1"/>
  <c r="V51" i="9"/>
  <c r="L60" i="32"/>
  <c r="N57" i="16"/>
  <c r="O57" i="16" s="1"/>
  <c r="N54" i="36"/>
  <c r="L56" i="36"/>
  <c r="N53" i="16"/>
  <c r="O53" i="16" s="1"/>
  <c r="AP37" i="28"/>
  <c r="AN39" i="28"/>
  <c r="U59" i="29"/>
  <c r="V59" i="29" s="1"/>
  <c r="V51" i="20"/>
  <c r="N51" i="20"/>
  <c r="O51" i="20" s="1"/>
  <c r="H54" i="41"/>
  <c r="Z58" i="29"/>
  <c r="AB42" i="29"/>
  <c r="AC42" i="29" s="1"/>
  <c r="Z52" i="29"/>
  <c r="AI44" i="35"/>
  <c r="AJ44" i="35" s="1"/>
  <c r="U59" i="34"/>
  <c r="V59" i="34" s="1"/>
  <c r="U40" i="14"/>
  <c r="V40" i="14" s="1"/>
  <c r="S56" i="14"/>
  <c r="S50" i="14"/>
  <c r="L60" i="37"/>
  <c r="N61" i="38"/>
  <c r="V61" i="38"/>
  <c r="N59" i="41"/>
  <c r="O59" i="41" s="1"/>
  <c r="N59" i="19"/>
  <c r="O59" i="19" s="1"/>
  <c r="L57" i="18"/>
  <c r="L58" i="18" s="1"/>
  <c r="N56" i="18"/>
  <c r="O56" i="18" s="1"/>
  <c r="L59" i="18"/>
  <c r="L60" i="24"/>
  <c r="N53" i="11"/>
  <c r="O53" i="11" s="1"/>
  <c r="AC61" i="40"/>
  <c r="U61" i="40"/>
  <c r="AP34" i="24"/>
  <c r="AQ34" i="24" s="1"/>
  <c r="AN37" i="24"/>
  <c r="H60" i="17"/>
  <c r="L62" i="35"/>
  <c r="H54" i="11"/>
  <c r="N59" i="26"/>
  <c r="O59" i="26" s="1"/>
  <c r="L56" i="32"/>
  <c r="N54" i="32"/>
  <c r="O54" i="32" s="1"/>
  <c r="N51" i="24"/>
  <c r="O51" i="24" s="1"/>
  <c r="N57" i="20"/>
  <c r="O57" i="20" s="1"/>
  <c r="Z53" i="36"/>
  <c r="Z55" i="36"/>
  <c r="AB52" i="36"/>
  <c r="AC52" i="36" s="1"/>
  <c r="H62" i="32"/>
  <c r="N59" i="30"/>
  <c r="O59" i="30" s="1"/>
  <c r="Z58" i="25"/>
  <c r="AB42" i="25"/>
  <c r="AC42" i="25" s="1"/>
  <c r="Z52" i="25"/>
  <c r="N58" i="19"/>
  <c r="O58" i="19" s="1"/>
  <c r="L60" i="19"/>
  <c r="O51" i="15"/>
  <c r="N59" i="15"/>
  <c r="O59" i="15" s="1"/>
  <c r="AB40" i="10"/>
  <c r="AC40" i="10" s="1"/>
  <c r="Z56" i="10"/>
  <c r="Z50" i="10"/>
  <c r="U57" i="15"/>
  <c r="V57" i="15" s="1"/>
  <c r="N53" i="39"/>
  <c r="O53" i="39" s="1"/>
  <c r="AP41" i="21"/>
  <c r="AQ41" i="21" s="1"/>
  <c r="H60" i="30"/>
  <c r="H54" i="14"/>
  <c r="H60" i="13"/>
  <c r="AB40" i="11"/>
  <c r="AC40" i="11" s="1"/>
  <c r="Z56" i="11"/>
  <c r="Z50" i="11"/>
  <c r="U57" i="13"/>
  <c r="V57" i="13" s="1"/>
  <c r="S60" i="9"/>
  <c r="U58" i="9"/>
  <c r="V58" i="9" s="1"/>
  <c r="H58" i="23"/>
  <c r="N58" i="23" s="1"/>
  <c r="AQ35" i="15"/>
  <c r="AI35" i="15"/>
  <c r="AJ35" i="15" s="1"/>
  <c r="H54" i="25"/>
  <c r="O59" i="9"/>
  <c r="L56" i="26"/>
  <c r="H54" i="9"/>
  <c r="V55" i="34"/>
  <c r="N55" i="34"/>
  <c r="U50" i="22"/>
  <c r="V50" i="22" s="1"/>
  <c r="S51" i="22"/>
  <c r="S52" i="22" s="1"/>
  <c r="S53" i="22"/>
  <c r="L60" i="10"/>
  <c r="N51" i="14"/>
  <c r="O51" i="14" s="1"/>
  <c r="N58" i="15"/>
  <c r="O58" i="15" s="1"/>
  <c r="L60" i="15"/>
  <c r="N57" i="23"/>
  <c r="O57" i="23" s="1"/>
  <c r="N52" i="10"/>
  <c r="O52" i="10" s="1"/>
  <c r="L54" i="10"/>
  <c r="AP34" i="21"/>
  <c r="AQ34" i="21" s="1"/>
  <c r="H58" i="18"/>
  <c r="AG42" i="39"/>
  <c r="AI39" i="39"/>
  <c r="AJ39" i="39" s="1"/>
  <c r="N51" i="22"/>
  <c r="O51" i="22" s="1"/>
  <c r="AP34" i="14"/>
  <c r="AQ34" i="14" s="1"/>
  <c r="N59" i="39"/>
  <c r="O59" i="39" s="1"/>
  <c r="AG42" i="33"/>
  <c r="AI39" i="33"/>
  <c r="AJ39" i="33" s="1"/>
  <c r="V55" i="25"/>
  <c r="N55" i="25"/>
  <c r="AG42" i="28"/>
  <c r="AI39" i="28"/>
  <c r="AJ39" i="28" s="1"/>
  <c r="N53" i="32"/>
  <c r="O53" i="32" s="1"/>
  <c r="AP36" i="41"/>
  <c r="AQ36" i="41" s="1"/>
  <c r="AN39" i="41"/>
  <c r="H62" i="36"/>
  <c r="N53" i="40"/>
  <c r="O53" i="40" s="1"/>
  <c r="V61" i="39"/>
  <c r="N61" i="39"/>
  <c r="U40" i="17"/>
  <c r="V40" i="17" s="1"/>
  <c r="S56" i="17"/>
  <c r="S50" i="17"/>
  <c r="N55" i="39"/>
  <c r="V55" i="39"/>
  <c r="AB42" i="32"/>
  <c r="AC42" i="32" s="1"/>
  <c r="Z58" i="32"/>
  <c r="Z52" i="32"/>
  <c r="AB40" i="18"/>
  <c r="AC40" i="18" s="1"/>
  <c r="Z56" i="18"/>
  <c r="Z50" i="18"/>
  <c r="U59" i="39"/>
  <c r="V59" i="39" s="1"/>
  <c r="Z58" i="38"/>
  <c r="AB42" i="38"/>
  <c r="AC42" i="38" s="1"/>
  <c r="Z52" i="38"/>
  <c r="AG37" i="15"/>
  <c r="H54" i="38"/>
  <c r="N54" i="38" s="1"/>
  <c r="S54" i="36"/>
  <c r="AI39" i="26"/>
  <c r="AJ39" i="26" s="1"/>
  <c r="AG42" i="26"/>
  <c r="AI35" i="24"/>
  <c r="AJ35" i="24" s="1"/>
  <c r="AQ35" i="24"/>
  <c r="U53" i="39"/>
  <c r="V53" i="39" s="1"/>
  <c r="H52" i="23"/>
  <c r="N59" i="25"/>
  <c r="O59" i="25" s="1"/>
  <c r="AP37" i="26"/>
  <c r="AN39" i="26"/>
  <c r="N53" i="21"/>
  <c r="O53" i="21" s="1"/>
  <c r="V53" i="21"/>
  <c r="AB42" i="41"/>
  <c r="AC42" i="41" s="1"/>
  <c r="Z58" i="41"/>
  <c r="Z52" i="41"/>
  <c r="AP43" i="26"/>
  <c r="AQ43" i="26" s="1"/>
  <c r="AB40" i="21"/>
  <c r="AC40" i="21" s="1"/>
  <c r="Z56" i="21"/>
  <c r="Z50" i="21"/>
  <c r="N59" i="13"/>
  <c r="O59" i="13" s="1"/>
  <c r="L52" i="21"/>
  <c r="AL61" i="41"/>
  <c r="S54" i="39"/>
  <c r="N55" i="36"/>
  <c r="AP34" i="16"/>
  <c r="AQ34" i="16" s="1"/>
  <c r="AN37" i="16"/>
  <c r="AB40" i="16"/>
  <c r="AC40" i="16" s="1"/>
  <c r="Z56" i="16"/>
  <c r="Z50" i="16"/>
  <c r="AG40" i="12"/>
  <c r="AI37" i="12"/>
  <c r="AJ37" i="12" s="1"/>
  <c r="AG42" i="32"/>
  <c r="AI39" i="32"/>
  <c r="AJ39" i="32" s="1"/>
  <c r="S57" i="12"/>
  <c r="S58" i="12" s="1"/>
  <c r="U56" i="12"/>
  <c r="V56" i="12" s="1"/>
  <c r="S59" i="12"/>
  <c r="N57" i="14"/>
  <c r="O57" i="14" s="1"/>
  <c r="Z40" i="9"/>
  <c r="AB37" i="9"/>
  <c r="AC37" i="9" s="1"/>
  <c r="N53" i="41"/>
  <c r="O53" i="41" s="1"/>
  <c r="S53" i="37"/>
  <c r="S54" i="37" s="1"/>
  <c r="U52" i="37"/>
  <c r="S55" i="37"/>
  <c r="N57" i="12"/>
  <c r="O57" i="12" s="1"/>
  <c r="H54" i="40"/>
  <c r="V53" i="15"/>
  <c r="N53" i="15"/>
  <c r="L60" i="31"/>
  <c r="U60" i="31" s="1"/>
  <c r="L54" i="35"/>
  <c r="U54" i="35" s="1"/>
  <c r="AQ35" i="12"/>
  <c r="AI35" i="12"/>
  <c r="AJ35" i="12" s="1"/>
  <c r="AP43" i="38"/>
  <c r="AQ43" i="38" s="1"/>
  <c r="N59" i="36"/>
  <c r="O59" i="36" s="1"/>
  <c r="N59" i="33"/>
  <c r="O59" i="33" s="1"/>
  <c r="H58" i="24"/>
  <c r="N58" i="24" s="1"/>
  <c r="N59" i="27"/>
  <c r="O59" i="27" s="1"/>
  <c r="Z58" i="36"/>
  <c r="AB42" i="36"/>
  <c r="AC42" i="36" s="1"/>
  <c r="AB42" i="27"/>
  <c r="AC42" i="27" s="1"/>
  <c r="Z58" i="27"/>
  <c r="Z52" i="27"/>
  <c r="U59" i="38"/>
  <c r="V59" i="38" s="1"/>
  <c r="N53" i="27"/>
  <c r="O53" i="27" s="1"/>
  <c r="AP43" i="28"/>
  <c r="AQ43" i="28" s="1"/>
  <c r="H60" i="37"/>
  <c r="S60" i="29"/>
  <c r="L52" i="20"/>
  <c r="AQ35" i="20"/>
  <c r="AI35" i="20"/>
  <c r="AJ35" i="20" s="1"/>
  <c r="N59" i="20"/>
  <c r="O59" i="20" s="1"/>
  <c r="V53" i="31"/>
  <c r="N53" i="31"/>
  <c r="O53" i="31" s="1"/>
  <c r="AP43" i="27"/>
  <c r="AQ43" i="27" s="1"/>
  <c r="S60" i="34"/>
  <c r="N57" i="22"/>
  <c r="O57" i="22" s="1"/>
  <c r="H58" i="11"/>
  <c r="N58" i="11" s="1"/>
  <c r="U56" i="29"/>
  <c r="N58" i="13"/>
  <c r="O58" i="13" s="1"/>
  <c r="L60" i="13"/>
  <c r="L60" i="11"/>
  <c r="AP41" i="9"/>
  <c r="AQ41" i="9" s="1"/>
  <c r="L56" i="28"/>
  <c r="AP37" i="25"/>
  <c r="AN39" i="25"/>
  <c r="AP34" i="23"/>
  <c r="AQ34" i="23" s="1"/>
  <c r="AN37" i="23"/>
  <c r="L60" i="23"/>
  <c r="U60" i="28"/>
  <c r="V60" i="28" s="1"/>
  <c r="S62" i="28"/>
  <c r="V61" i="35"/>
  <c r="N61" i="35"/>
  <c r="H60" i="12"/>
  <c r="V55" i="32"/>
  <c r="N55" i="32"/>
  <c r="S56" i="35"/>
  <c r="N55" i="28"/>
  <c r="V55" i="28"/>
  <c r="L60" i="30"/>
  <c r="N53" i="30"/>
  <c r="O53" i="30" s="1"/>
  <c r="N51" i="11"/>
  <c r="O51" i="11" s="1"/>
  <c r="O57" i="13"/>
  <c r="N57" i="19"/>
  <c r="O57" i="19" s="1"/>
  <c r="AG40" i="13"/>
  <c r="AI37" i="13"/>
  <c r="AJ37" i="13" s="1"/>
  <c r="N53" i="17"/>
  <c r="O53" i="17" s="1"/>
  <c r="V61" i="30"/>
  <c r="N61" i="30"/>
  <c r="Z52" i="34"/>
  <c r="N57" i="10"/>
  <c r="O57" i="10" s="1"/>
  <c r="AI37" i="9"/>
  <c r="AJ37" i="9" s="1"/>
  <c r="AG40" i="9"/>
  <c r="AP43" i="40"/>
  <c r="AQ43" i="40" s="1"/>
  <c r="L60" i="14"/>
  <c r="U40" i="10"/>
  <c r="V40" i="10" s="1"/>
  <c r="S56" i="10"/>
  <c r="S50" i="10"/>
  <c r="N59" i="34"/>
  <c r="O59" i="34" s="1"/>
  <c r="H62" i="41"/>
  <c r="H54" i="13"/>
  <c r="N59" i="24"/>
  <c r="O59" i="24" s="1"/>
  <c r="S59" i="37"/>
  <c r="S60" i="37" s="1"/>
  <c r="U58" i="37"/>
  <c r="V58" i="37" s="1"/>
  <c r="S61" i="37"/>
  <c r="AP43" i="39"/>
  <c r="AQ43" i="39" s="1"/>
  <c r="AP41" i="13"/>
  <c r="AQ41" i="13" s="1"/>
  <c r="O52" i="26"/>
  <c r="C25" i="1" s="1"/>
  <c r="L60" i="12"/>
  <c r="N58" i="12"/>
  <c r="O58" i="12" s="1"/>
  <c r="U54" i="28"/>
  <c r="V54" i="28" s="1"/>
  <c r="S56" i="28"/>
  <c r="AP37" i="35"/>
  <c r="AN39" i="35"/>
  <c r="H60" i="21"/>
  <c r="N51" i="23"/>
  <c r="O51" i="23" s="1"/>
  <c r="N61" i="31"/>
  <c r="V61" i="31"/>
  <c r="N55" i="35"/>
  <c r="V55" i="35"/>
  <c r="N60" i="36"/>
  <c r="O60" i="36" s="1"/>
  <c r="L62" i="36"/>
  <c r="L62" i="33"/>
  <c r="U50" i="23"/>
  <c r="V50" i="23" s="1"/>
  <c r="S51" i="23"/>
  <c r="S53" i="23"/>
  <c r="V53" i="29"/>
  <c r="N53" i="29"/>
  <c r="O53" i="29" s="1"/>
  <c r="S59" i="30"/>
  <c r="U58" i="30"/>
  <c r="V58" i="30" s="1"/>
  <c r="S61" i="30"/>
  <c r="H54" i="17"/>
  <c r="N53" i="33"/>
  <c r="O53" i="33" s="1"/>
  <c r="AP37" i="36"/>
  <c r="AN39" i="36"/>
  <c r="U55" i="41"/>
  <c r="V55" i="41" s="1"/>
  <c r="N51" i="16"/>
  <c r="O51" i="16" s="1"/>
  <c r="AI43" i="36"/>
  <c r="AJ43" i="36" s="1"/>
  <c r="N53" i="24"/>
  <c r="O53" i="24" s="1"/>
  <c r="AG42" i="35"/>
  <c r="AG52" i="35" s="1"/>
  <c r="AI39" i="35"/>
  <c r="AJ39" i="35" s="1"/>
  <c r="U61" i="29"/>
  <c r="AC61" i="29"/>
  <c r="N53" i="20"/>
  <c r="O53" i="20" s="1"/>
  <c r="V53" i="20"/>
  <c r="S61" i="25"/>
  <c r="S59" i="25"/>
  <c r="U58" i="25"/>
  <c r="V58" i="25" s="1"/>
  <c r="S51" i="18"/>
  <c r="S52" i="18" s="1"/>
  <c r="U50" i="18"/>
  <c r="V50" i="18" s="1"/>
  <c r="S53" i="18"/>
  <c r="Z58" i="28"/>
  <c r="AB42" i="28"/>
  <c r="AC42" i="28" s="1"/>
  <c r="Z52" i="28"/>
  <c r="Z52" i="35"/>
  <c r="U54" i="41"/>
  <c r="V54" i="41" s="1"/>
  <c r="N52" i="15" l="1"/>
  <c r="O52" i="15" s="1"/>
  <c r="V52" i="15"/>
  <c r="N52" i="9"/>
  <c r="O52" i="9" s="1"/>
  <c r="L54" i="9"/>
  <c r="U54" i="9" s="1"/>
  <c r="V52" i="9"/>
  <c r="L54" i="15"/>
  <c r="U54" i="15" s="1"/>
  <c r="O53" i="15"/>
  <c r="S60" i="12"/>
  <c r="U58" i="12"/>
  <c r="V58" i="12" s="1"/>
  <c r="S54" i="12"/>
  <c r="U52" i="12"/>
  <c r="V52" i="12" s="1"/>
  <c r="S60" i="23"/>
  <c r="U58" i="23"/>
  <c r="V58" i="23" s="1"/>
  <c r="S62" i="32"/>
  <c r="U60" i="32"/>
  <c r="V60" i="32" s="1"/>
  <c r="AG53" i="35"/>
  <c r="AG54" i="35" s="1"/>
  <c r="AI52" i="35"/>
  <c r="AJ52" i="35" s="1"/>
  <c r="AG55" i="35"/>
  <c r="S62" i="37"/>
  <c r="U60" i="37"/>
  <c r="V60" i="37" s="1"/>
  <c r="S54" i="18"/>
  <c r="AG55" i="34"/>
  <c r="AG53" i="34"/>
  <c r="AG54" i="34" s="1"/>
  <c r="AI52" i="34"/>
  <c r="F36" i="1" s="1"/>
  <c r="S54" i="24"/>
  <c r="U52" i="24"/>
  <c r="V52" i="24" s="1"/>
  <c r="AP39" i="36"/>
  <c r="AQ39" i="36" s="1"/>
  <c r="AN42" i="36"/>
  <c r="H54" i="20"/>
  <c r="H62" i="35"/>
  <c r="U53" i="25"/>
  <c r="V53" i="25" s="1"/>
  <c r="U60" i="15"/>
  <c r="V60" i="15" s="1"/>
  <c r="U59" i="25"/>
  <c r="V59" i="25" s="1"/>
  <c r="AP37" i="16"/>
  <c r="AQ37" i="16" s="1"/>
  <c r="AN40" i="16"/>
  <c r="AB53" i="36"/>
  <c r="AC53" i="36" s="1"/>
  <c r="AN42" i="28"/>
  <c r="AP39" i="28"/>
  <c r="AQ39" i="28" s="1"/>
  <c r="AI40" i="23"/>
  <c r="AJ40" i="23" s="1"/>
  <c r="AG56" i="23"/>
  <c r="AG50" i="23"/>
  <c r="AC61" i="25"/>
  <c r="U61" i="25"/>
  <c r="U54" i="39"/>
  <c r="V54" i="39" s="1"/>
  <c r="S56" i="39"/>
  <c r="AB52" i="41"/>
  <c r="Z53" i="41"/>
  <c r="Z55" i="41"/>
  <c r="Z53" i="38"/>
  <c r="Z54" i="38" s="1"/>
  <c r="AB52" i="38"/>
  <c r="AC52" i="38" s="1"/>
  <c r="Z55" i="38"/>
  <c r="H62" i="30"/>
  <c r="Z57" i="20"/>
  <c r="AB56" i="20"/>
  <c r="AC56" i="20" s="1"/>
  <c r="Z59" i="20"/>
  <c r="AN42" i="30"/>
  <c r="AP39" i="30"/>
  <c r="AQ39" i="30" s="1"/>
  <c r="AI42" i="40"/>
  <c r="AJ42" i="40" s="1"/>
  <c r="AG58" i="40"/>
  <c r="AG52" i="40"/>
  <c r="AC55" i="25"/>
  <c r="U55" i="25"/>
  <c r="AP37" i="11"/>
  <c r="AQ37" i="11" s="1"/>
  <c r="AN40" i="11"/>
  <c r="H54" i="24"/>
  <c r="N54" i="24" s="1"/>
  <c r="O58" i="16"/>
  <c r="H60" i="16"/>
  <c r="N60" i="16" s="1"/>
  <c r="U53" i="24"/>
  <c r="V53" i="24" s="1"/>
  <c r="S60" i="20"/>
  <c r="U58" i="20"/>
  <c r="V58" i="20" s="1"/>
  <c r="AN40" i="19"/>
  <c r="AP37" i="19"/>
  <c r="AQ37" i="19" s="1"/>
  <c r="Z53" i="37"/>
  <c r="Z54" i="37" s="1"/>
  <c r="AB52" i="37"/>
  <c r="Z55" i="37"/>
  <c r="AI40" i="19"/>
  <c r="AJ40" i="19" s="1"/>
  <c r="AG56" i="19"/>
  <c r="AG50" i="19"/>
  <c r="AN37" i="18"/>
  <c r="N60" i="22"/>
  <c r="O60" i="22" s="1"/>
  <c r="U57" i="18"/>
  <c r="V57" i="18" s="1"/>
  <c r="V56" i="27"/>
  <c r="N56" i="27"/>
  <c r="N62" i="39"/>
  <c r="O62" i="39" s="1"/>
  <c r="V56" i="29"/>
  <c r="N56" i="29"/>
  <c r="O56" i="29" s="1"/>
  <c r="N56" i="30"/>
  <c r="O56" i="30" s="1"/>
  <c r="AI40" i="17"/>
  <c r="AJ40" i="17" s="1"/>
  <c r="AG56" i="17"/>
  <c r="AG50" i="17"/>
  <c r="AP39" i="41"/>
  <c r="AQ39" i="41" s="1"/>
  <c r="AN42" i="41"/>
  <c r="H56" i="41"/>
  <c r="N56" i="41" s="1"/>
  <c r="AI42" i="31"/>
  <c r="AJ42" i="31" s="1"/>
  <c r="AG58" i="31"/>
  <c r="AG52" i="31"/>
  <c r="U62" i="39"/>
  <c r="V62" i="39" s="1"/>
  <c r="AC55" i="30"/>
  <c r="U55" i="30"/>
  <c r="S62" i="41"/>
  <c r="U60" i="41"/>
  <c r="V60" i="41" s="1"/>
  <c r="AI52" i="36"/>
  <c r="AJ52" i="36" s="1"/>
  <c r="AG55" i="36"/>
  <c r="AG53" i="36"/>
  <c r="AG54" i="36" s="1"/>
  <c r="U53" i="18"/>
  <c r="V53" i="18" s="1"/>
  <c r="U59" i="30"/>
  <c r="V59" i="30" s="1"/>
  <c r="O58" i="24"/>
  <c r="H60" i="24"/>
  <c r="N60" i="24" s="1"/>
  <c r="S60" i="30"/>
  <c r="N62" i="36"/>
  <c r="O62" i="36" s="1"/>
  <c r="AN42" i="35"/>
  <c r="AN52" i="35" s="1"/>
  <c r="AP39" i="35"/>
  <c r="AQ39" i="35" s="1"/>
  <c r="H56" i="40"/>
  <c r="N56" i="40" s="1"/>
  <c r="AI42" i="32"/>
  <c r="AJ42" i="32" s="1"/>
  <c r="AG58" i="32"/>
  <c r="AG52" i="32"/>
  <c r="Z59" i="41"/>
  <c r="Z60" i="41" s="1"/>
  <c r="AB58" i="41"/>
  <c r="AC58" i="41" s="1"/>
  <c r="Z61" i="41"/>
  <c r="AI42" i="33"/>
  <c r="AJ42" i="33" s="1"/>
  <c r="AG58" i="33"/>
  <c r="AG52" i="33"/>
  <c r="AI42" i="39"/>
  <c r="AJ42" i="39" s="1"/>
  <c r="AG58" i="39"/>
  <c r="AG52" i="39"/>
  <c r="U60" i="9"/>
  <c r="V60" i="9" s="1"/>
  <c r="L62" i="37"/>
  <c r="N60" i="37"/>
  <c r="O60" i="37" s="1"/>
  <c r="O60" i="33"/>
  <c r="H62" i="33"/>
  <c r="N62" i="33" s="1"/>
  <c r="AB58" i="37"/>
  <c r="AC58" i="37" s="1"/>
  <c r="Z59" i="37"/>
  <c r="Z60" i="37" s="1"/>
  <c r="Z61" i="37"/>
  <c r="O54" i="36"/>
  <c r="H56" i="36"/>
  <c r="N56" i="36" s="1"/>
  <c r="AP43" i="35"/>
  <c r="AQ43" i="35" s="1"/>
  <c r="Z61" i="33"/>
  <c r="Z59" i="33"/>
  <c r="Z60" i="33" s="1"/>
  <c r="AB58" i="33"/>
  <c r="AC58" i="33" s="1"/>
  <c r="H60" i="18"/>
  <c r="Z59" i="29"/>
  <c r="Z60" i="29" s="1"/>
  <c r="AB58" i="29"/>
  <c r="AC58" i="29" s="1"/>
  <c r="Z61" i="29"/>
  <c r="S62" i="33"/>
  <c r="U60" i="33"/>
  <c r="V60" i="33" s="1"/>
  <c r="AC61" i="36"/>
  <c r="U61" i="36"/>
  <c r="N52" i="20"/>
  <c r="O52" i="20" s="1"/>
  <c r="L54" i="20"/>
  <c r="U52" i="20"/>
  <c r="V52" i="20" s="1"/>
  <c r="AI42" i="26"/>
  <c r="AJ42" i="26" s="1"/>
  <c r="AG58" i="26"/>
  <c r="AG52" i="26"/>
  <c r="S54" i="25"/>
  <c r="AB56" i="12"/>
  <c r="AC56" i="12" s="1"/>
  <c r="Z59" i="12"/>
  <c r="Z57" i="12"/>
  <c r="Z58" i="12" s="1"/>
  <c r="N51" i="18"/>
  <c r="O51" i="18" s="1"/>
  <c r="U51" i="23"/>
  <c r="V51" i="23" s="1"/>
  <c r="U50" i="10"/>
  <c r="V50" i="10" s="1"/>
  <c r="S51" i="10"/>
  <c r="S52" i="10" s="1"/>
  <c r="S53" i="10"/>
  <c r="U60" i="29"/>
  <c r="V60" i="29" s="1"/>
  <c r="S62" i="29"/>
  <c r="D42" i="1"/>
  <c r="V52" i="37"/>
  <c r="D43" i="1" s="1"/>
  <c r="Z51" i="16"/>
  <c r="AB50" i="16"/>
  <c r="AC50" i="16" s="1"/>
  <c r="Z53" i="16"/>
  <c r="S57" i="17"/>
  <c r="S59" i="17"/>
  <c r="U56" i="17"/>
  <c r="V56" i="17" s="1"/>
  <c r="AN37" i="14"/>
  <c r="N54" i="10"/>
  <c r="O54" i="10" s="1"/>
  <c r="Z57" i="11"/>
  <c r="Z58" i="11" s="1"/>
  <c r="AB56" i="11"/>
  <c r="AC56" i="11" s="1"/>
  <c r="Z59" i="11"/>
  <c r="H54" i="18"/>
  <c r="H62" i="40"/>
  <c r="N62" i="40" s="1"/>
  <c r="S60" i="24"/>
  <c r="U58" i="24"/>
  <c r="V58" i="24" s="1"/>
  <c r="N54" i="19"/>
  <c r="O54" i="19" s="1"/>
  <c r="U56" i="38"/>
  <c r="V56" i="38" s="1"/>
  <c r="U54" i="26"/>
  <c r="V54" i="26" s="1"/>
  <c r="S56" i="26"/>
  <c r="L62" i="38"/>
  <c r="U62" i="38" s="1"/>
  <c r="N60" i="38"/>
  <c r="O60" i="38" s="1"/>
  <c r="V60" i="38"/>
  <c r="U57" i="22"/>
  <c r="V57" i="22" s="1"/>
  <c r="AP43" i="36"/>
  <c r="AQ43" i="36" s="1"/>
  <c r="U60" i="13"/>
  <c r="V60" i="13" s="1"/>
  <c r="N60" i="20"/>
  <c r="O60" i="20" s="1"/>
  <c r="AN42" i="37"/>
  <c r="AP39" i="37"/>
  <c r="AQ39" i="37" s="1"/>
  <c r="AI40" i="20"/>
  <c r="AJ40" i="20" s="1"/>
  <c r="AG56" i="20"/>
  <c r="AG50" i="20"/>
  <c r="AI40" i="24"/>
  <c r="AJ40" i="24" s="1"/>
  <c r="AG56" i="24"/>
  <c r="AG50" i="24"/>
  <c r="U62" i="40"/>
  <c r="V62" i="40" s="1"/>
  <c r="AI40" i="9"/>
  <c r="AJ40" i="9" s="1"/>
  <c r="AG56" i="9"/>
  <c r="AG50" i="9"/>
  <c r="AI40" i="12"/>
  <c r="AJ40" i="12" s="1"/>
  <c r="AG56" i="12"/>
  <c r="AG50" i="12"/>
  <c r="H60" i="14"/>
  <c r="U60" i="21"/>
  <c r="S51" i="17"/>
  <c r="U50" i="17"/>
  <c r="V50" i="17" s="1"/>
  <c r="S53" i="17"/>
  <c r="S52" i="17"/>
  <c r="AN42" i="38"/>
  <c r="AP39" i="38"/>
  <c r="AQ39" i="38" s="1"/>
  <c r="U55" i="32"/>
  <c r="AC55" i="32"/>
  <c r="U59" i="36"/>
  <c r="V59" i="36" s="1"/>
  <c r="Z53" i="35"/>
  <c r="Z54" i="35" s="1"/>
  <c r="AB52" i="35"/>
  <c r="AC52" i="35" s="1"/>
  <c r="Z55" i="35"/>
  <c r="S60" i="25"/>
  <c r="S52" i="23"/>
  <c r="U56" i="10"/>
  <c r="V56" i="10" s="1"/>
  <c r="S57" i="10"/>
  <c r="S58" i="10" s="1"/>
  <c r="S59" i="10"/>
  <c r="S62" i="34"/>
  <c r="U60" i="34"/>
  <c r="V60" i="34" s="1"/>
  <c r="H62" i="37"/>
  <c r="S56" i="37"/>
  <c r="U54" i="37"/>
  <c r="U59" i="12"/>
  <c r="V59" i="12" s="1"/>
  <c r="Z57" i="16"/>
  <c r="AB56" i="16"/>
  <c r="AC56" i="16" s="1"/>
  <c r="Z59" i="16"/>
  <c r="AB50" i="21"/>
  <c r="AC50" i="21" s="1"/>
  <c r="Z51" i="21"/>
  <c r="Z52" i="21" s="1"/>
  <c r="Z53" i="21"/>
  <c r="AN42" i="26"/>
  <c r="AP39" i="26"/>
  <c r="AQ39" i="26" s="1"/>
  <c r="Z51" i="18"/>
  <c r="Z52" i="18" s="1"/>
  <c r="AB50" i="18"/>
  <c r="AC50" i="18" s="1"/>
  <c r="Z53" i="18"/>
  <c r="U53" i="22"/>
  <c r="V53" i="22" s="1"/>
  <c r="Z54" i="36"/>
  <c r="N57" i="18"/>
  <c r="O57" i="18" s="1"/>
  <c r="N60" i="32"/>
  <c r="O60" i="32" s="1"/>
  <c r="L62" i="32"/>
  <c r="U53" i="30"/>
  <c r="V53" i="30" s="1"/>
  <c r="O54" i="26"/>
  <c r="H56" i="26"/>
  <c r="L54" i="13"/>
  <c r="N52" i="13"/>
  <c r="O52" i="13" s="1"/>
  <c r="V52" i="13"/>
  <c r="U53" i="32"/>
  <c r="V53" i="32" s="1"/>
  <c r="N60" i="29"/>
  <c r="O60" i="29" s="1"/>
  <c r="L62" i="29"/>
  <c r="U62" i="27"/>
  <c r="V62" i="27" s="1"/>
  <c r="AP37" i="22"/>
  <c r="AQ37" i="22" s="1"/>
  <c r="AN40" i="22"/>
  <c r="N54" i="9"/>
  <c r="O54" i="9" s="1"/>
  <c r="Z51" i="23"/>
  <c r="Z52" i="23" s="1"/>
  <c r="AB50" i="23"/>
  <c r="AC50" i="23" s="1"/>
  <c r="Z53" i="23"/>
  <c r="AN37" i="9"/>
  <c r="AI40" i="18"/>
  <c r="AJ40" i="18" s="1"/>
  <c r="AG56" i="18"/>
  <c r="AG50" i="18"/>
  <c r="AI42" i="37"/>
  <c r="AJ42" i="37" s="1"/>
  <c r="AG58" i="37"/>
  <c r="AG52" i="37"/>
  <c r="L52" i="18"/>
  <c r="U52" i="18" s="1"/>
  <c r="AN42" i="27"/>
  <c r="AP39" i="27"/>
  <c r="AQ39" i="27" s="1"/>
  <c r="U59" i="23"/>
  <c r="V59" i="23" s="1"/>
  <c r="N54" i="15"/>
  <c r="O54" i="15" s="1"/>
  <c r="V54" i="15"/>
  <c r="N54" i="41"/>
  <c r="O54" i="41" s="1"/>
  <c r="N62" i="25"/>
  <c r="O62" i="25" s="1"/>
  <c r="N54" i="22"/>
  <c r="O54" i="22" s="1"/>
  <c r="AN40" i="13"/>
  <c r="AP37" i="13"/>
  <c r="AQ37" i="13" s="1"/>
  <c r="Z53" i="39"/>
  <c r="Z54" i="39" s="1"/>
  <c r="AB52" i="39"/>
  <c r="Z55" i="39"/>
  <c r="AP39" i="39"/>
  <c r="AQ39" i="39" s="1"/>
  <c r="AN42" i="39"/>
  <c r="AB40" i="9"/>
  <c r="AC40" i="9" s="1"/>
  <c r="Z56" i="9"/>
  <c r="Z50" i="9"/>
  <c r="AN37" i="21"/>
  <c r="AN42" i="40"/>
  <c r="AP39" i="40"/>
  <c r="AQ39" i="40" s="1"/>
  <c r="U59" i="37"/>
  <c r="V59" i="37" s="1"/>
  <c r="Z57" i="21"/>
  <c r="Z58" i="21" s="1"/>
  <c r="AB56" i="21"/>
  <c r="AC56" i="21" s="1"/>
  <c r="Z59" i="21"/>
  <c r="U54" i="36"/>
  <c r="V54" i="36" s="1"/>
  <c r="S56" i="36"/>
  <c r="H56" i="25"/>
  <c r="AB52" i="25"/>
  <c r="AC52" i="25" s="1"/>
  <c r="Z55" i="25"/>
  <c r="Z53" i="25"/>
  <c r="Z54" i="25" s="1"/>
  <c r="U53" i="12"/>
  <c r="V53" i="12" s="1"/>
  <c r="U50" i="19"/>
  <c r="V50" i="19" s="1"/>
  <c r="S51" i="19"/>
  <c r="S52" i="19" s="1"/>
  <c r="S53" i="19"/>
  <c r="AI42" i="29"/>
  <c r="AJ42" i="29" s="1"/>
  <c r="AG58" i="29"/>
  <c r="AG52" i="29"/>
  <c r="Z51" i="19"/>
  <c r="Z52" i="19" s="1"/>
  <c r="AB50" i="19"/>
  <c r="AC50" i="19" s="1"/>
  <c r="Z53" i="19"/>
  <c r="AI42" i="41"/>
  <c r="AJ42" i="41" s="1"/>
  <c r="AG58" i="41"/>
  <c r="AG52" i="41"/>
  <c r="AN40" i="20"/>
  <c r="AP37" i="20"/>
  <c r="AQ37" i="20" s="1"/>
  <c r="AB50" i="17"/>
  <c r="AC50" i="17" s="1"/>
  <c r="Z53" i="17"/>
  <c r="Z51" i="17"/>
  <c r="Z52" i="17" s="1"/>
  <c r="AB56" i="23"/>
  <c r="AC56" i="23" s="1"/>
  <c r="Z57" i="23"/>
  <c r="Z58" i="23" s="1"/>
  <c r="Z59" i="23"/>
  <c r="H54" i="16"/>
  <c r="N54" i="16" s="1"/>
  <c r="Z51" i="24"/>
  <c r="Z52" i="24" s="1"/>
  <c r="AB50" i="24"/>
  <c r="AC50" i="24" s="1"/>
  <c r="Z53" i="24"/>
  <c r="AB50" i="22"/>
  <c r="AC50" i="22" s="1"/>
  <c r="Z51" i="22"/>
  <c r="Z52" i="22" s="1"/>
  <c r="Z53" i="22"/>
  <c r="U58" i="22"/>
  <c r="V58" i="22" s="1"/>
  <c r="S60" i="22"/>
  <c r="AN40" i="15"/>
  <c r="AP37" i="15"/>
  <c r="AQ37" i="15" s="1"/>
  <c r="S60" i="36"/>
  <c r="Z53" i="31"/>
  <c r="Z54" i="31" s="1"/>
  <c r="AB52" i="31"/>
  <c r="Z55" i="31"/>
  <c r="Z59" i="35"/>
  <c r="AB58" i="35"/>
  <c r="AC58" i="35" s="1"/>
  <c r="Z61" i="35"/>
  <c r="U62" i="28"/>
  <c r="V62" i="28" s="1"/>
  <c r="N59" i="18"/>
  <c r="O59" i="18" s="1"/>
  <c r="AB40" i="13"/>
  <c r="AC40" i="13" s="1"/>
  <c r="Z56" i="13"/>
  <c r="Z50" i="13"/>
  <c r="AB50" i="15"/>
  <c r="Z51" i="15"/>
  <c r="Z53" i="15"/>
  <c r="AP43" i="34"/>
  <c r="AQ43" i="34" s="1"/>
  <c r="AP39" i="31"/>
  <c r="AQ39" i="31" s="1"/>
  <c r="AN42" i="31"/>
  <c r="N56" i="39"/>
  <c r="O56" i="39" s="1"/>
  <c r="N62" i="28"/>
  <c r="O62" i="28" s="1"/>
  <c r="Z55" i="27"/>
  <c r="AB52" i="27"/>
  <c r="AC52" i="27" s="1"/>
  <c r="Z53" i="27"/>
  <c r="Z54" i="27" s="1"/>
  <c r="L54" i="21"/>
  <c r="N52" i="21"/>
  <c r="O52" i="21" s="1"/>
  <c r="U52" i="21"/>
  <c r="V52" i="21" s="1"/>
  <c r="S57" i="14"/>
  <c r="S58" i="14" s="1"/>
  <c r="U56" i="14"/>
  <c r="V56" i="14" s="1"/>
  <c r="S59" i="14"/>
  <c r="S56" i="32"/>
  <c r="U54" i="32"/>
  <c r="V54" i="32" s="1"/>
  <c r="Z59" i="34"/>
  <c r="AB58" i="34"/>
  <c r="AC58" i="34" s="1"/>
  <c r="Z61" i="34"/>
  <c r="U59" i="22"/>
  <c r="V59" i="22" s="1"/>
  <c r="U62" i="26"/>
  <c r="V62" i="26" s="1"/>
  <c r="AI42" i="35"/>
  <c r="AJ42" i="35" s="1"/>
  <c r="AG58" i="35"/>
  <c r="U53" i="23"/>
  <c r="V53" i="23" s="1"/>
  <c r="U56" i="28"/>
  <c r="V56" i="28" s="1"/>
  <c r="U61" i="37"/>
  <c r="V61" i="37" s="1"/>
  <c r="Z59" i="27"/>
  <c r="Z60" i="27" s="1"/>
  <c r="Z61" i="27"/>
  <c r="AB58" i="27"/>
  <c r="AC58" i="27" s="1"/>
  <c r="U55" i="37"/>
  <c r="V55" i="37" s="1"/>
  <c r="Z51" i="11"/>
  <c r="Z52" i="11" s="1"/>
  <c r="AB50" i="11"/>
  <c r="AC50" i="11" s="1"/>
  <c r="Z53" i="11"/>
  <c r="N60" i="19"/>
  <c r="O60" i="19" s="1"/>
  <c r="N56" i="32"/>
  <c r="L60" i="18"/>
  <c r="N58" i="18"/>
  <c r="O58" i="18" s="1"/>
  <c r="AC61" i="32"/>
  <c r="U61" i="32"/>
  <c r="AG58" i="34"/>
  <c r="AI42" i="34"/>
  <c r="AJ42" i="34" s="1"/>
  <c r="AI42" i="25"/>
  <c r="AJ42" i="25" s="1"/>
  <c r="AG58" i="25"/>
  <c r="AG52" i="25"/>
  <c r="U59" i="24"/>
  <c r="V59" i="24" s="1"/>
  <c r="L60" i="17"/>
  <c r="N58" i="17"/>
  <c r="O58" i="17" s="1"/>
  <c r="AB58" i="39"/>
  <c r="AC58" i="39" s="1"/>
  <c r="Z61" i="39"/>
  <c r="Z59" i="39"/>
  <c r="Z60" i="39" s="1"/>
  <c r="Z53" i="28"/>
  <c r="Z54" i="28" s="1"/>
  <c r="AB52" i="28"/>
  <c r="AC52" i="28" s="1"/>
  <c r="Z55" i="28"/>
  <c r="AB56" i="18"/>
  <c r="AC56" i="18" s="1"/>
  <c r="Z57" i="18"/>
  <c r="Z58" i="18" s="1"/>
  <c r="Z59" i="18"/>
  <c r="S54" i="22"/>
  <c r="U52" i="22"/>
  <c r="V52" i="22" s="1"/>
  <c r="AB55" i="36"/>
  <c r="AJ55" i="36"/>
  <c r="Z55" i="34"/>
  <c r="Z53" i="34"/>
  <c r="Z54" i="34" s="1"/>
  <c r="AB52" i="34"/>
  <c r="AN40" i="23"/>
  <c r="AP37" i="23"/>
  <c r="AQ37" i="23" s="1"/>
  <c r="Z59" i="36"/>
  <c r="AB58" i="36"/>
  <c r="AC58" i="36" s="1"/>
  <c r="Z61" i="36"/>
  <c r="U53" i="37"/>
  <c r="V53" i="37" s="1"/>
  <c r="O54" i="38"/>
  <c r="H56" i="38"/>
  <c r="N56" i="38" s="1"/>
  <c r="AG58" i="28"/>
  <c r="AI42" i="28"/>
  <c r="AJ42" i="28" s="1"/>
  <c r="AG52" i="28"/>
  <c r="U51" i="22"/>
  <c r="V51" i="22" s="1"/>
  <c r="Z51" i="10"/>
  <c r="AB50" i="10"/>
  <c r="AC50" i="10" s="1"/>
  <c r="Z53" i="10"/>
  <c r="S54" i="30"/>
  <c r="U56" i="19"/>
  <c r="V56" i="19" s="1"/>
  <c r="S57" i="19"/>
  <c r="S58" i="19" s="1"/>
  <c r="S59" i="19"/>
  <c r="Z53" i="30"/>
  <c r="Z54" i="30" s="1"/>
  <c r="AB52" i="30"/>
  <c r="AC52" i="30" s="1"/>
  <c r="Z55" i="30"/>
  <c r="AP37" i="17"/>
  <c r="AQ37" i="17" s="1"/>
  <c r="AN40" i="17"/>
  <c r="U57" i="24"/>
  <c r="V57" i="24" s="1"/>
  <c r="Z57" i="19"/>
  <c r="Z59" i="19"/>
  <c r="AB56" i="19"/>
  <c r="AC56" i="19" s="1"/>
  <c r="N62" i="27"/>
  <c r="O62" i="27" s="1"/>
  <c r="Z57" i="17"/>
  <c r="Z58" i="17" s="1"/>
  <c r="AB56" i="17"/>
  <c r="AC56" i="17" s="1"/>
  <c r="Z59" i="17"/>
  <c r="AI40" i="11"/>
  <c r="AJ40" i="11" s="1"/>
  <c r="AG56" i="11"/>
  <c r="AG50" i="11"/>
  <c r="AB52" i="40"/>
  <c r="AC52" i="40" s="1"/>
  <c r="Z55" i="40"/>
  <c r="Z53" i="40"/>
  <c r="AI40" i="10"/>
  <c r="AJ40" i="10" s="1"/>
  <c r="AG56" i="10"/>
  <c r="AG50" i="10"/>
  <c r="Z57" i="24"/>
  <c r="Z58" i="24" s="1"/>
  <c r="AB56" i="24"/>
  <c r="AC56" i="24" s="1"/>
  <c r="Z59" i="24"/>
  <c r="Z57" i="22"/>
  <c r="Z58" i="22" s="1"/>
  <c r="AB56" i="22"/>
  <c r="AC56" i="22" s="1"/>
  <c r="Z59" i="22"/>
  <c r="AI42" i="27"/>
  <c r="AJ42" i="27" s="1"/>
  <c r="AG58" i="27"/>
  <c r="AG52" i="27"/>
  <c r="U56" i="41"/>
  <c r="V56" i="41" s="1"/>
  <c r="U59" i="18"/>
  <c r="V59" i="18" s="1"/>
  <c r="Z59" i="31"/>
  <c r="Z60" i="31" s="1"/>
  <c r="AB58" i="31"/>
  <c r="AC58" i="31" s="1"/>
  <c r="Z61" i="31"/>
  <c r="N60" i="9"/>
  <c r="O60" i="9" s="1"/>
  <c r="N60" i="40"/>
  <c r="O60" i="40" s="1"/>
  <c r="N54" i="14"/>
  <c r="O54" i="14" s="1"/>
  <c r="N56" i="34"/>
  <c r="AN42" i="34"/>
  <c r="AP39" i="34"/>
  <c r="AQ39" i="34" s="1"/>
  <c r="N54" i="11"/>
  <c r="O54" i="11" s="1"/>
  <c r="V56" i="33"/>
  <c r="N56" i="33"/>
  <c r="O56" i="33" s="1"/>
  <c r="N52" i="24"/>
  <c r="O52" i="24" s="1"/>
  <c r="AI40" i="16"/>
  <c r="AJ40" i="16" s="1"/>
  <c r="AG56" i="16"/>
  <c r="AG50" i="16"/>
  <c r="U56" i="34"/>
  <c r="AI40" i="13"/>
  <c r="AJ40" i="13" s="1"/>
  <c r="AG56" i="13"/>
  <c r="AG50" i="13"/>
  <c r="S53" i="14"/>
  <c r="S51" i="14"/>
  <c r="S52" i="14" s="1"/>
  <c r="U50" i="14"/>
  <c r="V50" i="14" s="1"/>
  <c r="V56" i="31"/>
  <c r="N56" i="31"/>
  <c r="O56" i="31" s="1"/>
  <c r="Z59" i="26"/>
  <c r="Z60" i="26" s="1"/>
  <c r="AB58" i="26"/>
  <c r="AC58" i="26" s="1"/>
  <c r="Z61" i="26"/>
  <c r="AB58" i="38"/>
  <c r="AC58" i="38" s="1"/>
  <c r="Z61" i="38"/>
  <c r="Z59" i="38"/>
  <c r="Z60" i="38" s="1"/>
  <c r="AN40" i="24"/>
  <c r="AP37" i="24"/>
  <c r="AQ37" i="24" s="1"/>
  <c r="U59" i="32"/>
  <c r="V59" i="32" s="1"/>
  <c r="U51" i="24"/>
  <c r="V51" i="24" s="1"/>
  <c r="Z53" i="12"/>
  <c r="Z51" i="12"/>
  <c r="AB50" i="12"/>
  <c r="AC50" i="12" s="1"/>
  <c r="N62" i="41"/>
  <c r="O62" i="41" s="1"/>
  <c r="AI40" i="22"/>
  <c r="AJ40" i="22" s="1"/>
  <c r="AG56" i="22"/>
  <c r="AG50" i="22"/>
  <c r="Z59" i="40"/>
  <c r="Z60" i="40" s="1"/>
  <c r="AB58" i="40"/>
  <c r="AC58" i="40" s="1"/>
  <c r="Z61" i="40"/>
  <c r="H56" i="35"/>
  <c r="AN40" i="12"/>
  <c r="AP37" i="12"/>
  <c r="AQ37" i="12" s="1"/>
  <c r="Z61" i="28"/>
  <c r="AB58" i="28"/>
  <c r="AC58" i="28" s="1"/>
  <c r="Z59" i="28"/>
  <c r="Z60" i="28" s="1"/>
  <c r="AC61" i="30"/>
  <c r="U61" i="30"/>
  <c r="N60" i="12"/>
  <c r="O60" i="12" s="1"/>
  <c r="N58" i="14"/>
  <c r="O58" i="14" s="1"/>
  <c r="AN42" i="25"/>
  <c r="AP39" i="25"/>
  <c r="AQ39" i="25" s="1"/>
  <c r="N60" i="13"/>
  <c r="O60" i="13" s="1"/>
  <c r="V60" i="31"/>
  <c r="N60" i="31"/>
  <c r="O60" i="31" s="1"/>
  <c r="L62" i="31"/>
  <c r="U62" i="31" s="1"/>
  <c r="U57" i="12"/>
  <c r="V57" i="12" s="1"/>
  <c r="H54" i="23"/>
  <c r="AI37" i="15"/>
  <c r="AJ37" i="15" s="1"/>
  <c r="AG40" i="15"/>
  <c r="Z55" i="32"/>
  <c r="Z53" i="32"/>
  <c r="Z54" i="32" s="1"/>
  <c r="AB52" i="32"/>
  <c r="AC52" i="32" s="1"/>
  <c r="H60" i="23"/>
  <c r="N60" i="23" s="1"/>
  <c r="O58" i="23"/>
  <c r="Z61" i="25"/>
  <c r="AB58" i="25"/>
  <c r="AC58" i="25" s="1"/>
  <c r="Z59" i="25"/>
  <c r="N60" i="35"/>
  <c r="O60" i="35" s="1"/>
  <c r="N54" i="25"/>
  <c r="O54" i="25" s="1"/>
  <c r="L56" i="25"/>
  <c r="AB58" i="30"/>
  <c r="AC58" i="30" s="1"/>
  <c r="Z61" i="30"/>
  <c r="Z59" i="30"/>
  <c r="Z60" i="30" s="1"/>
  <c r="S53" i="11"/>
  <c r="S51" i="11"/>
  <c r="U50" i="11"/>
  <c r="V50" i="11" s="1"/>
  <c r="L56" i="37"/>
  <c r="N54" i="37"/>
  <c r="O54" i="37" s="1"/>
  <c r="V54" i="37"/>
  <c r="AG58" i="36"/>
  <c r="AI42" i="36"/>
  <c r="AJ42" i="36" s="1"/>
  <c r="O60" i="26"/>
  <c r="H62" i="26"/>
  <c r="Z51" i="14"/>
  <c r="Z52" i="14" s="1"/>
  <c r="AB50" i="14"/>
  <c r="AC50" i="14" s="1"/>
  <c r="Z53" i="14"/>
  <c r="AN40" i="10"/>
  <c r="AP37" i="10"/>
  <c r="AQ37" i="10" s="1"/>
  <c r="V60" i="21"/>
  <c r="N60" i="21"/>
  <c r="O60" i="21" s="1"/>
  <c r="U60" i="35"/>
  <c r="V60" i="35" s="1"/>
  <c r="S62" i="35"/>
  <c r="AI42" i="30"/>
  <c r="AJ42" i="30" s="1"/>
  <c r="AG58" i="30"/>
  <c r="AG52" i="30"/>
  <c r="AI40" i="14"/>
  <c r="AJ40" i="14" s="1"/>
  <c r="AG56" i="14"/>
  <c r="AG50" i="14"/>
  <c r="U57" i="23"/>
  <c r="V57" i="23" s="1"/>
  <c r="S51" i="16"/>
  <c r="S52" i="16" s="1"/>
  <c r="S53" i="16"/>
  <c r="U50" i="16"/>
  <c r="V50" i="16" s="1"/>
  <c r="N52" i="23"/>
  <c r="O52" i="23" s="1"/>
  <c r="N54" i="40"/>
  <c r="O54" i="40" s="1"/>
  <c r="U51" i="18"/>
  <c r="V51" i="18" s="1"/>
  <c r="L62" i="30"/>
  <c r="N60" i="30"/>
  <c r="O60" i="30" s="1"/>
  <c r="N53" i="18"/>
  <c r="O53" i="18" s="1"/>
  <c r="O58" i="11"/>
  <c r="H60" i="11"/>
  <c r="Z57" i="15"/>
  <c r="AB56" i="15"/>
  <c r="AC56" i="15" s="1"/>
  <c r="Z59" i="15"/>
  <c r="V54" i="35"/>
  <c r="N54" i="35"/>
  <c r="O54" i="35" s="1"/>
  <c r="L56" i="35"/>
  <c r="U56" i="35" s="1"/>
  <c r="Z57" i="10"/>
  <c r="AB56" i="10"/>
  <c r="AC56" i="10" s="1"/>
  <c r="Z59" i="10"/>
  <c r="U51" i="12"/>
  <c r="V51" i="12" s="1"/>
  <c r="N60" i="14"/>
  <c r="Z59" i="32"/>
  <c r="Z60" i="32" s="1"/>
  <c r="AB58" i="32"/>
  <c r="AC58" i="32" s="1"/>
  <c r="Z61" i="32"/>
  <c r="N60" i="15"/>
  <c r="O60" i="15" s="1"/>
  <c r="Z53" i="29"/>
  <c r="Z54" i="29" s="1"/>
  <c r="Z55" i="29"/>
  <c r="AB52" i="29"/>
  <c r="AC52" i="29" s="1"/>
  <c r="AG58" i="38"/>
  <c r="AI42" i="38"/>
  <c r="AJ42" i="38" s="1"/>
  <c r="AG52" i="38"/>
  <c r="N52" i="12"/>
  <c r="O52" i="12" s="1"/>
  <c r="L54" i="12"/>
  <c r="O58" i="10"/>
  <c r="H60" i="10"/>
  <c r="N60" i="10" s="1"/>
  <c r="O54" i="28"/>
  <c r="H56" i="28"/>
  <c r="N56" i="28" s="1"/>
  <c r="Z51" i="20"/>
  <c r="Z52" i="20" s="1"/>
  <c r="AB50" i="20"/>
  <c r="Z53" i="20"/>
  <c r="S57" i="11"/>
  <c r="U56" i="11"/>
  <c r="V56" i="11" s="1"/>
  <c r="S59" i="11"/>
  <c r="AI40" i="21"/>
  <c r="AJ40" i="21" s="1"/>
  <c r="AG56" i="21"/>
  <c r="AG50" i="21"/>
  <c r="AN42" i="29"/>
  <c r="AP39" i="29"/>
  <c r="AQ39" i="29" s="1"/>
  <c r="Z57" i="14"/>
  <c r="Z58" i="14" s="1"/>
  <c r="AB56" i="14"/>
  <c r="AC56" i="14" s="1"/>
  <c r="Z59" i="14"/>
  <c r="N52" i="17"/>
  <c r="O52" i="17" s="1"/>
  <c r="L54" i="17"/>
  <c r="Z55" i="26"/>
  <c r="Z53" i="26"/>
  <c r="Z54" i="26" s="1"/>
  <c r="AB52" i="26"/>
  <c r="S60" i="18"/>
  <c r="U58" i="18"/>
  <c r="V58" i="18" s="1"/>
  <c r="AN42" i="33"/>
  <c r="AP39" i="33"/>
  <c r="AQ39" i="33" s="1"/>
  <c r="S57" i="16"/>
  <c r="U56" i="16"/>
  <c r="V56" i="16" s="1"/>
  <c r="S59" i="16"/>
  <c r="Z53" i="33"/>
  <c r="AB52" i="33"/>
  <c r="AC52" i="33" s="1"/>
  <c r="Z55" i="33"/>
  <c r="AN42" i="32"/>
  <c r="AP39" i="32"/>
  <c r="AQ39" i="32" s="1"/>
  <c r="U54" i="13"/>
  <c r="N62" i="34"/>
  <c r="O62" i="34" s="1"/>
  <c r="N52" i="16"/>
  <c r="O52" i="16" s="1"/>
  <c r="V56" i="40"/>
  <c r="O56" i="27" l="1"/>
  <c r="V54" i="9"/>
  <c r="AJ52" i="34"/>
  <c r="F37" i="1" s="1"/>
  <c r="V56" i="34"/>
  <c r="AB58" i="21"/>
  <c r="AC58" i="21" s="1"/>
  <c r="Z60" i="21"/>
  <c r="Z56" i="27"/>
  <c r="AB54" i="27"/>
  <c r="AC54" i="27" s="1"/>
  <c r="AB54" i="26"/>
  <c r="AC54" i="26" s="1"/>
  <c r="Z56" i="26"/>
  <c r="Z60" i="22"/>
  <c r="AB58" i="22"/>
  <c r="AC58" i="22" s="1"/>
  <c r="Z54" i="11"/>
  <c r="Z54" i="18"/>
  <c r="AB52" i="18"/>
  <c r="AC52" i="18" s="1"/>
  <c r="AG56" i="35"/>
  <c r="AI54" i="35"/>
  <c r="AJ54" i="35" s="1"/>
  <c r="Z62" i="27"/>
  <c r="AB60" i="27"/>
  <c r="AC60" i="27" s="1"/>
  <c r="AB58" i="12"/>
  <c r="AC58" i="12" s="1"/>
  <c r="Z60" i="12"/>
  <c r="AI54" i="36"/>
  <c r="AJ54" i="36" s="1"/>
  <c r="AG56" i="36"/>
  <c r="U58" i="14"/>
  <c r="V58" i="14" s="1"/>
  <c r="S60" i="14"/>
  <c r="Z60" i="23"/>
  <c r="AB58" i="23"/>
  <c r="AC58" i="23" s="1"/>
  <c r="Z56" i="25"/>
  <c r="AB54" i="25"/>
  <c r="Z56" i="37"/>
  <c r="AB54" i="37"/>
  <c r="AC54" i="37" s="1"/>
  <c r="Z56" i="31"/>
  <c r="AB54" i="31"/>
  <c r="AC54" i="31" s="1"/>
  <c r="Z56" i="34"/>
  <c r="AB54" i="34"/>
  <c r="AC54" i="34" s="1"/>
  <c r="AB54" i="32"/>
  <c r="AC54" i="32" s="1"/>
  <c r="Z56" i="32"/>
  <c r="Z62" i="40"/>
  <c r="AB60" i="40"/>
  <c r="AC60" i="40" s="1"/>
  <c r="AB54" i="30"/>
  <c r="AC54" i="30" s="1"/>
  <c r="Z56" i="30"/>
  <c r="Z62" i="41"/>
  <c r="AB60" i="41"/>
  <c r="AC60" i="41" s="1"/>
  <c r="Z62" i="32"/>
  <c r="AB60" i="32"/>
  <c r="AC60" i="32" s="1"/>
  <c r="Z56" i="39"/>
  <c r="AB54" i="39"/>
  <c r="AC54" i="39" s="1"/>
  <c r="AB60" i="29"/>
  <c r="AC60" i="29" s="1"/>
  <c r="Z62" i="29"/>
  <c r="Z56" i="38"/>
  <c r="AB54" i="38"/>
  <c r="AC54" i="38" s="1"/>
  <c r="AB60" i="28"/>
  <c r="AC60" i="28" s="1"/>
  <c r="Z62" i="28"/>
  <c r="AP52" i="35"/>
  <c r="AQ52" i="35" s="1"/>
  <c r="AN55" i="35"/>
  <c r="AP55" i="35" s="1"/>
  <c r="AN53" i="35"/>
  <c r="AP53" i="35" s="1"/>
  <c r="AQ53" i="35" s="1"/>
  <c r="AB53" i="40"/>
  <c r="AC53" i="40" s="1"/>
  <c r="AG57" i="18"/>
  <c r="AG58" i="18" s="1"/>
  <c r="AG59" i="18"/>
  <c r="AI56" i="18"/>
  <c r="AJ56" i="18" s="1"/>
  <c r="AB51" i="12"/>
  <c r="AC51" i="12" s="1"/>
  <c r="AJ55" i="34"/>
  <c r="AB55" i="34"/>
  <c r="S62" i="36"/>
  <c r="U60" i="36"/>
  <c r="V60" i="36" s="1"/>
  <c r="AB57" i="16"/>
  <c r="AB57" i="20"/>
  <c r="AC57" i="20" s="1"/>
  <c r="Z58" i="20"/>
  <c r="U57" i="11"/>
  <c r="V57" i="11" s="1"/>
  <c r="AP40" i="24"/>
  <c r="AQ40" i="24" s="1"/>
  <c r="AN56" i="24"/>
  <c r="AN50" i="24"/>
  <c r="AP42" i="34"/>
  <c r="AQ42" i="34" s="1"/>
  <c r="AN58" i="34"/>
  <c r="AB59" i="22"/>
  <c r="AC59" i="22" s="1"/>
  <c r="U58" i="19"/>
  <c r="V58" i="19" s="1"/>
  <c r="S60" i="19"/>
  <c r="AG53" i="41"/>
  <c r="AI52" i="41"/>
  <c r="AG55" i="41"/>
  <c r="AB57" i="14"/>
  <c r="AC57" i="14" s="1"/>
  <c r="AB57" i="10"/>
  <c r="AC57" i="10" s="1"/>
  <c r="AP40" i="10"/>
  <c r="AQ40" i="10" s="1"/>
  <c r="AN56" i="10"/>
  <c r="AN50" i="10"/>
  <c r="Z60" i="17"/>
  <c r="AP40" i="17"/>
  <c r="AQ40" i="17" s="1"/>
  <c r="AN56" i="17"/>
  <c r="AN50" i="17"/>
  <c r="AB57" i="18"/>
  <c r="AC57" i="18" s="1"/>
  <c r="AG59" i="34"/>
  <c r="AI58" i="34"/>
  <c r="AJ58" i="34" s="1"/>
  <c r="AG61" i="34"/>
  <c r="AG59" i="41"/>
  <c r="AG60" i="41" s="1"/>
  <c r="AI58" i="41"/>
  <c r="AJ58" i="41" s="1"/>
  <c r="AG61" i="41"/>
  <c r="U53" i="19"/>
  <c r="V53" i="19" s="1"/>
  <c r="N54" i="13"/>
  <c r="O54" i="13" s="1"/>
  <c r="V54" i="13"/>
  <c r="AB52" i="21"/>
  <c r="AC52" i="21" s="1"/>
  <c r="Z54" i="21"/>
  <c r="AI50" i="24"/>
  <c r="AJ50" i="24" s="1"/>
  <c r="AG51" i="24"/>
  <c r="AG53" i="24"/>
  <c r="U62" i="29"/>
  <c r="V62" i="29" s="1"/>
  <c r="AB59" i="33"/>
  <c r="AC59" i="33" s="1"/>
  <c r="AB59" i="37"/>
  <c r="AC59" i="37" s="1"/>
  <c r="O56" i="40"/>
  <c r="AP42" i="30"/>
  <c r="AQ42" i="30" s="1"/>
  <c r="AN58" i="30"/>
  <c r="AN52" i="30"/>
  <c r="AI55" i="34"/>
  <c r="AQ55" i="34"/>
  <c r="AP42" i="29"/>
  <c r="AQ42" i="29" s="1"/>
  <c r="AN58" i="29"/>
  <c r="AN52" i="29"/>
  <c r="AG57" i="12"/>
  <c r="AI56" i="12"/>
  <c r="AJ56" i="12" s="1"/>
  <c r="AG59" i="12"/>
  <c r="AB52" i="20"/>
  <c r="AC52" i="20" s="1"/>
  <c r="Z54" i="20"/>
  <c r="AB59" i="34"/>
  <c r="AC59" i="34" s="1"/>
  <c r="AB53" i="19"/>
  <c r="AC53" i="19" s="1"/>
  <c r="Z60" i="11"/>
  <c r="AB60" i="33"/>
  <c r="AC60" i="33" s="1"/>
  <c r="Z62" i="33"/>
  <c r="AC57" i="16"/>
  <c r="U57" i="16"/>
  <c r="V57" i="16" s="1"/>
  <c r="Z54" i="24"/>
  <c r="AB52" i="24"/>
  <c r="AC52" i="24" s="1"/>
  <c r="AB55" i="41"/>
  <c r="AC55" i="41" s="1"/>
  <c r="U60" i="18"/>
  <c r="V60" i="18" s="1"/>
  <c r="AB55" i="33"/>
  <c r="AJ55" i="33"/>
  <c r="N54" i="12"/>
  <c r="O54" i="12" s="1"/>
  <c r="AJ61" i="31"/>
  <c r="AB61" i="31"/>
  <c r="AG59" i="28"/>
  <c r="AG60" i="28" s="1"/>
  <c r="AG61" i="28"/>
  <c r="AI58" i="28"/>
  <c r="AJ58" i="28" s="1"/>
  <c r="AB59" i="18"/>
  <c r="AC59" i="18" s="1"/>
  <c r="S58" i="11"/>
  <c r="AB58" i="11" s="1"/>
  <c r="N56" i="25"/>
  <c r="O56" i="25" s="1"/>
  <c r="AB59" i="38"/>
  <c r="AC59" i="38" s="1"/>
  <c r="AG57" i="16"/>
  <c r="AG58" i="16" s="1"/>
  <c r="AG59" i="16"/>
  <c r="AI56" i="16"/>
  <c r="AJ56" i="16" s="1"/>
  <c r="U54" i="30"/>
  <c r="V54" i="30" s="1"/>
  <c r="S56" i="30"/>
  <c r="AB53" i="33"/>
  <c r="AC53" i="33" s="1"/>
  <c r="E24" i="1"/>
  <c r="AC52" i="26"/>
  <c r="E25" i="1" s="1"/>
  <c r="AB53" i="20"/>
  <c r="AC53" i="20" s="1"/>
  <c r="AI52" i="38"/>
  <c r="AJ52" i="38" s="1"/>
  <c r="AG53" i="38"/>
  <c r="AG55" i="38"/>
  <c r="AJ61" i="32"/>
  <c r="AB61" i="32"/>
  <c r="Z58" i="10"/>
  <c r="AB53" i="14"/>
  <c r="AC53" i="14" s="1"/>
  <c r="N56" i="37"/>
  <c r="O56" i="37" s="1"/>
  <c r="O60" i="23"/>
  <c r="AJ61" i="38"/>
  <c r="AB61" i="38"/>
  <c r="U51" i="14"/>
  <c r="V51" i="14" s="1"/>
  <c r="AB59" i="31"/>
  <c r="AC59" i="31" s="1"/>
  <c r="AB57" i="17"/>
  <c r="AC57" i="17" s="1"/>
  <c r="O56" i="38"/>
  <c r="E36" i="1"/>
  <c r="AC52" i="34"/>
  <c r="E37" i="1" s="1"/>
  <c r="AJ61" i="34"/>
  <c r="AB61" i="34"/>
  <c r="Z51" i="13"/>
  <c r="Z52" i="13" s="1"/>
  <c r="AB50" i="13"/>
  <c r="AC50" i="13" s="1"/>
  <c r="Z53" i="13"/>
  <c r="E30" i="1"/>
  <c r="AC52" i="31"/>
  <c r="E31" i="1" s="1"/>
  <c r="U51" i="19"/>
  <c r="V51" i="19" s="1"/>
  <c r="AP42" i="40"/>
  <c r="AQ42" i="40" s="1"/>
  <c r="AN58" i="40"/>
  <c r="AN52" i="40"/>
  <c r="AG51" i="18"/>
  <c r="AG52" i="18" s="1"/>
  <c r="AI50" i="18"/>
  <c r="AJ50" i="18" s="1"/>
  <c r="AG53" i="18"/>
  <c r="AP40" i="22"/>
  <c r="AQ40" i="22" s="1"/>
  <c r="AN56" i="22"/>
  <c r="AN50" i="22"/>
  <c r="AB53" i="18"/>
  <c r="AC53" i="18" s="1"/>
  <c r="AB59" i="16"/>
  <c r="AC59" i="16" s="1"/>
  <c r="U52" i="23"/>
  <c r="V52" i="23" s="1"/>
  <c r="S54" i="23"/>
  <c r="AN58" i="38"/>
  <c r="AP42" i="38"/>
  <c r="AQ42" i="38" s="1"/>
  <c r="AN52" i="38"/>
  <c r="AI50" i="12"/>
  <c r="AJ50" i="12" s="1"/>
  <c r="AG53" i="12"/>
  <c r="AG51" i="12"/>
  <c r="AG57" i="24"/>
  <c r="AI56" i="24"/>
  <c r="AJ56" i="24" s="1"/>
  <c r="AG59" i="24"/>
  <c r="U59" i="17"/>
  <c r="V59" i="17" s="1"/>
  <c r="N54" i="20"/>
  <c r="U54" i="20"/>
  <c r="AB61" i="29"/>
  <c r="AJ61" i="29"/>
  <c r="AJ61" i="33"/>
  <c r="AB61" i="33"/>
  <c r="AG51" i="17"/>
  <c r="AG52" i="17" s="1"/>
  <c r="AG53" i="17"/>
  <c r="AI50" i="17"/>
  <c r="AJ50" i="17" s="1"/>
  <c r="E42" i="1"/>
  <c r="AC52" i="37"/>
  <c r="E43" i="1" s="1"/>
  <c r="O54" i="24"/>
  <c r="AB59" i="20"/>
  <c r="AC59" i="20" s="1"/>
  <c r="U62" i="32"/>
  <c r="V62" i="32" s="1"/>
  <c r="AB53" i="38"/>
  <c r="AC53" i="38" s="1"/>
  <c r="AB53" i="24"/>
  <c r="AC53" i="24" s="1"/>
  <c r="AP42" i="36"/>
  <c r="AQ42" i="36" s="1"/>
  <c r="AN58" i="36"/>
  <c r="AG61" i="38"/>
  <c r="AI58" i="38"/>
  <c r="AJ58" i="38" s="1"/>
  <c r="AG59" i="38"/>
  <c r="AG60" i="38" s="1"/>
  <c r="S54" i="14"/>
  <c r="U52" i="14"/>
  <c r="V52" i="14" s="1"/>
  <c r="AB51" i="10"/>
  <c r="AC51" i="10" s="1"/>
  <c r="Z60" i="34"/>
  <c r="AB56" i="9"/>
  <c r="AC56" i="9" s="1"/>
  <c r="Z57" i="9"/>
  <c r="Z59" i="9"/>
  <c r="AJ55" i="35"/>
  <c r="AB55" i="35"/>
  <c r="N54" i="17"/>
  <c r="O54" i="17" s="1"/>
  <c r="U53" i="11"/>
  <c r="V53" i="11" s="1"/>
  <c r="AI50" i="9"/>
  <c r="AJ50" i="9" s="1"/>
  <c r="AG51" i="9"/>
  <c r="AG53" i="9"/>
  <c r="AB53" i="16"/>
  <c r="AC53" i="16" s="1"/>
  <c r="AI55" i="36"/>
  <c r="AQ55" i="36"/>
  <c r="Z56" i="29"/>
  <c r="AB54" i="29"/>
  <c r="AC54" i="29" s="1"/>
  <c r="N62" i="30"/>
  <c r="O62" i="30" s="1"/>
  <c r="AJ55" i="32"/>
  <c r="AB55" i="32"/>
  <c r="AG51" i="22"/>
  <c r="AG52" i="22" s="1"/>
  <c r="AI50" i="22"/>
  <c r="AJ50" i="22" s="1"/>
  <c r="AG53" i="22"/>
  <c r="AJ61" i="26"/>
  <c r="AB61" i="26"/>
  <c r="AI56" i="13"/>
  <c r="AJ56" i="13" s="1"/>
  <c r="AG57" i="13"/>
  <c r="AG59" i="13"/>
  <c r="AG51" i="11"/>
  <c r="AG52" i="11" s="1"/>
  <c r="AI50" i="11"/>
  <c r="AJ50" i="11" s="1"/>
  <c r="AG53" i="11"/>
  <c r="AB59" i="19"/>
  <c r="AC59" i="19" s="1"/>
  <c r="AB53" i="28"/>
  <c r="AC53" i="28" s="1"/>
  <c r="AN52" i="34"/>
  <c r="AB53" i="17"/>
  <c r="AC53" i="17" s="1"/>
  <c r="AB53" i="23"/>
  <c r="AC53" i="23" s="1"/>
  <c r="N62" i="32"/>
  <c r="O62" i="32" s="1"/>
  <c r="AB53" i="35"/>
  <c r="AC53" i="35" s="1"/>
  <c r="AG57" i="9"/>
  <c r="AG58" i="9" s="1"/>
  <c r="AI56" i="9"/>
  <c r="AJ56" i="9" s="1"/>
  <c r="AG59" i="9"/>
  <c r="AG57" i="20"/>
  <c r="AI56" i="20"/>
  <c r="AJ56" i="20" s="1"/>
  <c r="AG59" i="20"/>
  <c r="S62" i="30"/>
  <c r="U60" i="30"/>
  <c r="V60" i="30" s="1"/>
  <c r="AN40" i="18"/>
  <c r="AP37" i="18"/>
  <c r="AQ37" i="18" s="1"/>
  <c r="AI56" i="23"/>
  <c r="AJ56" i="23" s="1"/>
  <c r="AG57" i="23"/>
  <c r="AG59" i="23"/>
  <c r="U54" i="24"/>
  <c r="V54" i="24" s="1"/>
  <c r="AB56" i="13"/>
  <c r="AC56" i="13" s="1"/>
  <c r="Z57" i="13"/>
  <c r="Z58" i="13" s="1"/>
  <c r="Z59" i="13"/>
  <c r="AP37" i="21"/>
  <c r="AQ37" i="21" s="1"/>
  <c r="AN40" i="21"/>
  <c r="U57" i="17"/>
  <c r="V57" i="17" s="1"/>
  <c r="AG61" i="30"/>
  <c r="AG59" i="30"/>
  <c r="AG60" i="30" s="1"/>
  <c r="AI58" i="30"/>
  <c r="AJ58" i="30" s="1"/>
  <c r="U51" i="11"/>
  <c r="V51" i="11" s="1"/>
  <c r="U53" i="14"/>
  <c r="V53" i="14" s="1"/>
  <c r="Z54" i="40"/>
  <c r="AN58" i="31"/>
  <c r="AP42" i="31"/>
  <c r="AQ42" i="31" s="1"/>
  <c r="AN52" i="31"/>
  <c r="E48" i="1"/>
  <c r="AC52" i="39"/>
  <c r="E49" i="1" s="1"/>
  <c r="AP42" i="35"/>
  <c r="AQ42" i="35" s="1"/>
  <c r="AN58" i="35"/>
  <c r="AI52" i="31"/>
  <c r="AJ52" i="31" s="1"/>
  <c r="F31" i="1" s="1"/>
  <c r="AG55" i="31"/>
  <c r="AG53" i="31"/>
  <c r="AG54" i="31" s="1"/>
  <c r="AB55" i="26"/>
  <c r="AJ55" i="26"/>
  <c r="E18" i="1"/>
  <c r="AC50" i="20"/>
  <c r="E19" i="1" s="1"/>
  <c r="U52" i="16"/>
  <c r="V52" i="16" s="1"/>
  <c r="S54" i="16"/>
  <c r="AB51" i="14"/>
  <c r="AC51" i="14" s="1"/>
  <c r="AB59" i="40"/>
  <c r="AC59" i="40" s="1"/>
  <c r="AB60" i="38"/>
  <c r="AC60" i="38" s="1"/>
  <c r="Z62" i="38"/>
  <c r="AB59" i="24"/>
  <c r="AC59" i="24" s="1"/>
  <c r="AB53" i="30"/>
  <c r="AC53" i="30" s="1"/>
  <c r="AJ55" i="28"/>
  <c r="AB55" i="28"/>
  <c r="Z54" i="17"/>
  <c r="AB52" i="17"/>
  <c r="AC52" i="17" s="1"/>
  <c r="S58" i="17"/>
  <c r="AB59" i="41"/>
  <c r="AC59" i="41" s="1"/>
  <c r="AB51" i="20"/>
  <c r="AC51" i="20" s="1"/>
  <c r="AB53" i="12"/>
  <c r="AC53" i="12" s="1"/>
  <c r="AG59" i="35"/>
  <c r="AG60" i="35" s="1"/>
  <c r="AI58" i="35"/>
  <c r="AJ58" i="35" s="1"/>
  <c r="AG61" i="35"/>
  <c r="AB59" i="35"/>
  <c r="AC59" i="35" s="1"/>
  <c r="AB51" i="17"/>
  <c r="AC51" i="17" s="1"/>
  <c r="AB59" i="21"/>
  <c r="AC59" i="21" s="1"/>
  <c r="Z58" i="16"/>
  <c r="U53" i="17"/>
  <c r="V53" i="17" s="1"/>
  <c r="AI50" i="20"/>
  <c r="AG51" i="20"/>
  <c r="AG53" i="20"/>
  <c r="AB57" i="11"/>
  <c r="AC57" i="11" s="1"/>
  <c r="AG53" i="39"/>
  <c r="AI52" i="39"/>
  <c r="AG55" i="39"/>
  <c r="AG59" i="31"/>
  <c r="AG60" i="31" s="1"/>
  <c r="AI58" i="31"/>
  <c r="AJ58" i="31" s="1"/>
  <c r="AG61" i="31"/>
  <c r="AP40" i="19"/>
  <c r="AQ40" i="19" s="1"/>
  <c r="AN56" i="19"/>
  <c r="AN50" i="19"/>
  <c r="AB53" i="41"/>
  <c r="AC53" i="41" s="1"/>
  <c r="S58" i="16"/>
  <c r="O56" i="28"/>
  <c r="AB59" i="15"/>
  <c r="AC59" i="15" s="1"/>
  <c r="U51" i="16"/>
  <c r="V51" i="16" s="1"/>
  <c r="U62" i="35"/>
  <c r="V62" i="35" s="1"/>
  <c r="AB59" i="30"/>
  <c r="AC59" i="30" s="1"/>
  <c r="AB59" i="25"/>
  <c r="AC59" i="25" s="1"/>
  <c r="AI56" i="22"/>
  <c r="AJ56" i="22" s="1"/>
  <c r="AG57" i="22"/>
  <c r="AG58" i="22" s="1"/>
  <c r="AG59" i="22"/>
  <c r="N54" i="23"/>
  <c r="O54" i="23" s="1"/>
  <c r="AG55" i="27"/>
  <c r="AI52" i="27"/>
  <c r="AJ52" i="27" s="1"/>
  <c r="AG53" i="27"/>
  <c r="AG54" i="27" s="1"/>
  <c r="AB57" i="24"/>
  <c r="AC57" i="24" s="1"/>
  <c r="AG59" i="11"/>
  <c r="AI56" i="11"/>
  <c r="AJ56" i="11" s="1"/>
  <c r="AG57" i="11"/>
  <c r="AB57" i="19"/>
  <c r="AC57" i="19" s="1"/>
  <c r="U59" i="19"/>
  <c r="V59" i="19" s="1"/>
  <c r="AG55" i="25"/>
  <c r="AG53" i="25"/>
  <c r="AG54" i="25" s="1"/>
  <c r="AI52" i="25"/>
  <c r="AJ52" i="25" s="1"/>
  <c r="U56" i="32"/>
  <c r="AB53" i="15"/>
  <c r="Z60" i="35"/>
  <c r="AB51" i="24"/>
  <c r="AC51" i="24" s="1"/>
  <c r="AB51" i="19"/>
  <c r="AC51" i="19" s="1"/>
  <c r="AP40" i="13"/>
  <c r="AQ40" i="13" s="1"/>
  <c r="AN56" i="13"/>
  <c r="AN50" i="13"/>
  <c r="AN58" i="27"/>
  <c r="AP42" i="27"/>
  <c r="AQ42" i="27" s="1"/>
  <c r="AN52" i="27"/>
  <c r="AP42" i="26"/>
  <c r="AQ42" i="26" s="1"/>
  <c r="AN58" i="26"/>
  <c r="AN52" i="26"/>
  <c r="U51" i="10"/>
  <c r="V51" i="10" s="1"/>
  <c r="S56" i="25"/>
  <c r="AC54" i="25"/>
  <c r="U54" i="25"/>
  <c r="V54" i="25" s="1"/>
  <c r="AG61" i="39"/>
  <c r="AG59" i="39"/>
  <c r="AI58" i="39"/>
  <c r="AJ58" i="39" s="1"/>
  <c r="AG53" i="32"/>
  <c r="AG54" i="32" s="1"/>
  <c r="AI52" i="32"/>
  <c r="AG55" i="32"/>
  <c r="O60" i="24"/>
  <c r="O56" i="41"/>
  <c r="AG53" i="19"/>
  <c r="AI50" i="19"/>
  <c r="AJ50" i="19" s="1"/>
  <c r="AG51" i="19"/>
  <c r="U60" i="20"/>
  <c r="V60" i="20" s="1"/>
  <c r="AI52" i="40"/>
  <c r="AJ52" i="40" s="1"/>
  <c r="AG55" i="40"/>
  <c r="AG53" i="40"/>
  <c r="AG54" i="40" s="1"/>
  <c r="Z54" i="41"/>
  <c r="N62" i="31"/>
  <c r="O62" i="31" s="1"/>
  <c r="V62" i="31"/>
  <c r="AB57" i="22"/>
  <c r="AC57" i="22" s="1"/>
  <c r="U62" i="34"/>
  <c r="V62" i="34" s="1"/>
  <c r="Z51" i="9"/>
  <c r="Z52" i="9" s="1"/>
  <c r="AB50" i="9"/>
  <c r="AC50" i="9" s="1"/>
  <c r="Z53" i="9"/>
  <c r="AP40" i="11"/>
  <c r="AQ40" i="11" s="1"/>
  <c r="AN56" i="11"/>
  <c r="AN50" i="11"/>
  <c r="Z54" i="19"/>
  <c r="AB52" i="19"/>
  <c r="AC52" i="19" s="1"/>
  <c r="AB53" i="39"/>
  <c r="AC53" i="39" s="1"/>
  <c r="S54" i="17"/>
  <c r="U52" i="17"/>
  <c r="V52" i="17" s="1"/>
  <c r="Z62" i="26"/>
  <c r="AB60" i="26"/>
  <c r="AC60" i="26" s="1"/>
  <c r="Z52" i="10"/>
  <c r="AN40" i="9"/>
  <c r="AP37" i="9"/>
  <c r="AQ37" i="9" s="1"/>
  <c r="U53" i="10"/>
  <c r="V53" i="10" s="1"/>
  <c r="AP42" i="32"/>
  <c r="AQ42" i="32" s="1"/>
  <c r="AN58" i="32"/>
  <c r="AN52" i="32"/>
  <c r="AJ55" i="29"/>
  <c r="AB55" i="29"/>
  <c r="AI40" i="15"/>
  <c r="AJ40" i="15" s="1"/>
  <c r="AG56" i="15"/>
  <c r="AG50" i="15"/>
  <c r="AI58" i="27"/>
  <c r="AJ58" i="27" s="1"/>
  <c r="AG61" i="27"/>
  <c r="AG59" i="27"/>
  <c r="AG60" i="27" s="1"/>
  <c r="AB58" i="24"/>
  <c r="AC58" i="24" s="1"/>
  <c r="Z60" i="24"/>
  <c r="U57" i="19"/>
  <c r="V57" i="19" s="1"/>
  <c r="AB59" i="36"/>
  <c r="AC59" i="36" s="1"/>
  <c r="Z56" i="28"/>
  <c r="AB54" i="28"/>
  <c r="AC54" i="28" s="1"/>
  <c r="AG61" i="25"/>
  <c r="AG59" i="25"/>
  <c r="AG60" i="25" s="1"/>
  <c r="AI58" i="25"/>
  <c r="AJ58" i="25" s="1"/>
  <c r="AB53" i="27"/>
  <c r="AC53" i="27" s="1"/>
  <c r="AB51" i="15"/>
  <c r="AC51" i="15" s="1"/>
  <c r="U60" i="22"/>
  <c r="V60" i="22" s="1"/>
  <c r="AI52" i="29"/>
  <c r="AJ52" i="29" s="1"/>
  <c r="AG55" i="29"/>
  <c r="AG53" i="29"/>
  <c r="AG54" i="29" s="1"/>
  <c r="AB53" i="25"/>
  <c r="AC53" i="25" s="1"/>
  <c r="AB57" i="21"/>
  <c r="AC57" i="21" s="1"/>
  <c r="O56" i="34"/>
  <c r="N52" i="18"/>
  <c r="O52" i="18" s="1"/>
  <c r="V52" i="18"/>
  <c r="L54" i="18"/>
  <c r="Z54" i="23"/>
  <c r="AB52" i="23"/>
  <c r="AC52" i="23" s="1"/>
  <c r="AB53" i="21"/>
  <c r="AC53" i="21" s="1"/>
  <c r="U59" i="10"/>
  <c r="V59" i="10" s="1"/>
  <c r="U51" i="17"/>
  <c r="V51" i="17" s="1"/>
  <c r="N56" i="26"/>
  <c r="O56" i="26" s="1"/>
  <c r="AB51" i="16"/>
  <c r="AC51" i="16" s="1"/>
  <c r="U52" i="10"/>
  <c r="V52" i="10" s="1"/>
  <c r="S54" i="10"/>
  <c r="AG53" i="26"/>
  <c r="AI52" i="26"/>
  <c r="AG55" i="26"/>
  <c r="O56" i="36"/>
  <c r="AG57" i="19"/>
  <c r="AI56" i="19"/>
  <c r="AJ56" i="19" s="1"/>
  <c r="AG59" i="19"/>
  <c r="AG61" i="40"/>
  <c r="AI58" i="40"/>
  <c r="AJ58" i="40" s="1"/>
  <c r="AG59" i="40"/>
  <c r="AG60" i="40" s="1"/>
  <c r="N62" i="35"/>
  <c r="O62" i="35" s="1"/>
  <c r="E54" i="1"/>
  <c r="AC52" i="41"/>
  <c r="E55" i="1" s="1"/>
  <c r="U54" i="12"/>
  <c r="V54" i="12" s="1"/>
  <c r="AB53" i="26"/>
  <c r="AC53" i="26" s="1"/>
  <c r="V56" i="35"/>
  <c r="N56" i="35"/>
  <c r="O56" i="35" s="1"/>
  <c r="AG53" i="30"/>
  <c r="AG54" i="30" s="1"/>
  <c r="AI52" i="30"/>
  <c r="AJ52" i="30" s="1"/>
  <c r="AG55" i="30"/>
  <c r="AJ55" i="30"/>
  <c r="AB55" i="30"/>
  <c r="AB53" i="10"/>
  <c r="AC53" i="10" s="1"/>
  <c r="AB58" i="18"/>
  <c r="AC58" i="18" s="1"/>
  <c r="Z60" i="18"/>
  <c r="AB51" i="11"/>
  <c r="AC51" i="11" s="1"/>
  <c r="AB59" i="11"/>
  <c r="AC59" i="11" s="1"/>
  <c r="AB61" i="41"/>
  <c r="AC61" i="41" s="1"/>
  <c r="AI56" i="17"/>
  <c r="AJ56" i="17" s="1"/>
  <c r="AG57" i="17"/>
  <c r="AG58" i="17" s="1"/>
  <c r="AG59" i="17"/>
  <c r="AG51" i="21"/>
  <c r="AI50" i="21"/>
  <c r="AJ50" i="21" s="1"/>
  <c r="AG53" i="21"/>
  <c r="AB53" i="32"/>
  <c r="AC53" i="32" s="1"/>
  <c r="U56" i="36"/>
  <c r="V56" i="36" s="1"/>
  <c r="AB51" i="18"/>
  <c r="AC51" i="18" s="1"/>
  <c r="AI53" i="36"/>
  <c r="AJ53" i="36" s="1"/>
  <c r="AB53" i="37"/>
  <c r="AC53" i="37" s="1"/>
  <c r="AG57" i="21"/>
  <c r="AG58" i="21" s="1"/>
  <c r="AI56" i="21"/>
  <c r="AJ56" i="21" s="1"/>
  <c r="AG59" i="21"/>
  <c r="AB59" i="32"/>
  <c r="AC59" i="32" s="1"/>
  <c r="S52" i="11"/>
  <c r="AB52" i="11" s="1"/>
  <c r="AB59" i="28"/>
  <c r="AC59" i="28" s="1"/>
  <c r="Z52" i="12"/>
  <c r="AB55" i="40"/>
  <c r="AJ55" i="40"/>
  <c r="AN52" i="36"/>
  <c r="U60" i="23"/>
  <c r="V60" i="23" s="1"/>
  <c r="U53" i="16"/>
  <c r="V53" i="16" s="1"/>
  <c r="AI50" i="13"/>
  <c r="AJ50" i="13" s="1"/>
  <c r="AG51" i="13"/>
  <c r="AG52" i="13" s="1"/>
  <c r="AG53" i="13"/>
  <c r="AJ61" i="36"/>
  <c r="AB61" i="36"/>
  <c r="N60" i="18"/>
  <c r="O60" i="18" s="1"/>
  <c r="N54" i="21"/>
  <c r="O54" i="21" s="1"/>
  <c r="U54" i="21"/>
  <c r="V54" i="21" s="1"/>
  <c r="AP40" i="15"/>
  <c r="AQ40" i="15" s="1"/>
  <c r="AN56" i="15"/>
  <c r="AN50" i="15"/>
  <c r="N62" i="29"/>
  <c r="O62" i="29" s="1"/>
  <c r="N60" i="11"/>
  <c r="O60" i="11" s="1"/>
  <c r="AB59" i="12"/>
  <c r="AC59" i="12" s="1"/>
  <c r="O62" i="33"/>
  <c r="AI50" i="23"/>
  <c r="AJ50" i="23" s="1"/>
  <c r="AG51" i="23"/>
  <c r="AG52" i="23" s="1"/>
  <c r="AG53" i="23"/>
  <c r="U62" i="37"/>
  <c r="AP42" i="33"/>
  <c r="AQ42" i="33" s="1"/>
  <c r="AN58" i="33"/>
  <c r="AN52" i="33"/>
  <c r="AB59" i="14"/>
  <c r="AC59" i="14" s="1"/>
  <c r="U59" i="11"/>
  <c r="V59" i="11" s="1"/>
  <c r="O60" i="10"/>
  <c r="AB57" i="15"/>
  <c r="AC57" i="15" s="1"/>
  <c r="AJ61" i="30"/>
  <c r="AB61" i="30"/>
  <c r="AP42" i="25"/>
  <c r="AQ42" i="25" s="1"/>
  <c r="AN58" i="25"/>
  <c r="AN52" i="25"/>
  <c r="AJ61" i="28"/>
  <c r="AB61" i="28"/>
  <c r="Z54" i="33"/>
  <c r="AB53" i="29"/>
  <c r="AC53" i="29" s="1"/>
  <c r="AB59" i="10"/>
  <c r="AC59" i="10" s="1"/>
  <c r="Z58" i="15"/>
  <c r="Z60" i="25"/>
  <c r="AB59" i="26"/>
  <c r="AC59" i="26" s="1"/>
  <c r="AG53" i="10"/>
  <c r="AI50" i="10"/>
  <c r="AJ50" i="10" s="1"/>
  <c r="AG51" i="10"/>
  <c r="Z58" i="19"/>
  <c r="AG53" i="28"/>
  <c r="AG54" i="28" s="1"/>
  <c r="AI52" i="28"/>
  <c r="AJ52" i="28" s="1"/>
  <c r="AG55" i="28"/>
  <c r="Z60" i="36"/>
  <c r="U54" i="22"/>
  <c r="V54" i="22" s="1"/>
  <c r="AB59" i="39"/>
  <c r="AC59" i="39" s="1"/>
  <c r="AJ61" i="27"/>
  <c r="AB61" i="27"/>
  <c r="U59" i="14"/>
  <c r="V59" i="14" s="1"/>
  <c r="Z52" i="15"/>
  <c r="N62" i="26"/>
  <c r="O62" i="26" s="1"/>
  <c r="O54" i="16"/>
  <c r="AP40" i="20"/>
  <c r="AQ40" i="20" s="1"/>
  <c r="AN56" i="20"/>
  <c r="AN50" i="20"/>
  <c r="AG59" i="29"/>
  <c r="AG60" i="29" s="1"/>
  <c r="AI58" i="29"/>
  <c r="AJ58" i="29" s="1"/>
  <c r="AG61" i="29"/>
  <c r="AJ55" i="25"/>
  <c r="AB55" i="25"/>
  <c r="AI52" i="37"/>
  <c r="AG53" i="37"/>
  <c r="AG54" i="37" s="1"/>
  <c r="AG55" i="37"/>
  <c r="AB51" i="23"/>
  <c r="AC51" i="23" s="1"/>
  <c r="AB51" i="21"/>
  <c r="AC51" i="21" s="1"/>
  <c r="U57" i="10"/>
  <c r="V57" i="10" s="1"/>
  <c r="O56" i="32"/>
  <c r="U60" i="24"/>
  <c r="V60" i="24" s="1"/>
  <c r="Z52" i="16"/>
  <c r="AI52" i="33"/>
  <c r="AJ52" i="33" s="1"/>
  <c r="AG55" i="33"/>
  <c r="AG53" i="33"/>
  <c r="AG54" i="33" s="1"/>
  <c r="AI58" i="32"/>
  <c r="AJ58" i="32" s="1"/>
  <c r="AG61" i="32"/>
  <c r="AG59" i="32"/>
  <c r="AG60" i="32" s="1"/>
  <c r="U62" i="41"/>
  <c r="V62" i="41" s="1"/>
  <c r="AP42" i="41"/>
  <c r="AQ42" i="41" s="1"/>
  <c r="AN58" i="41"/>
  <c r="AN52" i="41"/>
  <c r="AI53" i="34"/>
  <c r="AJ53" i="34" s="1"/>
  <c r="AI55" i="35"/>
  <c r="AQ55" i="35"/>
  <c r="AB53" i="34"/>
  <c r="AC53" i="34" s="1"/>
  <c r="AB52" i="22"/>
  <c r="AC52" i="22" s="1"/>
  <c r="Z54" i="22"/>
  <c r="AB52" i="14"/>
  <c r="AC52" i="14" s="1"/>
  <c r="Z54" i="14"/>
  <c r="Z62" i="31"/>
  <c r="AB60" i="31"/>
  <c r="AC60" i="31" s="1"/>
  <c r="AI50" i="14"/>
  <c r="AJ50" i="14" s="1"/>
  <c r="AG51" i="14"/>
  <c r="AG52" i="14" s="1"/>
  <c r="AG53" i="14"/>
  <c r="AI58" i="36"/>
  <c r="AJ58" i="36" s="1"/>
  <c r="AG59" i="36"/>
  <c r="AG60" i="36" s="1"/>
  <c r="AG61" i="36"/>
  <c r="AB61" i="25"/>
  <c r="AJ61" i="25"/>
  <c r="AP40" i="12"/>
  <c r="AQ40" i="12" s="1"/>
  <c r="AN56" i="12"/>
  <c r="AN50" i="12"/>
  <c r="AG57" i="10"/>
  <c r="AG58" i="10" s="1"/>
  <c r="AI56" i="10"/>
  <c r="AJ56" i="10" s="1"/>
  <c r="AG59" i="10"/>
  <c r="AB59" i="17"/>
  <c r="AC59" i="17" s="1"/>
  <c r="AB60" i="39"/>
  <c r="AC60" i="39" s="1"/>
  <c r="Z62" i="39"/>
  <c r="AB59" i="27"/>
  <c r="AC59" i="27" s="1"/>
  <c r="AJ55" i="27"/>
  <c r="AB55" i="27"/>
  <c r="AB55" i="31"/>
  <c r="AJ55" i="31"/>
  <c r="AB53" i="22"/>
  <c r="AC53" i="22" s="1"/>
  <c r="AB59" i="23"/>
  <c r="AC59" i="23" s="1"/>
  <c r="AI58" i="37"/>
  <c r="AJ58" i="37" s="1"/>
  <c r="AG59" i="37"/>
  <c r="AG60" i="37" s="1"/>
  <c r="AG61" i="37"/>
  <c r="Z56" i="36"/>
  <c r="AB54" i="36"/>
  <c r="AC54" i="36" s="1"/>
  <c r="U56" i="37"/>
  <c r="V56" i="37" s="1"/>
  <c r="S60" i="10"/>
  <c r="U58" i="10"/>
  <c r="V58" i="10" s="1"/>
  <c r="AP42" i="37"/>
  <c r="AQ42" i="37" s="1"/>
  <c r="AN58" i="37"/>
  <c r="AN52" i="37"/>
  <c r="V62" i="38"/>
  <c r="N62" i="38"/>
  <c r="O62" i="38" s="1"/>
  <c r="AI58" i="26"/>
  <c r="AJ58" i="26" s="1"/>
  <c r="AG61" i="26"/>
  <c r="AG59" i="26"/>
  <c r="U62" i="33"/>
  <c r="V62" i="33" s="1"/>
  <c r="AB61" i="37"/>
  <c r="AC61" i="37" s="1"/>
  <c r="U56" i="39"/>
  <c r="V56" i="39" s="1"/>
  <c r="AI54" i="34"/>
  <c r="AJ54" i="34" s="1"/>
  <c r="AG56" i="34"/>
  <c r="U59" i="16"/>
  <c r="V59" i="16" s="1"/>
  <c r="AJ61" i="40"/>
  <c r="AB61" i="40"/>
  <c r="AB53" i="31"/>
  <c r="AC53" i="31" s="1"/>
  <c r="AJ55" i="39"/>
  <c r="AB55" i="39"/>
  <c r="S62" i="25"/>
  <c r="U60" i="25"/>
  <c r="V60" i="25" s="1"/>
  <c r="AB57" i="12"/>
  <c r="AC57" i="12" s="1"/>
  <c r="AP40" i="16"/>
  <c r="AQ40" i="16" s="1"/>
  <c r="AN56" i="16"/>
  <c r="AN50" i="16"/>
  <c r="AJ61" i="35"/>
  <c r="AB61" i="35"/>
  <c r="S54" i="19"/>
  <c r="U52" i="19"/>
  <c r="V52" i="19" s="1"/>
  <c r="Z56" i="35"/>
  <c r="AB54" i="35"/>
  <c r="AC54" i="35" s="1"/>
  <c r="AB59" i="29"/>
  <c r="AC59" i="29" s="1"/>
  <c r="N60" i="17"/>
  <c r="O60" i="17" s="1"/>
  <c r="Z60" i="14"/>
  <c r="AB58" i="14"/>
  <c r="AC58" i="14" s="1"/>
  <c r="AI56" i="14"/>
  <c r="AJ56" i="14" s="1"/>
  <c r="AG57" i="14"/>
  <c r="AG59" i="14"/>
  <c r="Z62" i="30"/>
  <c r="AB60" i="30"/>
  <c r="AC60" i="30" s="1"/>
  <c r="AG51" i="16"/>
  <c r="AG52" i="16" s="1"/>
  <c r="AG53" i="16"/>
  <c r="AI50" i="16"/>
  <c r="AJ50" i="16" s="1"/>
  <c r="AP40" i="23"/>
  <c r="AQ40" i="23" s="1"/>
  <c r="AN56" i="23"/>
  <c r="AN50" i="23"/>
  <c r="AB61" i="39"/>
  <c r="AJ61" i="39"/>
  <c r="AB53" i="11"/>
  <c r="AC53" i="11" s="1"/>
  <c r="U57" i="14"/>
  <c r="V57" i="14" s="1"/>
  <c r="E12" i="1"/>
  <c r="AC50" i="15"/>
  <c r="E13" i="1" s="1"/>
  <c r="AB51" i="22"/>
  <c r="AC51" i="22" s="1"/>
  <c r="AB57" i="23"/>
  <c r="AC57" i="23" s="1"/>
  <c r="AN58" i="39"/>
  <c r="AP42" i="39"/>
  <c r="AQ42" i="39" s="1"/>
  <c r="AN52" i="39"/>
  <c r="O60" i="14"/>
  <c r="U56" i="26"/>
  <c r="V56" i="26" s="1"/>
  <c r="O62" i="40"/>
  <c r="AN40" i="14"/>
  <c r="AP37" i="14"/>
  <c r="AQ37" i="14" s="1"/>
  <c r="Z62" i="37"/>
  <c r="AB60" i="37"/>
  <c r="AC60" i="37" s="1"/>
  <c r="N62" i="37"/>
  <c r="O62" i="37" s="1"/>
  <c r="V62" i="37"/>
  <c r="AG59" i="33"/>
  <c r="AI58" i="33"/>
  <c r="AJ58" i="33" s="1"/>
  <c r="AG61" i="33"/>
  <c r="AB55" i="37"/>
  <c r="AC55" i="37" s="1"/>
  <c r="O60" i="16"/>
  <c r="AJ55" i="38"/>
  <c r="AB55" i="38"/>
  <c r="AP42" i="28"/>
  <c r="AQ42" i="28" s="1"/>
  <c r="AN58" i="28"/>
  <c r="AN52" i="28"/>
  <c r="AI53" i="35"/>
  <c r="AJ53" i="35" s="1"/>
  <c r="U60" i="12"/>
  <c r="V60" i="12" s="1"/>
  <c r="V54" i="20" l="1"/>
  <c r="O54" i="20"/>
  <c r="AG62" i="40"/>
  <c r="AI60" i="40"/>
  <c r="AJ60" i="40" s="1"/>
  <c r="Z54" i="9"/>
  <c r="AB52" i="9"/>
  <c r="AC52" i="9" s="1"/>
  <c r="AG56" i="33"/>
  <c r="AI54" i="33"/>
  <c r="AJ54" i="33" s="1"/>
  <c r="AI54" i="32"/>
  <c r="AJ54" i="32" s="1"/>
  <c r="AG56" i="32"/>
  <c r="AG60" i="9"/>
  <c r="AI58" i="22"/>
  <c r="AJ58" i="22" s="1"/>
  <c r="AG60" i="22"/>
  <c r="AG56" i="28"/>
  <c r="AI54" i="28"/>
  <c r="AJ54" i="28" s="1"/>
  <c r="AI52" i="22"/>
  <c r="AJ52" i="22" s="1"/>
  <c r="AG54" i="22"/>
  <c r="AI60" i="41"/>
  <c r="AJ60" i="41" s="1"/>
  <c r="AG62" i="41"/>
  <c r="AG62" i="37"/>
  <c r="AI60" i="37"/>
  <c r="AJ60" i="37" s="1"/>
  <c r="AG56" i="25"/>
  <c r="AI54" i="25"/>
  <c r="AJ54" i="25" s="1"/>
  <c r="AG62" i="29"/>
  <c r="AI60" i="29"/>
  <c r="AJ60" i="29" s="1"/>
  <c r="AI55" i="29"/>
  <c r="AQ55" i="29"/>
  <c r="AI53" i="39"/>
  <c r="AJ53" i="39" s="1"/>
  <c r="AB53" i="13"/>
  <c r="AC53" i="13" s="1"/>
  <c r="AB54" i="20"/>
  <c r="AB56" i="38"/>
  <c r="AC56" i="38" s="1"/>
  <c r="AI57" i="19"/>
  <c r="AJ57" i="19" s="1"/>
  <c r="AG54" i="18"/>
  <c r="AI52" i="18"/>
  <c r="AJ52" i="18" s="1"/>
  <c r="AI59" i="26"/>
  <c r="AJ59" i="26" s="1"/>
  <c r="AI51" i="11"/>
  <c r="AJ51" i="11" s="1"/>
  <c r="AI57" i="24"/>
  <c r="AJ57" i="24" s="1"/>
  <c r="AB56" i="30"/>
  <c r="AI55" i="33"/>
  <c r="AQ55" i="33"/>
  <c r="AI53" i="21"/>
  <c r="AJ53" i="21" s="1"/>
  <c r="AI51" i="19"/>
  <c r="AJ51" i="19" s="1"/>
  <c r="AN55" i="25"/>
  <c r="AP55" i="25" s="1"/>
  <c r="AN53" i="25"/>
  <c r="AP53" i="25" s="1"/>
  <c r="AP52" i="25"/>
  <c r="AQ52" i="25" s="1"/>
  <c r="AC53" i="15"/>
  <c r="AI59" i="33"/>
  <c r="AJ59" i="33" s="1"/>
  <c r="AI52" i="16"/>
  <c r="AG54" i="16"/>
  <c r="AB60" i="14"/>
  <c r="AC60" i="14" s="1"/>
  <c r="AI51" i="23"/>
  <c r="AJ51" i="23" s="1"/>
  <c r="AI59" i="17"/>
  <c r="AJ59" i="17" s="1"/>
  <c r="AI61" i="40"/>
  <c r="AQ61" i="40"/>
  <c r="U54" i="10"/>
  <c r="V54" i="10" s="1"/>
  <c r="AG56" i="29"/>
  <c r="AI54" i="29"/>
  <c r="AJ54" i="29" s="1"/>
  <c r="AN53" i="32"/>
  <c r="AP53" i="32" s="1"/>
  <c r="AQ53" i="32" s="1"/>
  <c r="AP52" i="32"/>
  <c r="AN55" i="32"/>
  <c r="AP55" i="32" s="1"/>
  <c r="AQ55" i="40"/>
  <c r="AI55" i="40"/>
  <c r="AQ55" i="32"/>
  <c r="AI55" i="32"/>
  <c r="U56" i="25"/>
  <c r="V56" i="25" s="1"/>
  <c r="AI55" i="39"/>
  <c r="AQ55" i="39"/>
  <c r="Z60" i="16"/>
  <c r="AB58" i="16"/>
  <c r="AC58" i="16" s="1"/>
  <c r="AI59" i="30"/>
  <c r="AJ59" i="30" s="1"/>
  <c r="AN53" i="38"/>
  <c r="AP53" i="38" s="1"/>
  <c r="AQ53" i="38" s="1"/>
  <c r="AN55" i="38"/>
  <c r="AP55" i="38" s="1"/>
  <c r="AP52" i="38"/>
  <c r="AQ52" i="38" s="1"/>
  <c r="AP56" i="22"/>
  <c r="AQ56" i="22" s="1"/>
  <c r="AN57" i="22"/>
  <c r="AP57" i="22" s="1"/>
  <c r="AQ57" i="22" s="1"/>
  <c r="AN59" i="22"/>
  <c r="AP59" i="22" s="1"/>
  <c r="AQ59" i="22" s="1"/>
  <c r="AB54" i="24"/>
  <c r="AC54" i="24" s="1"/>
  <c r="AI59" i="34"/>
  <c r="AJ59" i="34" s="1"/>
  <c r="AI57" i="18"/>
  <c r="AJ57" i="18" s="1"/>
  <c r="AG62" i="27"/>
  <c r="AI60" i="27"/>
  <c r="AJ60" i="27" s="1"/>
  <c r="AG62" i="30"/>
  <c r="AI60" i="30"/>
  <c r="AJ60" i="30" s="1"/>
  <c r="U60" i="14"/>
  <c r="V60" i="14" s="1"/>
  <c r="AB54" i="14"/>
  <c r="AC54" i="14" s="1"/>
  <c r="AI57" i="23"/>
  <c r="AJ57" i="23" s="1"/>
  <c r="AI59" i="12"/>
  <c r="AJ59" i="12" s="1"/>
  <c r="AI59" i="10"/>
  <c r="AJ59" i="10" s="1"/>
  <c r="AI55" i="37"/>
  <c r="AJ55" i="37" s="1"/>
  <c r="AI59" i="38"/>
  <c r="AJ59" i="38" s="1"/>
  <c r="AI56" i="34"/>
  <c r="AN57" i="20"/>
  <c r="AP57" i="20" s="1"/>
  <c r="AP56" i="20"/>
  <c r="AQ56" i="20" s="1"/>
  <c r="AN59" i="20"/>
  <c r="AP59" i="20" s="1"/>
  <c r="AQ59" i="20" s="1"/>
  <c r="AB57" i="9"/>
  <c r="AC57" i="9" s="1"/>
  <c r="AB62" i="39"/>
  <c r="AC62" i="39" s="1"/>
  <c r="AI61" i="32"/>
  <c r="AQ61" i="32"/>
  <c r="AG60" i="33"/>
  <c r="AN51" i="16"/>
  <c r="AP51" i="16" s="1"/>
  <c r="AN53" i="16"/>
  <c r="AP53" i="16" s="1"/>
  <c r="AQ53" i="16" s="1"/>
  <c r="AP50" i="16"/>
  <c r="AQ50" i="16" s="1"/>
  <c r="AQ61" i="29"/>
  <c r="AI61" i="29"/>
  <c r="AB58" i="19"/>
  <c r="AC58" i="19" s="1"/>
  <c r="Z60" i="19"/>
  <c r="AI57" i="17"/>
  <c r="AJ57" i="17" s="1"/>
  <c r="AI59" i="19"/>
  <c r="AJ59" i="19" s="1"/>
  <c r="AI60" i="25"/>
  <c r="AJ60" i="25" s="1"/>
  <c r="AG62" i="25"/>
  <c r="AI59" i="27"/>
  <c r="AJ59" i="27" s="1"/>
  <c r="AN59" i="32"/>
  <c r="AP59" i="32" s="1"/>
  <c r="AP58" i="32"/>
  <c r="AQ58" i="32" s="1"/>
  <c r="AN61" i="32"/>
  <c r="AP61" i="32" s="1"/>
  <c r="U54" i="17"/>
  <c r="V54" i="17" s="1"/>
  <c r="F30" i="1"/>
  <c r="AJ52" i="32"/>
  <c r="AI55" i="25"/>
  <c r="AQ55" i="25"/>
  <c r="AI53" i="27"/>
  <c r="AJ53" i="27" s="1"/>
  <c r="F48" i="1"/>
  <c r="AJ52" i="39"/>
  <c r="F49" i="1" s="1"/>
  <c r="AQ61" i="30"/>
  <c r="AI61" i="30"/>
  <c r="AI53" i="11"/>
  <c r="AJ53" i="11" s="1"/>
  <c r="AI53" i="22"/>
  <c r="AJ53" i="22" s="1"/>
  <c r="AB56" i="29"/>
  <c r="AC56" i="29" s="1"/>
  <c r="AI53" i="17"/>
  <c r="AJ53" i="17" s="1"/>
  <c r="Z60" i="10"/>
  <c r="AB58" i="10"/>
  <c r="AC58" i="10" s="1"/>
  <c r="AI53" i="24"/>
  <c r="AJ53" i="24" s="1"/>
  <c r="AB56" i="34"/>
  <c r="AB60" i="23"/>
  <c r="AC60" i="23" s="1"/>
  <c r="AP52" i="39"/>
  <c r="AN55" i="39"/>
  <c r="AP55" i="39" s="1"/>
  <c r="AN53" i="39"/>
  <c r="AP53" i="39" s="1"/>
  <c r="AQ53" i="39" s="1"/>
  <c r="AI53" i="33"/>
  <c r="AJ53" i="33" s="1"/>
  <c r="AI51" i="10"/>
  <c r="AJ51" i="10" s="1"/>
  <c r="AB54" i="23"/>
  <c r="AC54" i="23" s="1"/>
  <c r="AB51" i="9"/>
  <c r="AC51" i="9" s="1"/>
  <c r="AI54" i="40"/>
  <c r="AJ54" i="40" s="1"/>
  <c r="AG56" i="40"/>
  <c r="AI53" i="32"/>
  <c r="AJ53" i="32" s="1"/>
  <c r="AN51" i="19"/>
  <c r="AP51" i="19" s="1"/>
  <c r="AQ51" i="19" s="1"/>
  <c r="AP50" i="19"/>
  <c r="AQ50" i="19" s="1"/>
  <c r="AN53" i="19"/>
  <c r="AP53" i="19" s="1"/>
  <c r="AQ53" i="19" s="1"/>
  <c r="AG54" i="17"/>
  <c r="AI52" i="17"/>
  <c r="AJ52" i="17" s="1"/>
  <c r="AI53" i="18"/>
  <c r="AJ53" i="18" s="1"/>
  <c r="AI51" i="24"/>
  <c r="AJ51" i="24" s="1"/>
  <c r="AB62" i="27"/>
  <c r="AC62" i="27" s="1"/>
  <c r="AB62" i="30"/>
  <c r="AC62" i="30" s="1"/>
  <c r="Z56" i="33"/>
  <c r="AB54" i="33"/>
  <c r="AC54" i="33" s="1"/>
  <c r="AN53" i="31"/>
  <c r="AP53" i="31" s="1"/>
  <c r="AP52" i="31"/>
  <c r="AQ52" i="31" s="1"/>
  <c r="G31" i="1" s="1"/>
  <c r="AN55" i="31"/>
  <c r="AP55" i="31" s="1"/>
  <c r="AI51" i="22"/>
  <c r="AJ51" i="22" s="1"/>
  <c r="AB62" i="33"/>
  <c r="AC62" i="33" s="1"/>
  <c r="AP52" i="30"/>
  <c r="AQ52" i="30" s="1"/>
  <c r="AN55" i="30"/>
  <c r="AP55" i="30" s="1"/>
  <c r="AN53" i="30"/>
  <c r="AP53" i="30" s="1"/>
  <c r="AQ53" i="30" s="1"/>
  <c r="AP50" i="17"/>
  <c r="AQ50" i="17" s="1"/>
  <c r="AN53" i="17"/>
  <c r="AP53" i="17" s="1"/>
  <c r="AQ53" i="17" s="1"/>
  <c r="AN51" i="17"/>
  <c r="AP51" i="17" s="1"/>
  <c r="AQ51" i="17" s="1"/>
  <c r="AB56" i="26"/>
  <c r="AC56" i="26" s="1"/>
  <c r="AQ61" i="36"/>
  <c r="AI61" i="36"/>
  <c r="AI58" i="17"/>
  <c r="AJ58" i="17" s="1"/>
  <c r="AG60" i="17"/>
  <c r="AG58" i="19"/>
  <c r="AB60" i="35"/>
  <c r="AC60" i="35" s="1"/>
  <c r="Z62" i="35"/>
  <c r="AQ57" i="20"/>
  <c r="AI57" i="20"/>
  <c r="AJ57" i="20" s="1"/>
  <c r="AP56" i="17"/>
  <c r="AQ56" i="17" s="1"/>
  <c r="AN57" i="17"/>
  <c r="AP57" i="17" s="1"/>
  <c r="AQ57" i="17" s="1"/>
  <c r="AN59" i="17"/>
  <c r="AP59" i="17" s="1"/>
  <c r="AQ59" i="17" s="1"/>
  <c r="AI55" i="41"/>
  <c r="AJ55" i="41" s="1"/>
  <c r="AN51" i="24"/>
  <c r="AP51" i="24" s="1"/>
  <c r="AQ51" i="24" s="1"/>
  <c r="AP50" i="24"/>
  <c r="AQ50" i="24" s="1"/>
  <c r="AN53" i="24"/>
  <c r="AP53" i="24" s="1"/>
  <c r="AQ53" i="24" s="1"/>
  <c r="U62" i="36"/>
  <c r="V62" i="36" s="1"/>
  <c r="AN51" i="23"/>
  <c r="AP51" i="23" s="1"/>
  <c r="AQ51" i="23" s="1"/>
  <c r="AP50" i="23"/>
  <c r="AQ50" i="23" s="1"/>
  <c r="AN53" i="23"/>
  <c r="AP53" i="23" s="1"/>
  <c r="AQ53" i="23" s="1"/>
  <c r="AN51" i="20"/>
  <c r="AP51" i="20" s="1"/>
  <c r="AQ51" i="20" s="1"/>
  <c r="AP50" i="20"/>
  <c r="AN53" i="20"/>
  <c r="AP53" i="20" s="1"/>
  <c r="AQ53" i="20" s="1"/>
  <c r="AI55" i="27"/>
  <c r="AQ55" i="27"/>
  <c r="AB62" i="38"/>
  <c r="AC62" i="38" s="1"/>
  <c r="AB59" i="9"/>
  <c r="AC59" i="9" s="1"/>
  <c r="AG58" i="24"/>
  <c r="AI55" i="38"/>
  <c r="AQ55" i="38"/>
  <c r="AG52" i="24"/>
  <c r="AP56" i="24"/>
  <c r="AQ56" i="24" s="1"/>
  <c r="AN57" i="24"/>
  <c r="AP57" i="24" s="1"/>
  <c r="AQ57" i="24" s="1"/>
  <c r="AN59" i="24"/>
  <c r="AP59" i="24" s="1"/>
  <c r="AQ59" i="24" s="1"/>
  <c r="AI57" i="14"/>
  <c r="AJ57" i="14" s="1"/>
  <c r="AI61" i="26"/>
  <c r="AQ61" i="26"/>
  <c r="AN55" i="33"/>
  <c r="AP55" i="33" s="1"/>
  <c r="AN53" i="33"/>
  <c r="AP53" i="33" s="1"/>
  <c r="AQ53" i="33" s="1"/>
  <c r="AP52" i="33"/>
  <c r="AQ52" i="33" s="1"/>
  <c r="AI57" i="21"/>
  <c r="AJ57" i="21" s="1"/>
  <c r="AG51" i="15"/>
  <c r="AI50" i="15"/>
  <c r="AG53" i="15"/>
  <c r="AN53" i="27"/>
  <c r="AP53" i="27" s="1"/>
  <c r="AQ53" i="27" s="1"/>
  <c r="AP52" i="27"/>
  <c r="AQ52" i="27" s="1"/>
  <c r="AN55" i="27"/>
  <c r="AP55" i="27" s="1"/>
  <c r="AI57" i="11"/>
  <c r="AJ57" i="11" s="1"/>
  <c r="U58" i="17"/>
  <c r="V58" i="17" s="1"/>
  <c r="S60" i="17"/>
  <c r="AB60" i="17" s="1"/>
  <c r="AG58" i="20"/>
  <c r="AI53" i="9"/>
  <c r="AJ53" i="9" s="1"/>
  <c r="AI51" i="18"/>
  <c r="AJ51" i="18" s="1"/>
  <c r="AI53" i="38"/>
  <c r="AJ53" i="38" s="1"/>
  <c r="AI57" i="12"/>
  <c r="AJ57" i="12" s="1"/>
  <c r="AI53" i="41"/>
  <c r="AJ53" i="41" s="1"/>
  <c r="AN54" i="35"/>
  <c r="AI56" i="36"/>
  <c r="AJ56" i="36" s="1"/>
  <c r="AB52" i="16"/>
  <c r="AC52" i="16" s="1"/>
  <c r="AJ52" i="16"/>
  <c r="Z54" i="16"/>
  <c r="AB60" i="36"/>
  <c r="AC60" i="36" s="1"/>
  <c r="Z62" i="36"/>
  <c r="AN61" i="33"/>
  <c r="AP61" i="33" s="1"/>
  <c r="AN59" i="33"/>
  <c r="AP59" i="33" s="1"/>
  <c r="AQ59" i="33" s="1"/>
  <c r="AP58" i="33"/>
  <c r="AQ58" i="33" s="1"/>
  <c r="AI51" i="21"/>
  <c r="AJ51" i="21" s="1"/>
  <c r="AQ55" i="30"/>
  <c r="AI55" i="30"/>
  <c r="AG57" i="15"/>
  <c r="AG58" i="15" s="1"/>
  <c r="AI56" i="15"/>
  <c r="AJ56" i="15" s="1"/>
  <c r="AG59" i="15"/>
  <c r="Z54" i="10"/>
  <c r="AB52" i="10"/>
  <c r="AC52" i="10" s="1"/>
  <c r="AP50" i="11"/>
  <c r="AQ50" i="11" s="1"/>
  <c r="AN51" i="11"/>
  <c r="AP51" i="11" s="1"/>
  <c r="AQ51" i="11" s="1"/>
  <c r="AN53" i="11"/>
  <c r="AP53" i="11" s="1"/>
  <c r="AQ53" i="11" s="1"/>
  <c r="AG52" i="19"/>
  <c r="AI59" i="39"/>
  <c r="AJ59" i="39" s="1"/>
  <c r="V56" i="32"/>
  <c r="AG58" i="11"/>
  <c r="AI59" i="22"/>
  <c r="AJ59" i="22" s="1"/>
  <c r="AI51" i="20"/>
  <c r="AJ51" i="20" s="1"/>
  <c r="AQ61" i="35"/>
  <c r="AI61" i="35"/>
  <c r="AG56" i="31"/>
  <c r="AI54" i="31"/>
  <c r="AJ54" i="31" s="1"/>
  <c r="AG58" i="23"/>
  <c r="AI59" i="9"/>
  <c r="AJ59" i="9" s="1"/>
  <c r="AI57" i="13"/>
  <c r="AJ57" i="13" s="1"/>
  <c r="AI51" i="9"/>
  <c r="AJ51" i="9" s="1"/>
  <c r="AQ61" i="38"/>
  <c r="AI61" i="38"/>
  <c r="AI51" i="12"/>
  <c r="AJ51" i="12" s="1"/>
  <c r="AN53" i="40"/>
  <c r="AP53" i="40" s="1"/>
  <c r="AQ53" i="40" s="1"/>
  <c r="AN55" i="40"/>
  <c r="AP55" i="40" s="1"/>
  <c r="AP52" i="40"/>
  <c r="AQ52" i="40" s="1"/>
  <c r="AG54" i="38"/>
  <c r="AQ61" i="28"/>
  <c r="AI61" i="28"/>
  <c r="AG58" i="12"/>
  <c r="AB54" i="21"/>
  <c r="AC54" i="21" s="1"/>
  <c r="AB56" i="37"/>
  <c r="AC56" i="37" s="1"/>
  <c r="U62" i="25"/>
  <c r="V62" i="25" s="1"/>
  <c r="AB56" i="36"/>
  <c r="AC56" i="36" s="1"/>
  <c r="AI57" i="10"/>
  <c r="AJ57" i="10" s="1"/>
  <c r="AI53" i="14"/>
  <c r="AJ53" i="14" s="1"/>
  <c r="AI53" i="37"/>
  <c r="AJ53" i="37" s="1"/>
  <c r="AI53" i="13"/>
  <c r="AJ53" i="13" s="1"/>
  <c r="Z54" i="12"/>
  <c r="AB52" i="12"/>
  <c r="AC52" i="12" s="1"/>
  <c r="AG52" i="21"/>
  <c r="AI55" i="26"/>
  <c r="AQ55" i="26"/>
  <c r="AN57" i="11"/>
  <c r="AP57" i="11" s="1"/>
  <c r="AQ57" i="11" s="1"/>
  <c r="AP56" i="11"/>
  <c r="AQ56" i="11" s="1"/>
  <c r="AN59" i="11"/>
  <c r="AP59" i="11" s="1"/>
  <c r="AQ59" i="11" s="1"/>
  <c r="AQ61" i="39"/>
  <c r="AI61" i="39"/>
  <c r="AN61" i="27"/>
  <c r="AP61" i="27" s="1"/>
  <c r="AN59" i="27"/>
  <c r="AP59" i="27" s="1"/>
  <c r="AQ59" i="27" s="1"/>
  <c r="AP58" i="27"/>
  <c r="AQ58" i="27" s="1"/>
  <c r="AI59" i="31"/>
  <c r="AJ59" i="31" s="1"/>
  <c r="AG52" i="20"/>
  <c r="AQ53" i="31"/>
  <c r="AI53" i="31"/>
  <c r="AJ53" i="31" s="1"/>
  <c r="AB59" i="13"/>
  <c r="AC59" i="13" s="1"/>
  <c r="AN55" i="34"/>
  <c r="AP55" i="34" s="1"/>
  <c r="AN53" i="34"/>
  <c r="AP53" i="34" s="1"/>
  <c r="AQ53" i="34" s="1"/>
  <c r="AP52" i="34"/>
  <c r="AI53" i="12"/>
  <c r="AJ53" i="12" s="1"/>
  <c r="AN61" i="40"/>
  <c r="AP61" i="40" s="1"/>
  <c r="AP58" i="40"/>
  <c r="AQ58" i="40" s="1"/>
  <c r="AN59" i="40"/>
  <c r="AP59" i="40" s="1"/>
  <c r="AI59" i="28"/>
  <c r="AJ59" i="28" s="1"/>
  <c r="AB58" i="17"/>
  <c r="AC58" i="17" s="1"/>
  <c r="AG54" i="41"/>
  <c r="AB56" i="39"/>
  <c r="AC56" i="39" s="1"/>
  <c r="AB62" i="40"/>
  <c r="AC62" i="40" s="1"/>
  <c r="AB54" i="18"/>
  <c r="AC54" i="18" s="1"/>
  <c r="AB56" i="27"/>
  <c r="AP52" i="28"/>
  <c r="AQ52" i="28" s="1"/>
  <c r="AN55" i="28"/>
  <c r="AP55" i="28" s="1"/>
  <c r="AN53" i="28"/>
  <c r="AP53" i="28" s="1"/>
  <c r="AI52" i="11"/>
  <c r="AJ52" i="11" s="1"/>
  <c r="AG54" i="11"/>
  <c r="AN59" i="34"/>
  <c r="AP59" i="34" s="1"/>
  <c r="AQ59" i="34" s="1"/>
  <c r="AP58" i="34"/>
  <c r="AQ58" i="34" s="1"/>
  <c r="AN61" i="34"/>
  <c r="AP61" i="34" s="1"/>
  <c r="AG60" i="18"/>
  <c r="AI58" i="18"/>
  <c r="AJ58" i="18" s="1"/>
  <c r="AB60" i="22"/>
  <c r="AC60" i="22" s="1"/>
  <c r="U60" i="10"/>
  <c r="V60" i="10" s="1"/>
  <c r="AB62" i="31"/>
  <c r="AC62" i="31" s="1"/>
  <c r="AI59" i="29"/>
  <c r="AJ59" i="29" s="1"/>
  <c r="AI52" i="23"/>
  <c r="AJ52" i="23" s="1"/>
  <c r="AG54" i="23"/>
  <c r="AN53" i="26"/>
  <c r="AP53" i="26" s="1"/>
  <c r="AQ53" i="26" s="1"/>
  <c r="AN55" i="26"/>
  <c r="AP55" i="26" s="1"/>
  <c r="AP52" i="26"/>
  <c r="AN57" i="19"/>
  <c r="AP57" i="19" s="1"/>
  <c r="AQ57" i="19" s="1"/>
  <c r="AP56" i="19"/>
  <c r="AQ56" i="19" s="1"/>
  <c r="AN59" i="19"/>
  <c r="AP59" i="19" s="1"/>
  <c r="AQ59" i="19" s="1"/>
  <c r="U54" i="14"/>
  <c r="V54" i="14" s="1"/>
  <c r="U54" i="23"/>
  <c r="V54" i="23" s="1"/>
  <c r="Z54" i="13"/>
  <c r="AB52" i="13"/>
  <c r="AC52" i="13" s="1"/>
  <c r="AI61" i="41"/>
  <c r="AJ61" i="41" s="1"/>
  <c r="AN53" i="41"/>
  <c r="AP53" i="41" s="1"/>
  <c r="AQ53" i="41" s="1"/>
  <c r="AP52" i="41"/>
  <c r="AN55" i="41"/>
  <c r="AP55" i="41" s="1"/>
  <c r="AQ55" i="41" s="1"/>
  <c r="AI61" i="27"/>
  <c r="AQ61" i="27"/>
  <c r="AI54" i="27"/>
  <c r="AJ54" i="27" s="1"/>
  <c r="AG56" i="27"/>
  <c r="AB62" i="29"/>
  <c r="AC62" i="29" s="1"/>
  <c r="AI59" i="14"/>
  <c r="AJ59" i="14" s="1"/>
  <c r="AG60" i="26"/>
  <c r="AI59" i="36"/>
  <c r="AJ59" i="36" s="1"/>
  <c r="AB56" i="28"/>
  <c r="AC56" i="28" s="1"/>
  <c r="AP58" i="31"/>
  <c r="AQ58" i="31" s="1"/>
  <c r="AN61" i="31"/>
  <c r="AP61" i="31" s="1"/>
  <c r="AN59" i="31"/>
  <c r="AP59" i="31" s="1"/>
  <c r="AQ59" i="31" s="1"/>
  <c r="F54" i="1"/>
  <c r="AJ52" i="41"/>
  <c r="F55" i="1" s="1"/>
  <c r="AI56" i="35"/>
  <c r="AJ56" i="35" s="1"/>
  <c r="AB62" i="37"/>
  <c r="AC62" i="37" s="1"/>
  <c r="AG60" i="10"/>
  <c r="AI58" i="10"/>
  <c r="AJ58" i="10" s="1"/>
  <c r="AI53" i="10"/>
  <c r="AJ53" i="10" s="1"/>
  <c r="AG56" i="30"/>
  <c r="AI54" i="30"/>
  <c r="AJ54" i="30" s="1"/>
  <c r="AB54" i="19"/>
  <c r="AC54" i="19" s="1"/>
  <c r="AI59" i="13"/>
  <c r="AJ59" i="13" s="1"/>
  <c r="AB51" i="13"/>
  <c r="AC51" i="13" s="1"/>
  <c r="AI58" i="16"/>
  <c r="AJ58" i="16" s="1"/>
  <c r="AG60" i="16"/>
  <c r="AB54" i="22"/>
  <c r="AC54" i="22" s="1"/>
  <c r="AN59" i="25"/>
  <c r="AP59" i="25" s="1"/>
  <c r="AQ59" i="25" s="1"/>
  <c r="AP58" i="25"/>
  <c r="AQ58" i="25" s="1"/>
  <c r="AN61" i="25"/>
  <c r="AP61" i="25" s="1"/>
  <c r="AP40" i="14"/>
  <c r="AQ40" i="14" s="1"/>
  <c r="AN56" i="14"/>
  <c r="AN50" i="14"/>
  <c r="AI53" i="16"/>
  <c r="AJ53" i="16" s="1"/>
  <c r="U54" i="19"/>
  <c r="V54" i="19" s="1"/>
  <c r="AI61" i="37"/>
  <c r="AJ61" i="37" s="1"/>
  <c r="AI51" i="14"/>
  <c r="AJ51" i="14" s="1"/>
  <c r="AQ59" i="32"/>
  <c r="AI59" i="32"/>
  <c r="AJ59" i="32" s="1"/>
  <c r="F42" i="1"/>
  <c r="AJ52" i="37"/>
  <c r="F43" i="1" s="1"/>
  <c r="AQ55" i="28"/>
  <c r="AI55" i="28"/>
  <c r="AB60" i="25"/>
  <c r="AC60" i="25" s="1"/>
  <c r="Z62" i="25"/>
  <c r="AI51" i="13"/>
  <c r="AJ51" i="13" s="1"/>
  <c r="AI53" i="30"/>
  <c r="AJ53" i="30" s="1"/>
  <c r="AQ59" i="40"/>
  <c r="AI59" i="40"/>
  <c r="AJ59" i="40" s="1"/>
  <c r="F24" i="1"/>
  <c r="AJ52" i="26"/>
  <c r="F25" i="1" s="1"/>
  <c r="Z56" i="41"/>
  <c r="AB54" i="41"/>
  <c r="AC54" i="41" s="1"/>
  <c r="AI53" i="19"/>
  <c r="AJ53" i="19" s="1"/>
  <c r="AG60" i="39"/>
  <c r="AN51" i="13"/>
  <c r="AP51" i="13" s="1"/>
  <c r="AQ51" i="13" s="1"/>
  <c r="AP50" i="13"/>
  <c r="AQ50" i="13" s="1"/>
  <c r="AN53" i="13"/>
  <c r="AP53" i="13" s="1"/>
  <c r="AQ53" i="13" s="1"/>
  <c r="F18" i="1"/>
  <c r="AJ50" i="20"/>
  <c r="F19" i="1" s="1"/>
  <c r="AI59" i="35"/>
  <c r="AJ59" i="35" s="1"/>
  <c r="AB54" i="17"/>
  <c r="AC54" i="17" s="1"/>
  <c r="AI55" i="31"/>
  <c r="AQ55" i="31"/>
  <c r="AB57" i="13"/>
  <c r="AC57" i="13" s="1"/>
  <c r="AP40" i="18"/>
  <c r="AQ40" i="18" s="1"/>
  <c r="AN56" i="18"/>
  <c r="AN50" i="18"/>
  <c r="AG52" i="9"/>
  <c r="Z58" i="9"/>
  <c r="AI58" i="9" s="1"/>
  <c r="AN61" i="36"/>
  <c r="AP61" i="36" s="1"/>
  <c r="AN59" i="36"/>
  <c r="AP59" i="36" s="1"/>
  <c r="AQ59" i="36" s="1"/>
  <c r="AP58" i="36"/>
  <c r="AQ58" i="36" s="1"/>
  <c r="AI59" i="16"/>
  <c r="AJ59" i="16" s="1"/>
  <c r="AN53" i="29"/>
  <c r="AP53" i="29" s="1"/>
  <c r="AQ53" i="29" s="1"/>
  <c r="AP52" i="29"/>
  <c r="AQ52" i="29" s="1"/>
  <c r="AN55" i="29"/>
  <c r="AP55" i="29" s="1"/>
  <c r="AG60" i="34"/>
  <c r="AN51" i="10"/>
  <c r="AP51" i="10" s="1"/>
  <c r="AQ51" i="10" s="1"/>
  <c r="AN53" i="10"/>
  <c r="AP53" i="10" s="1"/>
  <c r="AQ53" i="10" s="1"/>
  <c r="AP50" i="10"/>
  <c r="AQ50" i="10" s="1"/>
  <c r="U60" i="19"/>
  <c r="V60" i="19" s="1"/>
  <c r="AB56" i="32"/>
  <c r="AB60" i="12"/>
  <c r="AC60" i="12" s="1"/>
  <c r="AB60" i="21"/>
  <c r="AC60" i="21" s="1"/>
  <c r="AP56" i="16"/>
  <c r="AQ56" i="16" s="1"/>
  <c r="AN57" i="16"/>
  <c r="AP57" i="16" s="1"/>
  <c r="AQ57" i="16" s="1"/>
  <c r="AN59" i="16"/>
  <c r="AP59" i="16" s="1"/>
  <c r="AQ59" i="16" s="1"/>
  <c r="AI59" i="24"/>
  <c r="AJ59" i="24" s="1"/>
  <c r="AN59" i="28"/>
  <c r="AP59" i="28" s="1"/>
  <c r="AQ59" i="28" s="1"/>
  <c r="AP58" i="28"/>
  <c r="AQ58" i="28" s="1"/>
  <c r="AN61" i="28"/>
  <c r="AP61" i="28" s="1"/>
  <c r="N54" i="18"/>
  <c r="O54" i="18" s="1"/>
  <c r="AI59" i="23"/>
  <c r="AJ59" i="23" s="1"/>
  <c r="AN59" i="26"/>
  <c r="AP59" i="26" s="1"/>
  <c r="AQ59" i="26" s="1"/>
  <c r="AP58" i="26"/>
  <c r="AQ58" i="26" s="1"/>
  <c r="AN61" i="26"/>
  <c r="AP61" i="26" s="1"/>
  <c r="AG62" i="38"/>
  <c r="AI60" i="38"/>
  <c r="AJ60" i="38" s="1"/>
  <c r="AN61" i="30"/>
  <c r="AP61" i="30" s="1"/>
  <c r="AN59" i="30"/>
  <c r="AP59" i="30" s="1"/>
  <c r="AQ59" i="30" s="1"/>
  <c r="AP58" i="30"/>
  <c r="AQ58" i="30" s="1"/>
  <c r="AP52" i="36"/>
  <c r="AQ52" i="36" s="1"/>
  <c r="AN53" i="36"/>
  <c r="AP53" i="36" s="1"/>
  <c r="AQ53" i="36" s="1"/>
  <c r="AN55" i="36"/>
  <c r="AP55" i="36" s="1"/>
  <c r="AQ61" i="31"/>
  <c r="AI61" i="31"/>
  <c r="AP40" i="9"/>
  <c r="AQ40" i="9" s="1"/>
  <c r="AN56" i="9"/>
  <c r="AN50" i="9"/>
  <c r="AP40" i="21"/>
  <c r="AQ40" i="21" s="1"/>
  <c r="AN56" i="21"/>
  <c r="AN50" i="21"/>
  <c r="AG58" i="14"/>
  <c r="AI51" i="16"/>
  <c r="AJ51" i="16" s="1"/>
  <c r="AQ51" i="16"/>
  <c r="AI52" i="14"/>
  <c r="AJ52" i="14" s="1"/>
  <c r="AG54" i="14"/>
  <c r="AI60" i="32"/>
  <c r="AJ60" i="32" s="1"/>
  <c r="AG62" i="32"/>
  <c r="AN51" i="15"/>
  <c r="AP51" i="15" s="1"/>
  <c r="AP50" i="15"/>
  <c r="G12" i="1" s="1"/>
  <c r="AN53" i="15"/>
  <c r="AP53" i="15" s="1"/>
  <c r="AG54" i="13"/>
  <c r="AI52" i="13"/>
  <c r="AJ52" i="13" s="1"/>
  <c r="AI53" i="26"/>
  <c r="AJ53" i="26" s="1"/>
  <c r="AB62" i="26"/>
  <c r="AC62" i="26" s="1"/>
  <c r="AB53" i="9"/>
  <c r="AC53" i="9" s="1"/>
  <c r="AI53" i="40"/>
  <c r="AJ53" i="40" s="1"/>
  <c r="AN57" i="13"/>
  <c r="AP57" i="13" s="1"/>
  <c r="AQ57" i="13" s="1"/>
  <c r="AP56" i="13"/>
  <c r="AQ56" i="13" s="1"/>
  <c r="AN59" i="13"/>
  <c r="AP59" i="13" s="1"/>
  <c r="AQ59" i="13" s="1"/>
  <c r="AQ53" i="25"/>
  <c r="AI53" i="25"/>
  <c r="AJ53" i="25" s="1"/>
  <c r="AI59" i="11"/>
  <c r="AJ59" i="11" s="1"/>
  <c r="AI57" i="22"/>
  <c r="AJ57" i="22" s="1"/>
  <c r="Z60" i="13"/>
  <c r="AB58" i="13"/>
  <c r="AC58" i="13" s="1"/>
  <c r="AI57" i="9"/>
  <c r="AJ57" i="9" s="1"/>
  <c r="AG58" i="13"/>
  <c r="AB60" i="34"/>
  <c r="AC60" i="34" s="1"/>
  <c r="Z62" i="34"/>
  <c r="AG52" i="12"/>
  <c r="AI57" i="16"/>
  <c r="AJ57" i="16" s="1"/>
  <c r="AI60" i="28"/>
  <c r="AJ60" i="28" s="1"/>
  <c r="AG62" i="28"/>
  <c r="AP58" i="29"/>
  <c r="AQ58" i="29" s="1"/>
  <c r="AN61" i="29"/>
  <c r="AP61" i="29" s="1"/>
  <c r="AN59" i="29"/>
  <c r="AP59" i="29" s="1"/>
  <c r="AQ59" i="29" s="1"/>
  <c r="AI61" i="34"/>
  <c r="AQ61" i="34"/>
  <c r="AP56" i="10"/>
  <c r="AQ56" i="10" s="1"/>
  <c r="AN57" i="10"/>
  <c r="AP57" i="10" s="1"/>
  <c r="AQ57" i="10" s="1"/>
  <c r="AN59" i="10"/>
  <c r="AP59" i="10" s="1"/>
  <c r="AQ59" i="10" s="1"/>
  <c r="Z60" i="20"/>
  <c r="AB58" i="20"/>
  <c r="AC58" i="20" s="1"/>
  <c r="AB62" i="28"/>
  <c r="AC62" i="28" s="1"/>
  <c r="AI59" i="21"/>
  <c r="AJ59" i="21" s="1"/>
  <c r="AI61" i="25"/>
  <c r="AQ61" i="25"/>
  <c r="AI59" i="20"/>
  <c r="AJ59" i="20" s="1"/>
  <c r="AN61" i="38"/>
  <c r="AP61" i="38" s="1"/>
  <c r="AN59" i="38"/>
  <c r="AP59" i="38" s="1"/>
  <c r="AQ59" i="38" s="1"/>
  <c r="AP58" i="38"/>
  <c r="AQ58" i="38" s="1"/>
  <c r="AB62" i="41"/>
  <c r="AC62" i="41" s="1"/>
  <c r="AG62" i="36"/>
  <c r="AI60" i="36"/>
  <c r="AJ60" i="36" s="1"/>
  <c r="AG52" i="10"/>
  <c r="AI51" i="17"/>
  <c r="AJ51" i="17" s="1"/>
  <c r="U58" i="11"/>
  <c r="V58" i="11" s="1"/>
  <c r="S60" i="11"/>
  <c r="AB60" i="11" s="1"/>
  <c r="AC58" i="11"/>
  <c r="AP58" i="39"/>
  <c r="AQ58" i="39" s="1"/>
  <c r="AN61" i="39"/>
  <c r="AP61" i="39" s="1"/>
  <c r="AN59" i="39"/>
  <c r="AP59" i="39" s="1"/>
  <c r="AQ59" i="39" s="1"/>
  <c r="AI58" i="21"/>
  <c r="AJ58" i="21" s="1"/>
  <c r="AG60" i="21"/>
  <c r="AC56" i="30"/>
  <c r="U56" i="30"/>
  <c r="V56" i="30" s="1"/>
  <c r="AN59" i="41"/>
  <c r="AP59" i="41" s="1"/>
  <c r="AQ59" i="41" s="1"/>
  <c r="AP58" i="41"/>
  <c r="AQ58" i="41" s="1"/>
  <c r="AN61" i="41"/>
  <c r="AP61" i="41" s="1"/>
  <c r="AQ61" i="41" s="1"/>
  <c r="AI53" i="20"/>
  <c r="AJ53" i="20" s="1"/>
  <c r="AI59" i="41"/>
  <c r="AJ59" i="41" s="1"/>
  <c r="AB56" i="31"/>
  <c r="AC56" i="31" s="1"/>
  <c r="AN57" i="23"/>
  <c r="AP57" i="23" s="1"/>
  <c r="AQ57" i="23" s="1"/>
  <c r="AP56" i="23"/>
  <c r="AQ56" i="23" s="1"/>
  <c r="AN59" i="23"/>
  <c r="AP59" i="23" s="1"/>
  <c r="AQ59" i="23" s="1"/>
  <c r="AG56" i="37"/>
  <c r="AI54" i="37"/>
  <c r="AJ54" i="37" s="1"/>
  <c r="AG62" i="31"/>
  <c r="AI60" i="31"/>
  <c r="AJ60" i="31" s="1"/>
  <c r="AB54" i="40"/>
  <c r="AC54" i="40" s="1"/>
  <c r="Z56" i="40"/>
  <c r="AB56" i="35"/>
  <c r="AC56" i="35" s="1"/>
  <c r="AQ61" i="33"/>
  <c r="AI61" i="33"/>
  <c r="AP52" i="37"/>
  <c r="AN53" i="37"/>
  <c r="AP53" i="37" s="1"/>
  <c r="AQ53" i="37" s="1"/>
  <c r="AN55" i="37"/>
  <c r="AP55" i="37" s="1"/>
  <c r="AQ55" i="37" s="1"/>
  <c r="AI59" i="37"/>
  <c r="AJ59" i="37" s="1"/>
  <c r="AN51" i="12"/>
  <c r="AP51" i="12" s="1"/>
  <c r="AQ51" i="12" s="1"/>
  <c r="AP50" i="12"/>
  <c r="AQ50" i="12" s="1"/>
  <c r="AN53" i="12"/>
  <c r="AP53" i="12" s="1"/>
  <c r="AQ53" i="12" s="1"/>
  <c r="AB52" i="15"/>
  <c r="AC52" i="15" s="1"/>
  <c r="Z54" i="15"/>
  <c r="Z60" i="15"/>
  <c r="AB58" i="15"/>
  <c r="AC58" i="15" s="1"/>
  <c r="AN59" i="37"/>
  <c r="AP59" i="37" s="1"/>
  <c r="AQ59" i="37" s="1"/>
  <c r="AP58" i="37"/>
  <c r="AQ58" i="37" s="1"/>
  <c r="AN61" i="37"/>
  <c r="AP61" i="37" s="1"/>
  <c r="AQ61" i="37" s="1"/>
  <c r="AN57" i="12"/>
  <c r="AP57" i="12" s="1"/>
  <c r="AQ57" i="12" s="1"/>
  <c r="AP56" i="12"/>
  <c r="AQ56" i="12" s="1"/>
  <c r="AN59" i="12"/>
  <c r="AP59" i="12" s="1"/>
  <c r="AQ59" i="12" s="1"/>
  <c r="AI53" i="28"/>
  <c r="AJ53" i="28" s="1"/>
  <c r="AQ53" i="28"/>
  <c r="AI53" i="23"/>
  <c r="AJ53" i="23" s="1"/>
  <c r="AN57" i="15"/>
  <c r="AP56" i="15"/>
  <c r="AQ56" i="15" s="1"/>
  <c r="AN59" i="15"/>
  <c r="AP59" i="15" s="1"/>
  <c r="S54" i="11"/>
  <c r="AB54" i="11" s="1"/>
  <c r="AC52" i="11"/>
  <c r="U52" i="11"/>
  <c r="V52" i="11" s="1"/>
  <c r="U54" i="18"/>
  <c r="V54" i="18" s="1"/>
  <c r="AB60" i="18"/>
  <c r="AC60" i="18" s="1"/>
  <c r="AG54" i="26"/>
  <c r="AI53" i="29"/>
  <c r="AJ53" i="29" s="1"/>
  <c r="AI59" i="25"/>
  <c r="AJ59" i="25" s="1"/>
  <c r="AB60" i="24"/>
  <c r="AC60" i="24" s="1"/>
  <c r="S60" i="16"/>
  <c r="U58" i="16"/>
  <c r="V58" i="16" s="1"/>
  <c r="AG54" i="39"/>
  <c r="AG62" i="35"/>
  <c r="AI60" i="35"/>
  <c r="AJ60" i="35" s="1"/>
  <c r="U54" i="16"/>
  <c r="V54" i="16" s="1"/>
  <c r="AN59" i="35"/>
  <c r="AP59" i="35" s="1"/>
  <c r="AQ59" i="35" s="1"/>
  <c r="AP58" i="35"/>
  <c r="AQ58" i="35" s="1"/>
  <c r="AN61" i="35"/>
  <c r="AP61" i="35" s="1"/>
  <c r="U62" i="30"/>
  <c r="V62" i="30" s="1"/>
  <c r="AN51" i="22"/>
  <c r="AP51" i="22" s="1"/>
  <c r="AQ51" i="22" s="1"/>
  <c r="AP50" i="22"/>
  <c r="AQ50" i="22" s="1"/>
  <c r="AN53" i="22"/>
  <c r="AP53" i="22" s="1"/>
  <c r="AQ53" i="22" s="1"/>
  <c r="AI59" i="18"/>
  <c r="AJ59" i="18" s="1"/>
  <c r="AB62" i="32"/>
  <c r="AC62" i="32" s="1"/>
  <c r="AB56" i="25"/>
  <c r="AC56" i="25" s="1"/>
  <c r="AJ56" i="34" l="1"/>
  <c r="AN60" i="40"/>
  <c r="AN52" i="10"/>
  <c r="AN58" i="10"/>
  <c r="AP57" i="15"/>
  <c r="AN58" i="16"/>
  <c r="AN52" i="13"/>
  <c r="AP52" i="13" s="1"/>
  <c r="AQ52" i="13" s="1"/>
  <c r="AN52" i="19"/>
  <c r="AP52" i="19" s="1"/>
  <c r="AQ52" i="19" s="1"/>
  <c r="AN58" i="13"/>
  <c r="AN60" i="13" s="1"/>
  <c r="AN54" i="30"/>
  <c r="AN56" i="30" s="1"/>
  <c r="AP56" i="30" s="1"/>
  <c r="AQ56" i="30" s="1"/>
  <c r="AN54" i="32"/>
  <c r="AN56" i="32" s="1"/>
  <c r="AP56" i="32" s="1"/>
  <c r="AN52" i="12"/>
  <c r="AP52" i="12" s="1"/>
  <c r="AQ52" i="12" s="1"/>
  <c r="AN60" i="41"/>
  <c r="AP60" i="41" s="1"/>
  <c r="AQ60" i="41" s="1"/>
  <c r="AN58" i="22"/>
  <c r="AP58" i="22" s="1"/>
  <c r="AQ58" i="22" s="1"/>
  <c r="AN52" i="11"/>
  <c r="AN58" i="24"/>
  <c r="AP58" i="24" s="1"/>
  <c r="AQ58" i="24" s="1"/>
  <c r="AN52" i="17"/>
  <c r="AN54" i="36"/>
  <c r="AP54" i="36" s="1"/>
  <c r="AQ54" i="36" s="1"/>
  <c r="AN58" i="11"/>
  <c r="AN60" i="11" s="1"/>
  <c r="AN60" i="32"/>
  <c r="AP60" i="32" s="1"/>
  <c r="AQ60" i="32" s="1"/>
  <c r="AN54" i="41"/>
  <c r="AN56" i="41" s="1"/>
  <c r="AN52" i="16"/>
  <c r="AP52" i="16" s="1"/>
  <c r="AQ52" i="16" s="1"/>
  <c r="AI58" i="15"/>
  <c r="AJ58" i="15" s="1"/>
  <c r="AG60" i="15"/>
  <c r="AI60" i="10"/>
  <c r="AJ60" i="10" s="1"/>
  <c r="AI62" i="36"/>
  <c r="AJ62" i="36" s="1"/>
  <c r="U60" i="16"/>
  <c r="V60" i="16" s="1"/>
  <c r="AB60" i="13"/>
  <c r="AC60" i="13" s="1"/>
  <c r="AB56" i="40"/>
  <c r="AC56" i="40" s="1"/>
  <c r="AN60" i="10"/>
  <c r="AP60" i="10" s="1"/>
  <c r="AQ60" i="10" s="1"/>
  <c r="AP58" i="10"/>
  <c r="AQ58" i="10" s="1"/>
  <c r="AI62" i="32"/>
  <c r="AJ62" i="32" s="1"/>
  <c r="AN51" i="9"/>
  <c r="AP51" i="9" s="1"/>
  <c r="AQ51" i="9" s="1"/>
  <c r="AP50" i="9"/>
  <c r="AQ50" i="9" s="1"/>
  <c r="AN53" i="9"/>
  <c r="AP53" i="9" s="1"/>
  <c r="AQ53" i="9" s="1"/>
  <c r="AN60" i="28"/>
  <c r="AG62" i="34"/>
  <c r="AI60" i="34"/>
  <c r="AJ60" i="34" s="1"/>
  <c r="AG54" i="9"/>
  <c r="AI52" i="9"/>
  <c r="AJ52" i="9" s="1"/>
  <c r="AI60" i="16"/>
  <c r="AJ60" i="16" s="1"/>
  <c r="AN60" i="31"/>
  <c r="AI56" i="27"/>
  <c r="AB54" i="13"/>
  <c r="AC54" i="13" s="1"/>
  <c r="AN54" i="28"/>
  <c r="G36" i="1"/>
  <c r="AQ52" i="34"/>
  <c r="G37" i="1" s="1"/>
  <c r="AN60" i="27"/>
  <c r="AB54" i="12"/>
  <c r="AC54" i="12" s="1"/>
  <c r="AG60" i="11"/>
  <c r="AI58" i="11"/>
  <c r="AJ58" i="11" s="1"/>
  <c r="AB54" i="10"/>
  <c r="AC54" i="10" s="1"/>
  <c r="AN60" i="33"/>
  <c r="AN52" i="24"/>
  <c r="AI62" i="25"/>
  <c r="AJ62" i="25" s="1"/>
  <c r="AN58" i="20"/>
  <c r="AI56" i="32"/>
  <c r="AP58" i="13"/>
  <c r="AQ58" i="13" s="1"/>
  <c r="AN58" i="15"/>
  <c r="AI60" i="21"/>
  <c r="AJ60" i="21" s="1"/>
  <c r="AG54" i="10"/>
  <c r="AI52" i="10"/>
  <c r="AJ52" i="10" s="1"/>
  <c r="AI52" i="12"/>
  <c r="AJ52" i="12" s="1"/>
  <c r="AG54" i="12"/>
  <c r="AP56" i="9"/>
  <c r="AQ56" i="9" s="1"/>
  <c r="AN57" i="9"/>
  <c r="AP57" i="9" s="1"/>
  <c r="AQ57" i="9" s="1"/>
  <c r="AN59" i="9"/>
  <c r="AP59" i="9" s="1"/>
  <c r="AQ59" i="9" s="1"/>
  <c r="AN54" i="29"/>
  <c r="AP50" i="18"/>
  <c r="AQ50" i="18" s="1"/>
  <c r="AN51" i="18"/>
  <c r="AP51" i="18" s="1"/>
  <c r="AQ51" i="18" s="1"/>
  <c r="AN53" i="18"/>
  <c r="AP53" i="18" s="1"/>
  <c r="AQ53" i="18" s="1"/>
  <c r="AQ59" i="15"/>
  <c r="AI59" i="15"/>
  <c r="AJ59" i="15" s="1"/>
  <c r="G18" i="1"/>
  <c r="AQ50" i="20"/>
  <c r="G19" i="1" s="1"/>
  <c r="AG60" i="19"/>
  <c r="AI58" i="19"/>
  <c r="AJ58" i="19" s="1"/>
  <c r="AI54" i="22"/>
  <c r="AJ54" i="22" s="1"/>
  <c r="AN51" i="14"/>
  <c r="AP51" i="14" s="1"/>
  <c r="AQ51" i="14" s="1"/>
  <c r="AP50" i="14"/>
  <c r="AQ50" i="14" s="1"/>
  <c r="AN53" i="14"/>
  <c r="AP53" i="14" s="1"/>
  <c r="AQ53" i="14" s="1"/>
  <c r="AI60" i="18"/>
  <c r="AJ60" i="18" s="1"/>
  <c r="AC56" i="32"/>
  <c r="AI56" i="31"/>
  <c r="AJ56" i="31" s="1"/>
  <c r="AI62" i="31"/>
  <c r="AJ62" i="31" s="1"/>
  <c r="AN60" i="29"/>
  <c r="AG60" i="13"/>
  <c r="AI58" i="13"/>
  <c r="AJ58" i="13" s="1"/>
  <c r="AN56" i="36"/>
  <c r="AP56" i="36" s="1"/>
  <c r="AQ56" i="36" s="1"/>
  <c r="AN60" i="34"/>
  <c r="AI52" i="19"/>
  <c r="AJ52" i="19" s="1"/>
  <c r="AG54" i="19"/>
  <c r="AB54" i="16"/>
  <c r="AC54" i="16" s="1"/>
  <c r="AG60" i="24"/>
  <c r="AI58" i="24"/>
  <c r="AJ58" i="24" s="1"/>
  <c r="G30" i="1"/>
  <c r="AQ52" i="32"/>
  <c r="AN54" i="25"/>
  <c r="AI56" i="25"/>
  <c r="AJ56" i="25" s="1"/>
  <c r="AI56" i="28"/>
  <c r="AJ56" i="28" s="1"/>
  <c r="AB62" i="34"/>
  <c r="AC62" i="34" s="1"/>
  <c r="AB60" i="15"/>
  <c r="AC60" i="15" s="1"/>
  <c r="AI54" i="13"/>
  <c r="AJ54" i="13" s="1"/>
  <c r="AG62" i="39"/>
  <c r="AI60" i="39"/>
  <c r="AJ60" i="39" s="1"/>
  <c r="G54" i="1"/>
  <c r="AQ52" i="41"/>
  <c r="G55" i="1" s="1"/>
  <c r="AN54" i="27"/>
  <c r="AB60" i="16"/>
  <c r="AC60" i="16" s="1"/>
  <c r="AI60" i="22"/>
  <c r="AJ60" i="22" s="1"/>
  <c r="AN57" i="18"/>
  <c r="AP57" i="18" s="1"/>
  <c r="AQ57" i="18" s="1"/>
  <c r="AP56" i="18"/>
  <c r="AQ56" i="18" s="1"/>
  <c r="AN59" i="18"/>
  <c r="AP59" i="18" s="1"/>
  <c r="AQ59" i="18" s="1"/>
  <c r="AB62" i="36"/>
  <c r="AC62" i="36" s="1"/>
  <c r="AG54" i="24"/>
  <c r="AI52" i="24"/>
  <c r="AJ52" i="24" s="1"/>
  <c r="AI54" i="17"/>
  <c r="AJ54" i="17" s="1"/>
  <c r="AN54" i="40"/>
  <c r="AN52" i="20"/>
  <c r="AB56" i="33"/>
  <c r="AC56" i="33" s="1"/>
  <c r="AG62" i="33"/>
  <c r="AI60" i="33"/>
  <c r="AJ60" i="33" s="1"/>
  <c r="AN57" i="14"/>
  <c r="AP57" i="14" s="1"/>
  <c r="AQ57" i="14" s="1"/>
  <c r="AP56" i="14"/>
  <c r="AQ56" i="14" s="1"/>
  <c r="AN59" i="14"/>
  <c r="AP59" i="14" s="1"/>
  <c r="AQ59" i="14" s="1"/>
  <c r="AC56" i="27"/>
  <c r="AN54" i="33"/>
  <c r="AC54" i="20"/>
  <c r="AI56" i="33"/>
  <c r="AJ56" i="33" s="1"/>
  <c r="AI54" i="26"/>
  <c r="AJ54" i="26" s="1"/>
  <c r="AG56" i="26"/>
  <c r="AI62" i="35"/>
  <c r="AJ62" i="35" s="1"/>
  <c r="G42" i="1"/>
  <c r="AQ52" i="37"/>
  <c r="G43" i="1" s="1"/>
  <c r="AN52" i="22"/>
  <c r="AG56" i="39"/>
  <c r="AI54" i="39"/>
  <c r="AJ54" i="39" s="1"/>
  <c r="AB54" i="15"/>
  <c r="AC54" i="15" s="1"/>
  <c r="AN54" i="37"/>
  <c r="AI56" i="37"/>
  <c r="AJ56" i="37" s="1"/>
  <c r="AN60" i="39"/>
  <c r="AN60" i="26"/>
  <c r="AG62" i="26"/>
  <c r="AI60" i="26"/>
  <c r="AJ60" i="26" s="1"/>
  <c r="AN58" i="19"/>
  <c r="AN62" i="40"/>
  <c r="AP62" i="40" s="1"/>
  <c r="AQ62" i="40" s="1"/>
  <c r="AP60" i="40"/>
  <c r="AQ60" i="40" s="1"/>
  <c r="AI52" i="20"/>
  <c r="AJ52" i="20" s="1"/>
  <c r="AG54" i="20"/>
  <c r="AQ50" i="15"/>
  <c r="G13" i="1" s="1"/>
  <c r="AN52" i="23"/>
  <c r="AN58" i="17"/>
  <c r="AB60" i="19"/>
  <c r="AC60" i="19" s="1"/>
  <c r="AI62" i="30"/>
  <c r="AJ62" i="30" s="1"/>
  <c r="AN60" i="37"/>
  <c r="AI62" i="38"/>
  <c r="AJ62" i="38" s="1"/>
  <c r="AQ57" i="15"/>
  <c r="AI57" i="15"/>
  <c r="AJ57" i="15" s="1"/>
  <c r="AI54" i="11"/>
  <c r="AJ54" i="11" s="1"/>
  <c r="AG60" i="12"/>
  <c r="AI58" i="12"/>
  <c r="AJ58" i="12" s="1"/>
  <c r="AQ53" i="15"/>
  <c r="AI53" i="15"/>
  <c r="AB60" i="10"/>
  <c r="AC60" i="10" s="1"/>
  <c r="AI56" i="29"/>
  <c r="AJ56" i="29" s="1"/>
  <c r="AI54" i="16"/>
  <c r="AJ54" i="16" s="1"/>
  <c r="AI62" i="37"/>
  <c r="AJ62" i="37" s="1"/>
  <c r="AB54" i="9"/>
  <c r="AC54" i="9" s="1"/>
  <c r="AN54" i="11"/>
  <c r="AP54" i="11" s="1"/>
  <c r="AQ54" i="11" s="1"/>
  <c r="AP52" i="11"/>
  <c r="AQ52" i="11" s="1"/>
  <c r="AC60" i="11"/>
  <c r="U60" i="11"/>
  <c r="V60" i="11" s="1"/>
  <c r="AN60" i="38"/>
  <c r="AB60" i="20"/>
  <c r="AC60" i="20" s="1"/>
  <c r="AI62" i="28"/>
  <c r="AJ62" i="28" s="1"/>
  <c r="AP50" i="21"/>
  <c r="AQ50" i="21" s="1"/>
  <c r="AN51" i="21"/>
  <c r="AP51" i="21" s="1"/>
  <c r="AQ51" i="21" s="1"/>
  <c r="AN53" i="21"/>
  <c r="AP53" i="21" s="1"/>
  <c r="AQ53" i="21" s="1"/>
  <c r="AP58" i="16"/>
  <c r="AQ58" i="16" s="1"/>
  <c r="AN60" i="16"/>
  <c r="AP60" i="16" s="1"/>
  <c r="AQ60" i="16" s="1"/>
  <c r="AN60" i="36"/>
  <c r="AB62" i="25"/>
  <c r="AC62" i="25" s="1"/>
  <c r="AN60" i="25"/>
  <c r="AI58" i="20"/>
  <c r="AJ58" i="20" s="1"/>
  <c r="AG60" i="20"/>
  <c r="F12" i="1"/>
  <c r="AJ50" i="15"/>
  <c r="F13" i="1" s="1"/>
  <c r="AN54" i="31"/>
  <c r="AI56" i="40"/>
  <c r="AJ56" i="40" s="1"/>
  <c r="AN54" i="39"/>
  <c r="AI62" i="41"/>
  <c r="AJ62" i="41" s="1"/>
  <c r="AI54" i="23"/>
  <c r="AJ54" i="23" s="1"/>
  <c r="AG60" i="23"/>
  <c r="AI58" i="23"/>
  <c r="AJ58" i="23" s="1"/>
  <c r="AB56" i="41"/>
  <c r="AC56" i="41" s="1"/>
  <c r="AI52" i="21"/>
  <c r="AJ52" i="21" s="1"/>
  <c r="AG54" i="21"/>
  <c r="AP54" i="35"/>
  <c r="AQ54" i="35" s="1"/>
  <c r="AN56" i="35"/>
  <c r="AP56" i="35" s="1"/>
  <c r="AQ56" i="35" s="1"/>
  <c r="U60" i="17"/>
  <c r="V60" i="17" s="1"/>
  <c r="AC60" i="17"/>
  <c r="AQ51" i="15"/>
  <c r="AI51" i="15"/>
  <c r="AJ51" i="15" s="1"/>
  <c r="AI62" i="27"/>
  <c r="AJ62" i="27" s="1"/>
  <c r="AI54" i="18"/>
  <c r="AJ54" i="18" s="1"/>
  <c r="AI62" i="40"/>
  <c r="AJ62" i="40" s="1"/>
  <c r="AI62" i="29"/>
  <c r="AJ62" i="29" s="1"/>
  <c r="AI54" i="14"/>
  <c r="AJ54" i="14" s="1"/>
  <c r="AI60" i="17"/>
  <c r="AJ60" i="17" s="1"/>
  <c r="AC56" i="34"/>
  <c r="AG60" i="14"/>
  <c r="AI58" i="14"/>
  <c r="AJ58" i="14" s="1"/>
  <c r="AN54" i="10"/>
  <c r="AP52" i="10"/>
  <c r="AQ52" i="10" s="1"/>
  <c r="AN60" i="35"/>
  <c r="AP56" i="21"/>
  <c r="AQ56" i="21" s="1"/>
  <c r="AN57" i="21"/>
  <c r="AP57" i="21" s="1"/>
  <c r="AQ57" i="21" s="1"/>
  <c r="AN59" i="21"/>
  <c r="AP59" i="21" s="1"/>
  <c r="AQ59" i="21" s="1"/>
  <c r="G24" i="1"/>
  <c r="AQ52" i="26"/>
  <c r="G25" i="1" s="1"/>
  <c r="U54" i="11"/>
  <c r="V54" i="11" s="1"/>
  <c r="AC54" i="11"/>
  <c r="AN58" i="12"/>
  <c r="AN58" i="23"/>
  <c r="AN52" i="15"/>
  <c r="AN60" i="30"/>
  <c r="AB58" i="9"/>
  <c r="AC58" i="9" s="1"/>
  <c r="Z60" i="9"/>
  <c r="AI60" i="9" s="1"/>
  <c r="AJ58" i="9"/>
  <c r="AI56" i="30"/>
  <c r="AJ56" i="30" s="1"/>
  <c r="AN54" i="26"/>
  <c r="AG56" i="41"/>
  <c r="AI54" i="41"/>
  <c r="AJ54" i="41" s="1"/>
  <c r="AN54" i="34"/>
  <c r="AG56" i="38"/>
  <c r="AI54" i="38"/>
  <c r="AJ54" i="38" s="1"/>
  <c r="AG52" i="15"/>
  <c r="AB62" i="35"/>
  <c r="AC62" i="35" s="1"/>
  <c r="AN54" i="17"/>
  <c r="AP54" i="17" s="1"/>
  <c r="AQ54" i="17" s="1"/>
  <c r="AP52" i="17"/>
  <c r="AQ52" i="17" s="1"/>
  <c r="G48" i="1"/>
  <c r="AQ52" i="39"/>
  <c r="G49" i="1" s="1"/>
  <c r="AN54" i="38"/>
  <c r="AN62" i="32" l="1"/>
  <c r="AP62" i="32" s="1"/>
  <c r="AQ62" i="32" s="1"/>
  <c r="AN54" i="13"/>
  <c r="AP54" i="13" s="1"/>
  <c r="AQ54" i="13" s="1"/>
  <c r="AP58" i="11"/>
  <c r="AQ58" i="11" s="1"/>
  <c r="AN54" i="19"/>
  <c r="AP54" i="30"/>
  <c r="AQ54" i="30" s="1"/>
  <c r="AN62" i="41"/>
  <c r="AP62" i="41" s="1"/>
  <c r="AQ62" i="41" s="1"/>
  <c r="AN54" i="16"/>
  <c r="AP54" i="16" s="1"/>
  <c r="AQ54" i="16" s="1"/>
  <c r="AP54" i="32"/>
  <c r="AQ54" i="32" s="1"/>
  <c r="AN60" i="22"/>
  <c r="AP60" i="22" s="1"/>
  <c r="AQ60" i="22" s="1"/>
  <c r="AN54" i="12"/>
  <c r="AP54" i="12" s="1"/>
  <c r="AQ54" i="12" s="1"/>
  <c r="AN60" i="24"/>
  <c r="AP60" i="24" s="1"/>
  <c r="AQ60" i="24" s="1"/>
  <c r="AP56" i="41"/>
  <c r="AQ56" i="41" s="1"/>
  <c r="AN52" i="18"/>
  <c r="AN54" i="18" s="1"/>
  <c r="AP54" i="18" s="1"/>
  <c r="AQ54" i="18" s="1"/>
  <c r="AP54" i="41"/>
  <c r="AQ54" i="41" s="1"/>
  <c r="AQ56" i="32"/>
  <c r="AN58" i="18"/>
  <c r="AN60" i="18" s="1"/>
  <c r="AP60" i="18" s="1"/>
  <c r="AQ60" i="18" s="1"/>
  <c r="AN52" i="21"/>
  <c r="AN60" i="19"/>
  <c r="AP60" i="19" s="1"/>
  <c r="AQ60" i="19" s="1"/>
  <c r="AP58" i="19"/>
  <c r="AQ58" i="19" s="1"/>
  <c r="AN52" i="14"/>
  <c r="AN56" i="39"/>
  <c r="AP56" i="39" s="1"/>
  <c r="AQ56" i="39" s="1"/>
  <c r="AP54" i="39"/>
  <c r="AQ54" i="39" s="1"/>
  <c r="AN62" i="36"/>
  <c r="AP62" i="36" s="1"/>
  <c r="AQ62" i="36" s="1"/>
  <c r="AP60" i="36"/>
  <c r="AQ60" i="36" s="1"/>
  <c r="AI60" i="19"/>
  <c r="AJ60" i="19" s="1"/>
  <c r="AN62" i="30"/>
  <c r="AP62" i="30" s="1"/>
  <c r="AQ62" i="30" s="1"/>
  <c r="AP60" i="30"/>
  <c r="AQ60" i="30" s="1"/>
  <c r="AI54" i="20"/>
  <c r="AN56" i="37"/>
  <c r="AP56" i="37" s="1"/>
  <c r="AQ56" i="37" s="1"/>
  <c r="AP54" i="37"/>
  <c r="AQ54" i="37" s="1"/>
  <c r="AN60" i="15"/>
  <c r="AP60" i="15" s="1"/>
  <c r="AQ60" i="15" s="1"/>
  <c r="AP58" i="15"/>
  <c r="AQ58" i="15" s="1"/>
  <c r="AI62" i="33"/>
  <c r="AJ62" i="33" s="1"/>
  <c r="AJ56" i="32"/>
  <c r="AN56" i="26"/>
  <c r="AP56" i="26" s="1"/>
  <c r="AQ56" i="26" s="1"/>
  <c r="AP54" i="26"/>
  <c r="AQ54" i="26" s="1"/>
  <c r="AP60" i="11"/>
  <c r="AQ60" i="11" s="1"/>
  <c r="AI60" i="15"/>
  <c r="AJ60" i="15" s="1"/>
  <c r="AN62" i="35"/>
  <c r="AP62" i="35" s="1"/>
  <c r="AQ62" i="35" s="1"/>
  <c r="AP60" i="35"/>
  <c r="AQ60" i="35" s="1"/>
  <c r="AP54" i="19"/>
  <c r="AQ54" i="19" s="1"/>
  <c r="AJ56" i="27"/>
  <c r="AN54" i="15"/>
  <c r="AP52" i="15"/>
  <c r="AQ52" i="15" s="1"/>
  <c r="AP54" i="34"/>
  <c r="AQ54" i="34" s="1"/>
  <c r="AN56" i="34"/>
  <c r="AP56" i="34" s="1"/>
  <c r="AP58" i="23"/>
  <c r="AQ58" i="23" s="1"/>
  <c r="AN60" i="23"/>
  <c r="AP60" i="23" s="1"/>
  <c r="AQ60" i="23" s="1"/>
  <c r="AP54" i="10"/>
  <c r="AQ54" i="10" s="1"/>
  <c r="AI60" i="23"/>
  <c r="AJ60" i="23" s="1"/>
  <c r="AP54" i="31"/>
  <c r="AQ54" i="31" s="1"/>
  <c r="AN56" i="31"/>
  <c r="AP56" i="31" s="1"/>
  <c r="AQ56" i="31" s="1"/>
  <c r="AP60" i="37"/>
  <c r="AQ60" i="37" s="1"/>
  <c r="AN62" i="37"/>
  <c r="AP62" i="37" s="1"/>
  <c r="AQ62" i="37" s="1"/>
  <c r="AI56" i="26"/>
  <c r="AJ56" i="26" s="1"/>
  <c r="AN58" i="14"/>
  <c r="AI60" i="13"/>
  <c r="AJ60" i="13" s="1"/>
  <c r="AN58" i="9"/>
  <c r="AP60" i="13"/>
  <c r="AQ60" i="13" s="1"/>
  <c r="AP60" i="31"/>
  <c r="AQ60" i="31" s="1"/>
  <c r="AN62" i="31"/>
  <c r="AP62" i="31" s="1"/>
  <c r="AQ62" i="31" s="1"/>
  <c r="AN52" i="9"/>
  <c r="AN56" i="38"/>
  <c r="AP56" i="38" s="1"/>
  <c r="AQ56" i="38" s="1"/>
  <c r="AP54" i="38"/>
  <c r="AQ54" i="38" s="1"/>
  <c r="AP58" i="12"/>
  <c r="AQ58" i="12" s="1"/>
  <c r="AN60" i="12"/>
  <c r="AP60" i="12" s="1"/>
  <c r="AQ60" i="12" s="1"/>
  <c r="AI54" i="21"/>
  <c r="AJ54" i="21" s="1"/>
  <c r="AJ53" i="15"/>
  <c r="AI54" i="12"/>
  <c r="AJ54" i="12" s="1"/>
  <c r="AN62" i="27"/>
  <c r="AP62" i="27" s="1"/>
  <c r="AQ62" i="27" s="1"/>
  <c r="AP60" i="27"/>
  <c r="AQ60" i="27" s="1"/>
  <c r="AI54" i="9"/>
  <c r="AJ54" i="9" s="1"/>
  <c r="AI60" i="12"/>
  <c r="AJ60" i="12" s="1"/>
  <c r="AP58" i="17"/>
  <c r="AQ58" i="17" s="1"/>
  <c r="AN60" i="17"/>
  <c r="AP60" i="17" s="1"/>
  <c r="AQ60" i="17" s="1"/>
  <c r="AI56" i="39"/>
  <c r="AJ56" i="39" s="1"/>
  <c r="AI62" i="39"/>
  <c r="AJ62" i="39" s="1"/>
  <c r="AI54" i="19"/>
  <c r="AJ54" i="19" s="1"/>
  <c r="AP52" i="23"/>
  <c r="AQ52" i="23" s="1"/>
  <c r="AN54" i="23"/>
  <c r="AP54" i="23" s="1"/>
  <c r="AQ54" i="23" s="1"/>
  <c r="AP52" i="22"/>
  <c r="AQ52" i="22" s="1"/>
  <c r="AN54" i="22"/>
  <c r="AP54" i="22" s="1"/>
  <c r="AQ54" i="22" s="1"/>
  <c r="AN56" i="33"/>
  <c r="AP56" i="33" s="1"/>
  <c r="AQ56" i="33" s="1"/>
  <c r="AP54" i="33"/>
  <c r="AQ54" i="33" s="1"/>
  <c r="AP60" i="26"/>
  <c r="AQ60" i="26" s="1"/>
  <c r="AN62" i="26"/>
  <c r="AP62" i="26" s="1"/>
  <c r="AQ62" i="26" s="1"/>
  <c r="AN56" i="40"/>
  <c r="AP56" i="40" s="1"/>
  <c r="AQ56" i="40" s="1"/>
  <c r="AP54" i="40"/>
  <c r="AQ54" i="40" s="1"/>
  <c r="AP54" i="25"/>
  <c r="AQ54" i="25" s="1"/>
  <c r="AN56" i="25"/>
  <c r="AP56" i="25" s="1"/>
  <c r="AQ56" i="25" s="1"/>
  <c r="AP52" i="24"/>
  <c r="AQ52" i="24" s="1"/>
  <c r="AN54" i="24"/>
  <c r="AP54" i="24" s="1"/>
  <c r="AQ54" i="24" s="1"/>
  <c r="AP54" i="28"/>
  <c r="AQ54" i="28" s="1"/>
  <c r="AN56" i="28"/>
  <c r="AP56" i="28" s="1"/>
  <c r="AQ56" i="28" s="1"/>
  <c r="AP54" i="27"/>
  <c r="AQ54" i="27" s="1"/>
  <c r="AN56" i="27"/>
  <c r="AP56" i="27" s="1"/>
  <c r="AP60" i="29"/>
  <c r="AQ60" i="29" s="1"/>
  <c r="AN62" i="29"/>
  <c r="AP62" i="29" s="1"/>
  <c r="AQ62" i="29" s="1"/>
  <c r="AP58" i="20"/>
  <c r="AQ58" i="20" s="1"/>
  <c r="AN60" i="20"/>
  <c r="AP60" i="20" s="1"/>
  <c r="AQ60" i="20" s="1"/>
  <c r="AI62" i="26"/>
  <c r="AJ62" i="26" s="1"/>
  <c r="AP60" i="25"/>
  <c r="AQ60" i="25" s="1"/>
  <c r="AN62" i="25"/>
  <c r="AP62" i="25" s="1"/>
  <c r="AQ62" i="25" s="1"/>
  <c r="AN54" i="20"/>
  <c r="AP54" i="20" s="1"/>
  <c r="AP52" i="20"/>
  <c r="AQ52" i="20" s="1"/>
  <c r="AI54" i="10"/>
  <c r="AJ54" i="10" s="1"/>
  <c r="AG54" i="15"/>
  <c r="AI52" i="15"/>
  <c r="AJ52" i="15" s="1"/>
  <c r="AB60" i="9"/>
  <c r="AC60" i="9" s="1"/>
  <c r="AJ60" i="9"/>
  <c r="AN58" i="21"/>
  <c r="AN62" i="38"/>
  <c r="AP62" i="38" s="1"/>
  <c r="AQ62" i="38" s="1"/>
  <c r="AP60" i="38"/>
  <c r="AQ60" i="38" s="1"/>
  <c r="AN62" i="39"/>
  <c r="AP62" i="39" s="1"/>
  <c r="AQ62" i="39" s="1"/>
  <c r="AP60" i="39"/>
  <c r="AQ60" i="39" s="1"/>
  <c r="AN62" i="34"/>
  <c r="AP62" i="34" s="1"/>
  <c r="AQ62" i="34" s="1"/>
  <c r="AP60" i="34"/>
  <c r="AQ60" i="34" s="1"/>
  <c r="AP54" i="29"/>
  <c r="AQ54" i="29" s="1"/>
  <c r="AN56" i="29"/>
  <c r="AP56" i="29" s="1"/>
  <c r="AQ56" i="29" s="1"/>
  <c r="AN62" i="33"/>
  <c r="AP62" i="33" s="1"/>
  <c r="AQ62" i="33" s="1"/>
  <c r="AP60" i="33"/>
  <c r="AQ60" i="33" s="1"/>
  <c r="AI62" i="34"/>
  <c r="AJ62" i="34" s="1"/>
  <c r="AI54" i="24"/>
  <c r="AJ54" i="24" s="1"/>
  <c r="AI60" i="24"/>
  <c r="AJ60" i="24" s="1"/>
  <c r="AI60" i="11"/>
  <c r="AJ60" i="11" s="1"/>
  <c r="AI60" i="14"/>
  <c r="AJ60" i="14" s="1"/>
  <c r="AI56" i="41"/>
  <c r="AJ56" i="41" s="1"/>
  <c r="AI60" i="20"/>
  <c r="AJ60" i="20" s="1"/>
  <c r="AN62" i="28"/>
  <c r="AP62" i="28" s="1"/>
  <c r="AQ62" i="28" s="1"/>
  <c r="AP60" i="28"/>
  <c r="AQ60" i="28" s="1"/>
  <c r="AI56" i="38"/>
  <c r="AJ56" i="38" s="1"/>
  <c r="AP52" i="18" l="1"/>
  <c r="AQ52" i="18" s="1"/>
  <c r="AP58" i="18"/>
  <c r="AQ58" i="18" s="1"/>
  <c r="AP58" i="21"/>
  <c r="AQ58" i="21" s="1"/>
  <c r="AN60" i="21"/>
  <c r="AP60" i="21" s="1"/>
  <c r="AQ60" i="21" s="1"/>
  <c r="AN60" i="14"/>
  <c r="AP60" i="14" s="1"/>
  <c r="AQ60" i="14" s="1"/>
  <c r="AP58" i="14"/>
  <c r="AQ58" i="14" s="1"/>
  <c r="AQ56" i="34"/>
  <c r="AN54" i="14"/>
  <c r="AP54" i="14" s="1"/>
  <c r="AQ54" i="14" s="1"/>
  <c r="AP52" i="14"/>
  <c r="AQ52" i="14" s="1"/>
  <c r="AP58" i="9"/>
  <c r="AQ58" i="9" s="1"/>
  <c r="AN60" i="9"/>
  <c r="AP60" i="9" s="1"/>
  <c r="AQ60" i="9" s="1"/>
  <c r="AI54" i="15"/>
  <c r="AJ54" i="15" s="1"/>
  <c r="AQ54" i="20"/>
  <c r="AQ56" i="27"/>
  <c r="AN54" i="9"/>
  <c r="AP54" i="9" s="1"/>
  <c r="AQ54" i="9" s="1"/>
  <c r="AP52" i="9"/>
  <c r="AQ52" i="9" s="1"/>
  <c r="AP54" i="15"/>
  <c r="AQ54" i="15" s="1"/>
  <c r="AJ54" i="20"/>
  <c r="AP52" i="21"/>
  <c r="AQ52" i="21" s="1"/>
  <c r="AN54" i="21"/>
  <c r="AP54" i="21" s="1"/>
  <c r="AQ54" i="21" s="1"/>
</calcChain>
</file>

<file path=xl/sharedStrings.xml><?xml version="1.0" encoding="utf-8"?>
<sst xmlns="http://schemas.openxmlformats.org/spreadsheetml/2006/main" count="7173" uniqueCount="368">
  <si>
    <t>Rates Summary 2026-2030</t>
  </si>
  <si>
    <t>2025A</t>
  </si>
  <si>
    <t>2026F</t>
  </si>
  <si>
    <t>2027F</t>
  </si>
  <si>
    <t>2028F</t>
  </si>
  <si>
    <t>2029F</t>
  </si>
  <si>
    <t>2030F</t>
  </si>
  <si>
    <t>Approved</t>
  </si>
  <si>
    <t>Residential (750 kWh)</t>
  </si>
  <si>
    <t>Distribution</t>
  </si>
  <si>
    <t>Change in Distribution</t>
  </si>
  <si>
    <t>% Change in Distribution</t>
  </si>
  <si>
    <t>Total Bill Change</t>
  </si>
  <si>
    <t>% Total Bill Change</t>
  </si>
  <si>
    <t>General Service &lt;50 kW (2000 kWh)</t>
  </si>
  <si>
    <t>General Service  50 kW - 1,499 kW (185 kW)</t>
  </si>
  <si>
    <t>General Service 1,500 kW - 4,999 kW (1,925 kW)</t>
  </si>
  <si>
    <t>Large Use (7,500 kW)</t>
  </si>
  <si>
    <t>Sentinel Lighting (0.4 kW)</t>
  </si>
  <si>
    <t>Street Lighting (50 kW)</t>
  </si>
  <si>
    <t>Unmetered Scattered Load (470 kWh)</t>
  </si>
  <si>
    <t>Hydro Ottawa Limited</t>
  </si>
  <si>
    <t>PROPOSED - TARIFF OF RATES AND CHARGES</t>
  </si>
  <si>
    <t>Effective and Implementation Date January 1, 2026</t>
  </si>
  <si>
    <t>This schedule supersedes and replaces all previously</t>
  </si>
  <si>
    <t>approved schedules of Rates, Charges and Loss Factors</t>
  </si>
  <si>
    <t>EB-2024-0115</t>
  </si>
  <si>
    <t>RESIDENTIAL SERVICE CLASSIFICATION</t>
  </si>
  <si>
    <t>This classification includes accounts taking electricity at 120/240 volts single phase where the electricity is used exclusively in a separately metered living accommodation. Customers shall be residing in single-dwelling units that consist of a detached house or one unit of a semi-detached, duplex, triple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</si>
  <si>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</si>
  <si>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</si>
  <si>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</si>
  <si>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</si>
  <si>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</si>
  <si>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</si>
  <si>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</si>
  <si>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</si>
  <si>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Lost Revenue Adjustment Mechanism (LRAM) Recovery - effective until December 31, 2027</t>
  </si>
  <si>
    <t>Rate Rider for Group 2 Accounts - effective until December 31, 2026</t>
  </si>
  <si>
    <t>Smart Metering Entity Charge</t>
  </si>
  <si>
    <t>Low Voltage Service Rate</t>
  </si>
  <si>
    <t>$/kWh</t>
  </si>
  <si>
    <t>Rate Rider for Disposition of Deferral/Variance Accounts</t>
  </si>
  <si>
    <t>Rate Rider for RSVA Global Adjustment</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</si>
  <si>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</si>
  <si>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</si>
  <si>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</si>
  <si>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</si>
  <si>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</si>
  <si>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</si>
  <si>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</si>
  <si>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</si>
  <si>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non residential accounts taking electricity at 750 volts or less whose monthly average peak demand is less than, or is forecast to be less than 50 kW. Class B consumers are defined in accordance with O. Reg. 429/04. Further servicing details are available in the distributor’s Conditions of Service.</t>
  </si>
  <si>
    <t>It should be noted that this schedule does not list any charges, assessments or credits that are required by law to be invoiced by a distributor and that are not subject to Board approval, such as the Global Adjustment and the HST.</t>
  </si>
  <si>
    <t>Distribution Volumetric Rate</t>
  </si>
  <si>
    <t>Rate Rider for Lost Revenue Adjustment Mechanism (LRAM) Recovery - effective until December 31, 2026</t>
  </si>
  <si>
    <t>GENERAL SERVICE 50 TO 1,499 KW SERVICE CLASSIFICATION</t>
  </si>
  <si>
    <t>This classification refers to non residential accounts whose monthly average peak demand is equal to or greater than, or is forecast to be equal to or greater than, 50 kW but less than 1,500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</si>
  <si>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</si>
  <si>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 xml:space="preserve">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</si>
  <si>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Note: A Customer shall be billed for Demand based on the greater of the measured kilowatts or ninety percent (90%) of the measured kilovolt-amperes.</t>
  </si>
  <si>
    <t>$/kW</t>
  </si>
  <si>
    <t>Rate Rider for Disposition of Deferral/Variance Accounts (exlcuding Global Adj.) NON-WMP</t>
  </si>
  <si>
    <t>GENERAL SERVICE 1,500 TO 4,999 KW SERVICE CLASSIFICATION</t>
  </si>
  <si>
    <t>This classification refers to non residential accounts whose monthly average peak demand is equal to or greater than, or is forecast to be equal to or greater than, 1,500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</si>
  <si>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Ontario Energy Board, or as specified herein.</t>
  </si>
  <si>
    <t>LARGE USE SERVICE CLASSIFICATION</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</si>
  <si>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</si>
  <si>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Board, or as specified herein.</t>
  </si>
  <si>
    <t>UNMETERED SCATTERED LOAD SERVICE CLASSIFICATION</t>
  </si>
  <si>
    <t>This classification includes accounts taking electricity at 120/240 volts single phase whose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Qualification for this classification is at the discretion of Hydro Ottawa as defined in its Conditions of Service.</t>
  </si>
  <si>
    <t>Service Charge (per connection)</t>
  </si>
  <si>
    <t>STANDBY POWER SERVICE CLASSIFICATION</t>
  </si>
  <si>
    <t>This classification refers to an account that has Load Displacement Generation equal to or greater than 500 kW and requires the distributor to provide back-up service.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</si>
  <si>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</si>
  <si>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It should be noted that this schedule does not list any charges, assessments or credits that are required by law to be invoiced by a distributor and that are not subject to Ontario Energy Board approval, such asthe Global Adjustment and the HST.</t>
  </si>
  <si>
    <t>MONTHLY RATES AND CHARGES - Delivery Component - Approved on an Interim Basis</t>
  </si>
  <si>
    <t>General Service 50 TO 1,499 kW customer</t>
  </si>
  <si>
    <t>General Service 1,500 TO 4,999 kW customer</t>
  </si>
  <si>
    <t>General Service Large User kW customer</t>
  </si>
  <si>
    <t>SENTINEL LIGHTING SERVICE CLASSIFICATION</t>
  </si>
  <si>
    <t>This classification refers to accounts that are an unmetered lighting load supplied to a sentinel light. Class B consumers are defined in accordance with O. Reg. 429/04.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</si>
  <si>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</si>
  <si>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controlled by photocells. The consumption for these customers is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</si>
  <si>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It should be noted that this schedule does not list any charges, assessements or credits that are required by law to be invoiced by a distributor and that are not subject to Ontario Energy Board approval, such as the Global Adjustment and the HST.</t>
  </si>
  <si>
    <t>Rate Rider for Disposition of Accounts 1595 - Effective until December 31, 2026</t>
  </si>
  <si>
    <t>MICROFIT AND OTHER GENERATION &lt;10kW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</si>
  <si>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</si>
  <si>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</si>
  <si>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FIT SERVICE AND OTHER GENERATION &gt;10kW CLASSIFICATION</t>
  </si>
  <si>
    <t>This classification applies to an electricity generation facility contracted under the Independent Electricity System Operator's FIT program and connected to the distributor's distribution system.  Further servicing details are available in the distributor's Conditions of Service.</t>
  </si>
  <si>
    <t>HCI, RESOP, OTHER ENERGY RESOURCE SERVICE CLASSIFICATION</t>
  </si>
  <si>
    <t>This classification applies to an electricity generation facility contracted under the Independent Electricity System Operator's HCI, RESOP and Other Energy Resource programs and connected to the distributor's distribution system.  Further servicing details are available in the distributor's Conditions of Service.</t>
  </si>
  <si>
    <t>ALLOWANCES</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</si>
  <si>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</si>
  <si>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</si>
  <si>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</si>
  <si>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</si>
  <si>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</si>
  <si>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</si>
  <si>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Easement Certificate for Unregistered Easements</t>
  </si>
  <si>
    <t>Duplicate invoices for previous billing</t>
  </si>
  <si>
    <t>Special billing service per hour (min 1 hour, 15 min incremental billing thereafter)</t>
  </si>
  <si>
    <t>Credit reference/credit check (plus credit agency costs)</t>
  </si>
  <si>
    <t>Unprocessed payment charge (plus bank charges)</t>
  </si>
  <si>
    <t>Account set up charge/change of occupancy charge (plus credit agency costs if applicable)</t>
  </si>
  <si>
    <t>Interval meter - field reading</t>
  </si>
  <si>
    <t>High bill investigation - if billing is correct</t>
  </si>
  <si>
    <t>Non-Payment of Account</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</si>
  <si>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</si>
  <si>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</si>
  <si>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</si>
  <si>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</si>
  <si>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</si>
  <si>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</si>
  <si>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Temporary service - install &amp; remove - overhead - no transformer</t>
  </si>
  <si>
    <t>Temporary service - install &amp; remove - underground - no transformer</t>
  </si>
  <si>
    <t>Temporary service - install &amp; remove - overhead - with transformer</t>
  </si>
  <si>
    <t>Specific charge for access to the power poles - $/pole/year
(with the exception of wireless attachments)</t>
  </si>
  <si>
    <t>Dry core transformer distribution charge</t>
  </si>
  <si>
    <t>Energy resource facility administration charge (account set-up charge separately if applicable)</t>
  </si>
  <si>
    <t>RETAIL SERVICE CHARGES (if applicable)</t>
  </si>
  <si>
    <t>The application of these rates and charges shall be in accordance with the Licence of the Distributor and any Code or Order of the Board, and amendments thereto as approved by the Ontario Energy Board, which may be applicable to the administration of this schedule.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</si>
  <si>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</si>
  <si>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</si>
  <si>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</si>
  <si>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</si>
  <si>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</si>
  <si>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</si>
  <si>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</si>
  <si>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</si>
  <si>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</si>
  <si>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</si>
  <si>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</si>
  <si>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</si>
  <si>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</si>
  <si>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</si>
  <si>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More than twice a year, per request (plus incremental delivery costs)</t>
  </si>
  <si>
    <t>Notice of switch letter charge, per letter (unless the distributor has opted out of applying the charge as</t>
  </si>
  <si>
    <t>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</si>
  <si>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</si>
  <si>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</si>
  <si>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</si>
  <si>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</si>
  <si>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</si>
  <si>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</si>
  <si>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Effective and Implementation Date January 1, 2027</t>
  </si>
  <si>
    <t>NET-METERING SERVICE CLASSIFICATION</t>
  </si>
  <si>
    <t>This classification applies to an eligible electricity generation facility as defined in O. Reg. 541/05 . Further servicing details are available in the distributor's Conditions of Service.</t>
  </si>
  <si>
    <t>Effective and Implementation Date January 1, 2028</t>
  </si>
  <si>
    <t>Effective and Implementation Date January 1, 2029</t>
  </si>
  <si>
    <t>Effective and Implementation Date January 1, 2030</t>
  </si>
  <si>
    <t>Proposed Rate</t>
  </si>
  <si>
    <t>2025F</t>
  </si>
  <si>
    <t>lookup</t>
  </si>
  <si>
    <t>Fixed</t>
  </si>
  <si>
    <t>Monthly Service Charge</t>
  </si>
  <si>
    <t>Residential</t>
  </si>
  <si>
    <t>General Service &lt; 50 kW</t>
  </si>
  <si>
    <t>General Service 50 to 1,499 KW</t>
  </si>
  <si>
    <t>General Service 1,500 to 4,999 KW</t>
  </si>
  <si>
    <t>Large User</t>
  </si>
  <si>
    <t>Street Light</t>
  </si>
  <si>
    <t>Sentinel Lights</t>
  </si>
  <si>
    <t>Unmetered Scattered Load</t>
  </si>
  <si>
    <t>Standby Power General Service 50 to 1,499 KW</t>
  </si>
  <si>
    <t>Standby Power General Service 1,500 to 4,999 KW</t>
  </si>
  <si>
    <t>Standby Power Large Use</t>
  </si>
  <si>
    <t>Variable</t>
  </si>
  <si>
    <t>Deferral/Variance Account Disposition Rate Rider</t>
  </si>
  <si>
    <t>Approved Rate Riders Year 2 for DVA Group 1 Accts excluding GA (2025)</t>
  </si>
  <si>
    <t>1550, 1551, 1584, 1586, 1595</t>
  </si>
  <si>
    <t>DVA Disposition Rate Rider Group 1 -2025</t>
  </si>
  <si>
    <t>Proposed Rate Riders for DVA Group 1 Accts excluding GA (2024)</t>
  </si>
  <si>
    <t>DVA Disposition Rate Rider Group 1 - 2024</t>
  </si>
  <si>
    <t>Deferral/Variance Account Disposition Rate Rider Group 2</t>
  </si>
  <si>
    <t xml:space="preserve">Rate Rider Calculation for Group 2 Accounts  </t>
  </si>
  <si>
    <t>per customer per month</t>
  </si>
  <si>
    <t>Approved Rate Riders Year 2 for Accounts 1595 [1568] (2026)</t>
  </si>
  <si>
    <t>LRAM Rate Rider</t>
  </si>
  <si>
    <t>Rate Rider for Disposition of Lost Revenue Adjustment Mechanism Variance Account (LRAMVA) (2027)</t>
  </si>
  <si>
    <t>Rate Rider Capacity Based Recovery Account Applicable for only for Class B</t>
  </si>
  <si>
    <t>CBR Class B Rate Riders</t>
  </si>
  <si>
    <t>NONE</t>
  </si>
  <si>
    <t>Rate Rider Calculation for PILs</t>
  </si>
  <si>
    <t>Rate Rider Calculation for Generic</t>
  </si>
  <si>
    <t>Rate Rider Calculation for RSVA - Power - GA  --  for NON-RPP Class B Customers (2023)</t>
  </si>
  <si>
    <t>GA Rate Riders</t>
  </si>
  <si>
    <t>Approved Rate Rider Year 2 for DVA Grp 1 (excluding Global Adj.) - NON-WMP (2023)</t>
  </si>
  <si>
    <t>1580 and 1588</t>
  </si>
  <si>
    <t>Total Deferral/Variance Account Rate RidersYr2</t>
  </si>
  <si>
    <t>Rate Rider Calculation for DVA Grp 1 Balances (excluding Global Adj.) - NON-WMP (2024)</t>
  </si>
  <si>
    <t>Total Deferral/Variance Account Rate Riders</t>
  </si>
  <si>
    <t>RTSR - Network</t>
  </si>
  <si>
    <t>RTSR - Line and Transformation Connection</t>
  </si>
  <si>
    <t>Wholesale Market Service Charge (WMSC)</t>
  </si>
  <si>
    <t>Rural and Remote Rate Protection (RRRP)</t>
  </si>
  <si>
    <t>HOL custom rate</t>
  </si>
  <si>
    <t>Standard Supply Service Charge</t>
  </si>
  <si>
    <t>RPP Rates</t>
  </si>
  <si>
    <t>TOU - Off Peak</t>
  </si>
  <si>
    <t>TOU - Mid Peak</t>
  </si>
  <si>
    <t>TOU - On Peak</t>
  </si>
  <si>
    <t>Energy - RPP - Tier 1</t>
  </si>
  <si>
    <t>Energy - RPP - Tier 2</t>
  </si>
  <si>
    <t>Average IESO Wholesale Market Price</t>
  </si>
  <si>
    <t>Low Voltage</t>
  </si>
  <si>
    <t>Low Voltage Service Charge</t>
  </si>
  <si>
    <t>SME</t>
  </si>
  <si>
    <t>Smart Meter Entity Charge</t>
  </si>
  <si>
    <t>Provincial Government Rebate</t>
  </si>
  <si>
    <t>Provincial Rebate</t>
  </si>
  <si>
    <t>Loss Factor (Bill Impacts)</t>
  </si>
  <si>
    <t>Loss Factor (Rate Order)</t>
  </si>
  <si>
    <t>Disconnect/reconnect at meter - regular hours (new account)</t>
  </si>
  <si>
    <t>Disconnect/reconnect at meter - after regular hours (new account)</t>
  </si>
  <si>
    <t>Per Attached Table</t>
  </si>
  <si>
    <t>Service Transaction Requests (STR)</t>
  </si>
  <si>
    <t>Electronic Business Transaction (EBT) system, applied to the requesting party</t>
  </si>
  <si>
    <t>Up to twice a year</t>
  </si>
  <si>
    <t>no charge</t>
  </si>
  <si>
    <t>Notice of switch letter charge, per letter (unless the distributor has opted out of applying the charge as per the</t>
  </si>
  <si>
    <t>Ontario Energy Board's Decision and Order EB-2015-0304, issued on February 14, 2019)</t>
  </si>
  <si>
    <t>Proposed</t>
  </si>
  <si>
    <t>MicroFIT</t>
  </si>
  <si>
    <t>FIT</t>
  </si>
  <si>
    <t>HCI, RESOP, Other Energy Resource</t>
  </si>
  <si>
    <t>Net-Metering</t>
  </si>
  <si>
    <t>Tiered KWH</t>
  </si>
  <si>
    <t>Appendix 2-W</t>
  </si>
  <si>
    <t>Use "1" for Summer and "2" for Winter</t>
  </si>
  <si>
    <t>Bill Impacts</t>
  </si>
  <si>
    <t>Customer Class:</t>
  </si>
  <si>
    <t>TOU / non-TOU:</t>
  </si>
  <si>
    <t>TOU</t>
  </si>
  <si>
    <t>Consumption</t>
  </si>
  <si>
    <t>kWh</t>
  </si>
  <si>
    <t>Charge Unit</t>
  </si>
  <si>
    <t>Rate</t>
  </si>
  <si>
    <t>Volume</t>
  </si>
  <si>
    <t>Charge</t>
  </si>
  <si>
    <t>$ Change</t>
  </si>
  <si>
    <t>% Change</t>
  </si>
  <si>
    <t>($)</t>
  </si>
  <si>
    <t>Monthly</t>
  </si>
  <si>
    <t>Smart Meter Rate Adder</t>
  </si>
  <si>
    <t>per kWh</t>
  </si>
  <si>
    <t>Smart Meter Disposition Rider</t>
  </si>
  <si>
    <t>Sub-Total A (excluding pass through)</t>
  </si>
  <si>
    <t>GA Disposition Rate Rider-NonRPP</t>
  </si>
  <si>
    <t>Line Losses on Cost of Power</t>
  </si>
  <si>
    <t>Sub-Total B - Distribution (includes Sub-Total A)</t>
  </si>
  <si>
    <t>Sub-Total C - Delivery (including Sub-Total B)</t>
  </si>
  <si>
    <t>Total Bill on TOU (before Taxes)</t>
  </si>
  <si>
    <t>HST</t>
  </si>
  <si>
    <r>
      <rPr>
        <b/>
        <sz val="10"/>
        <color theme="1"/>
        <rFont val="Arial"/>
      </rPr>
      <t xml:space="preserve">Total Bill </t>
    </r>
    <r>
      <rPr>
        <sz val="10"/>
        <color theme="1"/>
        <rFont val="Arial"/>
      </rPr>
      <t>(including HST)</t>
    </r>
  </si>
  <si>
    <t>Total Bill on TOU (incl Prov. Rebate)</t>
  </si>
  <si>
    <t>Total Bill on RPP (before Taxes)</t>
  </si>
  <si>
    <r>
      <rPr>
        <b/>
        <sz val="10"/>
        <color theme="1"/>
        <rFont val="Arial"/>
      </rPr>
      <t xml:space="preserve">Total Bill </t>
    </r>
    <r>
      <rPr>
        <sz val="10"/>
        <color theme="1"/>
        <rFont val="Arial"/>
      </rPr>
      <t>(including HST)</t>
    </r>
  </si>
  <si>
    <t>Total Bill on RPP (incl Prov. Rebate)</t>
  </si>
  <si>
    <t>Loss Factor (%)</t>
  </si>
  <si>
    <r>
      <rPr>
        <sz val="10"/>
        <color theme="1"/>
        <rFont val="Arial"/>
      </rPr>
      <t>1</t>
    </r>
    <r>
      <rPr>
        <sz val="10"/>
        <color theme="1"/>
        <rFont val="Arial"/>
      </rPr>
      <t xml:space="preserve"> Applicable to eligible customers only.  Refer to the </t>
    </r>
    <r>
      <rPr>
        <i/>
        <sz val="10"/>
        <color theme="1"/>
        <rFont val="Arial"/>
      </rPr>
      <t>Ontario Clean Energy Benefit Act, 2010.</t>
    </r>
  </si>
  <si>
    <t xml:space="preserve">Note that the "Charge $" columns provide breakdowns of the amounts that each bill component contributes to the total monthly bill at the referenced </t>
  </si>
  <si>
    <t>consumption level at existing and proposed rates.</t>
  </si>
  <si>
    <t>Applicants must provide bill impacts for residential at 800 kWh and GS&lt;50kW at 2000 kWh. In addition, their filing must cover the range that is relevant</t>
  </si>
  <si>
    <t>to their service territory, class by class. A general guideline of consumption levels follows:</t>
  </si>
  <si>
    <t>Residential (kWh) - 100, 250, 500, 800, 1000, 1500, 2000</t>
  </si>
  <si>
    <t>GS&lt;50kW (kWh) - 1000, 2000, 5000, 10000, 15000</t>
  </si>
  <si>
    <t>GS&gt;50kW (kW) - 60, 100, 500, 1000</t>
  </si>
  <si>
    <t>Large User - range appropriate for utility</t>
  </si>
  <si>
    <t>Lighting Classes and USL - 150 kWh and 1 kW, range appropriate for utility.</t>
  </si>
  <si>
    <t>Note that cells with the highlighted color shown to the left indicate quantities that are loss adjusted.</t>
  </si>
  <si>
    <t>Hydro Ottawa has updated column Fto reflect the most recent Board Approved TOU and Tier RPP rates.</t>
  </si>
  <si>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</si>
  <si>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</si>
  <si>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</si>
  <si>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</si>
  <si>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</si>
  <si>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</si>
  <si>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</si>
  <si>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</si>
  <si>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</si>
  <si>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t xml:space="preserve"> kWh</t>
  </si>
  <si>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</si>
  <si>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</si>
  <si>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</si>
  <si>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</si>
  <si>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</si>
  <si>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</si>
  <si>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</si>
  <si>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</si>
  <si>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</si>
  <si>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</si>
  <si>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</si>
  <si>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</si>
  <si>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</si>
  <si>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</si>
  <si>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</si>
  <si>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</si>
  <si>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</si>
  <si>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</si>
  <si>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</si>
  <si>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</si>
  <si>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</si>
  <si>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</si>
  <si>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</si>
  <si>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</si>
  <si>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</si>
  <si>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</si>
  <si>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</si>
  <si>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</si>
  <si>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</si>
  <si>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</si>
  <si>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t>non-TOU</t>
  </si>
  <si>
    <t>kW</t>
  </si>
  <si>
    <t>per kW</t>
  </si>
  <si>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</si>
  <si>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</si>
  <si>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</si>
  <si>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</si>
  <si>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</si>
  <si>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</si>
  <si>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</si>
  <si>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</si>
  <si>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</si>
  <si>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</si>
  <si>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</si>
  <si>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</si>
  <si>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</si>
  <si>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</si>
  <si>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</si>
  <si>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</si>
  <si>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</si>
  <si>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</si>
  <si>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</si>
  <si>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</si>
  <si>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</si>
  <si>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</si>
  <si>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</si>
  <si>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</si>
  <si>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</si>
  <si>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</si>
  <si>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</si>
  <si>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</si>
  <si>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</si>
  <si>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</si>
  <si>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</si>
  <si>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</si>
  <si>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</si>
  <si>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</si>
  <si>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</si>
  <si>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</si>
  <si>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</si>
  <si>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</si>
  <si>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</si>
  <si>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</si>
  <si>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t>OEB's Bill impact #s</t>
  </si>
  <si>
    <t>City's #s</t>
  </si>
  <si>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</si>
  <si>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</si>
  <si>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</si>
  <si>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</si>
  <si>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</si>
  <si>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</si>
  <si>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</si>
  <si>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</si>
  <si>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t xml:space="preserve">Total Bill </t>
    </r>
    <r>
      <rPr>
        <strike/>
        <sz val="10"/>
        <color theme="1"/>
        <rFont val="Arial"/>
        <family val="2"/>
      </rPr>
      <t>(including HST)</t>
    </r>
  </si>
  <si>
    <t>Test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</si>
</sst>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quot;$&quot;#,##0.00"/>
    <numFmt numFmtId="165" formatCode="_-&quot;$&quot;* #,##0.00_-;\-&quot;$&quot;* #,##0.00_-;_-&quot;$&quot;* &quot;-&quot;??_-;_-@"/>
    <numFmt numFmtId="166" formatCode="0.0000"/>
    <numFmt numFmtId="167" formatCode="0.0%"/>
    <numFmt numFmtId="170" formatCode="_-&quot;$&quot;* #,##0.0000_-;\-&quot;$&quot;* #,##0.0000_-;_-&quot;$&quot;* &quot;-&quot;??_-;_-@"/>
    <numFmt numFmtId="171" formatCode="_-* #,##0.00_-;\-* #,##0.00_-;_-* &quot;-&quot;??_-;_-@"/>
    <numFmt numFmtId="172" formatCode="0.00000"/>
    <numFmt numFmtId="173" formatCode="[$-409]mmmm\ d\,\ yyyy"/>
    <numFmt numFmtId="174" formatCode="_-* #,##0.0_-;\-* #,##0.0_-;_-* &quot;-&quot;??_-;_-@"/>
    <numFmt numFmtId="175" formatCode="0.000000"/>
    <numFmt numFmtId="176" formatCode="&quot;$&quot;#,##0.00;[Red]\-&quot;$&quot;#,##0.00"/>
    <numFmt numFmtId="177" formatCode="#,##0.0000"/>
    <numFmt numFmtId="178" formatCode="&quot;$&quot;#,##0.00000_);[Red]\(&quot;$&quot;#,##0.00000\)"/>
    <numFmt numFmtId="179" formatCode="_-* #,##0_-;\-* #,##0_-;_-* &quot;-&quot;??_-;_-@"/>
    <numFmt numFmtId="180" formatCode="_-&quot;$&quot;* #,##0.0000_-;\-&quot;$&quot;* #,##0.0000_-;_-&quot;$&quot;* &quot;-&quot;??.00_-;_-@"/>
    <numFmt numFmtId="181" formatCode="_-&quot;$&quot;* #,##0.00000_-;\-&quot;$&quot;* #,##0.00000_-;_-&quot;$&quot;* &quot;-&quot;??_-;_-@"/>
    <numFmt numFmtId="182" formatCode="0.0000%"/>
    <numFmt numFmtId="183" formatCode="_(* #,##0.00_);_(* \(#,##0.00\);_(* &quot;-&quot;_);_(@_)"/>
    <numFmt numFmtId="184" formatCode="_-&quot;$&quot;* #,##0.000000_-;\-&quot;$&quot;* #,##0.000000_-;_-&quot;$&quot;* &quot;-&quot;??_-;_-@"/>
    <numFmt numFmtId="185" formatCode="_-* #,##0.0_-;\-* #,##0.0_-;_-* &quot;-&quot;??.0_-;_-@"/>
    <numFmt numFmtId="186" formatCode="_-&quot;$&quot;* #,##0.000_-;\-&quot;$&quot;* #,##0.000_-;_-&quot;$&quot;* &quot;-&quot;??_-;_-@"/>
    <numFmt numFmtId="187" formatCode="_(* #,##0.0_);_(* \(#,##0.0\);_(* &quot;-&quot;_);_(@_)"/>
  </numFmts>
  <fonts count="66" x14ac:knownFonts="1">
    <font>
      <sz val="10"/>
      <color rgb="FF000000"/>
      <name val="Arial"/>
      <scheme val="minor"/>
    </font>
    <font>
      <b/>
      <sz val="11"/>
      <color rgb="FF1F1F1F"/>
      <name val="Arial"/>
    </font>
    <font>
      <b/>
      <sz val="11"/>
      <color rgb="FF005B9B"/>
      <name val="Arial"/>
    </font>
    <font>
      <sz val="10"/>
      <color rgb="FF000000"/>
      <name val="Arial"/>
    </font>
    <font>
      <sz val="9"/>
      <color rgb="FF444746"/>
      <name val="Arial"/>
    </font>
    <font>
      <sz val="10"/>
      <color theme="1"/>
      <name val="Arial"/>
    </font>
    <font>
      <sz val="12"/>
      <color theme="1"/>
      <name val="Arial"/>
    </font>
    <font>
      <b/>
      <sz val="9"/>
      <color rgb="FFFFFFFF"/>
      <name val="Arial"/>
    </font>
    <font>
      <sz val="10"/>
      <name val="Arial"/>
    </font>
    <font>
      <sz val="8"/>
      <color rgb="FFD9D9D9"/>
      <name val="Arial"/>
    </font>
    <font>
      <sz val="8"/>
      <color theme="1"/>
      <name val="Arial"/>
    </font>
    <font>
      <b/>
      <sz val="8"/>
      <color rgb="FF005B9B"/>
      <name val="Arial"/>
    </font>
    <font>
      <b/>
      <sz val="8"/>
      <color rgb="FFD9D9D9"/>
      <name val="Arial"/>
    </font>
    <font>
      <b/>
      <sz val="9"/>
      <color rgb="FF000000"/>
      <name val="Arial"/>
    </font>
    <font>
      <sz val="9"/>
      <color rgb="FF000000"/>
      <name val="Arial"/>
    </font>
    <font>
      <sz val="9"/>
      <color rgb="FFFFFFFF"/>
      <name val="Arial"/>
    </font>
    <font>
      <b/>
      <sz val="11"/>
      <color rgb="FF000000"/>
      <name val="Arial"/>
    </font>
    <font>
      <b/>
      <sz val="10"/>
      <color rgb="FF000000"/>
      <name val="Arial"/>
    </font>
    <font>
      <sz val="9"/>
      <color theme="0"/>
      <name val="Arial"/>
    </font>
    <font>
      <sz val="9"/>
      <color theme="1"/>
      <name val="Arial"/>
    </font>
    <font>
      <b/>
      <sz val="9"/>
      <color theme="1"/>
      <name val="Arial"/>
    </font>
    <font>
      <sz val="11"/>
      <color theme="1"/>
      <name val="Calibri"/>
    </font>
    <font>
      <sz val="7"/>
      <color theme="1"/>
      <name val="Arial"/>
    </font>
    <font>
      <b/>
      <sz val="18"/>
      <color theme="1"/>
      <name val="Arial"/>
    </font>
    <font>
      <b/>
      <sz val="14"/>
      <color theme="1"/>
      <name val="Arial"/>
    </font>
    <font>
      <b/>
      <sz val="12"/>
      <color theme="1"/>
      <name val="Arial"/>
    </font>
    <font>
      <b/>
      <sz val="10"/>
      <color theme="1"/>
      <name val="Arial"/>
    </font>
    <font>
      <b/>
      <sz val="8"/>
      <color theme="1"/>
      <name val="Arial"/>
    </font>
    <font>
      <sz val="14"/>
      <color theme="1"/>
      <name val="Calibri"/>
    </font>
    <font>
      <i/>
      <sz val="9"/>
      <color theme="1"/>
      <name val="Arial"/>
    </font>
    <font>
      <b/>
      <sz val="13"/>
      <color rgb="FF980000"/>
      <name val="Arial"/>
    </font>
    <font>
      <i/>
      <sz val="10"/>
      <color rgb="FFD9D9D9"/>
      <name val="Arial"/>
    </font>
    <font>
      <b/>
      <sz val="10"/>
      <color rgb="FF999999"/>
      <name val="Arial"/>
    </font>
    <font>
      <b/>
      <i/>
      <sz val="10"/>
      <color theme="1"/>
      <name val="Arial"/>
    </font>
    <font>
      <b/>
      <u/>
      <sz val="10"/>
      <color theme="1"/>
      <name val="Arial"/>
    </font>
    <font>
      <b/>
      <sz val="12"/>
      <color rgb="FF000000"/>
      <name val="Arial"/>
    </font>
    <font>
      <b/>
      <i/>
      <sz val="10"/>
      <color rgb="FF0000FF"/>
      <name val="Arial"/>
    </font>
    <font>
      <sz val="12"/>
      <color rgb="FF000000"/>
      <name val="Arial"/>
    </font>
    <font>
      <u/>
      <sz val="10"/>
      <color theme="1"/>
      <name val="Arial"/>
    </font>
    <font>
      <i/>
      <sz val="10"/>
      <color theme="1"/>
      <name val="Arial"/>
    </font>
    <font>
      <sz val="10"/>
      <color rgb="FF1F1F1F"/>
      <name val="Arial"/>
    </font>
    <font>
      <b/>
      <sz val="10"/>
      <color rgb="FFFFFFFF"/>
      <name val="Arial"/>
    </font>
    <font>
      <b/>
      <sz val="11"/>
      <color theme="1"/>
      <name val="Arial"/>
    </font>
    <font>
      <sz val="10"/>
      <color rgb="FFD9D9D9"/>
      <name val="Arial"/>
    </font>
    <font>
      <i/>
      <sz val="5"/>
      <color theme="1"/>
      <name val="Arial"/>
    </font>
    <font>
      <sz val="10"/>
      <color rgb="FFFF0000"/>
      <name val="Arial"/>
    </font>
    <font>
      <vertAlign val="superscript"/>
      <sz val="10"/>
      <color theme="1"/>
      <name val="Arial"/>
    </font>
    <font>
      <strike/>
      <sz val="10"/>
      <color theme="1"/>
      <name val="Arial"/>
    </font>
    <font>
      <b/>
      <strike/>
      <sz val="10"/>
      <color theme="1"/>
      <name val="Arial"/>
    </font>
    <font>
      <b/>
      <i/>
      <strike/>
      <sz val="10"/>
      <color theme="1"/>
      <name val="Arial"/>
    </font>
    <font>
      <strike/>
      <sz val="10"/>
      <color rgb="FFFF0000"/>
      <name val="Arial"/>
    </font>
    <font>
      <sz val="5"/>
      <color theme="1"/>
      <name val="Arial"/>
    </font>
    <font>
      <b/>
      <sz val="5"/>
      <color theme="1"/>
      <name val="Arial"/>
    </font>
    <font>
      <strike/>
      <sz val="5"/>
      <color theme="1"/>
      <name val="Arial"/>
    </font>
    <font>
      <sz val="5"/>
      <color rgb="FF000000"/>
      <name val="Arial"/>
    </font>
    <font>
      <b/>
      <sz val="7"/>
      <color theme="1"/>
      <name val="Arial"/>
    </font>
    <font>
      <i/>
      <sz val="7"/>
      <color theme="1"/>
      <name val="Arial"/>
    </font>
    <font>
      <sz val="10"/>
      <color rgb="FF000000"/>
      <name val="Arial"/>
      <scheme val="minor"/>
    </font>
    <font>
      <i/>
      <strike/>
      <sz val="9"/>
      <color theme="1"/>
      <name val="Arial"/>
      <family val="2"/>
    </font>
    <font>
      <b/>
      <strike/>
      <sz val="10"/>
      <color theme="1"/>
      <name val="Arial"/>
      <family val="2"/>
    </font>
    <font>
      <strike/>
      <sz val="10"/>
      <color theme="1"/>
      <name val="Arial"/>
      <family val="2"/>
    </font>
    <font>
      <strike/>
      <sz val="10"/>
      <color rgb="FF000000"/>
      <name val="Arial"/>
      <family val="2"/>
    </font>
    <font>
      <strike/>
      <sz val="10"/>
      <color rgb="FF000000"/>
      <name val="Arial"/>
      <family val="2"/>
      <scheme val="minor"/>
    </font>
    <font>
      <b/>
      <i/>
      <strike/>
      <sz val="10"/>
      <color theme="1"/>
      <name val="Arial"/>
      <family val="2"/>
    </font>
    <font>
      <strike/>
      <sz val="10"/>
      <color rgb="FFFF0000"/>
      <name val="Arial"/>
      <family val="2"/>
    </font>
    <font>
      <strike/>
      <sz val="10"/>
      <name val="Arial"/>
      <family val="2"/>
    </font>
  </fonts>
  <fills count="16">
    <fill>
      <patternFill patternType="none"/>
    </fill>
    <fill>
      <patternFill patternType="gray125"/>
    </fill>
    <fill>
      <patternFill patternType="solid">
        <fgColor rgb="FFFFFFFF"/>
        <bgColor rgb="FFFFFFFF"/>
      </patternFill>
    </fill>
    <fill>
      <patternFill patternType="solid">
        <fgColor rgb="FF005B9B"/>
        <bgColor rgb="FF005B9B"/>
      </patternFill>
    </fill>
    <fill>
      <patternFill patternType="solid">
        <fgColor theme="0"/>
        <bgColor theme="0"/>
      </patternFill>
    </fill>
    <fill>
      <patternFill patternType="solid">
        <fgColor rgb="FFFFFF00"/>
        <bgColor rgb="FFFFFF00"/>
      </patternFill>
    </fill>
    <fill>
      <patternFill patternType="solid">
        <fgColor rgb="FFB8CCE4"/>
        <bgColor rgb="FFB8CCE4"/>
      </patternFill>
    </fill>
    <fill>
      <patternFill patternType="solid">
        <fgColor rgb="FFD9D2E9"/>
        <bgColor rgb="FFD9D2E9"/>
      </patternFill>
    </fill>
    <fill>
      <patternFill patternType="solid">
        <fgColor rgb="FFFFF2CC"/>
        <bgColor rgb="FFFFF2CC"/>
      </patternFill>
    </fill>
    <fill>
      <patternFill patternType="solid">
        <fgColor rgb="FFFFFF99"/>
        <bgColor rgb="FFFFFF99"/>
      </patternFill>
    </fill>
    <fill>
      <patternFill patternType="solid">
        <fgColor rgb="FFEAF1DD"/>
        <bgColor rgb="FFEAF1DD"/>
      </patternFill>
    </fill>
    <fill>
      <patternFill patternType="solid">
        <fgColor rgb="FFDBE5F1"/>
        <bgColor rgb="FFDBE5F1"/>
      </patternFill>
    </fill>
    <fill>
      <patternFill patternType="solid">
        <fgColor rgb="FFF2F2F2"/>
        <bgColor rgb="FFF2F2F2"/>
      </patternFill>
    </fill>
    <fill>
      <patternFill patternType="solid">
        <fgColor rgb="FF7F7F7F"/>
        <bgColor rgb="FF7F7F7F"/>
      </patternFill>
    </fill>
    <fill>
      <patternFill patternType="solid">
        <fgColor rgb="FFFDE9D9"/>
        <bgColor rgb="FFFDE9D9"/>
      </patternFill>
    </fill>
    <fill>
      <patternFill patternType="solid">
        <fgColor rgb="FFC2D69B"/>
        <bgColor rgb="FFC2D69B"/>
      </patternFill>
    </fill>
  </fills>
  <borders count="56">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bottom/>
      <diagonal/>
    </border>
  </borders>
  <cellStyleXfs count="2">
    <xf numFmtId="0" fontId="0" fillId="0" borderId="0"/>
    <xf numFmtId="43" fontId="57" fillId="0" borderId="0" applyFont="0" applyFill="0" applyBorder="0" applyAlignment="0" applyProtection="0"/>
  </cellStyleXfs>
  <cellXfs count="487">
    <xf numFmtId="0" fontId="0" fillId="0" borderId="0" xfId="0" applyFont="1" applyAlignment="1"/>
    <xf numFmtId="0" fontId="1" fillId="2" borderId="1" xfId="0" applyFont="1" applyFill="1" applyBorder="1"/>
    <xf numFmtId="0" fontId="2" fillId="0" borderId="0" xfId="0" applyFont="1" applyAlignment="1">
      <alignment horizontal="center"/>
    </xf>
    <xf numFmtId="0" fontId="3" fillId="0" borderId="0" xfId="0" applyFont="1"/>
    <xf numFmtId="0" fontId="4" fillId="0" borderId="0" xfId="0" applyFont="1" applyAlignment="1">
      <alignment vertical="center" wrapText="1"/>
    </xf>
    <xf numFmtId="0" fontId="5" fillId="0" borderId="0" xfId="0" applyFont="1" applyAlignment="1">
      <alignment horizontal="center"/>
    </xf>
    <xf numFmtId="0" fontId="6" fillId="0" borderId="0" xfId="0" applyFont="1"/>
    <xf numFmtId="0" fontId="7" fillId="3" borderId="2" xfId="0" applyFont="1" applyFill="1" applyBorder="1" applyAlignment="1">
      <alignment horizontal="center" vertical="center" wrapText="1"/>
    </xf>
    <xf numFmtId="49" fontId="9" fillId="0" borderId="0" xfId="0" applyNumberFormat="1" applyFont="1" applyAlignment="1">
      <alignment horizontal="right"/>
    </xf>
    <xf numFmtId="0" fontId="10" fillId="0" borderId="0" xfId="0" applyFont="1"/>
    <xf numFmtId="0" fontId="11" fillId="0" borderId="0" xfId="0" applyFont="1" applyAlignment="1">
      <alignment horizontal="center"/>
    </xf>
    <xf numFmtId="49" fontId="12" fillId="0" borderId="0" xfId="0" applyNumberFormat="1" applyFont="1" applyAlignment="1">
      <alignment horizontal="center"/>
    </xf>
    <xf numFmtId="0" fontId="10" fillId="0" borderId="0" xfId="0" applyFont="1" applyAlignment="1">
      <alignment horizontal="center"/>
    </xf>
    <xf numFmtId="0" fontId="5" fillId="0" borderId="7" xfId="0" applyFont="1" applyBorder="1"/>
    <xf numFmtId="0" fontId="7" fillId="0" borderId="0" xfId="0" applyFont="1" applyAlignment="1">
      <alignment horizontal="center" vertical="center" wrapText="1"/>
    </xf>
    <xf numFmtId="0" fontId="7" fillId="3" borderId="9" xfId="0" applyFont="1" applyFill="1" applyBorder="1" applyAlignment="1">
      <alignment horizontal="center"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4" fillId="0" borderId="12" xfId="0" applyFont="1" applyBorder="1" applyAlignment="1">
      <alignment horizontal="left" wrapText="1"/>
    </xf>
    <xf numFmtId="164" fontId="14" fillId="0" borderId="13" xfId="0" applyNumberFormat="1" applyFont="1" applyBorder="1" applyAlignment="1">
      <alignment horizontal="right" wrapText="1"/>
    </xf>
    <xf numFmtId="164" fontId="14" fillId="0" borderId="0" xfId="0" applyNumberFormat="1" applyFont="1" applyAlignment="1">
      <alignment horizontal="right" wrapText="1"/>
    </xf>
    <xf numFmtId="164" fontId="15" fillId="4" borderId="12" xfId="0" applyNumberFormat="1" applyFont="1" applyFill="1" applyBorder="1" applyAlignment="1">
      <alignment horizontal="right" wrapText="1"/>
    </xf>
    <xf numFmtId="164" fontId="14" fillId="0" borderId="12" xfId="0" applyNumberFormat="1" applyFont="1" applyBorder="1" applyAlignment="1">
      <alignment horizontal="right" wrapText="1"/>
    </xf>
    <xf numFmtId="0" fontId="13" fillId="0" borderId="12" xfId="0" applyFont="1" applyBorder="1" applyAlignment="1">
      <alignment horizontal="left" wrapText="1"/>
    </xf>
    <xf numFmtId="10" fontId="15" fillId="4" borderId="12" xfId="0" applyNumberFormat="1" applyFont="1" applyFill="1" applyBorder="1" applyAlignment="1">
      <alignment horizontal="right" wrapText="1"/>
    </xf>
    <xf numFmtId="10" fontId="16" fillId="0" borderId="12" xfId="0" applyNumberFormat="1" applyFont="1" applyBorder="1" applyAlignment="1">
      <alignment horizontal="right" wrapText="1"/>
    </xf>
    <xf numFmtId="10" fontId="17" fillId="0" borderId="12" xfId="0" applyNumberFormat="1" applyFont="1" applyBorder="1" applyAlignment="1">
      <alignment horizontal="right" wrapText="1"/>
    </xf>
    <xf numFmtId="10" fontId="17" fillId="0" borderId="0" xfId="0" applyNumberFormat="1" applyFont="1" applyAlignment="1">
      <alignment horizontal="right" wrapText="1"/>
    </xf>
    <xf numFmtId="10" fontId="14" fillId="0" borderId="0" xfId="0" applyNumberFormat="1" applyFont="1" applyAlignment="1">
      <alignment horizontal="right" wrapText="1"/>
    </xf>
    <xf numFmtId="10" fontId="14" fillId="0" borderId="12" xfId="0" applyNumberFormat="1" applyFont="1" applyBorder="1" applyAlignment="1">
      <alignment horizontal="right" wrapText="1"/>
    </xf>
    <xf numFmtId="0" fontId="13" fillId="0" borderId="10" xfId="0" applyFont="1" applyBorder="1" applyAlignment="1">
      <alignment horizontal="left" wrapText="1"/>
    </xf>
    <xf numFmtId="0" fontId="13" fillId="0" borderId="11" xfId="0" applyFont="1" applyBorder="1" applyAlignment="1">
      <alignment horizontal="left" wrapText="1"/>
    </xf>
    <xf numFmtId="164" fontId="18" fillId="0" borderId="12" xfId="0" applyNumberFormat="1" applyFont="1" applyBorder="1" applyAlignment="1">
      <alignment horizontal="right" wrapText="1"/>
    </xf>
    <xf numFmtId="10" fontId="18" fillId="0" borderId="12" xfId="0" applyNumberFormat="1" applyFont="1" applyBorder="1" applyAlignment="1">
      <alignment horizontal="right" wrapText="1"/>
    </xf>
    <xf numFmtId="0" fontId="13" fillId="0" borderId="10" xfId="0" applyFont="1" applyBorder="1" applyAlignment="1">
      <alignment horizontal="left"/>
    </xf>
    <xf numFmtId="0" fontId="13" fillId="0" borderId="11" xfId="0" applyFont="1" applyBorder="1" applyAlignment="1">
      <alignment horizontal="left"/>
    </xf>
    <xf numFmtId="164" fontId="19" fillId="0" borderId="7" xfId="0" applyNumberFormat="1" applyFont="1" applyBorder="1" applyAlignment="1">
      <alignment horizontal="right" wrapText="1"/>
    </xf>
    <xf numFmtId="0" fontId="5" fillId="0" borderId="0" xfId="0" applyFont="1"/>
    <xf numFmtId="0" fontId="5" fillId="0" borderId="0" xfId="0" applyFont="1" applyAlignment="1">
      <alignment vertical="center"/>
    </xf>
    <xf numFmtId="166" fontId="5" fillId="0" borderId="0" xfId="0" applyNumberFormat="1" applyFont="1"/>
    <xf numFmtId="165" fontId="5" fillId="0" borderId="0" xfId="0" applyNumberFormat="1" applyFont="1"/>
    <xf numFmtId="0" fontId="21" fillId="4" borderId="29" xfId="0" applyFont="1" applyFill="1" applyBorder="1"/>
    <xf numFmtId="0" fontId="19" fillId="4" borderId="29" xfId="0" applyFont="1" applyFill="1" applyBorder="1" applyAlignment="1">
      <alignment horizontal="left" vertical="top" wrapText="1"/>
    </xf>
    <xf numFmtId="0" fontId="19" fillId="4" borderId="29" xfId="0" applyFont="1" applyFill="1" applyBorder="1" applyAlignment="1">
      <alignment horizontal="right" vertical="top" wrapText="1"/>
    </xf>
    <xf numFmtId="0" fontId="26" fillId="4" borderId="29" xfId="0" applyFont="1" applyFill="1" applyBorder="1" applyAlignment="1">
      <alignment horizontal="left" vertical="top"/>
    </xf>
    <xf numFmtId="0" fontId="19" fillId="4" borderId="29" xfId="0" applyFont="1" applyFill="1" applyBorder="1" applyAlignment="1">
      <alignment horizontal="left" vertical="top"/>
    </xf>
    <xf numFmtId="0" fontId="19" fillId="4" borderId="29" xfId="0" applyFont="1" applyFill="1" applyBorder="1" applyAlignment="1">
      <alignment horizontal="right" vertical="top"/>
    </xf>
    <xf numFmtId="0" fontId="26" fillId="4" borderId="29" xfId="0" applyFont="1" applyFill="1" applyBorder="1" applyAlignment="1">
      <alignment horizontal="left"/>
    </xf>
    <xf numFmtId="0" fontId="19" fillId="4" borderId="29" xfId="0" applyFont="1" applyFill="1" applyBorder="1" applyAlignment="1">
      <alignment horizontal="left"/>
    </xf>
    <xf numFmtId="0" fontId="19" fillId="4" borderId="29" xfId="0" applyFont="1" applyFill="1" applyBorder="1" applyAlignment="1">
      <alignment horizontal="right"/>
    </xf>
    <xf numFmtId="0" fontId="10" fillId="4" borderId="29" xfId="0" applyFont="1" applyFill="1" applyBorder="1"/>
    <xf numFmtId="0" fontId="5" fillId="0" borderId="29" xfId="0" applyFont="1" applyBorder="1"/>
    <xf numFmtId="0" fontId="10" fillId="4" borderId="29" xfId="0" applyFont="1" applyFill="1" applyBorder="1" applyAlignment="1">
      <alignment horizontal="left"/>
    </xf>
    <xf numFmtId="171" fontId="10" fillId="4" borderId="29" xfId="0" applyNumberFormat="1" applyFont="1" applyFill="1" applyBorder="1" applyAlignment="1">
      <alignment horizontal="right"/>
    </xf>
    <xf numFmtId="166" fontId="10" fillId="4" borderId="29" xfId="0" applyNumberFormat="1" applyFont="1" applyFill="1" applyBorder="1" applyAlignment="1">
      <alignment horizontal="right"/>
    </xf>
    <xf numFmtId="2" fontId="10" fillId="4" borderId="29" xfId="0" applyNumberFormat="1" applyFont="1" applyFill="1" applyBorder="1" applyAlignment="1">
      <alignment horizontal="right"/>
    </xf>
    <xf numFmtId="172" fontId="10" fillId="4" borderId="29" xfId="0" applyNumberFormat="1" applyFont="1" applyFill="1" applyBorder="1" applyAlignment="1">
      <alignment horizontal="right"/>
    </xf>
    <xf numFmtId="0" fontId="10" fillId="4" borderId="29" xfId="0" applyFont="1" applyFill="1" applyBorder="1" applyAlignment="1">
      <alignment horizontal="right"/>
    </xf>
    <xf numFmtId="0" fontId="26" fillId="4" borderId="29" xfId="0" applyFont="1" applyFill="1" applyBorder="1"/>
    <xf numFmtId="0" fontId="28" fillId="4" borderId="29" xfId="0" applyFont="1" applyFill="1" applyBorder="1"/>
    <xf numFmtId="0" fontId="5" fillId="4" borderId="29" xfId="0" applyFont="1" applyFill="1" applyBorder="1" applyAlignment="1">
      <alignment horizontal="right"/>
    </xf>
    <xf numFmtId="0" fontId="10" fillId="4" borderId="29" xfId="0" applyFont="1" applyFill="1" applyBorder="1" applyAlignment="1">
      <alignment wrapText="1"/>
    </xf>
    <xf numFmtId="0" fontId="29" fillId="4" borderId="29" xfId="0" applyFont="1" applyFill="1" applyBorder="1" applyAlignment="1">
      <alignment horizontal="left" vertical="top" wrapText="1"/>
    </xf>
    <xf numFmtId="0" fontId="29" fillId="4" borderId="29" xfId="0" applyFont="1" applyFill="1" applyBorder="1" applyAlignment="1">
      <alignment horizontal="right" vertical="top" wrapText="1"/>
    </xf>
    <xf numFmtId="0" fontId="10" fillId="0" borderId="29" xfId="0" applyFont="1" applyBorder="1"/>
    <xf numFmtId="0" fontId="10" fillId="0" borderId="29" xfId="0" applyFont="1" applyBorder="1" applyAlignment="1">
      <alignment horizontal="left"/>
    </xf>
    <xf numFmtId="0" fontId="21" fillId="0" borderId="29" xfId="0" applyFont="1" applyBorder="1"/>
    <xf numFmtId="0" fontId="26" fillId="4" borderId="29" xfId="0" applyFont="1" applyFill="1" applyBorder="1" applyAlignment="1">
      <alignment wrapText="1"/>
    </xf>
    <xf numFmtId="0" fontId="5" fillId="0" borderId="29" xfId="0" applyFont="1" applyBorder="1" applyAlignment="1">
      <alignment wrapText="1"/>
    </xf>
    <xf numFmtId="0" fontId="5" fillId="4" borderId="29" xfId="0" applyFont="1" applyFill="1" applyBorder="1" applyAlignment="1">
      <alignment horizontal="right" wrapText="1"/>
    </xf>
    <xf numFmtId="0" fontId="26" fillId="4" borderId="29" xfId="0" applyFont="1" applyFill="1" applyBorder="1" applyAlignment="1">
      <alignment horizontal="left" wrapText="1"/>
    </xf>
    <xf numFmtId="0" fontId="19" fillId="4" borderId="29" xfId="0" applyFont="1" applyFill="1" applyBorder="1" applyAlignment="1">
      <alignment horizontal="left" wrapText="1"/>
    </xf>
    <xf numFmtId="0" fontId="19" fillId="4" borderId="29" xfId="0" applyFont="1" applyFill="1" applyBorder="1" applyAlignment="1">
      <alignment horizontal="right" wrapText="1"/>
    </xf>
    <xf numFmtId="0" fontId="10" fillId="4" borderId="29" xfId="0" applyFont="1" applyFill="1" applyBorder="1" applyAlignment="1">
      <alignment horizontal="left" wrapText="1"/>
    </xf>
    <xf numFmtId="171" fontId="10" fillId="4" borderId="29" xfId="0" applyNumberFormat="1" applyFont="1" applyFill="1" applyBorder="1" applyAlignment="1">
      <alignment horizontal="right" wrapText="1"/>
    </xf>
    <xf numFmtId="166" fontId="10" fillId="4" borderId="29" xfId="0" applyNumberFormat="1" applyFont="1" applyFill="1" applyBorder="1" applyAlignment="1">
      <alignment horizontal="right" wrapText="1"/>
    </xf>
    <xf numFmtId="0" fontId="10" fillId="4" borderId="29" xfId="0" applyFont="1" applyFill="1" applyBorder="1" applyAlignment="1">
      <alignment horizontal="right" wrapText="1"/>
    </xf>
    <xf numFmtId="0" fontId="10" fillId="4" borderId="29" xfId="0" applyFont="1" applyFill="1" applyBorder="1" applyAlignment="1">
      <alignment vertical="top"/>
    </xf>
    <xf numFmtId="0" fontId="10" fillId="4" borderId="29" xfId="0" applyFont="1" applyFill="1" applyBorder="1" applyAlignment="1">
      <alignment horizontal="left" vertical="top"/>
    </xf>
    <xf numFmtId="166" fontId="10" fillId="4" borderId="29" xfId="0" applyNumberFormat="1" applyFont="1" applyFill="1" applyBorder="1" applyAlignment="1">
      <alignment horizontal="right" vertical="top"/>
    </xf>
    <xf numFmtId="0" fontId="10" fillId="4" borderId="29" xfId="0" applyFont="1" applyFill="1" applyBorder="1" applyAlignment="1">
      <alignment horizontal="right" vertical="top"/>
    </xf>
    <xf numFmtId="8" fontId="10" fillId="4" borderId="29" xfId="0" applyNumberFormat="1" applyFont="1" applyFill="1" applyBorder="1" applyAlignment="1">
      <alignment horizontal="right"/>
    </xf>
    <xf numFmtId="0" fontId="5" fillId="4" borderId="29" xfId="0" applyFont="1" applyFill="1" applyBorder="1" applyAlignment="1">
      <alignment horizontal="left" wrapText="1"/>
    </xf>
    <xf numFmtId="15" fontId="24" fillId="4" borderId="29" xfId="0" applyNumberFormat="1" applyFont="1" applyFill="1" applyBorder="1" applyAlignment="1">
      <alignment horizontal="left"/>
    </xf>
    <xf numFmtId="0" fontId="5" fillId="4" borderId="29" xfId="0" applyFont="1" applyFill="1" applyBorder="1"/>
    <xf numFmtId="173" fontId="10" fillId="4" borderId="29" xfId="0" applyNumberFormat="1" applyFont="1" applyFill="1" applyBorder="1" applyAlignment="1">
      <alignment horizontal="left"/>
    </xf>
    <xf numFmtId="15" fontId="20" fillId="4" borderId="29" xfId="0" applyNumberFormat="1" applyFont="1" applyFill="1" applyBorder="1" applyAlignment="1">
      <alignment horizontal="left" vertical="top" wrapText="1"/>
    </xf>
    <xf numFmtId="15" fontId="26" fillId="4" borderId="29" xfId="0" applyNumberFormat="1" applyFont="1" applyFill="1" applyBorder="1" applyAlignment="1">
      <alignment horizontal="left"/>
    </xf>
    <xf numFmtId="6" fontId="10" fillId="4" borderId="29" xfId="0" applyNumberFormat="1" applyFont="1" applyFill="1" applyBorder="1" applyAlignment="1">
      <alignment horizontal="right"/>
    </xf>
    <xf numFmtId="49" fontId="10" fillId="4" borderId="29" xfId="0" applyNumberFormat="1" applyFont="1" applyFill="1" applyBorder="1" applyAlignment="1">
      <alignment horizontal="right"/>
    </xf>
    <xf numFmtId="0" fontId="10" fillId="4" borderId="29" xfId="0" applyFont="1" applyFill="1" applyBorder="1" applyAlignment="1">
      <alignment horizontal="left" vertical="center"/>
    </xf>
    <xf numFmtId="8" fontId="10" fillId="4" borderId="29" xfId="0" applyNumberFormat="1" applyFont="1" applyFill="1" applyBorder="1" applyAlignment="1">
      <alignment horizontal="right" vertical="top"/>
    </xf>
    <xf numFmtId="2" fontId="10" fillId="4" borderId="29" xfId="0" applyNumberFormat="1" applyFont="1" applyFill="1" applyBorder="1" applyAlignment="1">
      <alignment horizontal="right" vertical="top"/>
    </xf>
    <xf numFmtId="0" fontId="10" fillId="4" borderId="29" xfId="0" applyFont="1" applyFill="1" applyBorder="1" applyAlignment="1">
      <alignment vertical="center"/>
    </xf>
    <xf numFmtId="0" fontId="24" fillId="4" borderId="29" xfId="0" applyFont="1" applyFill="1" applyBorder="1" applyAlignment="1">
      <alignment horizontal="left"/>
    </xf>
    <xf numFmtId="0" fontId="28" fillId="4" borderId="29" xfId="0" applyFont="1" applyFill="1" applyBorder="1" applyAlignment="1">
      <alignment horizontal="center"/>
    </xf>
    <xf numFmtId="0" fontId="28" fillId="4" borderId="29" xfId="0" applyFont="1" applyFill="1" applyBorder="1" applyAlignment="1">
      <alignment horizontal="right"/>
    </xf>
    <xf numFmtId="0" fontId="21" fillId="4" borderId="29" xfId="0" applyFont="1" applyFill="1" applyBorder="1" applyAlignment="1">
      <alignment horizontal="right"/>
    </xf>
    <xf numFmtId="0" fontId="3" fillId="4" borderId="29" xfId="0" applyFont="1" applyFill="1" applyBorder="1" applyAlignment="1">
      <alignment horizontal="right"/>
    </xf>
    <xf numFmtId="171" fontId="10" fillId="0" borderId="29" xfId="0" applyNumberFormat="1" applyFont="1" applyBorder="1" applyAlignment="1">
      <alignment horizontal="right"/>
    </xf>
    <xf numFmtId="166" fontId="10" fillId="0" borderId="29" xfId="0" applyNumberFormat="1" applyFont="1" applyBorder="1" applyAlignment="1">
      <alignment horizontal="right"/>
    </xf>
    <xf numFmtId="2" fontId="10" fillId="0" borderId="29" xfId="0" applyNumberFormat="1" applyFont="1" applyBorder="1" applyAlignment="1">
      <alignment horizontal="right"/>
    </xf>
    <xf numFmtId="172" fontId="10" fillId="0" borderId="29" xfId="0" applyNumberFormat="1" applyFont="1" applyBorder="1" applyAlignment="1">
      <alignment horizontal="right"/>
    </xf>
    <xf numFmtId="0" fontId="10" fillId="0" borderId="29" xfId="0" applyFont="1" applyBorder="1" applyAlignment="1">
      <alignment horizontal="right"/>
    </xf>
    <xf numFmtId="0" fontId="28" fillId="0" borderId="29" xfId="0" applyFont="1" applyBorder="1"/>
    <xf numFmtId="0" fontId="10" fillId="0" borderId="29" xfId="0" applyFont="1" applyBorder="1" applyAlignment="1">
      <alignment wrapText="1"/>
    </xf>
    <xf numFmtId="0" fontId="10" fillId="0" borderId="29" xfId="0" applyFont="1" applyBorder="1" applyAlignment="1">
      <alignment horizontal="left" wrapText="1"/>
    </xf>
    <xf numFmtId="171" fontId="10" fillId="0" borderId="29" xfId="0" applyNumberFormat="1" applyFont="1" applyBorder="1" applyAlignment="1">
      <alignment horizontal="right" wrapText="1"/>
    </xf>
    <xf numFmtId="166" fontId="10" fillId="0" borderId="29" xfId="0" applyNumberFormat="1" applyFont="1" applyBorder="1" applyAlignment="1">
      <alignment horizontal="right" wrapText="1"/>
    </xf>
    <xf numFmtId="166" fontId="10" fillId="0" borderId="29" xfId="0" applyNumberFormat="1" applyFont="1" applyBorder="1" applyAlignment="1">
      <alignment horizontal="right" vertical="top"/>
    </xf>
    <xf numFmtId="0" fontId="10" fillId="0" borderId="29" xfId="0" applyFont="1" applyBorder="1" applyAlignment="1">
      <alignment horizontal="right" vertical="top"/>
    </xf>
    <xf numFmtId="0" fontId="10" fillId="4" borderId="30" xfId="0" applyFont="1" applyFill="1" applyBorder="1" applyAlignment="1">
      <alignment horizontal="left" wrapText="1"/>
    </xf>
    <xf numFmtId="0" fontId="5" fillId="0" borderId="27" xfId="0" applyFont="1" applyBorder="1"/>
    <xf numFmtId="0" fontId="10" fillId="4" borderId="31" xfId="0" applyFont="1" applyFill="1" applyBorder="1" applyAlignment="1">
      <alignment horizontal="left"/>
    </xf>
    <xf numFmtId="0" fontId="10" fillId="4" borderId="32" xfId="0" applyFont="1" applyFill="1" applyBorder="1" applyAlignment="1">
      <alignment horizontal="right"/>
    </xf>
    <xf numFmtId="8" fontId="10" fillId="0" borderId="29" xfId="0" applyNumberFormat="1" applyFont="1" applyBorder="1" applyAlignment="1">
      <alignment horizontal="right"/>
    </xf>
    <xf numFmtId="0" fontId="5" fillId="0" borderId="29" xfId="0" applyFont="1" applyBorder="1" applyAlignment="1">
      <alignment horizontal="right"/>
    </xf>
    <xf numFmtId="6" fontId="10" fillId="0" borderId="29" xfId="0" applyNumberFormat="1" applyFont="1" applyBorder="1" applyAlignment="1">
      <alignment horizontal="right"/>
    </xf>
    <xf numFmtId="0" fontId="5" fillId="0" borderId="28" xfId="0" applyFont="1" applyBorder="1"/>
    <xf numFmtId="8" fontId="10" fillId="0" borderId="29" xfId="0" applyNumberFormat="1" applyFont="1" applyBorder="1" applyAlignment="1">
      <alignment horizontal="right" vertical="top"/>
    </xf>
    <xf numFmtId="0" fontId="30" fillId="0" borderId="29" xfId="0" applyFont="1" applyBorder="1"/>
    <xf numFmtId="0" fontId="19" fillId="0" borderId="29" xfId="0" applyFont="1" applyBorder="1" applyAlignment="1">
      <alignment horizontal="right"/>
    </xf>
    <xf numFmtId="0" fontId="3" fillId="0" borderId="29" xfId="0" applyFont="1" applyBorder="1"/>
    <xf numFmtId="0" fontId="3" fillId="0" borderId="29" xfId="0" applyFont="1" applyBorder="1" applyAlignment="1">
      <alignment horizontal="right"/>
    </xf>
    <xf numFmtId="166" fontId="3" fillId="0" borderId="0" xfId="0" applyNumberFormat="1" applyFont="1"/>
    <xf numFmtId="0" fontId="26" fillId="0" borderId="0" xfId="0" applyFont="1"/>
    <xf numFmtId="0" fontId="31" fillId="0" borderId="0" xfId="0" applyFont="1"/>
    <xf numFmtId="0" fontId="17" fillId="0" borderId="0" xfId="0" applyFont="1" applyAlignment="1">
      <alignment horizontal="center"/>
    </xf>
    <xf numFmtId="0" fontId="26" fillId="0" borderId="0" xfId="0" applyFont="1" applyAlignment="1">
      <alignment horizontal="center"/>
    </xf>
    <xf numFmtId="0" fontId="26" fillId="6" borderId="1" xfId="0" applyFont="1" applyFill="1" applyBorder="1"/>
    <xf numFmtId="0" fontId="5" fillId="6" borderId="1" xfId="0" applyFont="1" applyFill="1" applyBorder="1"/>
    <xf numFmtId="174" fontId="3" fillId="6" borderId="1" xfId="0" applyNumberFormat="1" applyFont="1" applyFill="1" applyBorder="1"/>
    <xf numFmtId="174" fontId="5" fillId="6" borderId="1" xfId="0" applyNumberFormat="1" applyFont="1" applyFill="1" applyBorder="1"/>
    <xf numFmtId="0" fontId="3" fillId="6" borderId="1" xfId="0" applyFont="1" applyFill="1" applyBorder="1"/>
    <xf numFmtId="174" fontId="3" fillId="0" borderId="0" xfId="0" applyNumberFormat="1" applyFont="1"/>
    <xf numFmtId="174" fontId="5" fillId="0" borderId="0" xfId="0" applyNumberFormat="1" applyFont="1"/>
    <xf numFmtId="0" fontId="25" fillId="0" borderId="0" xfId="0" applyFont="1"/>
    <xf numFmtId="0" fontId="17" fillId="0" borderId="0" xfId="0" applyFont="1" applyAlignment="1">
      <alignment horizontal="right"/>
    </xf>
    <xf numFmtId="0" fontId="26" fillId="0" borderId="0" xfId="0" applyFont="1" applyAlignment="1">
      <alignment horizontal="right"/>
    </xf>
    <xf numFmtId="0" fontId="5" fillId="0" borderId="0" xfId="0" applyFont="1" applyAlignment="1">
      <alignment vertical="top"/>
    </xf>
    <xf numFmtId="171" fontId="3" fillId="0" borderId="0" xfId="0" applyNumberFormat="1" applyFont="1"/>
    <xf numFmtId="171" fontId="26" fillId="0" borderId="0" xfId="0" applyNumberFormat="1" applyFont="1"/>
    <xf numFmtId="4" fontId="3" fillId="0" borderId="0" xfId="0" applyNumberFormat="1" applyFont="1"/>
    <xf numFmtId="171" fontId="32" fillId="0" borderId="0" xfId="0" applyNumberFormat="1" applyFont="1"/>
    <xf numFmtId="166" fontId="26" fillId="0" borderId="0" xfId="0" applyNumberFormat="1" applyFont="1"/>
    <xf numFmtId="166" fontId="32" fillId="0" borderId="0" xfId="0" applyNumberFormat="1" applyFont="1"/>
    <xf numFmtId="10" fontId="5" fillId="0" borderId="0" xfId="0" applyNumberFormat="1" applyFont="1"/>
    <xf numFmtId="0" fontId="5" fillId="0" borderId="0" xfId="0" applyFont="1" applyAlignment="1">
      <alignment wrapText="1"/>
    </xf>
    <xf numFmtId="175" fontId="5" fillId="0" borderId="0" xfId="0" applyNumberFormat="1" applyFont="1"/>
    <xf numFmtId="176" fontId="5" fillId="0" borderId="0" xfId="0" applyNumberFormat="1" applyFont="1"/>
    <xf numFmtId="0" fontId="33" fillId="0" borderId="0" xfId="0" applyFont="1"/>
    <xf numFmtId="164" fontId="5" fillId="0" borderId="0" xfId="0" applyNumberFormat="1" applyFont="1"/>
    <xf numFmtId="166" fontId="5" fillId="0" borderId="0" xfId="0" applyNumberFormat="1" applyFont="1" applyAlignment="1">
      <alignment horizontal="right"/>
    </xf>
    <xf numFmtId="2" fontId="5" fillId="0" borderId="0" xfId="0" applyNumberFormat="1" applyFont="1"/>
    <xf numFmtId="0" fontId="34" fillId="0" borderId="0" xfId="0" applyFont="1"/>
    <xf numFmtId="172" fontId="5" fillId="0" borderId="0" xfId="0" applyNumberFormat="1" applyFont="1"/>
    <xf numFmtId="0" fontId="35" fillId="0" borderId="0" xfId="0" applyFont="1"/>
    <xf numFmtId="0" fontId="17" fillId="0" borderId="0" xfId="0" applyFont="1"/>
    <xf numFmtId="0" fontId="36" fillId="0" borderId="0" xfId="0" applyFont="1"/>
    <xf numFmtId="0" fontId="25" fillId="5" borderId="1" xfId="0" applyFont="1" applyFill="1" applyBorder="1"/>
    <xf numFmtId="0" fontId="5" fillId="4" borderId="1" xfId="0" applyFont="1" applyFill="1" applyBorder="1"/>
    <xf numFmtId="0" fontId="37" fillId="4" borderId="1" xfId="0" applyFont="1" applyFill="1" applyBorder="1"/>
    <xf numFmtId="177" fontId="5" fillId="0" borderId="0" xfId="0" applyNumberFormat="1" applyFont="1"/>
    <xf numFmtId="175" fontId="3" fillId="0" borderId="0" xfId="0" applyNumberFormat="1" applyFont="1"/>
    <xf numFmtId="0" fontId="38" fillId="0" borderId="0" xfId="0" applyFont="1"/>
    <xf numFmtId="172" fontId="3" fillId="0" borderId="0" xfId="0" applyNumberFormat="1" applyFont="1"/>
    <xf numFmtId="0" fontId="39" fillId="0" borderId="0" xfId="0" applyFont="1"/>
    <xf numFmtId="0" fontId="26" fillId="7" borderId="1" xfId="0" applyFont="1" applyFill="1" applyBorder="1" applyAlignment="1">
      <alignment horizontal="center"/>
    </xf>
    <xf numFmtId="10" fontId="26" fillId="7" borderId="1" xfId="0" applyNumberFormat="1" applyFont="1" applyFill="1" applyBorder="1" applyAlignment="1">
      <alignment horizontal="right"/>
    </xf>
    <xf numFmtId="0" fontId="40" fillId="2" borderId="1" xfId="0" applyFont="1" applyFill="1" applyBorder="1"/>
    <xf numFmtId="178" fontId="5" fillId="0" borderId="0" xfId="0" applyNumberFormat="1" applyFont="1"/>
    <xf numFmtId="2" fontId="3" fillId="0" borderId="0" xfId="0" applyNumberFormat="1" applyFont="1"/>
    <xf numFmtId="167" fontId="3" fillId="0" borderId="0" xfId="0" applyNumberFormat="1" applyFont="1"/>
    <xf numFmtId="167" fontId="5" fillId="0" borderId="0" xfId="0" applyNumberFormat="1" applyFont="1"/>
    <xf numFmtId="0" fontId="26" fillId="8" borderId="1" xfId="0" applyFont="1" applyFill="1" applyBorder="1"/>
    <xf numFmtId="9" fontId="3" fillId="0" borderId="0" xfId="0" applyNumberFormat="1" applyFont="1"/>
    <xf numFmtId="9" fontId="5" fillId="0" borderId="0" xfId="0" applyNumberFormat="1" applyFont="1"/>
    <xf numFmtId="10" fontId="3" fillId="0" borderId="0" xfId="0" applyNumberFormat="1" applyFont="1"/>
    <xf numFmtId="15" fontId="26" fillId="4" borderId="1" xfId="0" applyNumberFormat="1" applyFont="1" applyFill="1" applyBorder="1" applyAlignment="1">
      <alignment horizontal="left"/>
    </xf>
    <xf numFmtId="15" fontId="25" fillId="4" borderId="1" xfId="0" applyNumberFormat="1" applyFont="1" applyFill="1" applyBorder="1" applyAlignment="1">
      <alignment horizontal="left"/>
    </xf>
    <xf numFmtId="8" fontId="5" fillId="0" borderId="0" xfId="0" applyNumberFormat="1" applyFont="1"/>
    <xf numFmtId="0" fontId="3" fillId="0" borderId="0" xfId="0" applyFont="1" applyAlignment="1">
      <alignment wrapText="1"/>
    </xf>
    <xf numFmtId="0" fontId="41" fillId="0" borderId="0" xfId="0" applyFont="1" applyAlignment="1">
      <alignment horizontal="center" wrapText="1"/>
    </xf>
    <xf numFmtId="0" fontId="24" fillId="0" borderId="0" xfId="0" applyFont="1"/>
    <xf numFmtId="0" fontId="42" fillId="9" borderId="33" xfId="0" applyFont="1" applyFill="1" applyBorder="1" applyAlignment="1">
      <alignment horizontal="center" vertical="center"/>
    </xf>
    <xf numFmtId="0" fontId="25" fillId="10" borderId="1" xfId="0" applyFont="1" applyFill="1" applyBorder="1" applyAlignment="1">
      <alignment horizontal="left" vertical="center"/>
    </xf>
    <xf numFmtId="0" fontId="25" fillId="0" borderId="0" xfId="0" applyFont="1" applyAlignment="1">
      <alignment horizontal="left" vertical="center"/>
    </xf>
    <xf numFmtId="0" fontId="5" fillId="0" borderId="0" xfId="0" applyFont="1" applyAlignment="1">
      <alignment horizontal="right"/>
    </xf>
    <xf numFmtId="0" fontId="25" fillId="0" borderId="0" xfId="0" applyFont="1" applyAlignment="1">
      <alignment horizontal="center"/>
    </xf>
    <xf numFmtId="0" fontId="6" fillId="11" borderId="1" xfId="0" applyFont="1" applyFill="1" applyBorder="1" applyAlignment="1">
      <alignment horizontal="center"/>
    </xf>
    <xf numFmtId="179" fontId="26" fillId="10" borderId="12" xfId="0" applyNumberFormat="1" applyFont="1" applyFill="1" applyBorder="1"/>
    <xf numFmtId="0" fontId="43" fillId="0" borderId="0" xfId="0" applyFont="1" applyAlignment="1">
      <alignment horizontal="right"/>
    </xf>
    <xf numFmtId="0" fontId="26" fillId="0" borderId="0" xfId="0" applyFont="1" applyAlignment="1">
      <alignment horizontal="center" wrapText="1"/>
    </xf>
    <xf numFmtId="0" fontId="26" fillId="0" borderId="23" xfId="0" applyFont="1" applyBorder="1" applyAlignment="1">
      <alignment horizontal="center"/>
    </xf>
    <xf numFmtId="0" fontId="26" fillId="0" borderId="37" xfId="0" applyFont="1" applyBorder="1" applyAlignment="1">
      <alignment horizontal="center"/>
    </xf>
    <xf numFmtId="0" fontId="26" fillId="0" borderId="38" xfId="0" applyFont="1" applyBorder="1" applyAlignment="1">
      <alignment horizontal="center"/>
    </xf>
    <xf numFmtId="0" fontId="26" fillId="0" borderId="13" xfId="0" quotePrefix="1" applyFont="1" applyBorder="1" applyAlignment="1">
      <alignment horizontal="center"/>
    </xf>
    <xf numFmtId="0" fontId="26" fillId="0" borderId="15" xfId="0" applyFont="1" applyBorder="1" applyAlignment="1">
      <alignment horizontal="center"/>
    </xf>
    <xf numFmtId="0" fontId="26" fillId="0" borderId="15" xfId="0" quotePrefix="1" applyFont="1" applyBorder="1" applyAlignment="1">
      <alignment horizontal="center"/>
    </xf>
    <xf numFmtId="0" fontId="44" fillId="0" borderId="0" xfId="0" applyFont="1" applyAlignment="1">
      <alignment vertical="top"/>
    </xf>
    <xf numFmtId="0" fontId="5" fillId="11" borderId="1" xfId="0" applyFont="1" applyFill="1" applyBorder="1" applyAlignment="1">
      <alignment vertical="top"/>
    </xf>
    <xf numFmtId="165" fontId="5" fillId="10" borderId="40" xfId="0" applyNumberFormat="1" applyFont="1" applyFill="1" applyBorder="1" applyAlignment="1">
      <alignment vertical="top"/>
    </xf>
    <xf numFmtId="179" fontId="5" fillId="0" borderId="38" xfId="0" applyNumberFormat="1" applyFont="1" applyBorder="1" applyAlignment="1">
      <alignment vertical="center"/>
    </xf>
    <xf numFmtId="44" fontId="5" fillId="0" borderId="38" xfId="0" applyNumberFormat="1" applyFont="1" applyBorder="1" applyAlignment="1">
      <alignment vertical="center"/>
    </xf>
    <xf numFmtId="165" fontId="5" fillId="0" borderId="38" xfId="0" applyNumberFormat="1" applyFont="1" applyBorder="1" applyAlignment="1">
      <alignment vertical="center"/>
    </xf>
    <xf numFmtId="165" fontId="5" fillId="0" borderId="39" xfId="0" applyNumberFormat="1" applyFont="1" applyBorder="1" applyAlignment="1">
      <alignment vertical="center"/>
    </xf>
    <xf numFmtId="10" fontId="5" fillId="0" borderId="38" xfId="0" applyNumberFormat="1" applyFont="1" applyBorder="1" applyAlignment="1">
      <alignment vertical="center"/>
    </xf>
    <xf numFmtId="10" fontId="5" fillId="0" borderId="0" xfId="0" applyNumberFormat="1" applyFont="1" applyAlignment="1">
      <alignment vertical="center"/>
    </xf>
    <xf numFmtId="0" fontId="5" fillId="10" borderId="1" xfId="0" applyFont="1" applyFill="1" applyBorder="1" applyAlignment="1">
      <alignment vertical="top"/>
    </xf>
    <xf numFmtId="0" fontId="26" fillId="12" borderId="24" xfId="0" applyFont="1" applyFill="1" applyBorder="1" applyAlignment="1">
      <alignment vertical="top"/>
    </xf>
    <xf numFmtId="0" fontId="26" fillId="12" borderId="41" xfId="0" applyFont="1" applyFill="1" applyBorder="1" applyAlignment="1">
      <alignment vertical="top"/>
    </xf>
    <xf numFmtId="170" fontId="26" fillId="12" borderId="12" xfId="0" applyNumberFormat="1" applyFont="1" applyFill="1" applyBorder="1" applyAlignment="1">
      <alignment vertical="top"/>
    </xf>
    <xf numFmtId="0" fontId="26" fillId="12" borderId="42" xfId="0" applyFont="1" applyFill="1" applyBorder="1" applyAlignment="1">
      <alignment vertical="center"/>
    </xf>
    <xf numFmtId="165" fontId="26" fillId="12" borderId="42" xfId="0" applyNumberFormat="1" applyFont="1" applyFill="1" applyBorder="1" applyAlignment="1">
      <alignment vertical="center"/>
    </xf>
    <xf numFmtId="0" fontId="26" fillId="12" borderId="1" xfId="0" applyFont="1" applyFill="1" applyBorder="1" applyAlignment="1">
      <alignment vertical="center"/>
    </xf>
    <xf numFmtId="165" fontId="26" fillId="12" borderId="12" xfId="0" applyNumberFormat="1" applyFont="1" applyFill="1" applyBorder="1" applyAlignment="1">
      <alignment vertical="center"/>
    </xf>
    <xf numFmtId="10" fontId="26" fillId="12" borderId="42" xfId="0" applyNumberFormat="1" applyFont="1" applyFill="1" applyBorder="1" applyAlignment="1">
      <alignment vertical="center"/>
    </xf>
    <xf numFmtId="10" fontId="26" fillId="12" borderId="1" xfId="0" applyNumberFormat="1" applyFont="1" applyFill="1" applyBorder="1" applyAlignment="1">
      <alignment vertical="center"/>
    </xf>
    <xf numFmtId="170" fontId="5" fillId="10" borderId="40" xfId="0" applyNumberFormat="1" applyFont="1" applyFill="1" applyBorder="1" applyAlignment="1">
      <alignment vertical="top"/>
    </xf>
    <xf numFmtId="41" fontId="5" fillId="0" borderId="38" xfId="0" applyNumberFormat="1" applyFont="1" applyBorder="1" applyAlignment="1">
      <alignment vertical="center"/>
    </xf>
    <xf numFmtId="180" fontId="5" fillId="0" borderId="38" xfId="0" applyNumberFormat="1" applyFont="1" applyBorder="1" applyAlignment="1">
      <alignment vertical="center"/>
    </xf>
    <xf numFmtId="0" fontId="5" fillId="0" borderId="39" xfId="0" applyFont="1" applyBorder="1" applyAlignment="1">
      <alignment vertical="center"/>
    </xf>
    <xf numFmtId="181" fontId="5" fillId="10" borderId="40" xfId="0" applyNumberFormat="1" applyFont="1" applyFill="1" applyBorder="1" applyAlignment="1">
      <alignment vertical="top"/>
    </xf>
    <xf numFmtId="41" fontId="5" fillId="9" borderId="43" xfId="0" applyNumberFormat="1" applyFont="1" applyFill="1" applyBorder="1" applyAlignment="1">
      <alignment vertical="center"/>
    </xf>
    <xf numFmtId="170" fontId="5" fillId="4" borderId="40" xfId="0" applyNumberFormat="1" applyFont="1" applyFill="1" applyBorder="1" applyAlignment="1">
      <alignment vertical="center"/>
    </xf>
    <xf numFmtId="41" fontId="5" fillId="9" borderId="40" xfId="0" applyNumberFormat="1" applyFont="1" applyFill="1" applyBorder="1" applyAlignment="1">
      <alignment vertical="center"/>
    </xf>
    <xf numFmtId="0" fontId="5" fillId="12" borderId="41" xfId="0" applyFont="1" applyFill="1" applyBorder="1"/>
    <xf numFmtId="0" fontId="5" fillId="12" borderId="12" xfId="0" applyFont="1" applyFill="1" applyBorder="1"/>
    <xf numFmtId="41" fontId="5" fillId="12" borderId="42" xfId="0" applyNumberFormat="1" applyFont="1" applyFill="1" applyBorder="1" applyAlignment="1">
      <alignment vertical="center"/>
    </xf>
    <xf numFmtId="0" fontId="5" fillId="12" borderId="1" xfId="0" applyFont="1" applyFill="1" applyBorder="1" applyAlignment="1">
      <alignment vertical="center"/>
    </xf>
    <xf numFmtId="0" fontId="5" fillId="11" borderId="1" xfId="0" applyFont="1" applyFill="1" applyBorder="1" applyAlignment="1">
      <alignment vertical="center"/>
    </xf>
    <xf numFmtId="0" fontId="5" fillId="12" borderId="41" xfId="0" applyFont="1" applyFill="1" applyBorder="1" applyAlignment="1">
      <alignment vertical="top"/>
    </xf>
    <xf numFmtId="0" fontId="5" fillId="12" borderId="12" xfId="0" applyFont="1" applyFill="1" applyBorder="1" applyAlignment="1">
      <alignment vertical="top"/>
    </xf>
    <xf numFmtId="41" fontId="26" fillId="12" borderId="42" xfId="0" applyNumberFormat="1" applyFont="1" applyFill="1" applyBorder="1" applyAlignment="1">
      <alignment vertical="center"/>
    </xf>
    <xf numFmtId="170" fontId="5" fillId="0" borderId="39" xfId="0" applyNumberFormat="1" applyFont="1" applyBorder="1" applyAlignment="1">
      <alignment vertical="top"/>
    </xf>
    <xf numFmtId="41" fontId="3" fillId="9" borderId="40" xfId="0" applyNumberFormat="1" applyFont="1" applyFill="1" applyBorder="1" applyAlignment="1">
      <alignment horizontal="right" vertical="center" wrapText="1"/>
    </xf>
    <xf numFmtId="170" fontId="5" fillId="0" borderId="7" xfId="0" applyNumberFormat="1" applyFont="1" applyBorder="1" applyAlignment="1">
      <alignment vertical="top"/>
    </xf>
    <xf numFmtId="41" fontId="3" fillId="9" borderId="9" xfId="0" applyNumberFormat="1" applyFont="1" applyFill="1" applyBorder="1" applyAlignment="1">
      <alignment horizontal="right" vertical="center" wrapText="1"/>
    </xf>
    <xf numFmtId="0" fontId="5" fillId="13" borderId="44" xfId="0" applyFont="1" applyFill="1" applyBorder="1"/>
    <xf numFmtId="0" fontId="5" fillId="13" borderId="45" xfId="0" applyFont="1" applyFill="1" applyBorder="1" applyAlignment="1">
      <alignment vertical="top"/>
    </xf>
    <xf numFmtId="170" fontId="5" fillId="13" borderId="46" xfId="0" applyNumberFormat="1" applyFont="1" applyFill="1" applyBorder="1" applyAlignment="1">
      <alignment vertical="top"/>
    </xf>
    <xf numFmtId="0" fontId="5" fillId="13" borderId="46" xfId="0" applyFont="1" applyFill="1" applyBorder="1" applyAlignment="1">
      <alignment vertical="center"/>
    </xf>
    <xf numFmtId="165" fontId="5" fillId="13" borderId="45" xfId="0" applyNumberFormat="1" applyFont="1" applyFill="1" applyBorder="1" applyAlignment="1">
      <alignment vertical="center"/>
    </xf>
    <xf numFmtId="0" fontId="5" fillId="13" borderId="47" xfId="0" applyFont="1" applyFill="1" applyBorder="1" applyAlignment="1">
      <alignment vertical="center"/>
    </xf>
    <xf numFmtId="0" fontId="5" fillId="13" borderId="45" xfId="0" applyFont="1" applyFill="1" applyBorder="1" applyAlignment="1">
      <alignment vertical="center"/>
    </xf>
    <xf numFmtId="165" fontId="5" fillId="13" borderId="46" xfId="0" applyNumberFormat="1" applyFont="1" applyFill="1" applyBorder="1" applyAlignment="1">
      <alignment vertical="center"/>
    </xf>
    <xf numFmtId="10" fontId="5" fillId="13" borderId="48" xfId="0" applyNumberFormat="1" applyFont="1" applyFill="1" applyBorder="1" applyAlignment="1">
      <alignment vertical="center"/>
    </xf>
    <xf numFmtId="10" fontId="5" fillId="13" borderId="1" xfId="0" applyNumberFormat="1" applyFont="1" applyFill="1" applyBorder="1" applyAlignment="1">
      <alignment vertical="center"/>
    </xf>
    <xf numFmtId="0" fontId="26" fillId="0" borderId="0" xfId="0" applyFont="1" applyAlignment="1">
      <alignment vertical="top"/>
    </xf>
    <xf numFmtId="9" fontId="5" fillId="0" borderId="39" xfId="0" applyNumberFormat="1" applyFont="1" applyBorder="1" applyAlignment="1">
      <alignment vertical="top"/>
    </xf>
    <xf numFmtId="9" fontId="26" fillId="0" borderId="39" xfId="0" applyNumberFormat="1" applyFont="1" applyBorder="1" applyAlignment="1">
      <alignment vertical="center"/>
    </xf>
    <xf numFmtId="165" fontId="26" fillId="0" borderId="7" xfId="0" applyNumberFormat="1" applyFont="1" applyBorder="1" applyAlignment="1">
      <alignment vertical="center"/>
    </xf>
    <xf numFmtId="165" fontId="26" fillId="0" borderId="39" xfId="0" applyNumberFormat="1" applyFont="1" applyBorder="1" applyAlignment="1">
      <alignment vertical="center"/>
    </xf>
    <xf numFmtId="0" fontId="26" fillId="0" borderId="0" xfId="0" applyFont="1" applyAlignment="1">
      <alignment vertical="center"/>
    </xf>
    <xf numFmtId="10" fontId="26" fillId="0" borderId="38" xfId="0" applyNumberFormat="1" applyFont="1" applyBorder="1" applyAlignment="1">
      <alignment vertical="center"/>
    </xf>
    <xf numFmtId="10" fontId="26" fillId="0" borderId="0" xfId="0" applyNumberFormat="1" applyFont="1" applyAlignment="1">
      <alignment vertical="center"/>
    </xf>
    <xf numFmtId="0" fontId="5" fillId="0" borderId="0" xfId="0" applyFont="1" applyAlignment="1">
      <alignment horizontal="left" vertical="top"/>
    </xf>
    <xf numFmtId="9" fontId="5" fillId="0" borderId="39" xfId="0" applyNumberFormat="1" applyFont="1" applyBorder="1" applyAlignment="1">
      <alignment vertical="center"/>
    </xf>
    <xf numFmtId="0" fontId="26" fillId="0" borderId="0" xfId="0" applyFont="1" applyAlignment="1">
      <alignment horizontal="left" vertical="top"/>
    </xf>
    <xf numFmtId="0" fontId="5" fillId="0" borderId="39" xfId="0" applyFont="1" applyBorder="1" applyAlignment="1">
      <alignment vertical="top"/>
    </xf>
    <xf numFmtId="167" fontId="5" fillId="0" borderId="39" xfId="0" applyNumberFormat="1" applyFont="1" applyBorder="1" applyAlignment="1">
      <alignment vertical="top"/>
    </xf>
    <xf numFmtId="165" fontId="45" fillId="0" borderId="39" xfId="0" applyNumberFormat="1" applyFont="1" applyBorder="1" applyAlignment="1">
      <alignment vertical="center"/>
    </xf>
    <xf numFmtId="167" fontId="5" fillId="0" borderId="39" xfId="0" applyNumberFormat="1" applyFont="1" applyBorder="1" applyAlignment="1">
      <alignment vertical="center"/>
    </xf>
    <xf numFmtId="10" fontId="45" fillId="0" borderId="38" xfId="0" applyNumberFormat="1" applyFont="1" applyBorder="1" applyAlignment="1">
      <alignment vertical="center"/>
    </xf>
    <xf numFmtId="10" fontId="45" fillId="0" borderId="0" xfId="0" applyNumberFormat="1" applyFont="1" applyAlignment="1">
      <alignment vertical="center"/>
    </xf>
    <xf numFmtId="0" fontId="5" fillId="14" borderId="1" xfId="0" applyFont="1" applyFill="1" applyBorder="1" applyAlignment="1">
      <alignment vertical="top"/>
    </xf>
    <xf numFmtId="0" fontId="5" fillId="14" borderId="9" xfId="0" applyFont="1" applyFill="1" applyBorder="1" applyAlignment="1">
      <alignment vertical="top"/>
    </xf>
    <xf numFmtId="0" fontId="26" fillId="14" borderId="9" xfId="0" applyFont="1" applyFill="1" applyBorder="1" applyAlignment="1">
      <alignment vertical="center"/>
    </xf>
    <xf numFmtId="165" fontId="26" fillId="14" borderId="16" xfId="0" applyNumberFormat="1" applyFont="1" applyFill="1" applyBorder="1" applyAlignment="1">
      <alignment vertical="center"/>
    </xf>
    <xf numFmtId="0" fontId="26" fillId="14" borderId="25" xfId="0" applyFont="1" applyFill="1" applyBorder="1" applyAlignment="1">
      <alignment vertical="center"/>
    </xf>
    <xf numFmtId="165" fontId="26" fillId="14" borderId="9" xfId="0" applyNumberFormat="1" applyFont="1" applyFill="1" applyBorder="1" applyAlignment="1">
      <alignment vertical="center"/>
    </xf>
    <xf numFmtId="10" fontId="26" fillId="14" borderId="16" xfId="0" applyNumberFormat="1" applyFont="1" applyFill="1" applyBorder="1" applyAlignment="1">
      <alignment vertical="center"/>
    </xf>
    <xf numFmtId="10" fontId="26" fillId="14" borderId="1" xfId="0" applyNumberFormat="1" applyFont="1" applyFill="1" applyBorder="1" applyAlignment="1">
      <alignment vertical="center"/>
    </xf>
    <xf numFmtId="0" fontId="5" fillId="14" borderId="40" xfId="0" applyFont="1" applyFill="1" applyBorder="1" applyAlignment="1">
      <alignment vertical="top"/>
    </xf>
    <xf numFmtId="0" fontId="26" fillId="14" borderId="40" xfId="0" applyFont="1" applyFill="1" applyBorder="1" applyAlignment="1">
      <alignment vertical="center"/>
    </xf>
    <xf numFmtId="165" fontId="26" fillId="14" borderId="43" xfId="0" applyNumberFormat="1" applyFont="1" applyFill="1" applyBorder="1" applyAlignment="1">
      <alignment vertical="center"/>
    </xf>
    <xf numFmtId="0" fontId="26" fillId="14" borderId="1" xfId="0" applyFont="1" applyFill="1" applyBorder="1" applyAlignment="1">
      <alignment vertical="center"/>
    </xf>
    <xf numFmtId="165" fontId="26" fillId="14" borderId="40" xfId="0" applyNumberFormat="1" applyFont="1" applyFill="1" applyBorder="1" applyAlignment="1">
      <alignment vertical="center"/>
    </xf>
    <xf numFmtId="10" fontId="26" fillId="14" borderId="43" xfId="0" applyNumberFormat="1" applyFont="1" applyFill="1" applyBorder="1" applyAlignment="1">
      <alignment vertical="center"/>
    </xf>
    <xf numFmtId="170" fontId="5" fillId="13" borderId="49" xfId="0" applyNumberFormat="1" applyFont="1" applyFill="1" applyBorder="1" applyAlignment="1">
      <alignment vertical="top"/>
    </xf>
    <xf numFmtId="0" fontId="5" fillId="13" borderId="49" xfId="0" applyFont="1" applyFill="1" applyBorder="1" applyAlignment="1">
      <alignment vertical="center"/>
    </xf>
    <xf numFmtId="165" fontId="5" fillId="13" borderId="49" xfId="0" applyNumberFormat="1" applyFont="1" applyFill="1" applyBorder="1" applyAlignment="1">
      <alignment vertical="center"/>
    </xf>
    <xf numFmtId="182" fontId="5" fillId="10" borderId="12" xfId="0" applyNumberFormat="1" applyFont="1" applyFill="1" applyBorder="1"/>
    <xf numFmtId="0" fontId="46" fillId="0" borderId="0" xfId="0" applyFont="1"/>
    <xf numFmtId="0" fontId="5" fillId="9" borderId="1" xfId="0" applyFont="1" applyFill="1" applyBorder="1"/>
    <xf numFmtId="183" fontId="5" fillId="9" borderId="40" xfId="0" applyNumberFormat="1" applyFont="1" applyFill="1" applyBorder="1" applyAlignment="1">
      <alignment vertical="center"/>
    </xf>
    <xf numFmtId="0" fontId="26" fillId="0" borderId="39" xfId="0" applyFont="1" applyBorder="1" applyAlignment="1">
      <alignment vertical="center"/>
    </xf>
    <xf numFmtId="0" fontId="26" fillId="0" borderId="13" xfId="0" applyFont="1" applyBorder="1" applyAlignment="1">
      <alignment horizontal="center"/>
    </xf>
    <xf numFmtId="0" fontId="5" fillId="10" borderId="1" xfId="0" applyFont="1" applyFill="1" applyBorder="1" applyAlignment="1">
      <alignment vertical="top" wrapText="1"/>
    </xf>
    <xf numFmtId="0" fontId="5" fillId="0" borderId="7" xfId="0" applyFont="1" applyBorder="1" applyAlignment="1">
      <alignment vertical="center"/>
    </xf>
    <xf numFmtId="0" fontId="26" fillId="12" borderId="24" xfId="0" applyFont="1" applyFill="1" applyBorder="1" applyAlignment="1">
      <alignment vertical="top" wrapText="1"/>
    </xf>
    <xf numFmtId="0" fontId="5" fillId="0" borderId="0" xfId="0" applyFont="1" applyAlignment="1">
      <alignment vertical="center" wrapText="1"/>
    </xf>
    <xf numFmtId="0" fontId="5" fillId="0" borderId="0" xfId="0" applyFont="1" applyAlignment="1">
      <alignment vertical="top" wrapText="1"/>
    </xf>
    <xf numFmtId="9" fontId="5" fillId="0" borderId="0" xfId="0" applyNumberFormat="1" applyFont="1" applyAlignment="1">
      <alignment vertical="center"/>
    </xf>
    <xf numFmtId="165" fontId="5" fillId="0" borderId="7" xfId="0" applyNumberFormat="1" applyFont="1" applyBorder="1" applyAlignment="1">
      <alignment vertical="center"/>
    </xf>
    <xf numFmtId="0" fontId="26" fillId="0" borderId="0" xfId="0" applyFont="1" applyAlignment="1">
      <alignment horizontal="left" vertical="top" wrapText="1"/>
    </xf>
    <xf numFmtId="165" fontId="45" fillId="0" borderId="7" xfId="0" applyNumberFormat="1" applyFont="1" applyBorder="1" applyAlignment="1">
      <alignment vertical="center"/>
    </xf>
    <xf numFmtId="0" fontId="5" fillId="14" borderId="25" xfId="0" applyFont="1" applyFill="1" applyBorder="1" applyAlignment="1">
      <alignment vertical="center"/>
    </xf>
    <xf numFmtId="165" fontId="26" fillId="14" borderId="50" xfId="0" applyNumberFormat="1" applyFont="1" applyFill="1" applyBorder="1" applyAlignment="1">
      <alignment vertical="center"/>
    </xf>
    <xf numFmtId="0" fontId="5" fillId="14" borderId="1" xfId="0" applyFont="1" applyFill="1" applyBorder="1" applyAlignment="1">
      <alignment vertical="center"/>
    </xf>
    <xf numFmtId="165" fontId="26" fillId="14" borderId="51" xfId="0" applyNumberFormat="1" applyFont="1" applyFill="1" applyBorder="1" applyAlignment="1">
      <alignment vertical="center"/>
    </xf>
    <xf numFmtId="165" fontId="5" fillId="13" borderId="52" xfId="0" applyNumberFormat="1" applyFont="1" applyFill="1" applyBorder="1" applyAlignment="1">
      <alignment vertical="center"/>
    </xf>
    <xf numFmtId="165" fontId="5" fillId="0" borderId="38" xfId="0" applyNumberFormat="1" applyFont="1" applyBorder="1" applyAlignment="1">
      <alignment horizontal="right" vertical="center"/>
    </xf>
    <xf numFmtId="0" fontId="25" fillId="10" borderId="1" xfId="0" applyFont="1" applyFill="1" applyBorder="1" applyAlignment="1">
      <alignment horizontal="center" vertical="center"/>
    </xf>
    <xf numFmtId="0" fontId="26" fillId="12" borderId="12" xfId="0" applyFont="1" applyFill="1" applyBorder="1" applyAlignment="1">
      <alignment vertical="center"/>
    </xf>
    <xf numFmtId="0" fontId="5" fillId="12" borderId="12" xfId="0" applyFont="1" applyFill="1" applyBorder="1" applyAlignment="1">
      <alignment vertical="center"/>
    </xf>
    <xf numFmtId="165" fontId="26" fillId="0" borderId="14" xfId="0" applyNumberFormat="1" applyFont="1" applyBorder="1" applyAlignment="1">
      <alignment vertical="center"/>
    </xf>
    <xf numFmtId="0" fontId="5" fillId="13" borderId="53" xfId="0" applyFont="1" applyFill="1" applyBorder="1"/>
    <xf numFmtId="0" fontId="5" fillId="13" borderId="54" xfId="0" applyFont="1" applyFill="1" applyBorder="1" applyAlignment="1">
      <alignment vertical="top"/>
    </xf>
    <xf numFmtId="0" fontId="25" fillId="10" borderId="1" xfId="0" applyFont="1" applyFill="1" applyBorder="1" applyAlignment="1">
      <alignment vertical="center"/>
    </xf>
    <xf numFmtId="0" fontId="5" fillId="10" borderId="1" xfId="0" applyFont="1" applyFill="1" applyBorder="1"/>
    <xf numFmtId="179" fontId="5" fillId="9" borderId="40" xfId="0" applyNumberFormat="1" applyFont="1" applyFill="1" applyBorder="1" applyAlignment="1">
      <alignment vertical="center"/>
    </xf>
    <xf numFmtId="1" fontId="5" fillId="9" borderId="40" xfId="0" applyNumberFormat="1" applyFont="1" applyFill="1" applyBorder="1" applyAlignment="1">
      <alignment vertical="center"/>
    </xf>
    <xf numFmtId="184" fontId="5" fillId="10" borderId="40" xfId="0" applyNumberFormat="1" applyFont="1" applyFill="1" applyBorder="1" applyAlignment="1">
      <alignment vertical="top"/>
    </xf>
    <xf numFmtId="170" fontId="5" fillId="0" borderId="38" xfId="0" applyNumberFormat="1" applyFont="1" applyBorder="1" applyAlignment="1">
      <alignment vertical="center"/>
    </xf>
    <xf numFmtId="1" fontId="5" fillId="4" borderId="40" xfId="0" applyNumberFormat="1" applyFont="1" applyFill="1" applyBorder="1" applyAlignment="1">
      <alignment vertical="center"/>
    </xf>
    <xf numFmtId="165" fontId="45" fillId="15" borderId="43" xfId="0" applyNumberFormat="1" applyFont="1" applyFill="1" applyBorder="1" applyAlignment="1">
      <alignment vertical="center"/>
    </xf>
    <xf numFmtId="0" fontId="47" fillId="0" borderId="0" xfId="0" applyFont="1"/>
    <xf numFmtId="0" fontId="48" fillId="0" borderId="0" xfId="0" applyFont="1" applyAlignment="1">
      <alignment vertical="top"/>
    </xf>
    <xf numFmtId="0" fontId="47" fillId="0" borderId="0" xfId="0" applyFont="1" applyAlignment="1">
      <alignment vertical="top"/>
    </xf>
    <xf numFmtId="9" fontId="47" fillId="0" borderId="39" xfId="0" applyNumberFormat="1" applyFont="1" applyBorder="1" applyAlignment="1">
      <alignment vertical="top"/>
    </xf>
    <xf numFmtId="9" fontId="47" fillId="0" borderId="0" xfId="0" applyNumberFormat="1" applyFont="1" applyAlignment="1">
      <alignment vertical="center"/>
    </xf>
    <xf numFmtId="165" fontId="48" fillId="0" borderId="7" xfId="0" applyNumberFormat="1" applyFont="1" applyBorder="1" applyAlignment="1">
      <alignment vertical="center"/>
    </xf>
    <xf numFmtId="0" fontId="48" fillId="0" borderId="39" xfId="0" applyFont="1" applyBorder="1" applyAlignment="1">
      <alignment vertical="center"/>
    </xf>
    <xf numFmtId="9" fontId="48" fillId="0" borderId="39" xfId="0" applyNumberFormat="1" applyFont="1" applyBorder="1" applyAlignment="1">
      <alignment vertical="center"/>
    </xf>
    <xf numFmtId="0" fontId="48" fillId="0" borderId="0" xfId="0" applyFont="1" applyAlignment="1">
      <alignment vertical="center"/>
    </xf>
    <xf numFmtId="165" fontId="48" fillId="0" borderId="39" xfId="0" applyNumberFormat="1" applyFont="1" applyBorder="1" applyAlignment="1">
      <alignment vertical="center"/>
    </xf>
    <xf numFmtId="10" fontId="48" fillId="0" borderId="38" xfId="0" applyNumberFormat="1" applyFont="1" applyBorder="1" applyAlignment="1">
      <alignment vertical="center"/>
    </xf>
    <xf numFmtId="10" fontId="48" fillId="0" borderId="0" xfId="0" applyNumberFormat="1" applyFont="1" applyAlignment="1">
      <alignment vertical="center"/>
    </xf>
    <xf numFmtId="0" fontId="47" fillId="0" borderId="0" xfId="0" applyFont="1" applyAlignment="1">
      <alignment horizontal="left" vertical="top"/>
    </xf>
    <xf numFmtId="165" fontId="47" fillId="0" borderId="7" xfId="0" applyNumberFormat="1" applyFont="1" applyBorder="1" applyAlignment="1">
      <alignment vertical="center"/>
    </xf>
    <xf numFmtId="0" fontId="47" fillId="0" borderId="39" xfId="0" applyFont="1" applyBorder="1" applyAlignment="1">
      <alignment vertical="center"/>
    </xf>
    <xf numFmtId="9" fontId="47" fillId="0" borderId="39" xfId="0" applyNumberFormat="1" applyFont="1" applyBorder="1" applyAlignment="1">
      <alignment vertical="center"/>
    </xf>
    <xf numFmtId="165" fontId="47" fillId="0" borderId="38" xfId="0" applyNumberFormat="1" applyFont="1" applyBorder="1" applyAlignment="1">
      <alignment vertical="center"/>
    </xf>
    <xf numFmtId="0" fontId="47" fillId="0" borderId="0" xfId="0" applyFont="1" applyAlignment="1">
      <alignment vertical="center"/>
    </xf>
    <xf numFmtId="165" fontId="47" fillId="0" borderId="39" xfId="0" applyNumberFormat="1" applyFont="1" applyBorder="1" applyAlignment="1">
      <alignment vertical="center"/>
    </xf>
    <xf numFmtId="10" fontId="47" fillId="0" borderId="38" xfId="0" applyNumberFormat="1" applyFont="1" applyBorder="1" applyAlignment="1">
      <alignment vertical="center"/>
    </xf>
    <xf numFmtId="10" fontId="47" fillId="0" borderId="0" xfId="0" applyNumberFormat="1" applyFont="1" applyAlignment="1">
      <alignment vertical="center"/>
    </xf>
    <xf numFmtId="0" fontId="48" fillId="0" borderId="0" xfId="0" applyFont="1" applyAlignment="1">
      <alignment horizontal="left" vertical="top"/>
    </xf>
    <xf numFmtId="0" fontId="47" fillId="0" borderId="39" xfId="0" applyFont="1" applyBorder="1" applyAlignment="1">
      <alignment vertical="top"/>
    </xf>
    <xf numFmtId="165" fontId="50" fillId="0" borderId="7" xfId="0" applyNumberFormat="1" applyFont="1" applyBorder="1" applyAlignment="1">
      <alignment vertical="center"/>
    </xf>
    <xf numFmtId="165" fontId="50" fillId="15" borderId="43" xfId="0" applyNumberFormat="1" applyFont="1" applyFill="1" applyBorder="1" applyAlignment="1">
      <alignment vertical="center"/>
    </xf>
    <xf numFmtId="165" fontId="50" fillId="0" borderId="39" xfId="0" applyNumberFormat="1" applyFont="1" applyBorder="1" applyAlignment="1">
      <alignment vertical="center"/>
    </xf>
    <xf numFmtId="10" fontId="50" fillId="0" borderId="38" xfId="0" applyNumberFormat="1" applyFont="1" applyBorder="1" applyAlignment="1">
      <alignment vertical="center"/>
    </xf>
    <xf numFmtId="10" fontId="50" fillId="0" borderId="0" xfId="0" applyNumberFormat="1" applyFont="1" applyAlignment="1">
      <alignment vertical="center"/>
    </xf>
    <xf numFmtId="0" fontId="47" fillId="14" borderId="1" xfId="0" applyFont="1" applyFill="1" applyBorder="1" applyAlignment="1">
      <alignment vertical="top"/>
    </xf>
    <xf numFmtId="0" fontId="47" fillId="14" borderId="40" xfId="0" applyFont="1" applyFill="1" applyBorder="1" applyAlignment="1">
      <alignment vertical="top"/>
    </xf>
    <xf numFmtId="0" fontId="47" fillId="14" borderId="1" xfId="0" applyFont="1" applyFill="1" applyBorder="1" applyAlignment="1">
      <alignment vertical="center"/>
    </xf>
    <xf numFmtId="165" fontId="48" fillId="14" borderId="51" xfId="0" applyNumberFormat="1" applyFont="1" applyFill="1" applyBorder="1" applyAlignment="1">
      <alignment vertical="center"/>
    </xf>
    <xf numFmtId="0" fontId="48" fillId="14" borderId="40" xfId="0" applyFont="1" applyFill="1" applyBorder="1" applyAlignment="1">
      <alignment vertical="center"/>
    </xf>
    <xf numFmtId="165" fontId="48" fillId="14" borderId="43" xfId="0" applyNumberFormat="1" applyFont="1" applyFill="1" applyBorder="1" applyAlignment="1">
      <alignment vertical="center"/>
    </xf>
    <xf numFmtId="0" fontId="48" fillId="14" borderId="1" xfId="0" applyFont="1" applyFill="1" applyBorder="1" applyAlignment="1">
      <alignment vertical="center"/>
    </xf>
    <xf numFmtId="165" fontId="48" fillId="14" borderId="40" xfId="0" applyNumberFormat="1" applyFont="1" applyFill="1" applyBorder="1" applyAlignment="1">
      <alignment vertical="center"/>
    </xf>
    <xf numFmtId="10" fontId="48" fillId="14" borderId="43" xfId="0" applyNumberFormat="1" applyFont="1" applyFill="1" applyBorder="1" applyAlignment="1">
      <alignment vertical="center"/>
    </xf>
    <xf numFmtId="10" fontId="48" fillId="14" borderId="1" xfId="0" applyNumberFormat="1" applyFont="1" applyFill="1" applyBorder="1" applyAlignment="1">
      <alignment vertical="center"/>
    </xf>
    <xf numFmtId="0" fontId="29" fillId="0" borderId="0" xfId="0" applyFont="1"/>
    <xf numFmtId="0" fontId="48" fillId="0" borderId="0" xfId="0" applyFont="1" applyAlignment="1">
      <alignment horizontal="left" vertical="top" wrapText="1"/>
    </xf>
    <xf numFmtId="0" fontId="51" fillId="0" borderId="0" xfId="0" applyFont="1"/>
    <xf numFmtId="0" fontId="52" fillId="0" borderId="0" xfId="0" applyFont="1"/>
    <xf numFmtId="0" fontId="52" fillId="12" borderId="41" xfId="0" applyFont="1" applyFill="1" applyBorder="1" applyAlignment="1">
      <alignment vertical="top"/>
    </xf>
    <xf numFmtId="170" fontId="5" fillId="4" borderId="40" xfId="0" applyNumberFormat="1" applyFont="1" applyFill="1" applyBorder="1" applyAlignment="1">
      <alignment vertical="top"/>
    </xf>
    <xf numFmtId="0" fontId="51" fillId="12" borderId="41" xfId="0" applyFont="1" applyFill="1" applyBorder="1"/>
    <xf numFmtId="0" fontId="51" fillId="12" borderId="41" xfId="0" applyFont="1" applyFill="1" applyBorder="1" applyAlignment="1">
      <alignment vertical="top"/>
    </xf>
    <xf numFmtId="0" fontId="51" fillId="13" borderId="45" xfId="0" applyFont="1" applyFill="1" applyBorder="1" applyAlignment="1">
      <alignment vertical="top"/>
    </xf>
    <xf numFmtId="0" fontId="51" fillId="0" borderId="0" xfId="0" applyFont="1" applyAlignment="1">
      <alignment vertical="top"/>
    </xf>
    <xf numFmtId="0" fontId="53" fillId="0" borderId="0" xfId="0" applyFont="1" applyAlignment="1">
      <alignment vertical="top"/>
    </xf>
    <xf numFmtId="0" fontId="54" fillId="0" borderId="0" xfId="0" applyFont="1"/>
    <xf numFmtId="185" fontId="26" fillId="10" borderId="12" xfId="0" applyNumberFormat="1" applyFont="1" applyFill="1" applyBorder="1"/>
    <xf numFmtId="0" fontId="20" fillId="0" borderId="0" xfId="0" applyFont="1" applyAlignment="1">
      <alignment horizontal="center"/>
    </xf>
    <xf numFmtId="186" fontId="5" fillId="10" borderId="40" xfId="0" applyNumberFormat="1" applyFont="1" applyFill="1" applyBorder="1" applyAlignment="1">
      <alignment vertical="top"/>
    </xf>
    <xf numFmtId="187" fontId="5" fillId="0" borderId="38" xfId="0" applyNumberFormat="1" applyFont="1" applyBorder="1" applyAlignment="1">
      <alignment vertical="center"/>
    </xf>
    <xf numFmtId="180" fontId="5" fillId="10" borderId="40" xfId="0" applyNumberFormat="1" applyFont="1" applyFill="1" applyBorder="1" applyAlignment="1">
      <alignment vertical="top"/>
    </xf>
    <xf numFmtId="41" fontId="5" fillId="4" borderId="40" xfId="0" applyNumberFormat="1" applyFont="1" applyFill="1" applyBorder="1" applyAlignment="1">
      <alignment vertical="center"/>
    </xf>
    <xf numFmtId="41" fontId="5" fillId="0" borderId="39" xfId="0" applyNumberFormat="1" applyFont="1" applyBorder="1" applyAlignment="1">
      <alignment vertical="center"/>
    </xf>
    <xf numFmtId="0" fontId="3" fillId="0" borderId="0" xfId="0" applyFont="1" applyAlignment="1">
      <alignment horizontal="right" vertical="center" wrapText="1"/>
    </xf>
    <xf numFmtId="0" fontId="37" fillId="0" borderId="0" xfId="0" applyFont="1" applyAlignment="1">
      <alignment vertical="center"/>
    </xf>
    <xf numFmtId="0" fontId="37" fillId="0" borderId="0" xfId="0" applyFont="1"/>
    <xf numFmtId="0" fontId="37" fillId="0" borderId="0" xfId="0" applyFont="1" applyAlignment="1">
      <alignment wrapText="1"/>
    </xf>
    <xf numFmtId="3" fontId="5" fillId="9" borderId="40" xfId="0" applyNumberFormat="1" applyFont="1" applyFill="1" applyBorder="1" applyAlignment="1">
      <alignment vertical="center"/>
    </xf>
    <xf numFmtId="3" fontId="5" fillId="0" borderId="39" xfId="0" applyNumberFormat="1" applyFont="1" applyBorder="1" applyAlignment="1">
      <alignment vertical="center"/>
    </xf>
    <xf numFmtId="0" fontId="3" fillId="8" borderId="55" xfId="0" applyFont="1" applyFill="1" applyBorder="1" applyAlignment="1">
      <alignment horizontal="right" vertical="center" wrapText="1"/>
    </xf>
    <xf numFmtId="0" fontId="22" fillId="0" borderId="0" xfId="0" applyFont="1"/>
    <xf numFmtId="0" fontId="55" fillId="0" borderId="0" xfId="0" applyFont="1"/>
    <xf numFmtId="0" fontId="56" fillId="0" borderId="0" xfId="0" applyFont="1" applyAlignment="1">
      <alignment vertical="top"/>
    </xf>
    <xf numFmtId="0" fontId="55" fillId="12" borderId="41" xfId="0" applyFont="1" applyFill="1" applyBorder="1" applyAlignment="1">
      <alignment vertical="top"/>
    </xf>
    <xf numFmtId="0" fontId="22" fillId="0" borderId="0" xfId="0" applyFont="1" applyAlignment="1">
      <alignment vertical="top"/>
    </xf>
    <xf numFmtId="0" fontId="22" fillId="12" borderId="41" xfId="0" applyFont="1" applyFill="1" applyBorder="1"/>
    <xf numFmtId="0" fontId="22" fillId="12" borderId="41" xfId="0" applyFont="1" applyFill="1" applyBorder="1" applyAlignment="1">
      <alignment vertical="top"/>
    </xf>
    <xf numFmtId="0" fontId="22" fillId="13" borderId="45" xfId="0" applyFont="1" applyFill="1" applyBorder="1" applyAlignment="1">
      <alignment vertical="top"/>
    </xf>
    <xf numFmtId="180" fontId="5" fillId="10" borderId="40" xfId="0" applyNumberFormat="1" applyFont="1" applyFill="1" applyBorder="1" applyAlignment="1">
      <alignment horizontal="right" vertical="top"/>
    </xf>
    <xf numFmtId="43" fontId="5" fillId="0" borderId="0" xfId="1" applyFont="1"/>
    <xf numFmtId="0" fontId="58" fillId="0" borderId="0" xfId="0" applyFont="1"/>
    <xf numFmtId="0" fontId="59" fillId="0" borderId="0" xfId="0" applyFont="1" applyAlignment="1">
      <alignment vertical="top"/>
    </xf>
    <xf numFmtId="0" fontId="60" fillId="0" borderId="0" xfId="0" applyFont="1" applyAlignment="1">
      <alignment vertical="top"/>
    </xf>
    <xf numFmtId="9" fontId="60" fillId="0" borderId="39" xfId="0" applyNumberFormat="1" applyFont="1" applyBorder="1" applyAlignment="1">
      <alignment vertical="top"/>
    </xf>
    <xf numFmtId="9" fontId="60" fillId="0" borderId="0" xfId="0" applyNumberFormat="1" applyFont="1" applyAlignment="1">
      <alignment vertical="center"/>
    </xf>
    <xf numFmtId="165" fontId="59" fillId="0" borderId="7" xfId="0" applyNumberFormat="1" applyFont="1" applyBorder="1" applyAlignment="1">
      <alignment vertical="center"/>
    </xf>
    <xf numFmtId="0" fontId="59" fillId="0" borderId="39" xfId="0" applyFont="1" applyBorder="1" applyAlignment="1">
      <alignment vertical="center"/>
    </xf>
    <xf numFmtId="9" fontId="59" fillId="0" borderId="39" xfId="0" applyNumberFormat="1" applyFont="1" applyBorder="1" applyAlignment="1">
      <alignment vertical="center"/>
    </xf>
    <xf numFmtId="0" fontId="59" fillId="0" borderId="0" xfId="0" applyFont="1" applyAlignment="1">
      <alignment vertical="center"/>
    </xf>
    <xf numFmtId="165" fontId="59" fillId="0" borderId="39" xfId="0" applyNumberFormat="1" applyFont="1" applyBorder="1" applyAlignment="1">
      <alignment vertical="center"/>
    </xf>
    <xf numFmtId="10" fontId="59" fillId="0" borderId="38" xfId="0" applyNumberFormat="1" applyFont="1" applyBorder="1" applyAlignment="1">
      <alignment vertical="center"/>
    </xf>
    <xf numFmtId="0" fontId="60" fillId="0" borderId="0" xfId="0" applyFont="1"/>
    <xf numFmtId="10" fontId="59" fillId="0" borderId="0" xfId="0" applyNumberFormat="1" applyFont="1" applyAlignment="1">
      <alignment vertical="center"/>
    </xf>
    <xf numFmtId="0" fontId="61" fillId="0" borderId="0" xfId="0" applyFont="1"/>
    <xf numFmtId="0" fontId="62" fillId="0" borderId="0" xfId="0" applyFont="1" applyAlignment="1"/>
    <xf numFmtId="0" fontId="60" fillId="0" borderId="0" xfId="0" applyFont="1" applyAlignment="1">
      <alignment horizontal="left" vertical="top"/>
    </xf>
    <xf numFmtId="165" fontId="60" fillId="0" borderId="7" xfId="0" applyNumberFormat="1" applyFont="1" applyBorder="1" applyAlignment="1">
      <alignment vertical="center"/>
    </xf>
    <xf numFmtId="0" fontId="60" fillId="0" borderId="39" xfId="0" applyFont="1" applyBorder="1" applyAlignment="1">
      <alignment vertical="center"/>
    </xf>
    <xf numFmtId="9" fontId="60" fillId="0" borderId="39" xfId="0" applyNumberFormat="1" applyFont="1" applyBorder="1" applyAlignment="1">
      <alignment vertical="center"/>
    </xf>
    <xf numFmtId="165" fontId="60" fillId="0" borderId="38" xfId="0" applyNumberFormat="1" applyFont="1" applyBorder="1" applyAlignment="1">
      <alignment vertical="center"/>
    </xf>
    <xf numFmtId="0" fontId="60" fillId="0" borderId="0" xfId="0" applyFont="1" applyAlignment="1">
      <alignment vertical="center"/>
    </xf>
    <xf numFmtId="165" fontId="60" fillId="0" borderId="39" xfId="0" applyNumberFormat="1" applyFont="1" applyBorder="1" applyAlignment="1">
      <alignment vertical="center"/>
    </xf>
    <xf numFmtId="10" fontId="60" fillId="0" borderId="38" xfId="0" applyNumberFormat="1" applyFont="1" applyBorder="1" applyAlignment="1">
      <alignment vertical="center"/>
    </xf>
    <xf numFmtId="10" fontId="60" fillId="0" borderId="0" xfId="0" applyNumberFormat="1" applyFont="1" applyAlignment="1">
      <alignment vertical="center"/>
    </xf>
    <xf numFmtId="0" fontId="59" fillId="0" borderId="0" xfId="0" applyFont="1" applyAlignment="1">
      <alignment horizontal="left" vertical="top"/>
    </xf>
    <xf numFmtId="0" fontId="60" fillId="0" borderId="39" xfId="0" applyFont="1" applyBorder="1" applyAlignment="1">
      <alignment vertical="top"/>
    </xf>
    <xf numFmtId="165" fontId="64" fillId="0" borderId="7" xfId="0" applyNumberFormat="1" applyFont="1" applyBorder="1" applyAlignment="1">
      <alignment vertical="center"/>
    </xf>
    <xf numFmtId="165" fontId="64" fillId="15" borderId="43" xfId="0" applyNumberFormat="1" applyFont="1" applyFill="1" applyBorder="1" applyAlignment="1">
      <alignment vertical="center"/>
    </xf>
    <xf numFmtId="165" fontId="64" fillId="0" borderId="39" xfId="0" applyNumberFormat="1" applyFont="1" applyBorder="1" applyAlignment="1">
      <alignment vertical="center"/>
    </xf>
    <xf numFmtId="10" fontId="64" fillId="0" borderId="38" xfId="0" applyNumberFormat="1" applyFont="1" applyBorder="1" applyAlignment="1">
      <alignment vertical="center"/>
    </xf>
    <xf numFmtId="10" fontId="64" fillId="0" borderId="0" xfId="0" applyNumberFormat="1" applyFont="1" applyAlignment="1">
      <alignment vertical="center"/>
    </xf>
    <xf numFmtId="0" fontId="60" fillId="14" borderId="1" xfId="0" applyFont="1" applyFill="1" applyBorder="1" applyAlignment="1">
      <alignment vertical="top"/>
    </xf>
    <xf numFmtId="0" fontId="60" fillId="14" borderId="40" xfId="0" applyFont="1" applyFill="1" applyBorder="1" applyAlignment="1">
      <alignment vertical="top"/>
    </xf>
    <xf numFmtId="0" fontId="60" fillId="14" borderId="1" xfId="0" applyFont="1" applyFill="1" applyBorder="1" applyAlignment="1">
      <alignment vertical="center"/>
    </xf>
    <xf numFmtId="165" fontId="59" fillId="14" borderId="51" xfId="0" applyNumberFormat="1" applyFont="1" applyFill="1" applyBorder="1" applyAlignment="1">
      <alignment vertical="center"/>
    </xf>
    <xf numFmtId="0" fontId="59" fillId="14" borderId="40" xfId="0" applyFont="1" applyFill="1" applyBorder="1" applyAlignment="1">
      <alignment vertical="center"/>
    </xf>
    <xf numFmtId="165" fontId="59" fillId="14" borderId="43" xfId="0" applyNumberFormat="1" applyFont="1" applyFill="1" applyBorder="1" applyAlignment="1">
      <alignment vertical="center"/>
    </xf>
    <xf numFmtId="0" fontId="59" fillId="14" borderId="1" xfId="0" applyFont="1" applyFill="1" applyBorder="1" applyAlignment="1">
      <alignment vertical="center"/>
    </xf>
    <xf numFmtId="165" fontId="59" fillId="14" borderId="40" xfId="0" applyNumberFormat="1" applyFont="1" applyFill="1" applyBorder="1" applyAlignment="1">
      <alignment vertical="center"/>
    </xf>
    <xf numFmtId="10" fontId="59" fillId="14" borderId="43" xfId="0" applyNumberFormat="1" applyFont="1" applyFill="1" applyBorder="1" applyAlignment="1">
      <alignment vertical="center"/>
    </xf>
    <xf numFmtId="10" fontId="59" fillId="14" borderId="1" xfId="0" applyNumberFormat="1" applyFont="1" applyFill="1" applyBorder="1" applyAlignment="1">
      <alignment vertical="center"/>
    </xf>
    <xf numFmtId="0" fontId="2" fillId="3" borderId="6" xfId="0" applyFont="1" applyFill="1" applyBorder="1" applyAlignment="1">
      <alignment horizontal="center" vertical="center" wrapText="1"/>
    </xf>
    <xf numFmtId="0" fontId="8" fillId="0" borderId="8" xfId="0" applyFont="1" applyBorder="1"/>
    <xf numFmtId="0" fontId="8" fillId="0" borderId="11" xfId="0" applyFont="1" applyBorder="1"/>
    <xf numFmtId="0" fontId="8" fillId="0" borderId="14" xfId="0" applyFont="1" applyBorder="1"/>
    <xf numFmtId="0" fontId="7" fillId="3" borderId="3" xfId="0" applyFont="1" applyFill="1" applyBorder="1" applyAlignment="1">
      <alignment horizontal="center" vertical="center" wrapText="1"/>
    </xf>
    <xf numFmtId="0" fontId="8" fillId="0" borderId="4" xfId="0" applyFont="1" applyBorder="1"/>
    <xf numFmtId="0" fontId="8" fillId="0" borderId="5" xfId="0" applyFont="1" applyBorder="1"/>
    <xf numFmtId="0" fontId="8" fillId="0" borderId="18" xfId="0" applyFont="1" applyBorder="1"/>
    <xf numFmtId="0" fontId="8" fillId="0" borderId="19" xfId="0" applyFont="1" applyBorder="1"/>
    <xf numFmtId="0" fontId="0" fillId="0" borderId="0" xfId="0" applyFont="1" applyAlignment="1"/>
    <xf numFmtId="0" fontId="23" fillId="4" borderId="26" xfId="0" applyFont="1" applyFill="1" applyBorder="1" applyAlignment="1">
      <alignment horizontal="center" vertical="top" wrapText="1"/>
    </xf>
    <xf numFmtId="0" fontId="8" fillId="0" borderId="27" xfId="0" applyFont="1" applyBorder="1"/>
    <xf numFmtId="0" fontId="8" fillId="0" borderId="28" xfId="0" applyFont="1" applyBorder="1"/>
    <xf numFmtId="0" fontId="24" fillId="4" borderId="26" xfId="0" applyFont="1" applyFill="1" applyBorder="1" applyAlignment="1">
      <alignment horizontal="center" vertical="top" wrapText="1"/>
    </xf>
    <xf numFmtId="0" fontId="25" fillId="4" borderId="26" xfId="0" applyFont="1" applyFill="1" applyBorder="1" applyAlignment="1">
      <alignment horizontal="center" vertical="top" wrapText="1"/>
    </xf>
    <xf numFmtId="0" fontId="26" fillId="4" borderId="26" xfId="0" applyFont="1" applyFill="1" applyBorder="1" applyAlignment="1">
      <alignment horizontal="center" vertical="top" wrapText="1"/>
    </xf>
    <xf numFmtId="0" fontId="27" fillId="4" borderId="26" xfId="0" applyFont="1" applyFill="1" applyBorder="1" applyAlignment="1">
      <alignment horizontal="right" vertical="top" wrapText="1"/>
    </xf>
    <xf numFmtId="0" fontId="24" fillId="4" borderId="26" xfId="0" applyFont="1" applyFill="1" applyBorder="1" applyAlignment="1">
      <alignment horizontal="left" vertical="top" wrapText="1"/>
    </xf>
    <xf numFmtId="0" fontId="19" fillId="4" borderId="26" xfId="0" applyFont="1" applyFill="1" applyBorder="1" applyAlignment="1">
      <alignment horizontal="left" vertical="top" wrapText="1"/>
    </xf>
    <xf numFmtId="0" fontId="26" fillId="4" borderId="26" xfId="0" applyFont="1" applyFill="1" applyBorder="1" applyAlignment="1">
      <alignment horizontal="left" vertical="top"/>
    </xf>
    <xf numFmtId="0" fontId="26" fillId="4" borderId="26" xfId="0" applyFont="1" applyFill="1" applyBorder="1" applyAlignment="1">
      <alignment horizontal="left"/>
    </xf>
    <xf numFmtId="0" fontId="29" fillId="4" borderId="26" xfId="0" applyFont="1" applyFill="1" applyBorder="1" applyAlignment="1">
      <alignment horizontal="left" vertical="top" wrapText="1"/>
    </xf>
    <xf numFmtId="15" fontId="20" fillId="4" borderId="26" xfId="0" applyNumberFormat="1" applyFont="1" applyFill="1" applyBorder="1" applyAlignment="1">
      <alignment horizontal="left" vertical="top" wrapText="1"/>
    </xf>
    <xf numFmtId="0" fontId="10" fillId="4" borderId="26" xfId="0" applyFont="1" applyFill="1" applyBorder="1" applyAlignment="1">
      <alignment horizontal="left" wrapText="1"/>
    </xf>
    <xf numFmtId="0" fontId="10" fillId="4" borderId="26" xfId="0" applyFont="1" applyFill="1" applyBorder="1" applyAlignment="1">
      <alignment horizontal="left" vertical="top" wrapText="1"/>
    </xf>
    <xf numFmtId="0" fontId="20" fillId="0" borderId="10" xfId="0" applyFont="1" applyBorder="1" applyAlignment="1">
      <alignment horizontal="center"/>
    </xf>
    <xf numFmtId="0" fontId="26" fillId="0" borderId="39" xfId="0" applyFont="1" applyBorder="1" applyAlignment="1">
      <alignment horizontal="center" wrapText="1"/>
    </xf>
    <xf numFmtId="0" fontId="8" fillId="0" borderId="13" xfId="0" applyFont="1" applyBorder="1"/>
    <xf numFmtId="0" fontId="26" fillId="0" borderId="38" xfId="0" applyFont="1" applyBorder="1" applyAlignment="1">
      <alignment horizontal="center" wrapText="1"/>
    </xf>
    <xf numFmtId="0" fontId="8" fillId="0" borderId="15" xfId="0" applyFont="1" applyBorder="1"/>
    <xf numFmtId="0" fontId="33" fillId="0" borderId="0" xfId="0" applyFont="1" applyAlignment="1">
      <alignment horizontal="left" vertical="top" wrapText="1"/>
    </xf>
    <xf numFmtId="0" fontId="26" fillId="0" borderId="10" xfId="0" applyFont="1" applyBorder="1" applyAlignment="1">
      <alignment horizontal="center"/>
    </xf>
    <xf numFmtId="0" fontId="26" fillId="14" borderId="17" xfId="0" applyFont="1" applyFill="1" applyBorder="1" applyAlignment="1">
      <alignment horizontal="left" vertical="top" wrapText="1"/>
    </xf>
    <xf numFmtId="0" fontId="26" fillId="0" borderId="0" xfId="0" applyFont="1" applyAlignment="1">
      <alignment horizontal="center" wrapText="1"/>
    </xf>
    <xf numFmtId="0" fontId="16" fillId="0" borderId="20" xfId="0" applyFont="1" applyBorder="1" applyAlignment="1">
      <alignment horizontal="center"/>
    </xf>
    <xf numFmtId="0" fontId="8" fillId="0" borderId="21" xfId="0" applyFont="1" applyBorder="1"/>
    <xf numFmtId="0" fontId="8" fillId="0" borderId="22" xfId="0" applyFont="1" applyBorder="1"/>
    <xf numFmtId="0" fontId="26" fillId="0" borderId="34" xfId="0" applyFont="1" applyBorder="1" applyAlignment="1">
      <alignment horizontal="center"/>
    </xf>
    <xf numFmtId="0" fontId="8" fillId="0" borderId="35" xfId="0" applyFont="1" applyBorder="1"/>
    <xf numFmtId="0" fontId="8" fillId="0" borderId="36" xfId="0" applyFont="1" applyBorder="1"/>
    <xf numFmtId="0" fontId="26" fillId="0" borderId="20" xfId="0" applyFont="1" applyBorder="1" applyAlignment="1">
      <alignment horizontal="center"/>
    </xf>
    <xf numFmtId="0" fontId="48" fillId="14" borderId="17" xfId="0" applyFont="1" applyFill="1" applyBorder="1" applyAlignment="1">
      <alignment horizontal="left" vertical="top" wrapText="1"/>
    </xf>
    <xf numFmtId="0" fontId="49" fillId="0" borderId="0" xfId="0" applyFont="1" applyAlignment="1">
      <alignment horizontal="left" vertical="top" wrapText="1"/>
    </xf>
    <xf numFmtId="0" fontId="59" fillId="14" borderId="17" xfId="0" applyFont="1" applyFill="1" applyBorder="1" applyAlignment="1">
      <alignment horizontal="left" vertical="top" wrapText="1"/>
    </xf>
    <xf numFmtId="0" fontId="65" fillId="0" borderId="18" xfId="0" applyFont="1" applyBorder="1"/>
    <xf numFmtId="0" fontId="65" fillId="0" borderId="19" xfId="0" applyFont="1" applyBorder="1"/>
    <xf numFmtId="0" fontId="63" fillId="0" borderId="0" xfId="0" applyFont="1" applyAlignment="1">
      <alignment horizontal="left" vertical="top" wrapText="1"/>
    </xf>
    <xf numFmtId="0" fontId="62" fillId="0" borderId="0" xfId="0" applyFont="1" applyAlignment="1"/>
    <xf numFmtId="0" fontId="48" fillId="14" borderId="17" xfId="0" applyFont="1" applyFill="1" applyBorder="1" applyAlignment="1">
      <alignment horizontal="left" vertical="top"/>
    </xf>
    <xf numFmtId="0" fontId="26" fillId="0" borderId="39" xfId="0" applyFont="1" applyBorder="1" applyAlignment="1">
      <alignment horizontal="center"/>
    </xf>
    <xf numFmtId="0" fontId="26" fillId="0" borderId="38" xfId="0" applyFont="1" applyBorder="1" applyAlignment="1">
      <alignment horizontal="center"/>
    </xf>
    <xf numFmtId="0" fontId="26" fillId="0" borderId="0" xfId="0" applyFont="1" applyAlignment="1">
      <alignment horizontal="center"/>
    </xf>
    <xf numFmtId="0" fontId="33" fillId="0" borderId="0" xfId="0" applyFont="1" applyAlignment="1">
      <alignment horizontal="left" vertical="top"/>
    </xf>
    <xf numFmtId="0" fontId="26" fillId="14" borderId="17" xfId="0" applyFont="1" applyFill="1" applyBorder="1" applyAlignment="1">
      <alignment horizontal="left" vertical="top"/>
    </xf>
    <xf numFmtId="0" fontId="49" fillId="0" borderId="0" xfId="0" applyFont="1" applyAlignment="1">
      <alignment horizontal="left"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customschemas.google.com/relationships/workbookmetadata" Target="metadata"/><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elissac/.syncclient/1695214435882/melissaladouceur@hydroottawa.com/1nvtimzx6n9kIZzoiF-o-bxagCY61Ua2j/Attachment%208-5-1(A)%20-%20OEB%20Workform%20-%202025%20Current%20and%202026%20Proposed%20Tariff%20of%20Rates%20and%20Charge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1000"/>
  <sheetViews>
    <sheetView tabSelected="1" workbookViewId="0">
      <pane ySplit="7" topLeftCell="A8" activePane="bottomLeft" state="frozen"/>
      <selection pane="bottomLeft" activeCell="F14" sqref="F14"/>
    </sheetView>
  </sheetViews>
  <sheetFormatPr defaultColWidth="12.5703125" defaultRowHeight="15" customHeight="1" x14ac:dyDescent="0.2"/>
  <cols>
    <col min="1" max="1" width="41" customWidth="1"/>
    <col min="2" max="2" width="12.140625" customWidth="1"/>
    <col min="3" max="3" width="16.42578125" customWidth="1"/>
    <col min="4" max="4" width="12.7109375" customWidth="1"/>
    <col min="5" max="6" width="12.85546875" customWidth="1"/>
    <col min="7" max="7" width="13.42578125" customWidth="1"/>
    <col min="8" max="8" width="6.85546875" customWidth="1"/>
    <col min="9" max="9" width="11.85546875" customWidth="1"/>
    <col min="10" max="10" width="2" customWidth="1"/>
    <col min="11" max="11" width="10.28515625" customWidth="1"/>
    <col min="12" max="12" width="14.42578125" customWidth="1"/>
    <col min="13" max="18" width="12.42578125" customWidth="1"/>
  </cols>
  <sheetData>
    <row r="1" spans="1:18" ht="12" customHeight="1" x14ac:dyDescent="0.25">
      <c r="A1" s="1"/>
      <c r="B1" s="2"/>
      <c r="C1" s="3"/>
      <c r="D1" s="3"/>
      <c r="E1" s="3"/>
      <c r="F1" s="3"/>
      <c r="G1" s="3"/>
      <c r="I1" s="4"/>
      <c r="K1" s="5"/>
      <c r="M1" s="6"/>
    </row>
    <row r="2" spans="1:18" ht="12" customHeight="1" x14ac:dyDescent="0.2">
      <c r="A2" s="7"/>
      <c r="B2" s="436" t="s">
        <v>0</v>
      </c>
      <c r="C2" s="437"/>
      <c r="D2" s="437"/>
      <c r="E2" s="438"/>
      <c r="F2" s="7"/>
      <c r="G2" s="7"/>
      <c r="I2" s="3"/>
      <c r="K2" s="5"/>
      <c r="M2" s="6"/>
    </row>
    <row r="3" spans="1:18" ht="12" customHeight="1" x14ac:dyDescent="0.2">
      <c r="A3" s="3"/>
      <c r="B3" s="3"/>
      <c r="C3" s="3"/>
      <c r="D3" s="3"/>
      <c r="E3" s="3"/>
      <c r="F3" s="3"/>
      <c r="G3" s="3"/>
      <c r="I3" s="3"/>
      <c r="K3" s="5"/>
      <c r="M3" s="6"/>
    </row>
    <row r="4" spans="1:18" ht="12" hidden="1" customHeight="1" x14ac:dyDescent="0.25">
      <c r="A4" s="2"/>
      <c r="B4" s="8" t="str">
        <f t="shared" ref="B4:G4" si="0">B5&amp;"%"</f>
        <v>2025A%</v>
      </c>
      <c r="C4" s="8" t="str">
        <f t="shared" si="0"/>
        <v>2026F%</v>
      </c>
      <c r="D4" s="8" t="str">
        <f t="shared" si="0"/>
        <v>2027F%</v>
      </c>
      <c r="E4" s="8" t="str">
        <f t="shared" si="0"/>
        <v>2028F%</v>
      </c>
      <c r="F4" s="8" t="str">
        <f t="shared" si="0"/>
        <v>2029F%</v>
      </c>
      <c r="G4" s="8" t="str">
        <f t="shared" si="0"/>
        <v>2030F%</v>
      </c>
      <c r="H4" s="9"/>
      <c r="I4" s="8"/>
      <c r="K4" s="5"/>
      <c r="M4" s="6"/>
    </row>
    <row r="5" spans="1:18" ht="12" hidden="1" customHeight="1" x14ac:dyDescent="0.2">
      <c r="A5" s="10"/>
      <c r="B5" s="11" t="s">
        <v>1</v>
      </c>
      <c r="C5" s="11" t="s">
        <v>2</v>
      </c>
      <c r="D5" s="11" t="s">
        <v>3</v>
      </c>
      <c r="E5" s="11" t="s">
        <v>4</v>
      </c>
      <c r="F5" s="11" t="s">
        <v>5</v>
      </c>
      <c r="G5" s="11" t="s">
        <v>6</v>
      </c>
      <c r="H5" s="9"/>
      <c r="I5" s="11"/>
      <c r="J5" s="9"/>
      <c r="K5" s="12"/>
      <c r="L5" s="9"/>
      <c r="M5" s="6"/>
      <c r="N5" s="9"/>
      <c r="O5" s="9"/>
      <c r="P5" s="9"/>
      <c r="Q5" s="9"/>
      <c r="R5" s="9"/>
    </row>
    <row r="6" spans="1:18" ht="12" customHeight="1" x14ac:dyDescent="0.2">
      <c r="A6" s="432"/>
      <c r="B6" s="7" t="s">
        <v>7</v>
      </c>
      <c r="C6" s="7" t="s">
        <v>367</v>
      </c>
      <c r="D6" s="7" t="s">
        <v>367</v>
      </c>
      <c r="E6" s="7" t="s">
        <v>367</v>
      </c>
      <c r="F6" s="7" t="s">
        <v>367</v>
      </c>
      <c r="G6" s="7" t="s">
        <v>367</v>
      </c>
      <c r="H6" s="13"/>
      <c r="I6" s="14"/>
      <c r="K6" s="5"/>
      <c r="M6" s="6"/>
    </row>
    <row r="7" spans="1:18" ht="12" customHeight="1" x14ac:dyDescent="0.2">
      <c r="A7" s="433"/>
      <c r="B7" s="15" t="str">
        <f>'Proposed Rates'!E4</f>
        <v>2025F</v>
      </c>
      <c r="C7" s="15" t="str">
        <f>'Proposed Rates'!F4</f>
        <v>2026F</v>
      </c>
      <c r="D7" s="15" t="str">
        <f>'Proposed Rates'!G4</f>
        <v>2027F</v>
      </c>
      <c r="E7" s="15" t="str">
        <f>'Proposed Rates'!H4</f>
        <v>2028F</v>
      </c>
      <c r="F7" s="15" t="str">
        <f>'Proposed Rates'!I4</f>
        <v>2029F</v>
      </c>
      <c r="G7" s="15" t="str">
        <f>'Proposed Rates'!J4</f>
        <v>2030F</v>
      </c>
      <c r="H7" s="13"/>
      <c r="I7" s="14"/>
      <c r="K7" s="5"/>
      <c r="M7" s="6"/>
    </row>
    <row r="8" spans="1:18" ht="12" customHeight="1" x14ac:dyDescent="0.2">
      <c r="A8" s="16" t="s">
        <v>8</v>
      </c>
      <c r="B8" s="17"/>
      <c r="C8" s="17"/>
      <c r="D8" s="17"/>
      <c r="E8" s="17"/>
      <c r="F8" s="17"/>
      <c r="G8" s="17"/>
      <c r="H8" s="13"/>
      <c r="K8" s="5"/>
      <c r="M8" s="6"/>
    </row>
    <row r="9" spans="1:18" ht="12" customHeight="1" x14ac:dyDescent="0.2">
      <c r="A9" s="18" t="s">
        <v>9</v>
      </c>
      <c r="B9" s="19">
        <f>HLOOKUP(B$5,'Res (750)'!$11:$29,19,FALSE)</f>
        <v>34.51</v>
      </c>
      <c r="C9" s="19">
        <f>HLOOKUP(C$5,'Res (750)'!$11:$29,19,FALSE)</f>
        <v>40.590000000000003</v>
      </c>
      <c r="D9" s="19">
        <f>HLOOKUP(D$5,'Res (750)'!$11:$29,19,FALSE)</f>
        <v>44.38</v>
      </c>
      <c r="E9" s="19">
        <f>HLOOKUP(E$5,'Res (750)'!$11:$29,19,FALSE)</f>
        <v>47.69</v>
      </c>
      <c r="F9" s="19">
        <f>HLOOKUP(F$5,'Res (750)'!$11:$29,19,FALSE)</f>
        <v>50.41</v>
      </c>
      <c r="G9" s="19">
        <f>HLOOKUP(G$5,'Res (750)'!$11:$29,19,FALSE)</f>
        <v>53.15</v>
      </c>
      <c r="H9" s="13"/>
      <c r="I9" s="20"/>
      <c r="K9" s="5"/>
      <c r="M9" s="6"/>
    </row>
    <row r="10" spans="1:18" ht="12" customHeight="1" x14ac:dyDescent="0.2">
      <c r="A10" s="18" t="s">
        <v>10</v>
      </c>
      <c r="B10" s="21"/>
      <c r="C10" s="22">
        <f t="shared" ref="C10:G10" si="1">C9-B9</f>
        <v>6.0800000000000054</v>
      </c>
      <c r="D10" s="22">
        <f t="shared" si="1"/>
        <v>3.7899999999999991</v>
      </c>
      <c r="E10" s="22">
        <f t="shared" si="1"/>
        <v>3.3099999999999952</v>
      </c>
      <c r="F10" s="22">
        <f t="shared" si="1"/>
        <v>2.7199999999999989</v>
      </c>
      <c r="G10" s="22">
        <f t="shared" si="1"/>
        <v>2.740000000000002</v>
      </c>
      <c r="H10" s="13"/>
      <c r="I10" s="20"/>
      <c r="K10" s="5"/>
      <c r="M10" s="6"/>
    </row>
    <row r="11" spans="1:18" ht="12" customHeight="1" x14ac:dyDescent="0.25">
      <c r="A11" s="23" t="s">
        <v>11</v>
      </c>
      <c r="B11" s="24"/>
      <c r="C11" s="25">
        <f t="shared" ref="C11:G11" si="2">C10/B9</f>
        <v>0.17618081715444817</v>
      </c>
      <c r="D11" s="26">
        <f t="shared" si="2"/>
        <v>9.3372751909337248E-2</v>
      </c>
      <c r="E11" s="26">
        <f t="shared" si="2"/>
        <v>7.4583145561063435E-2</v>
      </c>
      <c r="F11" s="26">
        <f t="shared" si="2"/>
        <v>5.703501782344305E-2</v>
      </c>
      <c r="G11" s="26">
        <f t="shared" si="2"/>
        <v>5.435429478278124E-2</v>
      </c>
      <c r="H11" s="13"/>
      <c r="I11" s="27"/>
      <c r="K11" s="5"/>
      <c r="M11" s="6"/>
    </row>
    <row r="12" spans="1:18" ht="12" customHeight="1" x14ac:dyDescent="0.2">
      <c r="A12" s="18" t="s">
        <v>12</v>
      </c>
      <c r="B12" s="24"/>
      <c r="C12" s="22">
        <f>'Res (750)'!N50</f>
        <v>7.9889584999999954</v>
      </c>
      <c r="D12" s="22">
        <f>'Res (750)'!U50</f>
        <v>3.827748999999983</v>
      </c>
      <c r="E12" s="22">
        <f>'Res (750)'!AB50</f>
        <v>3.3499999999999943</v>
      </c>
      <c r="F12" s="22">
        <f>'Res (750)'!AI50</f>
        <v>2.7600000000000193</v>
      </c>
      <c r="G12" s="22">
        <f>'Res (750)'!AP50</f>
        <v>2.7800000000000011</v>
      </c>
      <c r="H12" s="13"/>
      <c r="I12" s="28"/>
      <c r="K12" s="5"/>
      <c r="M12" s="6"/>
    </row>
    <row r="13" spans="1:18" ht="12" customHeight="1" x14ac:dyDescent="0.2">
      <c r="A13" s="18" t="s">
        <v>13</v>
      </c>
      <c r="B13" s="24"/>
      <c r="C13" s="29">
        <f>HLOOKUP(C$4,'Res (750)'!$A$11:$AR$60,40,FALSE)</f>
        <v>6.0516241368309208E-2</v>
      </c>
      <c r="D13" s="29">
        <f>HLOOKUP(D$4,'Res (750)'!$A$11:$AR$60,40,FALSE)</f>
        <v>2.7340591684057912E-2</v>
      </c>
      <c r="E13" s="29">
        <f>HLOOKUP(E$4,'Res (750)'!$A$11:$AR$60,40,FALSE)</f>
        <v>2.3291358296325126E-2</v>
      </c>
      <c r="F13" s="29">
        <f>HLOOKUP(F$4,'Res (750)'!$A$11:$AR$60,40,FALSE)</f>
        <v>1.8752526367869709E-2</v>
      </c>
      <c r="G13" s="29">
        <f>HLOOKUP(G$4,'Res (750)'!$A$11:$AR$60,40,FALSE)</f>
        <v>1.854072873560654E-2</v>
      </c>
      <c r="H13" s="13"/>
      <c r="I13" s="28"/>
      <c r="K13" s="5"/>
      <c r="M13" s="6"/>
    </row>
    <row r="14" spans="1:18" ht="12" customHeight="1" x14ac:dyDescent="0.2">
      <c r="A14" s="30" t="s">
        <v>14</v>
      </c>
      <c r="B14" s="31"/>
      <c r="C14" s="31"/>
      <c r="D14" s="31"/>
      <c r="E14" s="31"/>
      <c r="F14" s="31"/>
      <c r="G14" s="31"/>
      <c r="H14" s="13"/>
      <c r="K14" s="5"/>
      <c r="M14" s="6"/>
    </row>
    <row r="15" spans="1:18" ht="12" customHeight="1" x14ac:dyDescent="0.2">
      <c r="A15" s="18" t="s">
        <v>9</v>
      </c>
      <c r="B15" s="19">
        <f>HLOOKUP(B$5,'SC (2000)'!11:29,19,FALSE)</f>
        <v>85.93</v>
      </c>
      <c r="C15" s="19">
        <f>HLOOKUP(C$5,'SC (2000)'!11:29,19,FALSE)</f>
        <v>100.5</v>
      </c>
      <c r="D15" s="19">
        <f>HLOOKUP(D$5,'SC (2000)'!11:29,19,FALSE)</f>
        <v>108.92000000000002</v>
      </c>
      <c r="E15" s="19">
        <f>HLOOKUP(E$5,'SC (2000)'!11:29,19,FALSE)</f>
        <v>116.42</v>
      </c>
      <c r="F15" s="19">
        <f>HLOOKUP(F$5,'SC (2000)'!11:29,19,FALSE)</f>
        <v>123.03999999999999</v>
      </c>
      <c r="G15" s="19">
        <f>HLOOKUP(G$5,'SC (2000)'!11:29,19,FALSE)</f>
        <v>128.84</v>
      </c>
      <c r="H15" s="13"/>
      <c r="I15" s="20"/>
      <c r="K15" s="5"/>
      <c r="M15" s="6"/>
    </row>
    <row r="16" spans="1:18" ht="12" customHeight="1" x14ac:dyDescent="0.2">
      <c r="A16" s="18" t="s">
        <v>10</v>
      </c>
      <c r="B16" s="32"/>
      <c r="C16" s="22">
        <f t="shared" ref="C16:G16" si="3">C15-B15</f>
        <v>14.569999999999993</v>
      </c>
      <c r="D16" s="22">
        <f t="shared" si="3"/>
        <v>8.4200000000000159</v>
      </c>
      <c r="E16" s="22">
        <f t="shared" si="3"/>
        <v>7.4999999999999858</v>
      </c>
      <c r="F16" s="22">
        <f t="shared" si="3"/>
        <v>6.6199999999999903</v>
      </c>
      <c r="G16" s="22">
        <f t="shared" si="3"/>
        <v>5.8000000000000114</v>
      </c>
      <c r="H16" s="13"/>
      <c r="I16" s="20"/>
      <c r="K16" s="5"/>
      <c r="M16" s="6"/>
    </row>
    <row r="17" spans="1:13" ht="12" customHeight="1" x14ac:dyDescent="0.2">
      <c r="A17" s="23" t="s">
        <v>11</v>
      </c>
      <c r="B17" s="33"/>
      <c r="C17" s="26">
        <f t="shared" ref="C17:G17" si="4">C16/B15</f>
        <v>0.16955661585011048</v>
      </c>
      <c r="D17" s="26">
        <f t="shared" si="4"/>
        <v>8.3781094527363348E-2</v>
      </c>
      <c r="E17" s="26">
        <f t="shared" si="4"/>
        <v>6.8857877341167689E-2</v>
      </c>
      <c r="F17" s="26">
        <f t="shared" si="4"/>
        <v>5.686308194468296E-2</v>
      </c>
      <c r="G17" s="26">
        <f t="shared" si="4"/>
        <v>4.7139141742522851E-2</v>
      </c>
      <c r="H17" s="13"/>
      <c r="I17" s="27"/>
      <c r="K17" s="5"/>
      <c r="M17" s="6"/>
    </row>
    <row r="18" spans="1:13" ht="12" customHeight="1" x14ac:dyDescent="0.2">
      <c r="A18" s="18" t="s">
        <v>12</v>
      </c>
      <c r="B18" s="33"/>
      <c r="C18" s="22">
        <f>'SC (2000)'!N50</f>
        <v>16.955116000000032</v>
      </c>
      <c r="D18" s="22">
        <f>'SC (2000)'!U50</f>
        <v>8.4499999999999886</v>
      </c>
      <c r="E18" s="22">
        <f>'SC (2000)'!AB50</f>
        <v>7.5606640000000311</v>
      </c>
      <c r="F18" s="22">
        <f>'SC (2000)'!AI50</f>
        <v>6.6599999999999113</v>
      </c>
      <c r="G18" s="22">
        <f>'SC (2000)'!AP50</f>
        <v>5.8400000000000318</v>
      </c>
      <c r="H18" s="13"/>
      <c r="I18" s="28"/>
      <c r="K18" s="5"/>
      <c r="M18" s="6"/>
    </row>
    <row r="19" spans="1:13" ht="12" customHeight="1" x14ac:dyDescent="0.2">
      <c r="A19" s="18" t="s">
        <v>13</v>
      </c>
      <c r="B19" s="33"/>
      <c r="C19" s="29">
        <f>HLOOKUP(C$4,'SC (2000)'!$A$11:$AR$60,40,FALSE)</f>
        <v>4.940950234949839E-2</v>
      </c>
      <c r="D19" s="29">
        <f>HLOOKUP(D$4,'SC (2000)'!$A$11:$AR$60,40,FALSE)</f>
        <v>2.3465047132254641E-2</v>
      </c>
      <c r="E19" s="29">
        <f>HLOOKUP(E$4,'SC (2000)'!$A$11:$AR$60,40,FALSE)</f>
        <v>2.0514061099617821E-2</v>
      </c>
      <c r="F19" s="29">
        <f>HLOOKUP(F$4,'SC (2000)'!$A$11:$AR$60,40,FALSE)</f>
        <v>1.7707079724376785E-2</v>
      </c>
      <c r="G19" s="29">
        <f>HLOOKUP(G$4,'SC (2000)'!$A$11:$AR$60,40,FALSE)</f>
        <v>1.5256775821513198E-2</v>
      </c>
      <c r="H19" s="13"/>
      <c r="I19" s="28"/>
      <c r="K19" s="5"/>
      <c r="M19" s="6"/>
    </row>
    <row r="20" spans="1:13" ht="12" customHeight="1" x14ac:dyDescent="0.2">
      <c r="A20" s="30" t="s">
        <v>15</v>
      </c>
      <c r="B20" s="31"/>
      <c r="C20" s="31"/>
      <c r="D20" s="31"/>
      <c r="E20" s="31"/>
      <c r="F20" s="31"/>
      <c r="G20" s="31"/>
      <c r="H20" s="13"/>
      <c r="K20" s="5"/>
      <c r="M20" s="6"/>
    </row>
    <row r="21" spans="1:13" ht="12" customHeight="1" x14ac:dyDescent="0.2">
      <c r="A21" s="18" t="s">
        <v>9</v>
      </c>
      <c r="B21" s="19">
        <f>HLOOKUP(B$5,'&gt;50 (185)'!$11:$30,19,FALSE)</f>
        <v>1366.9059999999999</v>
      </c>
      <c r="C21" s="19">
        <f>HLOOKUP(C$5,'&gt;50 (185)'!$11:$30,19,FALSE)</f>
        <v>1673.8765000000001</v>
      </c>
      <c r="D21" s="19">
        <f>HLOOKUP(D$5,'&gt;50 (185)'!$11:$30,19,FALSE)</f>
        <v>1835.2335</v>
      </c>
      <c r="E21" s="19">
        <f>HLOOKUP(E$5,'&gt;50 (185)'!$11:$30,19,FALSE)</f>
        <v>1966.6944999999998</v>
      </c>
      <c r="F21" s="19">
        <f>HLOOKUP(F$5,'&gt;50 (185)'!$11:$30,19,FALSE)</f>
        <v>2079.1745000000001</v>
      </c>
      <c r="G21" s="19">
        <f>HLOOKUP(G$5,'&gt;50 (185)'!$11:$30,19,FALSE)</f>
        <v>2192.4314999999997</v>
      </c>
      <c r="H21" s="13"/>
      <c r="I21" s="20"/>
      <c r="K21" s="5"/>
      <c r="M21" s="6"/>
    </row>
    <row r="22" spans="1:13" ht="12" customHeight="1" x14ac:dyDescent="0.2">
      <c r="A22" s="18" t="s">
        <v>10</v>
      </c>
      <c r="B22" s="32"/>
      <c r="C22" s="22">
        <f t="shared" ref="C22:G22" si="5">C21-B21</f>
        <v>306.97050000000013</v>
      </c>
      <c r="D22" s="22">
        <f t="shared" si="5"/>
        <v>161.35699999999997</v>
      </c>
      <c r="E22" s="22">
        <f t="shared" si="5"/>
        <v>131.46099999999979</v>
      </c>
      <c r="F22" s="22">
        <f t="shared" si="5"/>
        <v>112.48000000000025</v>
      </c>
      <c r="G22" s="22">
        <f t="shared" si="5"/>
        <v>113.25699999999961</v>
      </c>
      <c r="H22" s="13"/>
      <c r="I22" s="20"/>
      <c r="K22" s="5"/>
      <c r="M22" s="6"/>
    </row>
    <row r="23" spans="1:13" ht="12" customHeight="1" x14ac:dyDescent="0.2">
      <c r="A23" s="23" t="s">
        <v>11</v>
      </c>
      <c r="B23" s="33"/>
      <c r="C23" s="26">
        <f t="shared" ref="C23:G23" si="6">C22/B21</f>
        <v>0.22457323327280745</v>
      </c>
      <c r="D23" s="26">
        <f t="shared" si="6"/>
        <v>9.6397195372537922E-2</v>
      </c>
      <c r="E23" s="26">
        <f t="shared" si="6"/>
        <v>7.1631756939920604E-2</v>
      </c>
      <c r="F23" s="26">
        <f t="shared" si="6"/>
        <v>5.7192410920964214E-2</v>
      </c>
      <c r="G23" s="26">
        <f t="shared" si="6"/>
        <v>5.4472099383673471E-2</v>
      </c>
      <c r="H23" s="13"/>
      <c r="I23" s="27"/>
      <c r="K23" s="5"/>
      <c r="M23" s="6"/>
    </row>
    <row r="24" spans="1:13" ht="12" customHeight="1" x14ac:dyDescent="0.2">
      <c r="A24" s="18" t="s">
        <v>12</v>
      </c>
      <c r="B24" s="33"/>
      <c r="C24" s="22">
        <f>'&gt;50 (185)'!N52</f>
        <v>46.927549360003468</v>
      </c>
      <c r="D24" s="22">
        <f>'&gt;50 (185)'!U52</f>
        <v>161.50540000000001</v>
      </c>
      <c r="E24" s="22">
        <f>'&gt;50 (185)'!AB52</f>
        <v>131.55205000000024</v>
      </c>
      <c r="F24" s="22">
        <f>'&gt;50 (185)'!AI52</f>
        <v>112.58769999999822</v>
      </c>
      <c r="G24" s="22">
        <f>'&gt;50 (185)'!AP52</f>
        <v>113.37025000000176</v>
      </c>
      <c r="H24" s="13"/>
      <c r="I24" s="28"/>
      <c r="K24" s="5"/>
      <c r="M24" s="6"/>
    </row>
    <row r="25" spans="1:13" ht="12" customHeight="1" x14ac:dyDescent="0.2">
      <c r="A25" s="18" t="s">
        <v>13</v>
      </c>
      <c r="B25" s="33"/>
      <c r="C25" s="29">
        <f>HLOOKUP(C$4,'&gt;50 (185)'!$11:$56,42,FALSE)</f>
        <v>3.9598515020527417E-3</v>
      </c>
      <c r="D25" s="29">
        <f>HLOOKUP(D$4,'&gt;50 (185)'!$11:$56,42,FALSE)</f>
        <v>1.3574433887855926E-2</v>
      </c>
      <c r="E25" s="29">
        <f>HLOOKUP(E$4,'&gt;50 (185)'!$11:$56,42,FALSE)</f>
        <v>1.0908791763483064E-2</v>
      </c>
      <c r="F25" s="29">
        <f>HLOOKUP(F$4,'&gt;50 (185)'!$11:$56,42,FALSE)</f>
        <v>9.2354488030950144E-3</v>
      </c>
      <c r="G25" s="29">
        <f>HLOOKUP(G$4,'&gt;50 (185)'!$11:$56,42,FALSE)</f>
        <v>9.2145401303237676E-3</v>
      </c>
      <c r="H25" s="13"/>
      <c r="I25" s="28"/>
      <c r="K25" s="5"/>
      <c r="M25" s="6"/>
    </row>
    <row r="26" spans="1:13" ht="12" customHeight="1" x14ac:dyDescent="0.2">
      <c r="A26" s="34" t="s">
        <v>16</v>
      </c>
      <c r="B26" s="35"/>
      <c r="C26" s="35"/>
      <c r="D26" s="35"/>
      <c r="E26" s="35"/>
      <c r="F26" s="35"/>
      <c r="G26" s="35"/>
      <c r="H26" s="13"/>
      <c r="K26" s="5"/>
      <c r="M26" s="6"/>
    </row>
    <row r="27" spans="1:13" ht="12" customHeight="1" x14ac:dyDescent="0.2">
      <c r="A27" s="18" t="s">
        <v>9</v>
      </c>
      <c r="B27" s="19">
        <f>HLOOKUP(B$5,'&gt;1500(1925)'!11:29,19,FALSE)</f>
        <v>16219.022499999999</v>
      </c>
      <c r="C27" s="19">
        <f>HLOOKUP(C$5,'&gt;1500(1925)'!11:29,19,FALSE)</f>
        <v>18031.025000000001</v>
      </c>
      <c r="D27" s="19">
        <f>HLOOKUP(D$5,'&gt;1500(1925)'!11:29,19,FALSE)</f>
        <v>20584.537499999999</v>
      </c>
      <c r="E27" s="19">
        <f>HLOOKUP(E$5,'&gt;1500(1925)'!11:29,19,FALSE)</f>
        <v>22143.4025</v>
      </c>
      <c r="F27" s="19">
        <f>HLOOKUP(F$5,'&gt;1500(1925)'!11:29,19,FALSE)</f>
        <v>23428.532499999998</v>
      </c>
      <c r="G27" s="19">
        <f>HLOOKUP(G$5,'&gt;1500(1925)'!11:29,19,FALSE)</f>
        <v>24549.075000000001</v>
      </c>
      <c r="H27" s="13"/>
      <c r="I27" s="20"/>
      <c r="K27" s="5"/>
      <c r="M27" s="6"/>
    </row>
    <row r="28" spans="1:13" ht="12" customHeight="1" x14ac:dyDescent="0.2">
      <c r="A28" s="18" t="s">
        <v>10</v>
      </c>
      <c r="B28" s="32"/>
      <c r="C28" s="22">
        <f t="shared" ref="C28:G28" si="7">C27-B27</f>
        <v>1812.0025000000023</v>
      </c>
      <c r="D28" s="22">
        <f t="shared" si="7"/>
        <v>2553.5124999999971</v>
      </c>
      <c r="E28" s="22">
        <f t="shared" si="7"/>
        <v>1558.8650000000016</v>
      </c>
      <c r="F28" s="22">
        <f t="shared" si="7"/>
        <v>1285.1299999999974</v>
      </c>
      <c r="G28" s="22">
        <f t="shared" si="7"/>
        <v>1120.5425000000032</v>
      </c>
      <c r="H28" s="13"/>
      <c r="I28" s="20"/>
      <c r="K28" s="5"/>
      <c r="M28" s="6"/>
    </row>
    <row r="29" spans="1:13" ht="12" customHeight="1" x14ac:dyDescent="0.2">
      <c r="A29" s="23" t="s">
        <v>11</v>
      </c>
      <c r="B29" s="33"/>
      <c r="C29" s="26">
        <f t="shared" ref="C29:G29" si="8">C28/B27</f>
        <v>0.1117208204131909</v>
      </c>
      <c r="D29" s="26">
        <f t="shared" si="8"/>
        <v>0.14161771169414922</v>
      </c>
      <c r="E29" s="26">
        <f t="shared" si="8"/>
        <v>7.5729901631260921E-2</v>
      </c>
      <c r="F29" s="26">
        <f t="shared" si="8"/>
        <v>5.8036699644510248E-2</v>
      </c>
      <c r="G29" s="26">
        <f t="shared" si="8"/>
        <v>4.7828113007078156E-2</v>
      </c>
      <c r="H29" s="13"/>
      <c r="I29" s="27"/>
      <c r="K29" s="5"/>
      <c r="M29" s="6"/>
    </row>
    <row r="30" spans="1:13" ht="12" customHeight="1" x14ac:dyDescent="0.2">
      <c r="A30" s="18" t="s">
        <v>12</v>
      </c>
      <c r="B30" s="33"/>
      <c r="C30" s="22">
        <f>'&gt;1500(1925)'!N52</f>
        <v>-1282.4566152000043</v>
      </c>
      <c r="D30" s="22">
        <f>'&gt;1500(1925)'!U52</f>
        <v>2554.8707500000019</v>
      </c>
      <c r="E30" s="22">
        <f>'&gt;1500(1925)'!AB52</f>
        <v>1559.5687499999767</v>
      </c>
      <c r="F30" s="22">
        <f>'&gt;1500(2500)'!AI52</f>
        <v>1670.1299999999756</v>
      </c>
      <c r="G30" s="22">
        <f>'&gt;1500(2500)'!AP52</f>
        <v>1456.5050000000047</v>
      </c>
      <c r="H30" s="13"/>
      <c r="I30" s="28"/>
      <c r="K30" s="5"/>
      <c r="M30" s="6"/>
    </row>
    <row r="31" spans="1:13" ht="12" customHeight="1" x14ac:dyDescent="0.2">
      <c r="A31" s="18" t="s">
        <v>13</v>
      </c>
      <c r="B31" s="33"/>
      <c r="C31" s="29">
        <f>HLOOKUP(C$4,'&gt;1500(1925)'!$11:$56,42,FALSE)</f>
        <v>-9.3360975641958079E-3</v>
      </c>
      <c r="D31" s="29">
        <f>HLOOKUP(D$4,'&gt;1500(1925)'!$11:$56,42,FALSE)</f>
        <v>1.877436665099684E-2</v>
      </c>
      <c r="E31" s="29">
        <f>HLOOKUP(E$4,'&gt;1500(1925)'!$11:$56,42,FALSE)</f>
        <v>1.1249232064852274E-2</v>
      </c>
      <c r="F31" s="29">
        <f>HLOOKUP(F$4,'&gt;1500(1925)'!$11:$56,42,FALSE)</f>
        <v>9.1728328437021313E-3</v>
      </c>
      <c r="G31" s="29">
        <f>HLOOKUP(G$4,'&gt;1500(1925)'!$11:$56,42,FALSE)</f>
        <v>7.9268378269248055E-3</v>
      </c>
      <c r="H31" s="13"/>
      <c r="I31" s="28"/>
      <c r="K31" s="5"/>
      <c r="M31" s="6"/>
    </row>
    <row r="32" spans="1:13" ht="12" customHeight="1" x14ac:dyDescent="0.2">
      <c r="A32" s="30" t="s">
        <v>17</v>
      </c>
      <c r="B32" s="31"/>
      <c r="C32" s="31"/>
      <c r="D32" s="31"/>
      <c r="E32" s="31"/>
      <c r="F32" s="31"/>
      <c r="G32" s="31"/>
      <c r="H32" s="13"/>
      <c r="K32" s="5"/>
      <c r="M32" s="6"/>
    </row>
    <row r="33" spans="1:13" ht="12" customHeight="1" x14ac:dyDescent="0.2">
      <c r="A33" s="18" t="s">
        <v>9</v>
      </c>
      <c r="B33" s="19">
        <f>HLOOKUP(B$5,'LU(7500)'!$11:$56,19,FALSE)</f>
        <v>61692.18</v>
      </c>
      <c r="C33" s="19">
        <f>HLOOKUP(C$5,'LU(7500)'!$11:$56,19,FALSE)</f>
        <v>69467.429999999993</v>
      </c>
      <c r="D33" s="19">
        <f>HLOOKUP(D$5,'LU(7500)'!$11:$56,19,FALSE)</f>
        <v>81506.429999999993</v>
      </c>
      <c r="E33" s="19">
        <f>HLOOKUP(E$5,'LU(7500)'!$11:$56,19,FALSE)</f>
        <v>89100.93</v>
      </c>
      <c r="F33" s="19">
        <f>HLOOKUP(F$5,'LU(7500)'!$11:$56,19,FALSE)</f>
        <v>94642.68</v>
      </c>
      <c r="G33" s="19">
        <f>HLOOKUP(G$5,'LU(7500)'!$11:$56,19,FALSE)</f>
        <v>102371.43</v>
      </c>
      <c r="H33" s="13"/>
      <c r="I33" s="20"/>
      <c r="K33" s="5"/>
      <c r="M33" s="6"/>
    </row>
    <row r="34" spans="1:13" ht="12" customHeight="1" x14ac:dyDescent="0.2">
      <c r="A34" s="18" t="s">
        <v>10</v>
      </c>
      <c r="B34" s="32"/>
      <c r="C34" s="22">
        <f t="shared" ref="C34:G34" si="9">C33-B33</f>
        <v>7775.2499999999927</v>
      </c>
      <c r="D34" s="22">
        <f t="shared" si="9"/>
        <v>12039</v>
      </c>
      <c r="E34" s="22">
        <f t="shared" si="9"/>
        <v>7594.5</v>
      </c>
      <c r="F34" s="22">
        <f t="shared" si="9"/>
        <v>5541.75</v>
      </c>
      <c r="G34" s="22">
        <f t="shared" si="9"/>
        <v>7728.75</v>
      </c>
      <c r="H34" s="13"/>
      <c r="I34" s="20"/>
      <c r="K34" s="5"/>
      <c r="M34" s="6"/>
    </row>
    <row r="35" spans="1:13" ht="12" customHeight="1" x14ac:dyDescent="0.2">
      <c r="A35" s="23" t="s">
        <v>11</v>
      </c>
      <c r="B35" s="33"/>
      <c r="C35" s="26">
        <f t="shared" ref="C35:G35" si="10">C34/B33</f>
        <v>0.12603299153960831</v>
      </c>
      <c r="D35" s="26">
        <f t="shared" si="10"/>
        <v>0.1733042376837606</v>
      </c>
      <c r="E35" s="26">
        <f t="shared" si="10"/>
        <v>9.3176697838440486E-2</v>
      </c>
      <c r="F35" s="26">
        <f t="shared" si="10"/>
        <v>6.2196320509785928E-2</v>
      </c>
      <c r="G35" s="26">
        <f t="shared" si="10"/>
        <v>8.1662416998335222E-2</v>
      </c>
      <c r="H35" s="13"/>
      <c r="I35" s="27"/>
      <c r="K35" s="5"/>
      <c r="M35" s="6"/>
    </row>
    <row r="36" spans="1:13" ht="12" customHeight="1" x14ac:dyDescent="0.2">
      <c r="A36" s="18" t="s">
        <v>12</v>
      </c>
      <c r="B36" s="32"/>
      <c r="C36" s="22">
        <f>'LU(7500)'!N52</f>
        <v>-6057.364000000176</v>
      </c>
      <c r="D36" s="22">
        <f>'LU(7500)'!U52</f>
        <v>12044.880000000005</v>
      </c>
      <c r="E36" s="22">
        <f>'LU(7500)'!AB52</f>
        <v>7597.4549999999581</v>
      </c>
      <c r="F36" s="22">
        <f>'LU(7500)'!AI52</f>
        <v>5545.5300000000279</v>
      </c>
      <c r="G36" s="22">
        <f>'LU(7500)'!AP52</f>
        <v>7732.8299999999581</v>
      </c>
      <c r="H36" s="13"/>
      <c r="I36" s="28"/>
      <c r="K36" s="5"/>
      <c r="M36" s="6"/>
    </row>
    <row r="37" spans="1:13" ht="12" customHeight="1" x14ac:dyDescent="0.2">
      <c r="A37" s="18" t="s">
        <v>13</v>
      </c>
      <c r="B37" s="33"/>
      <c r="C37" s="29">
        <f>HLOOKUP(C$4,'LU(7500)'!$11:$56,42,FALSE)</f>
        <v>-1.025935639081213E-2</v>
      </c>
      <c r="D37" s="29">
        <f>HLOOKUP(D$4,'LU(7500)'!$11:$56,42,FALSE)</f>
        <v>2.0611875815614671E-2</v>
      </c>
      <c r="E37" s="29">
        <f>HLOOKUP(E$4,'LU(7500)'!$11:$56,42,FALSE)</f>
        <v>1.2738625162771099E-2</v>
      </c>
      <c r="F37" s="29">
        <f>HLOOKUP(F$4,'LU(7500)'!$11:$56,42,FALSE)</f>
        <v>9.1812139362713249E-3</v>
      </c>
      <c r="G37" s="29">
        <f>HLOOKUP(G$4,'LU(7500)'!$11:$56,42,FALSE)</f>
        <v>1.2686048089926577E-2</v>
      </c>
      <c r="H37" s="13"/>
      <c r="I37" s="28"/>
      <c r="K37" s="5"/>
      <c r="M37" s="6"/>
    </row>
    <row r="38" spans="1:13" ht="12" customHeight="1" x14ac:dyDescent="0.2">
      <c r="A38" s="34" t="s">
        <v>18</v>
      </c>
      <c r="B38" s="35"/>
      <c r="C38" s="35"/>
      <c r="D38" s="35"/>
      <c r="E38" s="35"/>
      <c r="F38" s="35"/>
      <c r="G38" s="35"/>
      <c r="H38" s="13"/>
      <c r="K38" s="5"/>
      <c r="M38" s="6"/>
    </row>
    <row r="39" spans="1:13" ht="12" customHeight="1" x14ac:dyDescent="0.2">
      <c r="A39" s="18" t="s">
        <v>9</v>
      </c>
      <c r="B39" s="19">
        <f>HLOOKUP(B$5,'SN (.4)'!$11:$56,19,FALSE)</f>
        <v>20.191879999999998</v>
      </c>
      <c r="C39" s="19">
        <f>HLOOKUP(C$5,'SN (.4)'!$11:$56,19,FALSE)</f>
        <v>21.911039999999996</v>
      </c>
      <c r="D39" s="19">
        <f>HLOOKUP(D$5,'SN (.4)'!$11:$56,19,FALSE)</f>
        <v>24.096440000000001</v>
      </c>
      <c r="E39" s="19">
        <f>HLOOKUP(E$5,'SN (.4)'!$11:$56,19,FALSE)</f>
        <v>25.890840000000001</v>
      </c>
      <c r="F39" s="19">
        <f>HLOOKUP(F$5,'SN (.4)'!$11:$56,19,FALSE)</f>
        <v>27.37424</v>
      </c>
      <c r="G39" s="19">
        <f>HLOOKUP(G$5,'SN (.4)'!$11:$56,19,FALSE)</f>
        <v>28.861159999999998</v>
      </c>
      <c r="H39" s="13"/>
      <c r="I39" s="20"/>
      <c r="K39" s="5"/>
      <c r="M39" s="6"/>
    </row>
    <row r="40" spans="1:13" ht="12" customHeight="1" x14ac:dyDescent="0.2">
      <c r="A40" s="18" t="s">
        <v>10</v>
      </c>
      <c r="B40" s="32"/>
      <c r="C40" s="22">
        <f t="shared" ref="C40:G40" si="11">C39-B39</f>
        <v>1.7191599999999987</v>
      </c>
      <c r="D40" s="22">
        <f t="shared" si="11"/>
        <v>2.1854000000000049</v>
      </c>
      <c r="E40" s="22">
        <f t="shared" si="11"/>
        <v>1.7943999999999996</v>
      </c>
      <c r="F40" s="22">
        <f t="shared" si="11"/>
        <v>1.4833999999999996</v>
      </c>
      <c r="G40" s="22">
        <f t="shared" si="11"/>
        <v>1.4869199999999978</v>
      </c>
      <c r="H40" s="13"/>
      <c r="I40" s="20"/>
      <c r="K40" s="5"/>
      <c r="M40" s="6"/>
    </row>
    <row r="41" spans="1:13" ht="12" customHeight="1" x14ac:dyDescent="0.2">
      <c r="A41" s="23" t="s">
        <v>11</v>
      </c>
      <c r="B41" s="33"/>
      <c r="C41" s="26">
        <f t="shared" ref="C41:G41" si="12">C40/B39</f>
        <v>8.5141155751717962E-2</v>
      </c>
      <c r="D41" s="26">
        <f t="shared" si="12"/>
        <v>9.9739674611520279E-2</v>
      </c>
      <c r="E41" s="26">
        <f t="shared" si="12"/>
        <v>7.4467431703604328E-2</v>
      </c>
      <c r="F41" s="26">
        <f t="shared" si="12"/>
        <v>5.729439446537847E-2</v>
      </c>
      <c r="G41" s="26">
        <f t="shared" si="12"/>
        <v>5.4318220341459625E-2</v>
      </c>
      <c r="H41" s="13"/>
      <c r="I41" s="27"/>
      <c r="K41" s="5"/>
      <c r="M41" s="6"/>
    </row>
    <row r="42" spans="1:13" ht="12" customHeight="1" x14ac:dyDescent="0.2">
      <c r="A42" s="18" t="s">
        <v>12</v>
      </c>
      <c r="B42" s="32"/>
      <c r="C42" s="22">
        <f>'SN (.4)'!N52</f>
        <v>3.0437277440000088</v>
      </c>
      <c r="D42" s="22">
        <f>'SN (.4)'!U52</f>
        <v>2.2155920000000009</v>
      </c>
      <c r="E42" s="22">
        <f>'SN (.4)'!AB52</f>
        <v>1.8244959999999963</v>
      </c>
      <c r="F42" s="22">
        <f>'SN (.4)'!AI52</f>
        <v>1.5135240000000039</v>
      </c>
      <c r="G42" s="22">
        <f>'SN (.4)'!AP52</f>
        <v>1.5170519999999996</v>
      </c>
      <c r="H42" s="13"/>
      <c r="I42" s="28"/>
      <c r="K42" s="5"/>
      <c r="M42" s="6"/>
    </row>
    <row r="43" spans="1:13" ht="12" customHeight="1" x14ac:dyDescent="0.2">
      <c r="A43" s="18" t="s">
        <v>13</v>
      </c>
      <c r="B43" s="33"/>
      <c r="C43" s="29">
        <f>HLOOKUP(C$4,'SN (.4)'!$11:$56,42,FALSE)</f>
        <v>9.2345937584082965E-2</v>
      </c>
      <c r="D43" s="29">
        <f>HLOOKUP(D$4,'SN (.4)'!$11:$56,42,FALSE)</f>
        <v>6.1537745661667503E-2</v>
      </c>
      <c r="E43" s="29">
        <f>HLOOKUP(E$4,'SN (.4)'!$11:$56,42,FALSE)</f>
        <v>4.7737455717032383E-2</v>
      </c>
      <c r="F43" s="29">
        <f>HLOOKUP(F$4,'SN (.4)'!$11:$56,42,FALSE)</f>
        <v>3.7796640079326975E-2</v>
      </c>
      <c r="G43" s="29">
        <f>HLOOKUP(G$4,'SN (.4)'!$11:$56,42,FALSE)</f>
        <v>3.6504977925179587E-2</v>
      </c>
      <c r="H43" s="13"/>
      <c r="I43" s="28"/>
      <c r="K43" s="5"/>
      <c r="M43" s="6"/>
    </row>
    <row r="44" spans="1:13" ht="12" customHeight="1" x14ac:dyDescent="0.2">
      <c r="A44" s="34" t="s">
        <v>19</v>
      </c>
      <c r="B44" s="35"/>
      <c r="C44" s="35"/>
      <c r="D44" s="35"/>
      <c r="E44" s="35"/>
      <c r="F44" s="35"/>
      <c r="G44" s="35"/>
      <c r="H44" s="13"/>
      <c r="K44" s="5"/>
      <c r="M44" s="6"/>
    </row>
    <row r="45" spans="1:13" ht="12" customHeight="1" x14ac:dyDescent="0.2">
      <c r="A45" s="18" t="s">
        <v>9</v>
      </c>
      <c r="B45" s="19">
        <f>HLOOKUP(B$5,'StLght(50)'!$11:$56,19,FALSE)</f>
        <v>928.88499999999999</v>
      </c>
      <c r="C45" s="19">
        <f>HLOOKUP(C$5,'StLght(50)'!$11:$56,19,FALSE)</f>
        <v>983.58499999999992</v>
      </c>
      <c r="D45" s="19">
        <f>HLOOKUP(D$5,'StLght(50)'!$11:$56,19,FALSE)</f>
        <v>732.56</v>
      </c>
      <c r="E45" s="19">
        <f>HLOOKUP(E$5,'StLght(50)'!$11:$56,19,FALSE)</f>
        <v>766.04</v>
      </c>
      <c r="F45" s="19">
        <f>HLOOKUP(F$5,'StLght(50)'!$11:$56,19,FALSE)</f>
        <v>782.245</v>
      </c>
      <c r="G45" s="19">
        <f>HLOOKUP(G$5,'StLght(50)'!$11:$56,19,FALSE)</f>
        <v>789.60000000000014</v>
      </c>
      <c r="H45" s="13"/>
      <c r="I45" s="20"/>
      <c r="K45" s="5"/>
      <c r="M45" s="6"/>
    </row>
    <row r="46" spans="1:13" ht="12" customHeight="1" x14ac:dyDescent="0.2">
      <c r="A46" s="18" t="s">
        <v>10</v>
      </c>
      <c r="B46" s="32"/>
      <c r="C46" s="22">
        <f t="shared" ref="C46:G46" si="13">C45-B45</f>
        <v>54.699999999999932</v>
      </c>
      <c r="D46" s="22">
        <f t="shared" si="13"/>
        <v>-251.02499999999998</v>
      </c>
      <c r="E46" s="22">
        <f t="shared" si="13"/>
        <v>33.480000000000018</v>
      </c>
      <c r="F46" s="22">
        <f t="shared" si="13"/>
        <v>16.205000000000041</v>
      </c>
      <c r="G46" s="22">
        <f t="shared" si="13"/>
        <v>7.3550000000001319</v>
      </c>
      <c r="H46" s="13"/>
      <c r="I46" s="20"/>
      <c r="K46" s="5"/>
      <c r="M46" s="6"/>
    </row>
    <row r="47" spans="1:13" ht="12" customHeight="1" x14ac:dyDescent="0.2">
      <c r="A47" s="23" t="s">
        <v>11</v>
      </c>
      <c r="B47" s="33"/>
      <c r="C47" s="26">
        <f t="shared" ref="C47:G47" si="14">C46/B45</f>
        <v>5.8887806348471482E-2</v>
      </c>
      <c r="D47" s="26">
        <f t="shared" si="14"/>
        <v>-0.25521434344769389</v>
      </c>
      <c r="E47" s="26">
        <f t="shared" si="14"/>
        <v>4.5702741072403651E-2</v>
      </c>
      <c r="F47" s="26">
        <f t="shared" si="14"/>
        <v>2.1154247819957239E-2</v>
      </c>
      <c r="G47" s="26">
        <f t="shared" si="14"/>
        <v>9.4024250714291966E-3</v>
      </c>
      <c r="H47" s="13"/>
      <c r="I47" s="27"/>
      <c r="K47" s="5"/>
      <c r="M47" s="6"/>
    </row>
    <row r="48" spans="1:13" ht="12" customHeight="1" x14ac:dyDescent="0.2">
      <c r="A48" s="18" t="s">
        <v>12</v>
      </c>
      <c r="B48" s="32"/>
      <c r="C48" s="22">
        <f>'StLght(50)'!N52</f>
        <v>-7.1409394800002701</v>
      </c>
      <c r="D48" s="22">
        <f>'StLght(50)'!U52</f>
        <v>-250.9704999999999</v>
      </c>
      <c r="E48" s="22">
        <f>'StLght(50)'!AB52</f>
        <v>33.521999999999935</v>
      </c>
      <c r="F48" s="22">
        <f>'StLght(50)'!AI52</f>
        <v>16.251000000000204</v>
      </c>
      <c r="G48" s="22">
        <f>'StLght(50)'!AP52</f>
        <v>7.4020000000000437</v>
      </c>
      <c r="H48" s="13"/>
      <c r="I48" s="28"/>
      <c r="K48" s="5"/>
      <c r="M48" s="6"/>
    </row>
    <row r="49" spans="1:13" ht="12" customHeight="1" x14ac:dyDescent="0.2">
      <c r="A49" s="18" t="s">
        <v>13</v>
      </c>
      <c r="B49" s="33"/>
      <c r="C49" s="29">
        <f>HLOOKUP(C$4,'StLght(50)'!$11:$56,42,FALSE)</f>
        <v>-2.1426778811266356E-3</v>
      </c>
      <c r="D49" s="29">
        <f>HLOOKUP(D$4,'StLght(50)'!$11:$56,42,FALSE)</f>
        <v>-7.5466769824287849E-2</v>
      </c>
      <c r="E49" s="29">
        <f>HLOOKUP(E$4,'StLght(50)'!$11:$56,42,FALSE)</f>
        <v>1.0902861162995306E-2</v>
      </c>
      <c r="F49" s="29">
        <f>HLOOKUP(F$4,'StLght(50)'!$11:$56,42,FALSE)</f>
        <v>5.2285495083982739E-3</v>
      </c>
      <c r="G49" s="29">
        <f>HLOOKUP(G$4,'StLght(50)'!$11:$56,42,FALSE)</f>
        <v>2.3691109530570098E-3</v>
      </c>
      <c r="H49" s="13"/>
      <c r="I49" s="28"/>
      <c r="K49" s="5"/>
      <c r="M49" s="6"/>
    </row>
    <row r="50" spans="1:13" ht="12" customHeight="1" x14ac:dyDescent="0.2">
      <c r="A50" s="34" t="s">
        <v>20</v>
      </c>
      <c r="B50" s="35"/>
      <c r="C50" s="35"/>
      <c r="D50" s="35"/>
      <c r="E50" s="35"/>
      <c r="F50" s="35"/>
      <c r="G50" s="35"/>
      <c r="H50" s="13"/>
      <c r="K50" s="5"/>
      <c r="M50" s="6"/>
    </row>
    <row r="51" spans="1:13" ht="12" customHeight="1" x14ac:dyDescent="0.2">
      <c r="A51" s="18" t="s">
        <v>9</v>
      </c>
      <c r="B51" s="19">
        <f>HLOOKUP(B$5,'USL (470)'!$11:$56,19,FALSE)</f>
        <v>22.975999999999999</v>
      </c>
      <c r="C51" s="19">
        <f>HLOOKUP(C$5,'USL (470)'!$11:$56,19,FALSE)</f>
        <v>25.794999999999998</v>
      </c>
      <c r="D51" s="19">
        <f>HLOOKUP(D$5,'USL (470)'!$11:$56,19,FALSE)</f>
        <v>28.493000000000002</v>
      </c>
      <c r="E51" s="19">
        <f>HLOOKUP(E$5,'USL (470)'!$11:$56,19,FALSE)</f>
        <v>30.466000000000001</v>
      </c>
      <c r="F51" s="19">
        <f>HLOOKUP(F$5,'USL (470)'!$11:$56,19,FALSE)</f>
        <v>32.227999999999994</v>
      </c>
      <c r="G51" s="19">
        <f>HLOOKUP(G$5,'USL (470)'!$11:$56,19,FALSE)</f>
        <v>33.721999999999994</v>
      </c>
      <c r="H51" s="13"/>
      <c r="I51" s="20"/>
      <c r="K51" s="5"/>
      <c r="M51" s="6"/>
    </row>
    <row r="52" spans="1:13" ht="12" customHeight="1" x14ac:dyDescent="0.2">
      <c r="A52" s="18" t="s">
        <v>10</v>
      </c>
      <c r="B52" s="32"/>
      <c r="C52" s="22">
        <f t="shared" ref="C52:G52" si="15">C51-B51</f>
        <v>2.8189999999999991</v>
      </c>
      <c r="D52" s="22">
        <f t="shared" si="15"/>
        <v>2.698000000000004</v>
      </c>
      <c r="E52" s="22">
        <f t="shared" si="15"/>
        <v>1.972999999999999</v>
      </c>
      <c r="F52" s="22">
        <f t="shared" si="15"/>
        <v>1.7619999999999933</v>
      </c>
      <c r="G52" s="22">
        <f t="shared" si="15"/>
        <v>1.4939999999999998</v>
      </c>
      <c r="H52" s="13"/>
      <c r="I52" s="20"/>
      <c r="K52" s="5"/>
      <c r="M52" s="6"/>
    </row>
    <row r="53" spans="1:13" ht="12" customHeight="1" x14ac:dyDescent="0.2">
      <c r="A53" s="23" t="s">
        <v>11</v>
      </c>
      <c r="B53" s="33"/>
      <c r="C53" s="26">
        <f t="shared" ref="C53:G53" si="16">C52/B51</f>
        <v>0.12269324512534815</v>
      </c>
      <c r="D53" s="26">
        <f t="shared" si="16"/>
        <v>0.10459391354913759</v>
      </c>
      <c r="E53" s="26">
        <f t="shared" si="16"/>
        <v>6.924507773839185E-2</v>
      </c>
      <c r="F53" s="26">
        <f t="shared" si="16"/>
        <v>5.7834963565942143E-2</v>
      </c>
      <c r="G53" s="26">
        <f t="shared" si="16"/>
        <v>4.6357204914980764E-2</v>
      </c>
      <c r="H53" s="13"/>
      <c r="I53" s="27"/>
      <c r="K53" s="5"/>
      <c r="M53" s="6"/>
    </row>
    <row r="54" spans="1:13" ht="12" customHeight="1" x14ac:dyDescent="0.2">
      <c r="A54" s="18" t="s">
        <v>12</v>
      </c>
      <c r="B54" s="32"/>
      <c r="C54" s="22">
        <f>'USL (470)'!N52</f>
        <v>4.2964022599999936</v>
      </c>
      <c r="D54" s="22">
        <f>'USL (470)'!U52</f>
        <v>2.7280000000000086</v>
      </c>
      <c r="E54" s="22">
        <f>'USL (470)'!AB52</f>
        <v>2.007856039999993</v>
      </c>
      <c r="F54" s="22">
        <f>'USL (470)'!AI52</f>
        <v>1.7920000000000016</v>
      </c>
      <c r="G54" s="22">
        <f>'USL (470)'!AP52</f>
        <v>1.5240000000000009</v>
      </c>
      <c r="H54" s="13"/>
      <c r="I54" s="28"/>
      <c r="K54" s="5"/>
      <c r="M54" s="6"/>
    </row>
    <row r="55" spans="1:13" ht="12" customHeight="1" x14ac:dyDescent="0.2">
      <c r="A55" s="18" t="s">
        <v>13</v>
      </c>
      <c r="B55" s="33"/>
      <c r="C55" s="29">
        <f>HLOOKUP(C$4,'USL (470)'!$11:$56,42,FALSE)</f>
        <v>5.141487074003729E-2</v>
      </c>
      <c r="D55" s="29">
        <f>HLOOKUP(D$4,'USL (470)'!$11:$56,42,FALSE)</f>
        <v>3.1049460803122087E-2</v>
      </c>
      <c r="E55" s="29">
        <f>HLOOKUP(E$4,'USL (470)'!$11:$56,42,FALSE)</f>
        <v>2.2164746503422744E-2</v>
      </c>
      <c r="F55" s="29">
        <f>HLOOKUP(F$4,'USL (470)'!$11:$56,42,FALSE)</f>
        <v>1.9352955773544227E-2</v>
      </c>
      <c r="G55" s="29">
        <f>HLOOKUP(G$4,'USL (470)'!$11:$56,42,FALSE)</f>
        <v>1.6146175891962475E-2</v>
      </c>
      <c r="H55" s="13"/>
      <c r="I55" s="28"/>
      <c r="K55" s="5"/>
      <c r="M55" s="6"/>
    </row>
    <row r="56" spans="1:13" ht="12" customHeight="1" x14ac:dyDescent="0.2">
      <c r="A56" s="3"/>
      <c r="B56" s="3"/>
      <c r="C56" s="3"/>
      <c r="D56" s="3"/>
      <c r="E56" s="3"/>
      <c r="F56" s="3"/>
      <c r="G56" s="3"/>
      <c r="K56" s="5"/>
      <c r="M56" s="6"/>
    </row>
    <row r="57" spans="1:13" ht="12" customHeight="1" x14ac:dyDescent="0.2">
      <c r="A57" s="3"/>
      <c r="B57" s="3"/>
      <c r="C57" s="3"/>
      <c r="D57" s="3"/>
      <c r="E57" s="3"/>
      <c r="F57" s="3"/>
      <c r="G57" s="3"/>
      <c r="K57" s="5"/>
      <c r="M57" s="6"/>
    </row>
    <row r="58" spans="1:13" ht="12" customHeight="1" x14ac:dyDescent="0.2">
      <c r="A58" s="3"/>
      <c r="B58" s="3"/>
      <c r="C58" s="3"/>
      <c r="D58" s="3"/>
      <c r="E58" s="3"/>
      <c r="F58" s="3"/>
      <c r="G58" s="3"/>
      <c r="K58" s="5"/>
      <c r="M58" s="6"/>
    </row>
    <row r="59" spans="1:13" ht="12" customHeight="1" x14ac:dyDescent="0.2">
      <c r="A59" s="3"/>
      <c r="B59" s="3"/>
      <c r="C59" s="3"/>
      <c r="D59" s="3"/>
      <c r="E59" s="3"/>
      <c r="F59" s="3"/>
      <c r="G59" s="3"/>
      <c r="K59" s="5"/>
      <c r="M59" s="6"/>
    </row>
    <row r="60" spans="1:13" ht="12" customHeight="1" x14ac:dyDescent="0.2">
      <c r="A60" s="3"/>
      <c r="B60" s="3"/>
      <c r="C60" s="3"/>
      <c r="D60" s="3"/>
      <c r="E60" s="3"/>
      <c r="F60" s="3"/>
      <c r="G60" s="3"/>
      <c r="K60" s="5"/>
      <c r="M60" s="6"/>
    </row>
    <row r="61" spans="1:13" ht="12" customHeight="1" x14ac:dyDescent="0.2">
      <c r="A61" s="3"/>
      <c r="B61" s="3"/>
      <c r="C61" s="3"/>
      <c r="D61" s="3"/>
      <c r="E61" s="3"/>
      <c r="F61" s="3"/>
      <c r="G61" s="3"/>
      <c r="K61" s="5"/>
      <c r="M61" s="6"/>
    </row>
    <row r="62" spans="1:13" ht="12" customHeight="1" x14ac:dyDescent="0.2">
      <c r="A62" s="3"/>
      <c r="B62" s="3"/>
      <c r="C62" s="3"/>
      <c r="D62" s="3"/>
      <c r="E62" s="3"/>
      <c r="F62" s="3"/>
      <c r="G62" s="3"/>
      <c r="K62" s="5"/>
      <c r="M62" s="6"/>
    </row>
    <row r="63" spans="1:13" ht="12" customHeight="1" x14ac:dyDescent="0.2">
      <c r="H63" s="13"/>
      <c r="K63" s="5"/>
      <c r="M63" s="6"/>
    </row>
    <row r="64" spans="1:13" ht="12" customHeight="1" x14ac:dyDescent="0.2">
      <c r="H64" s="13"/>
      <c r="K64" s="5"/>
      <c r="M64" s="6"/>
    </row>
    <row r="65" spans="8:13" ht="12" customHeight="1" x14ac:dyDescent="0.2">
      <c r="H65" s="13"/>
      <c r="K65" s="5"/>
      <c r="M65" s="6"/>
    </row>
    <row r="66" spans="8:13" ht="12" customHeight="1" x14ac:dyDescent="0.2">
      <c r="H66" s="13"/>
      <c r="K66" s="5"/>
      <c r="M66" s="6"/>
    </row>
    <row r="67" spans="8:13" ht="12" customHeight="1" x14ac:dyDescent="0.2">
      <c r="H67" s="13"/>
      <c r="K67" s="5"/>
      <c r="M67" s="6"/>
    </row>
    <row r="68" spans="8:13" ht="12" customHeight="1" x14ac:dyDescent="0.2">
      <c r="H68" s="13"/>
      <c r="K68" s="5"/>
      <c r="M68" s="6"/>
    </row>
    <row r="69" spans="8:13" ht="12" customHeight="1" x14ac:dyDescent="0.2">
      <c r="H69" s="13"/>
      <c r="K69" s="5"/>
      <c r="M69" s="6"/>
    </row>
    <row r="70" spans="8:13" ht="12" customHeight="1" x14ac:dyDescent="0.2">
      <c r="H70" s="13"/>
      <c r="K70" s="5"/>
      <c r="M70" s="6"/>
    </row>
    <row r="71" spans="8:13" ht="12" customHeight="1" x14ac:dyDescent="0.2">
      <c r="H71" s="13"/>
      <c r="K71" s="5"/>
      <c r="M71" s="6"/>
    </row>
    <row r="72" spans="8:13" ht="12" customHeight="1" x14ac:dyDescent="0.2">
      <c r="H72" s="13"/>
      <c r="K72" s="5"/>
      <c r="M72" s="6"/>
    </row>
    <row r="73" spans="8:13" ht="12" customHeight="1" x14ac:dyDescent="0.2">
      <c r="H73" s="13"/>
      <c r="K73" s="5"/>
      <c r="M73" s="6"/>
    </row>
    <row r="74" spans="8:13" ht="12" customHeight="1" x14ac:dyDescent="0.2">
      <c r="H74" s="13"/>
      <c r="K74" s="5"/>
      <c r="M74" s="6"/>
    </row>
    <row r="75" spans="8:13" ht="12" customHeight="1" x14ac:dyDescent="0.2">
      <c r="K75" s="5"/>
      <c r="M75" s="6"/>
    </row>
    <row r="76" spans="8:13" ht="12" customHeight="1" x14ac:dyDescent="0.2">
      <c r="K76" s="5"/>
      <c r="M76" s="6"/>
    </row>
    <row r="77" spans="8:13" ht="12" customHeight="1" x14ac:dyDescent="0.2">
      <c r="K77" s="5"/>
      <c r="M77" s="6"/>
    </row>
    <row r="78" spans="8:13" ht="12" customHeight="1" x14ac:dyDescent="0.2">
      <c r="H78" s="13"/>
      <c r="K78" s="5"/>
      <c r="M78" s="6"/>
    </row>
    <row r="79" spans="8:13" ht="12" customHeight="1" x14ac:dyDescent="0.2">
      <c r="H79" s="13"/>
      <c r="K79" s="5"/>
      <c r="M79" s="6"/>
    </row>
    <row r="80" spans="8:13" ht="12" customHeight="1" x14ac:dyDescent="0.2">
      <c r="H80" s="13"/>
      <c r="K80" s="5"/>
      <c r="M80" s="6"/>
    </row>
    <row r="81" spans="1:13" ht="12" customHeight="1" x14ac:dyDescent="0.2">
      <c r="H81" s="13"/>
      <c r="K81" s="5"/>
      <c r="M81" s="6"/>
    </row>
    <row r="82" spans="1:13" ht="12" customHeight="1" x14ac:dyDescent="0.2">
      <c r="H82" s="36"/>
      <c r="K82" s="5"/>
      <c r="M82" s="6"/>
    </row>
    <row r="83" spans="1:13" ht="12" customHeight="1" x14ac:dyDescent="0.2">
      <c r="H83" s="13"/>
      <c r="K83" s="5"/>
      <c r="M83" s="6"/>
    </row>
    <row r="84" spans="1:13" ht="12" customHeight="1" x14ac:dyDescent="0.2">
      <c r="H84" s="13"/>
      <c r="K84" s="5"/>
      <c r="M84" s="6"/>
    </row>
    <row r="85" spans="1:13" ht="12" customHeight="1" x14ac:dyDescent="0.2">
      <c r="H85" s="13"/>
      <c r="K85" s="5"/>
      <c r="M85" s="6"/>
    </row>
    <row r="86" spans="1:13" ht="12" customHeight="1" x14ac:dyDescent="0.2">
      <c r="H86" s="13"/>
      <c r="K86" s="5"/>
      <c r="M86" s="6"/>
    </row>
    <row r="87" spans="1:13" ht="12" customHeight="1" x14ac:dyDescent="0.2">
      <c r="H87" s="13"/>
      <c r="K87" s="5"/>
      <c r="M87" s="6"/>
    </row>
    <row r="88" spans="1:13" ht="12" customHeight="1" x14ac:dyDescent="0.2">
      <c r="H88" s="13"/>
      <c r="K88" s="5"/>
      <c r="M88" s="6"/>
    </row>
    <row r="89" spans="1:13" ht="12" customHeight="1" x14ac:dyDescent="0.2">
      <c r="H89" s="13"/>
      <c r="K89" s="5"/>
      <c r="M89" s="6"/>
    </row>
    <row r="90" spans="1:13" ht="12" customHeight="1" x14ac:dyDescent="0.2">
      <c r="H90" s="13"/>
      <c r="K90" s="5"/>
      <c r="M90" s="6"/>
    </row>
    <row r="91" spans="1:13" ht="12" customHeight="1" x14ac:dyDescent="0.2">
      <c r="H91" s="13"/>
      <c r="K91" s="5"/>
      <c r="M91" s="6"/>
    </row>
    <row r="92" spans="1:13" ht="12" customHeight="1" x14ac:dyDescent="0.2">
      <c r="H92" s="13"/>
      <c r="K92" s="5"/>
      <c r="M92" s="6"/>
    </row>
    <row r="93" spans="1:13" ht="12" customHeight="1" x14ac:dyDescent="0.2">
      <c r="H93" s="13"/>
      <c r="K93" s="5"/>
      <c r="M93" s="6"/>
    </row>
    <row r="94" spans="1:13" ht="12" customHeight="1" x14ac:dyDescent="0.2">
      <c r="A94" s="3"/>
      <c r="B94" s="3"/>
      <c r="C94" s="3"/>
      <c r="D94" s="3"/>
      <c r="E94" s="3"/>
      <c r="F94" s="3"/>
      <c r="G94" s="3"/>
      <c r="K94" s="5"/>
      <c r="M94" s="6"/>
    </row>
    <row r="95" spans="1:13" ht="12" customHeight="1" x14ac:dyDescent="0.2">
      <c r="A95" s="3"/>
      <c r="B95" s="3"/>
      <c r="C95" s="3"/>
      <c r="D95" s="3"/>
      <c r="E95" s="3"/>
      <c r="F95" s="3"/>
      <c r="G95" s="3"/>
      <c r="K95" s="5"/>
      <c r="M95" s="6"/>
    </row>
    <row r="96" spans="1:13" ht="12" customHeight="1" x14ac:dyDescent="0.2">
      <c r="A96" s="3"/>
      <c r="B96" s="3"/>
      <c r="C96" s="3"/>
      <c r="D96" s="3"/>
      <c r="E96" s="3"/>
      <c r="F96" s="3"/>
      <c r="G96" s="3"/>
      <c r="K96" s="5"/>
      <c r="M96" s="6"/>
    </row>
    <row r="97" spans="1:13" ht="12" customHeight="1" x14ac:dyDescent="0.2">
      <c r="A97" s="3"/>
      <c r="B97" s="3"/>
      <c r="C97" s="3"/>
      <c r="D97" s="3"/>
      <c r="E97" s="3"/>
      <c r="F97" s="3"/>
      <c r="G97" s="3"/>
      <c r="K97" s="5"/>
      <c r="M97" s="6"/>
    </row>
    <row r="98" spans="1:13" ht="12" customHeight="1" x14ac:dyDescent="0.2">
      <c r="A98" s="3"/>
      <c r="B98" s="3"/>
      <c r="C98" s="3"/>
      <c r="D98" s="3"/>
      <c r="E98" s="3"/>
      <c r="F98" s="3"/>
      <c r="G98" s="3"/>
      <c r="K98" s="5"/>
      <c r="M98" s="6"/>
    </row>
    <row r="99" spans="1:13" ht="12" customHeight="1" x14ac:dyDescent="0.2">
      <c r="A99" s="3"/>
      <c r="B99" s="3"/>
      <c r="C99" s="3"/>
      <c r="D99" s="3"/>
      <c r="E99" s="3"/>
      <c r="F99" s="3"/>
      <c r="G99" s="3"/>
      <c r="K99" s="5"/>
      <c r="M99" s="6"/>
    </row>
    <row r="100" spans="1:13" ht="12" customHeight="1" x14ac:dyDescent="0.2">
      <c r="A100" s="3"/>
      <c r="B100" s="3"/>
      <c r="C100" s="3"/>
      <c r="D100" s="3"/>
      <c r="E100" s="3"/>
      <c r="F100" s="3"/>
      <c r="G100" s="3"/>
      <c r="K100" s="5"/>
      <c r="M100" s="6"/>
    </row>
    <row r="101" spans="1:13" ht="12" customHeight="1" x14ac:dyDescent="0.2">
      <c r="A101" s="3"/>
      <c r="B101" s="3"/>
      <c r="C101" s="3"/>
      <c r="D101" s="3"/>
      <c r="E101" s="3"/>
      <c r="F101" s="3"/>
      <c r="G101" s="3"/>
      <c r="K101" s="5"/>
      <c r="M101" s="6"/>
    </row>
    <row r="102" spans="1:13" ht="12" customHeight="1" x14ac:dyDescent="0.2">
      <c r="A102" s="3"/>
      <c r="B102" s="3"/>
      <c r="C102" s="3"/>
      <c r="D102" s="3"/>
      <c r="E102" s="3"/>
      <c r="F102" s="3"/>
      <c r="G102" s="3"/>
      <c r="K102" s="5"/>
      <c r="M102" s="6"/>
    </row>
    <row r="103" spans="1:13" ht="12" customHeight="1" x14ac:dyDescent="0.2">
      <c r="A103" s="3"/>
      <c r="B103" s="3"/>
      <c r="C103" s="3"/>
      <c r="D103" s="3"/>
      <c r="E103" s="3"/>
      <c r="F103" s="3"/>
      <c r="G103" s="3"/>
      <c r="K103" s="5"/>
      <c r="M103" s="6"/>
    </row>
    <row r="104" spans="1:13" ht="12" customHeight="1" x14ac:dyDescent="0.2">
      <c r="A104" s="3"/>
      <c r="B104" s="3"/>
      <c r="C104" s="3"/>
      <c r="D104" s="3"/>
      <c r="E104" s="3"/>
      <c r="F104" s="3"/>
      <c r="G104" s="3"/>
      <c r="K104" s="5"/>
      <c r="M104" s="6"/>
    </row>
    <row r="105" spans="1:13" ht="12" customHeight="1" x14ac:dyDescent="0.2">
      <c r="A105" s="3"/>
      <c r="B105" s="3"/>
      <c r="C105" s="3"/>
      <c r="D105" s="3"/>
      <c r="E105" s="3"/>
      <c r="F105" s="3"/>
      <c r="G105" s="3"/>
      <c r="K105" s="5"/>
      <c r="M105" s="6"/>
    </row>
    <row r="106" spans="1:13" ht="12" customHeight="1" x14ac:dyDescent="0.2">
      <c r="A106" s="3"/>
      <c r="B106" s="3"/>
      <c r="C106" s="3"/>
      <c r="D106" s="3"/>
      <c r="E106" s="3"/>
      <c r="F106" s="3"/>
      <c r="G106" s="3"/>
      <c r="K106" s="5"/>
      <c r="M106" s="6"/>
    </row>
    <row r="107" spans="1:13" ht="12" customHeight="1" x14ac:dyDescent="0.2">
      <c r="A107" s="3"/>
      <c r="B107" s="3"/>
      <c r="C107" s="3"/>
      <c r="D107" s="3"/>
      <c r="E107" s="3"/>
      <c r="F107" s="3"/>
      <c r="G107" s="3"/>
      <c r="K107" s="5"/>
      <c r="M107" s="6"/>
    </row>
    <row r="108" spans="1:13" ht="12" customHeight="1" x14ac:dyDescent="0.2">
      <c r="A108" s="3"/>
      <c r="B108" s="3"/>
      <c r="C108" s="3"/>
      <c r="D108" s="3"/>
      <c r="E108" s="3"/>
      <c r="F108" s="3"/>
      <c r="G108" s="3"/>
      <c r="K108" s="5"/>
      <c r="M108" s="6"/>
    </row>
    <row r="109" spans="1:13" ht="12" customHeight="1" x14ac:dyDescent="0.2">
      <c r="A109" s="3"/>
      <c r="B109" s="3"/>
      <c r="C109" s="3"/>
      <c r="D109" s="3"/>
      <c r="E109" s="3"/>
      <c r="F109" s="3"/>
      <c r="G109" s="3"/>
      <c r="K109" s="5"/>
      <c r="M109" s="6"/>
    </row>
    <row r="110" spans="1:13" ht="12" customHeight="1" x14ac:dyDescent="0.2">
      <c r="A110" s="3"/>
      <c r="B110" s="3"/>
      <c r="C110" s="3"/>
      <c r="D110" s="3"/>
      <c r="E110" s="3"/>
      <c r="F110" s="3"/>
      <c r="G110" s="3"/>
      <c r="K110" s="5"/>
      <c r="M110" s="6"/>
    </row>
    <row r="111" spans="1:13" ht="12" customHeight="1" x14ac:dyDescent="0.2">
      <c r="A111" s="3"/>
      <c r="B111" s="3"/>
      <c r="C111" s="3"/>
      <c r="D111" s="3"/>
      <c r="E111" s="3"/>
      <c r="F111" s="3"/>
      <c r="G111" s="3"/>
      <c r="K111" s="5"/>
      <c r="M111" s="6"/>
    </row>
    <row r="112" spans="1:13" ht="12" customHeight="1" x14ac:dyDescent="0.2">
      <c r="A112" s="3"/>
      <c r="B112" s="3"/>
      <c r="C112" s="3"/>
      <c r="D112" s="3"/>
      <c r="E112" s="3"/>
      <c r="F112" s="3"/>
      <c r="G112" s="3"/>
      <c r="K112" s="5"/>
      <c r="M112" s="6"/>
    </row>
    <row r="113" spans="1:18" ht="12" customHeight="1" x14ac:dyDescent="0.2">
      <c r="A113" s="3"/>
      <c r="B113" s="3"/>
      <c r="C113" s="3"/>
      <c r="D113" s="3"/>
      <c r="E113" s="3"/>
      <c r="F113" s="3"/>
      <c r="G113" s="3"/>
      <c r="K113" s="5"/>
      <c r="M113" s="6"/>
    </row>
    <row r="114" spans="1:18" ht="12" customHeight="1" x14ac:dyDescent="0.2">
      <c r="A114" s="3"/>
      <c r="B114" s="3"/>
      <c r="C114" s="3"/>
      <c r="D114" s="3"/>
      <c r="E114" s="3"/>
      <c r="F114" s="3"/>
      <c r="G114" s="3"/>
      <c r="K114" s="5"/>
      <c r="M114" s="6"/>
    </row>
    <row r="115" spans="1:18" ht="12" customHeight="1" x14ac:dyDescent="0.2">
      <c r="A115" s="3"/>
      <c r="B115" s="3"/>
      <c r="C115" s="3"/>
      <c r="D115" s="3"/>
      <c r="E115" s="3"/>
      <c r="F115" s="3"/>
      <c r="G115" s="3"/>
      <c r="K115" s="5"/>
      <c r="M115" s="6"/>
    </row>
    <row r="116" spans="1:18" ht="12" customHeight="1" x14ac:dyDescent="0.2">
      <c r="A116" s="3"/>
      <c r="B116" s="3"/>
      <c r="C116" s="3"/>
      <c r="D116" s="3"/>
      <c r="E116" s="3"/>
      <c r="F116" s="3"/>
      <c r="G116" s="3"/>
      <c r="K116" s="5"/>
      <c r="M116" s="6"/>
    </row>
    <row r="117" spans="1:18" ht="12" customHeight="1" x14ac:dyDescent="0.2">
      <c r="A117" s="3"/>
      <c r="B117" s="3"/>
      <c r="C117" s="3"/>
      <c r="D117" s="3"/>
      <c r="E117" s="3"/>
      <c r="F117" s="3"/>
      <c r="G117" s="3"/>
      <c r="K117" s="5"/>
      <c r="M117" s="6"/>
    </row>
    <row r="118" spans="1:18" ht="12" customHeight="1" x14ac:dyDescent="0.2">
      <c r="A118" s="3"/>
      <c r="B118" s="3"/>
      <c r="C118" s="3"/>
      <c r="D118" s="3"/>
      <c r="E118" s="3"/>
      <c r="F118" s="3"/>
      <c r="G118" s="3"/>
      <c r="K118" s="5"/>
      <c r="M118" s="6"/>
    </row>
    <row r="119" spans="1:18" ht="12" customHeight="1" x14ac:dyDescent="0.2">
      <c r="A119" s="3"/>
      <c r="B119" s="3"/>
      <c r="C119" s="3"/>
      <c r="D119" s="3"/>
      <c r="E119" s="3"/>
      <c r="F119" s="3"/>
      <c r="G119" s="3"/>
      <c r="K119" s="5"/>
      <c r="M119" s="6"/>
    </row>
    <row r="120" spans="1:18" ht="12" customHeight="1" x14ac:dyDescent="0.2">
      <c r="A120" s="3"/>
      <c r="B120" s="3"/>
      <c r="C120" s="3"/>
      <c r="D120" s="3"/>
      <c r="E120" s="3"/>
      <c r="F120" s="3"/>
      <c r="G120" s="3"/>
      <c r="K120" s="5"/>
      <c r="M120" s="6"/>
    </row>
    <row r="121" spans="1:18" ht="12" customHeight="1" x14ac:dyDescent="0.2">
      <c r="A121" s="3"/>
      <c r="B121" s="3"/>
      <c r="C121" s="3"/>
      <c r="D121" s="3"/>
      <c r="E121" s="3"/>
      <c r="F121" s="3"/>
      <c r="G121" s="3"/>
      <c r="K121" s="5"/>
      <c r="M121" s="6"/>
    </row>
    <row r="122" spans="1:18" ht="12" customHeight="1" x14ac:dyDescent="0.2">
      <c r="A122" s="3"/>
      <c r="B122" s="3"/>
      <c r="C122" s="3"/>
      <c r="D122" s="3"/>
      <c r="E122" s="3"/>
      <c r="F122" s="3"/>
      <c r="G122" s="3"/>
      <c r="K122" s="5"/>
      <c r="M122" s="6"/>
    </row>
    <row r="123" spans="1:18" ht="12" customHeight="1" x14ac:dyDescent="0.2">
      <c r="A123" s="37"/>
      <c r="B123" s="37"/>
      <c r="C123" s="37"/>
      <c r="D123" s="37"/>
      <c r="E123" s="37"/>
      <c r="F123" s="37"/>
      <c r="G123" s="37"/>
      <c r="H123" s="37"/>
      <c r="J123" s="37"/>
      <c r="K123" s="5"/>
      <c r="L123" s="37"/>
      <c r="M123" s="6"/>
      <c r="N123" s="37"/>
      <c r="O123" s="37"/>
      <c r="P123" s="37"/>
      <c r="Q123" s="37"/>
      <c r="R123" s="37"/>
    </row>
    <row r="124" spans="1:18" ht="12" customHeight="1" x14ac:dyDescent="0.2">
      <c r="A124" s="3"/>
      <c r="B124" s="3"/>
      <c r="C124" s="3"/>
      <c r="D124" s="3"/>
      <c r="E124" s="3"/>
      <c r="F124" s="3"/>
      <c r="G124" s="3"/>
      <c r="K124" s="5"/>
      <c r="M124" s="6"/>
    </row>
    <row r="125" spans="1:18" ht="12" customHeight="1" x14ac:dyDescent="0.2">
      <c r="A125" s="3"/>
      <c r="B125" s="3"/>
      <c r="C125" s="3"/>
      <c r="D125" s="3"/>
      <c r="E125" s="3"/>
      <c r="F125" s="3"/>
      <c r="G125" s="3"/>
      <c r="K125" s="5"/>
      <c r="M125" s="6"/>
    </row>
    <row r="126" spans="1:18" ht="12" customHeight="1" x14ac:dyDescent="0.2">
      <c r="A126" s="3"/>
      <c r="B126" s="3"/>
      <c r="C126" s="3"/>
      <c r="D126" s="3"/>
      <c r="E126" s="3"/>
      <c r="F126" s="3"/>
      <c r="G126" s="3"/>
      <c r="K126" s="5"/>
      <c r="M126" s="6"/>
    </row>
    <row r="127" spans="1:18" ht="12" customHeight="1" x14ac:dyDescent="0.2">
      <c r="A127" s="3"/>
      <c r="B127" s="3"/>
      <c r="C127" s="3"/>
      <c r="D127" s="3"/>
      <c r="E127" s="3"/>
      <c r="F127" s="3"/>
      <c r="G127" s="3"/>
      <c r="K127" s="5"/>
      <c r="M127" s="6"/>
    </row>
    <row r="128" spans="1:18" ht="12" customHeight="1" x14ac:dyDescent="0.2">
      <c r="A128" s="3"/>
      <c r="B128" s="3"/>
      <c r="C128" s="3"/>
      <c r="D128" s="3"/>
      <c r="E128" s="3"/>
      <c r="F128" s="3"/>
      <c r="G128" s="3"/>
      <c r="K128" s="5"/>
      <c r="M128" s="6"/>
    </row>
    <row r="129" spans="1:13" ht="12" customHeight="1" x14ac:dyDescent="0.2">
      <c r="A129" s="3"/>
      <c r="B129" s="3"/>
      <c r="C129" s="3"/>
      <c r="D129" s="3"/>
      <c r="E129" s="3"/>
      <c r="F129" s="3"/>
      <c r="G129" s="3"/>
      <c r="K129" s="5"/>
      <c r="M129" s="6"/>
    </row>
    <row r="130" spans="1:13" ht="12" customHeight="1" x14ac:dyDescent="0.2">
      <c r="A130" s="3"/>
      <c r="B130" s="3"/>
      <c r="C130" s="3"/>
      <c r="D130" s="3"/>
      <c r="E130" s="3"/>
      <c r="F130" s="3"/>
      <c r="G130" s="3"/>
      <c r="K130" s="5"/>
      <c r="M130" s="6"/>
    </row>
    <row r="131" spans="1:13" ht="12" customHeight="1" x14ac:dyDescent="0.2">
      <c r="A131" s="3"/>
      <c r="B131" s="3"/>
      <c r="C131" s="3"/>
      <c r="D131" s="3"/>
      <c r="E131" s="3"/>
      <c r="F131" s="3"/>
      <c r="G131" s="3"/>
      <c r="K131" s="5"/>
      <c r="M131" s="6"/>
    </row>
    <row r="132" spans="1:13" ht="12" customHeight="1" x14ac:dyDescent="0.2">
      <c r="A132" s="3"/>
      <c r="B132" s="3"/>
      <c r="C132" s="3"/>
      <c r="D132" s="3"/>
      <c r="E132" s="3"/>
      <c r="F132" s="3"/>
      <c r="G132" s="3"/>
      <c r="K132" s="5"/>
      <c r="M132" s="6"/>
    </row>
    <row r="133" spans="1:13" ht="12" customHeight="1" x14ac:dyDescent="0.2">
      <c r="A133" s="3"/>
      <c r="B133" s="3"/>
      <c r="C133" s="3"/>
      <c r="D133" s="3"/>
      <c r="E133" s="3"/>
      <c r="F133" s="3"/>
      <c r="G133" s="3"/>
      <c r="K133" s="5"/>
      <c r="M133" s="6"/>
    </row>
    <row r="134" spans="1:13" ht="12" customHeight="1" x14ac:dyDescent="0.2">
      <c r="A134" s="3"/>
      <c r="B134" s="3"/>
      <c r="C134" s="3"/>
      <c r="D134" s="3"/>
      <c r="E134" s="3"/>
      <c r="F134" s="3"/>
      <c r="G134" s="3"/>
      <c r="K134" s="5"/>
      <c r="M134" s="6"/>
    </row>
    <row r="135" spans="1:13" ht="12" customHeight="1" x14ac:dyDescent="0.2">
      <c r="A135" s="3"/>
      <c r="B135" s="3"/>
      <c r="C135" s="3"/>
      <c r="D135" s="3"/>
      <c r="E135" s="3"/>
      <c r="F135" s="3"/>
      <c r="G135" s="3"/>
      <c r="K135" s="5"/>
      <c r="M135" s="6"/>
    </row>
    <row r="136" spans="1:13" ht="12" customHeight="1" x14ac:dyDescent="0.2">
      <c r="A136" s="3"/>
      <c r="B136" s="3"/>
      <c r="C136" s="3"/>
      <c r="D136" s="3"/>
      <c r="E136" s="3"/>
      <c r="F136" s="3"/>
      <c r="G136" s="3"/>
      <c r="K136" s="5"/>
      <c r="M136" s="6"/>
    </row>
    <row r="137" spans="1:13" ht="12" customHeight="1" x14ac:dyDescent="0.2">
      <c r="A137" s="3"/>
      <c r="B137" s="3"/>
      <c r="C137" s="3"/>
      <c r="D137" s="3"/>
      <c r="E137" s="3"/>
      <c r="F137" s="3"/>
      <c r="G137" s="3"/>
      <c r="K137" s="5"/>
      <c r="M137" s="6"/>
    </row>
    <row r="138" spans="1:13" ht="12" customHeight="1" x14ac:dyDescent="0.2">
      <c r="A138" s="3"/>
      <c r="B138" s="3"/>
      <c r="C138" s="3"/>
      <c r="D138" s="3"/>
      <c r="E138" s="3"/>
      <c r="F138" s="3"/>
      <c r="G138" s="3"/>
      <c r="K138" s="5"/>
      <c r="M138" s="6"/>
    </row>
    <row r="139" spans="1:13" ht="12" customHeight="1" x14ac:dyDescent="0.2">
      <c r="A139" s="3"/>
      <c r="B139" s="3"/>
      <c r="C139" s="3"/>
      <c r="D139" s="3"/>
      <c r="E139" s="3"/>
      <c r="F139" s="3"/>
      <c r="G139" s="3"/>
      <c r="K139" s="5"/>
      <c r="M139" s="6"/>
    </row>
    <row r="140" spans="1:13" ht="12" customHeight="1" x14ac:dyDescent="0.2">
      <c r="A140" s="3"/>
      <c r="B140" s="3"/>
      <c r="C140" s="3"/>
      <c r="D140" s="3"/>
      <c r="E140" s="3"/>
      <c r="F140" s="3"/>
      <c r="G140" s="3"/>
      <c r="K140" s="5"/>
      <c r="M140" s="6"/>
    </row>
    <row r="141" spans="1:13" ht="12" customHeight="1" x14ac:dyDescent="0.2">
      <c r="A141" s="3"/>
      <c r="B141" s="3"/>
      <c r="C141" s="3"/>
      <c r="D141" s="3"/>
      <c r="E141" s="3"/>
      <c r="F141" s="3"/>
      <c r="G141" s="3"/>
      <c r="K141" s="5"/>
      <c r="M141" s="6"/>
    </row>
    <row r="142" spans="1:13" ht="12" customHeight="1" x14ac:dyDescent="0.2">
      <c r="A142" s="3"/>
      <c r="B142" s="3"/>
      <c r="C142" s="3"/>
      <c r="D142" s="3"/>
      <c r="E142" s="3"/>
      <c r="F142" s="3"/>
      <c r="G142" s="3"/>
      <c r="K142" s="5"/>
      <c r="M142" s="6"/>
    </row>
    <row r="143" spans="1:13" ht="12" customHeight="1" x14ac:dyDescent="0.2">
      <c r="A143" s="3"/>
      <c r="B143" s="3"/>
      <c r="C143" s="3"/>
      <c r="D143" s="3"/>
      <c r="E143" s="3"/>
      <c r="F143" s="3"/>
      <c r="G143" s="3"/>
      <c r="K143" s="5"/>
      <c r="M143" s="6"/>
    </row>
    <row r="144" spans="1:13" ht="12" customHeight="1" x14ac:dyDescent="0.2">
      <c r="A144" s="3"/>
      <c r="B144" s="3"/>
      <c r="C144" s="3"/>
      <c r="D144" s="3"/>
      <c r="E144" s="3"/>
      <c r="F144" s="3"/>
      <c r="G144" s="3"/>
      <c r="K144" s="5"/>
      <c r="M144" s="6"/>
    </row>
    <row r="145" spans="1:13" ht="12" customHeight="1" x14ac:dyDescent="0.2">
      <c r="A145" s="3"/>
      <c r="B145" s="3"/>
      <c r="C145" s="3"/>
      <c r="D145" s="3"/>
      <c r="E145" s="3"/>
      <c r="F145" s="3"/>
      <c r="G145" s="3"/>
      <c r="K145" s="5"/>
      <c r="M145" s="6"/>
    </row>
    <row r="146" spans="1:13" ht="12" customHeight="1" x14ac:dyDescent="0.2">
      <c r="A146" s="3"/>
      <c r="B146" s="3"/>
      <c r="C146" s="3"/>
      <c r="D146" s="3"/>
      <c r="E146" s="3"/>
      <c r="F146" s="3"/>
      <c r="G146" s="3"/>
      <c r="K146" s="5"/>
      <c r="M146" s="6"/>
    </row>
    <row r="147" spans="1:13" ht="12" customHeight="1" x14ac:dyDescent="0.2">
      <c r="A147" s="3"/>
      <c r="B147" s="3"/>
      <c r="C147" s="3"/>
      <c r="D147" s="3"/>
      <c r="E147" s="3"/>
      <c r="F147" s="3"/>
      <c r="G147" s="3"/>
      <c r="K147" s="5"/>
      <c r="M147" s="6"/>
    </row>
    <row r="148" spans="1:13" ht="12" customHeight="1" x14ac:dyDescent="0.2">
      <c r="A148" s="3"/>
      <c r="B148" s="3"/>
      <c r="C148" s="3"/>
      <c r="D148" s="3"/>
      <c r="E148" s="3"/>
      <c r="F148" s="3"/>
      <c r="G148" s="3"/>
      <c r="K148" s="5"/>
      <c r="M148" s="6"/>
    </row>
    <row r="149" spans="1:13" ht="12" customHeight="1" x14ac:dyDescent="0.2">
      <c r="A149" s="3"/>
      <c r="B149" s="3"/>
      <c r="C149" s="3"/>
      <c r="D149" s="3"/>
      <c r="E149" s="3"/>
      <c r="F149" s="3"/>
      <c r="G149" s="3"/>
      <c r="K149" s="5"/>
      <c r="M149" s="6"/>
    </row>
    <row r="150" spans="1:13" ht="12" customHeight="1" x14ac:dyDescent="0.2">
      <c r="A150" s="3"/>
      <c r="B150" s="3"/>
      <c r="C150" s="3"/>
      <c r="D150" s="3"/>
      <c r="E150" s="3"/>
      <c r="F150" s="3"/>
      <c r="G150" s="3"/>
      <c r="K150" s="5"/>
      <c r="M150" s="6"/>
    </row>
    <row r="151" spans="1:13" ht="12" customHeight="1" x14ac:dyDescent="0.2">
      <c r="A151" s="3"/>
      <c r="B151" s="3"/>
      <c r="C151" s="3"/>
      <c r="D151" s="3"/>
      <c r="E151" s="3"/>
      <c r="F151" s="3"/>
      <c r="G151" s="3"/>
      <c r="K151" s="5"/>
      <c r="M151" s="6"/>
    </row>
    <row r="152" spans="1:13" ht="12" customHeight="1" x14ac:dyDescent="0.2">
      <c r="A152" s="3"/>
      <c r="B152" s="3"/>
      <c r="C152" s="3"/>
      <c r="D152" s="3"/>
      <c r="E152" s="3"/>
      <c r="F152" s="3"/>
      <c r="G152" s="3"/>
      <c r="K152" s="5"/>
      <c r="M152" s="6"/>
    </row>
    <row r="153" spans="1:13" ht="12" customHeight="1" x14ac:dyDescent="0.2">
      <c r="A153" s="3"/>
      <c r="B153" s="3"/>
      <c r="C153" s="3"/>
      <c r="D153" s="3"/>
      <c r="E153" s="3"/>
      <c r="F153" s="3"/>
      <c r="G153" s="3"/>
      <c r="K153" s="5"/>
      <c r="M153" s="6"/>
    </row>
    <row r="154" spans="1:13" ht="12" customHeight="1" x14ac:dyDescent="0.2">
      <c r="A154" s="3"/>
      <c r="B154" s="3"/>
      <c r="C154" s="3"/>
      <c r="D154" s="3"/>
      <c r="E154" s="3"/>
      <c r="F154" s="3"/>
      <c r="G154" s="3"/>
      <c r="K154" s="5"/>
      <c r="M154" s="6"/>
    </row>
    <row r="155" spans="1:13" ht="12" customHeight="1" x14ac:dyDescent="0.2">
      <c r="A155" s="3"/>
      <c r="B155" s="3"/>
      <c r="C155" s="3"/>
      <c r="D155" s="3"/>
      <c r="E155" s="3"/>
      <c r="F155" s="3"/>
      <c r="G155" s="3"/>
      <c r="K155" s="5"/>
      <c r="M155" s="6"/>
    </row>
    <row r="156" spans="1:13" ht="12" customHeight="1" x14ac:dyDescent="0.2">
      <c r="A156" s="3"/>
      <c r="B156" s="3"/>
      <c r="C156" s="3"/>
      <c r="D156" s="3"/>
      <c r="E156" s="3"/>
      <c r="F156" s="3"/>
      <c r="G156" s="3"/>
      <c r="K156" s="5"/>
      <c r="M156" s="6"/>
    </row>
    <row r="157" spans="1:13" ht="12" customHeight="1" x14ac:dyDescent="0.2">
      <c r="A157" s="3"/>
      <c r="B157" s="3"/>
      <c r="C157" s="3"/>
      <c r="D157" s="3"/>
      <c r="E157" s="3"/>
      <c r="F157" s="3"/>
      <c r="G157" s="3"/>
      <c r="K157" s="5"/>
      <c r="M157" s="6"/>
    </row>
    <row r="158" spans="1:13" ht="12" customHeight="1" x14ac:dyDescent="0.2">
      <c r="A158" s="3"/>
      <c r="B158" s="3"/>
      <c r="C158" s="3"/>
      <c r="D158" s="3"/>
      <c r="E158" s="3"/>
      <c r="F158" s="3"/>
      <c r="G158" s="3"/>
      <c r="K158" s="5"/>
      <c r="M158" s="6"/>
    </row>
    <row r="159" spans="1:13" ht="12" customHeight="1" x14ac:dyDescent="0.2">
      <c r="A159" s="3"/>
      <c r="B159" s="3"/>
      <c r="C159" s="3"/>
      <c r="D159" s="3"/>
      <c r="E159" s="3"/>
      <c r="F159" s="3"/>
      <c r="G159" s="3"/>
      <c r="K159" s="5"/>
      <c r="M159" s="6"/>
    </row>
    <row r="160" spans="1:13" ht="12" customHeight="1" x14ac:dyDescent="0.2">
      <c r="A160" s="3"/>
      <c r="B160" s="3"/>
      <c r="C160" s="3"/>
      <c r="D160" s="3"/>
      <c r="E160" s="3"/>
      <c r="F160" s="3"/>
      <c r="G160" s="3"/>
      <c r="K160" s="5"/>
      <c r="M160" s="6"/>
    </row>
    <row r="161" spans="1:13" ht="12" customHeight="1" x14ac:dyDescent="0.2">
      <c r="A161" s="3"/>
      <c r="B161" s="3"/>
      <c r="C161" s="3"/>
      <c r="D161" s="3"/>
      <c r="E161" s="3"/>
      <c r="F161" s="3"/>
      <c r="G161" s="3"/>
      <c r="K161" s="5"/>
      <c r="M161" s="6"/>
    </row>
    <row r="162" spans="1:13" ht="12" customHeight="1" x14ac:dyDescent="0.2">
      <c r="A162" s="3"/>
      <c r="B162" s="3"/>
      <c r="C162" s="3"/>
      <c r="D162" s="3"/>
      <c r="E162" s="3"/>
      <c r="F162" s="3"/>
      <c r="G162" s="3"/>
      <c r="K162" s="5"/>
      <c r="M162" s="6"/>
    </row>
    <row r="163" spans="1:13" ht="12" customHeight="1" x14ac:dyDescent="0.2">
      <c r="A163" s="3"/>
      <c r="B163" s="3"/>
      <c r="C163" s="3"/>
      <c r="D163" s="3"/>
      <c r="E163" s="3"/>
      <c r="F163" s="3"/>
      <c r="G163" s="3"/>
      <c r="K163" s="5"/>
      <c r="M163" s="6"/>
    </row>
    <row r="164" spans="1:13" ht="12" customHeight="1" x14ac:dyDescent="0.2">
      <c r="A164" s="3"/>
      <c r="B164" s="3"/>
      <c r="C164" s="3"/>
      <c r="D164" s="3"/>
      <c r="E164" s="3"/>
      <c r="F164" s="3"/>
      <c r="G164" s="3"/>
      <c r="K164" s="5"/>
      <c r="M164" s="6"/>
    </row>
    <row r="165" spans="1:13" ht="12" customHeight="1" x14ac:dyDescent="0.2">
      <c r="A165" s="3"/>
      <c r="B165" s="3"/>
      <c r="C165" s="3"/>
      <c r="D165" s="3"/>
      <c r="E165" s="3"/>
      <c r="F165" s="3"/>
      <c r="G165" s="3"/>
      <c r="K165" s="5"/>
      <c r="M165" s="6"/>
    </row>
    <row r="166" spans="1:13" ht="12" customHeight="1" x14ac:dyDescent="0.2">
      <c r="A166" s="3"/>
      <c r="B166" s="3"/>
      <c r="C166" s="3"/>
      <c r="D166" s="3"/>
      <c r="E166" s="3"/>
      <c r="F166" s="3"/>
      <c r="G166" s="3"/>
      <c r="K166" s="5"/>
      <c r="M166" s="6"/>
    </row>
    <row r="167" spans="1:13" ht="12" customHeight="1" x14ac:dyDescent="0.2">
      <c r="A167" s="3"/>
      <c r="B167" s="3"/>
      <c r="C167" s="3"/>
      <c r="D167" s="3"/>
      <c r="E167" s="3"/>
      <c r="F167" s="3"/>
      <c r="G167" s="3"/>
      <c r="K167" s="5"/>
      <c r="M167" s="6"/>
    </row>
    <row r="168" spans="1:13" ht="12" customHeight="1" x14ac:dyDescent="0.2">
      <c r="A168" s="3"/>
      <c r="B168" s="3"/>
      <c r="C168" s="3"/>
      <c r="D168" s="3"/>
      <c r="E168" s="3"/>
      <c r="F168" s="3"/>
      <c r="G168" s="3"/>
      <c r="K168" s="5"/>
      <c r="M168" s="6"/>
    </row>
    <row r="169" spans="1:13" ht="12" customHeight="1" x14ac:dyDescent="0.2">
      <c r="A169" s="3"/>
      <c r="B169" s="3"/>
      <c r="C169" s="3"/>
      <c r="D169" s="3"/>
      <c r="E169" s="3"/>
      <c r="F169" s="3"/>
      <c r="G169" s="3"/>
      <c r="K169" s="5"/>
      <c r="M169" s="6"/>
    </row>
    <row r="170" spans="1:13" ht="12" customHeight="1" x14ac:dyDescent="0.2">
      <c r="A170" s="3"/>
      <c r="B170" s="3"/>
      <c r="C170" s="3"/>
      <c r="D170" s="3"/>
      <c r="E170" s="3"/>
      <c r="F170" s="3"/>
      <c r="G170" s="3"/>
      <c r="K170" s="5"/>
      <c r="M170" s="6"/>
    </row>
    <row r="171" spans="1:13" ht="12" customHeight="1" x14ac:dyDescent="0.2">
      <c r="A171" s="3"/>
      <c r="B171" s="3"/>
      <c r="C171" s="3"/>
      <c r="D171" s="3"/>
      <c r="E171" s="3"/>
      <c r="F171" s="3"/>
      <c r="G171" s="3"/>
      <c r="K171" s="5"/>
      <c r="M171" s="6"/>
    </row>
    <row r="172" spans="1:13" ht="12" customHeight="1" x14ac:dyDescent="0.2">
      <c r="A172" s="3"/>
      <c r="B172" s="3"/>
      <c r="C172" s="3"/>
      <c r="D172" s="3"/>
      <c r="E172" s="3"/>
      <c r="F172" s="3"/>
      <c r="G172" s="3"/>
      <c r="K172" s="5"/>
      <c r="M172" s="6"/>
    </row>
    <row r="173" spans="1:13" ht="12" customHeight="1" x14ac:dyDescent="0.2">
      <c r="A173" s="3"/>
      <c r="B173" s="3"/>
      <c r="C173" s="3"/>
      <c r="D173" s="3"/>
      <c r="E173" s="3"/>
      <c r="F173" s="3"/>
      <c r="G173" s="3"/>
      <c r="K173" s="5"/>
      <c r="M173" s="6"/>
    </row>
    <row r="174" spans="1:13" ht="12" customHeight="1" x14ac:dyDescent="0.2">
      <c r="A174" s="3"/>
      <c r="B174" s="3"/>
      <c r="C174" s="3"/>
      <c r="D174" s="3"/>
      <c r="E174" s="3"/>
      <c r="F174" s="3"/>
      <c r="G174" s="3"/>
      <c r="K174" s="5"/>
      <c r="M174" s="6"/>
    </row>
    <row r="175" spans="1:13" ht="12" customHeight="1" x14ac:dyDescent="0.2">
      <c r="A175" s="3"/>
      <c r="B175" s="3"/>
      <c r="C175" s="3"/>
      <c r="D175" s="3"/>
      <c r="E175" s="3"/>
      <c r="F175" s="3"/>
      <c r="G175" s="3"/>
      <c r="K175" s="5"/>
      <c r="M175" s="6"/>
    </row>
    <row r="176" spans="1:13" ht="12" customHeight="1" x14ac:dyDescent="0.2">
      <c r="A176" s="3"/>
      <c r="B176" s="3"/>
      <c r="C176" s="3"/>
      <c r="D176" s="3"/>
      <c r="E176" s="3"/>
      <c r="F176" s="3"/>
      <c r="G176" s="3"/>
      <c r="K176" s="5"/>
      <c r="M176" s="6"/>
    </row>
    <row r="177" spans="1:13" ht="12" customHeight="1" x14ac:dyDescent="0.2">
      <c r="A177" s="3"/>
      <c r="B177" s="3"/>
      <c r="C177" s="3"/>
      <c r="D177" s="3"/>
      <c r="E177" s="3"/>
      <c r="F177" s="3"/>
      <c r="G177" s="3"/>
      <c r="K177" s="5"/>
      <c r="M177" s="6"/>
    </row>
    <row r="178" spans="1:13" ht="12" customHeight="1" x14ac:dyDescent="0.2">
      <c r="A178" s="3"/>
      <c r="B178" s="3"/>
      <c r="C178" s="3"/>
      <c r="D178" s="3"/>
      <c r="E178" s="3"/>
      <c r="F178" s="3"/>
      <c r="G178" s="3"/>
      <c r="K178" s="5"/>
      <c r="M178" s="6"/>
    </row>
    <row r="179" spans="1:13" ht="12" customHeight="1" x14ac:dyDescent="0.2">
      <c r="A179" s="3"/>
      <c r="B179" s="3"/>
      <c r="C179" s="3"/>
      <c r="D179" s="3"/>
      <c r="E179" s="3"/>
      <c r="F179" s="3"/>
      <c r="G179" s="3"/>
      <c r="K179" s="5"/>
      <c r="M179" s="6"/>
    </row>
    <row r="180" spans="1:13" ht="12" customHeight="1" x14ac:dyDescent="0.2">
      <c r="A180" s="3"/>
      <c r="B180" s="3"/>
      <c r="C180" s="3"/>
      <c r="D180" s="3"/>
      <c r="E180" s="3"/>
      <c r="F180" s="3"/>
      <c r="G180" s="3"/>
      <c r="K180" s="5"/>
      <c r="M180" s="6"/>
    </row>
    <row r="181" spans="1:13" ht="12" customHeight="1" x14ac:dyDescent="0.2">
      <c r="A181" s="3"/>
      <c r="B181" s="3"/>
      <c r="C181" s="3"/>
      <c r="D181" s="3"/>
      <c r="E181" s="3"/>
      <c r="F181" s="3"/>
      <c r="G181" s="3"/>
      <c r="K181" s="5"/>
      <c r="M181" s="6"/>
    </row>
    <row r="182" spans="1:13" ht="12" customHeight="1" x14ac:dyDescent="0.2">
      <c r="A182" s="3"/>
      <c r="B182" s="3"/>
      <c r="C182" s="3"/>
      <c r="D182" s="3"/>
      <c r="E182" s="3"/>
      <c r="F182" s="3"/>
      <c r="G182" s="3"/>
      <c r="K182" s="5"/>
      <c r="M182" s="6"/>
    </row>
    <row r="183" spans="1:13" ht="12" customHeight="1" x14ac:dyDescent="0.2">
      <c r="A183" s="3"/>
      <c r="B183" s="3"/>
      <c r="C183" s="3"/>
      <c r="D183" s="3"/>
      <c r="E183" s="3"/>
      <c r="F183" s="3"/>
      <c r="G183" s="3"/>
      <c r="K183" s="5"/>
      <c r="M183" s="6"/>
    </row>
    <row r="184" spans="1:13" ht="12" customHeight="1" x14ac:dyDescent="0.2">
      <c r="A184" s="3"/>
      <c r="B184" s="3"/>
      <c r="C184" s="3"/>
      <c r="D184" s="3"/>
      <c r="E184" s="3"/>
      <c r="F184" s="3"/>
      <c r="G184" s="3"/>
      <c r="K184" s="5"/>
      <c r="M184" s="6"/>
    </row>
    <row r="185" spans="1:13" ht="12" customHeight="1" x14ac:dyDescent="0.2">
      <c r="A185" s="3"/>
      <c r="B185" s="3"/>
      <c r="C185" s="3"/>
      <c r="D185" s="3"/>
      <c r="E185" s="3"/>
      <c r="F185" s="3"/>
      <c r="G185" s="3"/>
      <c r="K185" s="5"/>
      <c r="M185" s="6"/>
    </row>
    <row r="186" spans="1:13" ht="12" customHeight="1" x14ac:dyDescent="0.2">
      <c r="A186" s="3"/>
      <c r="B186" s="3"/>
      <c r="C186" s="3"/>
      <c r="D186" s="3"/>
      <c r="E186" s="3"/>
      <c r="F186" s="3"/>
      <c r="G186" s="3"/>
      <c r="K186" s="5"/>
      <c r="M186" s="6"/>
    </row>
    <row r="187" spans="1:13" ht="12" customHeight="1" x14ac:dyDescent="0.2">
      <c r="A187" s="3"/>
      <c r="B187" s="3"/>
      <c r="C187" s="3"/>
      <c r="D187" s="3"/>
      <c r="E187" s="3"/>
      <c r="F187" s="3"/>
      <c r="G187" s="3"/>
      <c r="K187" s="5"/>
      <c r="M187" s="6"/>
    </row>
    <row r="188" spans="1:13" ht="12" customHeight="1" x14ac:dyDescent="0.2">
      <c r="A188" s="3"/>
      <c r="B188" s="3"/>
      <c r="C188" s="3"/>
      <c r="D188" s="3"/>
      <c r="E188" s="3"/>
      <c r="F188" s="3"/>
      <c r="G188" s="3"/>
      <c r="K188" s="5"/>
      <c r="M188" s="6"/>
    </row>
    <row r="189" spans="1:13" ht="12" customHeight="1" x14ac:dyDescent="0.2">
      <c r="A189" s="3"/>
      <c r="B189" s="3"/>
      <c r="C189" s="3"/>
      <c r="D189" s="3"/>
      <c r="E189" s="3"/>
      <c r="F189" s="3"/>
      <c r="G189" s="3"/>
      <c r="K189" s="5"/>
      <c r="M189" s="6"/>
    </row>
    <row r="190" spans="1:13" ht="12" customHeight="1" x14ac:dyDescent="0.2">
      <c r="A190" s="3"/>
      <c r="B190" s="3"/>
      <c r="C190" s="3"/>
      <c r="D190" s="3"/>
      <c r="E190" s="3"/>
      <c r="F190" s="3"/>
      <c r="G190" s="3"/>
      <c r="K190" s="5"/>
      <c r="M190" s="6"/>
    </row>
    <row r="191" spans="1:13" ht="12" customHeight="1" x14ac:dyDescent="0.2">
      <c r="A191" s="3"/>
      <c r="B191" s="3"/>
      <c r="C191" s="3"/>
      <c r="D191" s="3"/>
      <c r="E191" s="3"/>
      <c r="F191" s="3"/>
      <c r="G191" s="3"/>
      <c r="K191" s="5"/>
      <c r="M191" s="6"/>
    </row>
    <row r="192" spans="1:13" ht="12" customHeight="1" x14ac:dyDescent="0.2">
      <c r="A192" s="3"/>
      <c r="B192" s="3"/>
      <c r="C192" s="3"/>
      <c r="D192" s="3"/>
      <c r="E192" s="3"/>
      <c r="F192" s="3"/>
      <c r="G192" s="3"/>
      <c r="K192" s="5"/>
      <c r="M192" s="6"/>
    </row>
    <row r="193" spans="1:13" ht="12" customHeight="1" x14ac:dyDescent="0.2">
      <c r="A193" s="3"/>
      <c r="B193" s="3"/>
      <c r="C193" s="3"/>
      <c r="D193" s="3"/>
      <c r="E193" s="3"/>
      <c r="F193" s="3"/>
      <c r="G193" s="3"/>
      <c r="K193" s="5"/>
      <c r="M193" s="6"/>
    </row>
    <row r="194" spans="1:13" ht="12" customHeight="1" x14ac:dyDescent="0.2">
      <c r="A194" s="3"/>
      <c r="B194" s="3"/>
      <c r="C194" s="3"/>
      <c r="D194" s="3"/>
      <c r="E194" s="3"/>
      <c r="F194" s="3"/>
      <c r="G194" s="3"/>
      <c r="K194" s="5"/>
      <c r="M194" s="6"/>
    </row>
    <row r="195" spans="1:13" ht="12" customHeight="1" x14ac:dyDescent="0.2">
      <c r="A195" s="3"/>
      <c r="B195" s="3"/>
      <c r="C195" s="3"/>
      <c r="D195" s="3"/>
      <c r="E195" s="3"/>
      <c r="F195" s="3"/>
      <c r="G195" s="3"/>
      <c r="K195" s="5"/>
      <c r="M195" s="6"/>
    </row>
    <row r="196" spans="1:13" ht="12" customHeight="1" x14ac:dyDescent="0.2">
      <c r="A196" s="3"/>
      <c r="B196" s="3"/>
      <c r="C196" s="3"/>
      <c r="D196" s="3"/>
      <c r="E196" s="3"/>
      <c r="F196" s="3"/>
      <c r="G196" s="3"/>
      <c r="K196" s="5"/>
      <c r="M196" s="6"/>
    </row>
    <row r="197" spans="1:13" ht="12" customHeight="1" x14ac:dyDescent="0.2">
      <c r="A197" s="3"/>
      <c r="B197" s="3"/>
      <c r="C197" s="3"/>
      <c r="D197" s="3"/>
      <c r="E197" s="3"/>
      <c r="F197" s="3"/>
      <c r="G197" s="3"/>
      <c r="K197" s="5"/>
      <c r="M197" s="6"/>
    </row>
    <row r="198" spans="1:13" ht="12" customHeight="1" x14ac:dyDescent="0.2">
      <c r="A198" s="3"/>
      <c r="B198" s="3"/>
      <c r="C198" s="3"/>
      <c r="D198" s="3"/>
      <c r="E198" s="3"/>
      <c r="F198" s="3"/>
      <c r="G198" s="3"/>
      <c r="K198" s="5"/>
      <c r="M198" s="6"/>
    </row>
    <row r="199" spans="1:13" ht="12" customHeight="1" x14ac:dyDescent="0.2">
      <c r="A199" s="3"/>
      <c r="B199" s="3"/>
      <c r="C199" s="3"/>
      <c r="D199" s="3"/>
      <c r="E199" s="3"/>
      <c r="F199" s="3"/>
      <c r="G199" s="3"/>
      <c r="K199" s="5"/>
      <c r="M199" s="6"/>
    </row>
    <row r="200" spans="1:13" ht="12" customHeight="1" x14ac:dyDescent="0.2">
      <c r="A200" s="3"/>
      <c r="B200" s="3"/>
      <c r="C200" s="3"/>
      <c r="D200" s="3"/>
      <c r="E200" s="3"/>
      <c r="F200" s="3"/>
      <c r="G200" s="3"/>
      <c r="K200" s="5"/>
      <c r="M200" s="6"/>
    </row>
    <row r="201" spans="1:13" ht="12" customHeight="1" x14ac:dyDescent="0.2">
      <c r="A201" s="3"/>
      <c r="B201" s="3"/>
      <c r="C201" s="3"/>
      <c r="D201" s="3"/>
      <c r="E201" s="3"/>
      <c r="F201" s="3"/>
      <c r="G201" s="3"/>
      <c r="K201" s="5"/>
      <c r="M201" s="6"/>
    </row>
    <row r="202" spans="1:13" ht="12" customHeight="1" x14ac:dyDescent="0.2">
      <c r="A202" s="3"/>
      <c r="B202" s="3"/>
      <c r="C202" s="3"/>
      <c r="D202" s="3"/>
      <c r="E202" s="3"/>
      <c r="F202" s="3"/>
      <c r="G202" s="3"/>
      <c r="K202" s="5"/>
      <c r="M202" s="6"/>
    </row>
    <row r="203" spans="1:13" ht="12" customHeight="1" x14ac:dyDescent="0.2">
      <c r="A203" s="3"/>
      <c r="B203" s="3"/>
      <c r="C203" s="3"/>
      <c r="D203" s="3"/>
      <c r="E203" s="3"/>
      <c r="F203" s="3"/>
      <c r="G203" s="3"/>
      <c r="K203" s="5"/>
      <c r="M203" s="6"/>
    </row>
    <row r="204" spans="1:13" ht="12" customHeight="1" x14ac:dyDescent="0.2">
      <c r="A204" s="3"/>
      <c r="B204" s="3"/>
      <c r="C204" s="3"/>
      <c r="D204" s="3"/>
      <c r="E204" s="3"/>
      <c r="F204" s="3"/>
      <c r="G204" s="3"/>
      <c r="K204" s="5"/>
      <c r="M204" s="6"/>
    </row>
    <row r="205" spans="1:13" ht="12" customHeight="1" x14ac:dyDescent="0.2">
      <c r="A205" s="3"/>
      <c r="B205" s="3"/>
      <c r="C205" s="3"/>
      <c r="D205" s="3"/>
      <c r="E205" s="3"/>
      <c r="F205" s="3"/>
      <c r="G205" s="3"/>
      <c r="K205" s="5"/>
      <c r="M205" s="6"/>
    </row>
    <row r="206" spans="1:13" ht="12" customHeight="1" x14ac:dyDescent="0.2">
      <c r="A206" s="3"/>
      <c r="B206" s="3"/>
      <c r="C206" s="3"/>
      <c r="D206" s="3"/>
      <c r="E206" s="3"/>
      <c r="F206" s="3"/>
      <c r="G206" s="3"/>
      <c r="K206" s="5"/>
      <c r="M206" s="6"/>
    </row>
    <row r="207" spans="1:13" ht="12" customHeight="1" x14ac:dyDescent="0.2">
      <c r="A207" s="3"/>
      <c r="B207" s="3"/>
      <c r="C207" s="3"/>
      <c r="D207" s="3"/>
      <c r="E207" s="3"/>
      <c r="F207" s="3"/>
      <c r="G207" s="3"/>
      <c r="K207" s="5"/>
      <c r="M207" s="6"/>
    </row>
    <row r="208" spans="1:13" ht="12" customHeight="1" x14ac:dyDescent="0.2">
      <c r="A208" s="3"/>
      <c r="B208" s="3"/>
      <c r="C208" s="3"/>
      <c r="D208" s="3"/>
      <c r="E208" s="3"/>
      <c r="F208" s="3"/>
      <c r="G208" s="3"/>
      <c r="K208" s="5"/>
      <c r="M208" s="6"/>
    </row>
    <row r="209" spans="1:13" ht="12" customHeight="1" x14ac:dyDescent="0.2">
      <c r="A209" s="3"/>
      <c r="B209" s="3"/>
      <c r="C209" s="3"/>
      <c r="D209" s="3"/>
      <c r="E209" s="3"/>
      <c r="F209" s="3"/>
      <c r="G209" s="3"/>
      <c r="K209" s="5"/>
      <c r="M209" s="6"/>
    </row>
    <row r="210" spans="1:13" ht="12" customHeight="1" x14ac:dyDescent="0.2">
      <c r="A210" s="3"/>
      <c r="B210" s="3"/>
      <c r="C210" s="3"/>
      <c r="D210" s="3"/>
      <c r="E210" s="3"/>
      <c r="F210" s="3"/>
      <c r="G210" s="3"/>
      <c r="K210" s="5"/>
      <c r="M210" s="6"/>
    </row>
    <row r="211" spans="1:13" ht="12" customHeight="1" x14ac:dyDescent="0.2">
      <c r="A211" s="3"/>
      <c r="B211" s="3"/>
      <c r="C211" s="3"/>
      <c r="D211" s="3"/>
      <c r="E211" s="3"/>
      <c r="F211" s="3"/>
      <c r="G211" s="3"/>
      <c r="K211" s="5"/>
      <c r="M211" s="6"/>
    </row>
    <row r="212" spans="1:13" ht="12" customHeight="1" x14ac:dyDescent="0.2">
      <c r="A212" s="3"/>
      <c r="B212" s="3"/>
      <c r="C212" s="3"/>
      <c r="D212" s="3"/>
      <c r="E212" s="3"/>
      <c r="F212" s="3"/>
      <c r="G212" s="3"/>
      <c r="K212" s="5"/>
      <c r="M212" s="6"/>
    </row>
    <row r="213" spans="1:13" ht="12" customHeight="1" x14ac:dyDescent="0.2">
      <c r="A213" s="3"/>
      <c r="B213" s="3"/>
      <c r="C213" s="3"/>
      <c r="D213" s="3"/>
      <c r="E213" s="3"/>
      <c r="F213" s="3"/>
      <c r="G213" s="3"/>
      <c r="K213" s="5"/>
      <c r="M213" s="6"/>
    </row>
    <row r="214" spans="1:13" ht="12" customHeight="1" x14ac:dyDescent="0.2">
      <c r="A214" s="3"/>
      <c r="B214" s="3"/>
      <c r="C214" s="3"/>
      <c r="D214" s="3"/>
      <c r="E214" s="3"/>
      <c r="F214" s="3"/>
      <c r="G214" s="3"/>
      <c r="K214" s="5"/>
      <c r="M214" s="6"/>
    </row>
    <row r="215" spans="1:13" ht="12" customHeight="1" x14ac:dyDescent="0.2">
      <c r="A215" s="3"/>
      <c r="B215" s="3"/>
      <c r="C215" s="3"/>
      <c r="D215" s="3"/>
      <c r="E215" s="3"/>
      <c r="F215" s="3"/>
      <c r="G215" s="3"/>
      <c r="K215" s="5"/>
      <c r="M215" s="6"/>
    </row>
    <row r="216" spans="1:13" ht="12" customHeight="1" x14ac:dyDescent="0.2">
      <c r="A216" s="3"/>
      <c r="B216" s="3"/>
      <c r="C216" s="3"/>
      <c r="D216" s="3"/>
      <c r="E216" s="3"/>
      <c r="F216" s="3"/>
      <c r="G216" s="3"/>
      <c r="K216" s="5"/>
      <c r="M216" s="6"/>
    </row>
    <row r="217" spans="1:13" ht="12" customHeight="1" x14ac:dyDescent="0.2">
      <c r="A217" s="3"/>
      <c r="B217" s="3"/>
      <c r="C217" s="3"/>
      <c r="D217" s="3"/>
      <c r="E217" s="3"/>
      <c r="F217" s="3"/>
      <c r="G217" s="3"/>
      <c r="K217" s="5"/>
      <c r="M217" s="6"/>
    </row>
    <row r="218" spans="1:13" ht="12" customHeight="1" x14ac:dyDescent="0.2">
      <c r="A218" s="3"/>
      <c r="B218" s="3"/>
      <c r="C218" s="3"/>
      <c r="D218" s="3"/>
      <c r="E218" s="3"/>
      <c r="F218" s="3"/>
      <c r="G218" s="3"/>
      <c r="K218" s="5"/>
      <c r="M218" s="6"/>
    </row>
    <row r="219" spans="1:13" ht="12" customHeight="1" x14ac:dyDescent="0.2">
      <c r="A219" s="3"/>
      <c r="B219" s="3"/>
      <c r="C219" s="3"/>
      <c r="D219" s="3"/>
      <c r="E219" s="3"/>
      <c r="F219" s="3"/>
      <c r="G219" s="3"/>
      <c r="K219" s="5"/>
      <c r="M219" s="6"/>
    </row>
    <row r="220" spans="1:13" ht="12" customHeight="1" x14ac:dyDescent="0.2">
      <c r="A220" s="3"/>
      <c r="B220" s="3"/>
      <c r="C220" s="3"/>
      <c r="D220" s="3"/>
      <c r="E220" s="3"/>
      <c r="F220" s="3"/>
      <c r="G220" s="3"/>
      <c r="K220" s="5"/>
      <c r="M220" s="6"/>
    </row>
    <row r="221" spans="1:13" ht="12" customHeight="1" x14ac:dyDescent="0.2">
      <c r="A221" s="3"/>
      <c r="B221" s="3"/>
      <c r="C221" s="3"/>
      <c r="D221" s="3"/>
      <c r="E221" s="3"/>
      <c r="F221" s="3"/>
      <c r="G221" s="3"/>
      <c r="K221" s="5"/>
      <c r="M221" s="6"/>
    </row>
    <row r="222" spans="1:13" ht="12" customHeight="1" x14ac:dyDescent="0.2">
      <c r="A222" s="3"/>
      <c r="B222" s="3"/>
      <c r="C222" s="3"/>
      <c r="D222" s="3"/>
      <c r="E222" s="3"/>
      <c r="F222" s="3"/>
      <c r="G222" s="3"/>
      <c r="K222" s="5"/>
      <c r="M222" s="6"/>
    </row>
    <row r="223" spans="1:13" ht="12" customHeight="1" x14ac:dyDescent="0.2">
      <c r="A223" s="3"/>
      <c r="B223" s="3"/>
      <c r="C223" s="3"/>
      <c r="D223" s="3"/>
      <c r="E223" s="3"/>
      <c r="F223" s="3"/>
      <c r="G223" s="3"/>
      <c r="K223" s="5"/>
      <c r="M223" s="6"/>
    </row>
    <row r="224" spans="1:13" ht="12" customHeight="1" x14ac:dyDescent="0.2">
      <c r="A224" s="3"/>
      <c r="B224" s="3"/>
      <c r="C224" s="3"/>
      <c r="D224" s="3"/>
      <c r="E224" s="3"/>
      <c r="F224" s="3"/>
      <c r="G224" s="3"/>
      <c r="K224" s="5"/>
      <c r="M224" s="6"/>
    </row>
    <row r="225" spans="1:13" ht="12" customHeight="1" x14ac:dyDescent="0.2">
      <c r="A225" s="3"/>
      <c r="B225" s="3"/>
      <c r="C225" s="3"/>
      <c r="D225" s="3"/>
      <c r="E225" s="3"/>
      <c r="F225" s="3"/>
      <c r="G225" s="3"/>
      <c r="K225" s="5"/>
      <c r="M225" s="6"/>
    </row>
    <row r="226" spans="1:13" ht="12" customHeight="1" x14ac:dyDescent="0.2">
      <c r="A226" s="3"/>
      <c r="B226" s="3"/>
      <c r="C226" s="3"/>
      <c r="D226" s="3"/>
      <c r="E226" s="3"/>
      <c r="F226" s="3"/>
      <c r="G226" s="3"/>
      <c r="K226" s="5"/>
      <c r="M226" s="6"/>
    </row>
    <row r="227" spans="1:13" ht="12" customHeight="1" x14ac:dyDescent="0.2">
      <c r="A227" s="3"/>
      <c r="B227" s="3"/>
      <c r="C227" s="3"/>
      <c r="D227" s="3"/>
      <c r="E227" s="3"/>
      <c r="F227" s="3"/>
      <c r="G227" s="3"/>
      <c r="K227" s="5"/>
      <c r="M227" s="6"/>
    </row>
    <row r="228" spans="1:13" ht="12" customHeight="1" x14ac:dyDescent="0.2">
      <c r="A228" s="3"/>
      <c r="B228" s="3"/>
      <c r="C228" s="3"/>
      <c r="D228" s="3"/>
      <c r="E228" s="3"/>
      <c r="F228" s="3"/>
      <c r="G228" s="3"/>
      <c r="K228" s="5"/>
      <c r="M228" s="6"/>
    </row>
    <row r="229" spans="1:13" ht="12" customHeight="1" x14ac:dyDescent="0.2">
      <c r="A229" s="3"/>
      <c r="B229" s="3"/>
      <c r="C229" s="3"/>
      <c r="D229" s="3"/>
      <c r="E229" s="3"/>
      <c r="F229" s="3"/>
      <c r="G229" s="3"/>
      <c r="K229" s="5"/>
      <c r="M229" s="6"/>
    </row>
    <row r="230" spans="1:13" ht="12" customHeight="1" x14ac:dyDescent="0.2">
      <c r="A230" s="3"/>
      <c r="B230" s="3"/>
      <c r="C230" s="3"/>
      <c r="D230" s="3"/>
      <c r="E230" s="3"/>
      <c r="F230" s="3"/>
      <c r="G230" s="3"/>
      <c r="K230" s="5"/>
      <c r="M230" s="6"/>
    </row>
    <row r="231" spans="1:13" ht="12" customHeight="1" x14ac:dyDescent="0.2">
      <c r="A231" s="3"/>
      <c r="B231" s="3"/>
      <c r="C231" s="3"/>
      <c r="D231" s="3"/>
      <c r="E231" s="3"/>
      <c r="F231" s="3"/>
      <c r="G231" s="3"/>
      <c r="K231" s="5"/>
      <c r="M231" s="6"/>
    </row>
    <row r="232" spans="1:13" ht="12" customHeight="1" x14ac:dyDescent="0.2">
      <c r="A232" s="3"/>
      <c r="B232" s="3"/>
      <c r="C232" s="3"/>
      <c r="D232" s="3"/>
      <c r="E232" s="3"/>
      <c r="F232" s="3"/>
      <c r="G232" s="3"/>
      <c r="K232" s="5"/>
      <c r="M232" s="6"/>
    </row>
    <row r="233" spans="1:13" ht="12" customHeight="1" x14ac:dyDescent="0.2">
      <c r="A233" s="3"/>
      <c r="B233" s="3"/>
      <c r="C233" s="3"/>
      <c r="D233" s="3"/>
      <c r="E233" s="3"/>
      <c r="F233" s="3"/>
      <c r="G233" s="3"/>
      <c r="K233" s="5"/>
      <c r="M233" s="6"/>
    </row>
    <row r="234" spans="1:13" ht="12" customHeight="1" x14ac:dyDescent="0.2">
      <c r="A234" s="3"/>
      <c r="B234" s="3"/>
      <c r="C234" s="3"/>
      <c r="D234" s="3"/>
      <c r="E234" s="3"/>
      <c r="F234" s="3"/>
      <c r="G234" s="3"/>
      <c r="K234" s="5"/>
      <c r="M234" s="6"/>
    </row>
    <row r="235" spans="1:13" ht="12" customHeight="1" x14ac:dyDescent="0.2">
      <c r="A235" s="3"/>
      <c r="B235" s="3"/>
      <c r="C235" s="3"/>
      <c r="D235" s="3"/>
      <c r="E235" s="3"/>
      <c r="F235" s="3"/>
      <c r="G235" s="3"/>
      <c r="K235" s="5"/>
      <c r="M235" s="6"/>
    </row>
    <row r="236" spans="1:13" ht="12" customHeight="1" x14ac:dyDescent="0.2">
      <c r="A236" s="3"/>
      <c r="B236" s="3"/>
      <c r="C236" s="3"/>
      <c r="D236" s="3"/>
      <c r="E236" s="3"/>
      <c r="F236" s="3"/>
      <c r="G236" s="3"/>
      <c r="K236" s="5"/>
      <c r="M236" s="6"/>
    </row>
    <row r="237" spans="1:13" ht="12" customHeight="1" x14ac:dyDescent="0.2">
      <c r="A237" s="3"/>
      <c r="B237" s="3"/>
      <c r="C237" s="3"/>
      <c r="D237" s="3"/>
      <c r="E237" s="3"/>
      <c r="F237" s="3"/>
      <c r="G237" s="3"/>
      <c r="K237" s="5"/>
      <c r="M237" s="6"/>
    </row>
    <row r="238" spans="1:13" ht="12" customHeight="1" x14ac:dyDescent="0.2">
      <c r="A238" s="3"/>
      <c r="B238" s="3"/>
      <c r="C238" s="3"/>
      <c r="D238" s="3"/>
      <c r="E238" s="3"/>
      <c r="F238" s="3"/>
      <c r="G238" s="3"/>
      <c r="K238" s="5"/>
      <c r="M238" s="6"/>
    </row>
    <row r="239" spans="1:13" ht="12" customHeight="1" x14ac:dyDescent="0.2">
      <c r="A239" s="3"/>
      <c r="B239" s="3"/>
      <c r="C239" s="3"/>
      <c r="D239" s="3"/>
      <c r="E239" s="3"/>
      <c r="F239" s="3"/>
      <c r="G239" s="3"/>
      <c r="K239" s="5"/>
      <c r="M239" s="6"/>
    </row>
    <row r="240" spans="1:13" ht="12" customHeight="1" x14ac:dyDescent="0.2">
      <c r="A240" s="3"/>
      <c r="B240" s="3"/>
      <c r="C240" s="3"/>
      <c r="D240" s="3"/>
      <c r="E240" s="3"/>
      <c r="F240" s="3"/>
      <c r="G240" s="3"/>
      <c r="K240" s="5"/>
      <c r="M240" s="6"/>
    </row>
    <row r="241" spans="1:13" ht="12" customHeight="1" x14ac:dyDescent="0.2">
      <c r="A241" s="3"/>
      <c r="B241" s="3"/>
      <c r="C241" s="3"/>
      <c r="D241" s="3"/>
      <c r="E241" s="3"/>
      <c r="F241" s="3"/>
      <c r="G241" s="3"/>
      <c r="K241" s="5"/>
      <c r="M241" s="6"/>
    </row>
    <row r="242" spans="1:13" ht="12" customHeight="1" x14ac:dyDescent="0.2">
      <c r="A242" s="3"/>
      <c r="B242" s="3"/>
      <c r="C242" s="3"/>
      <c r="D242" s="3"/>
      <c r="E242" s="3"/>
      <c r="F242" s="3"/>
      <c r="G242" s="3"/>
      <c r="K242" s="5"/>
      <c r="M242" s="6"/>
    </row>
    <row r="243" spans="1:13" ht="12" customHeight="1" x14ac:dyDescent="0.2">
      <c r="A243" s="3"/>
      <c r="B243" s="3"/>
      <c r="C243" s="3"/>
      <c r="D243" s="3"/>
      <c r="E243" s="3"/>
      <c r="F243" s="3"/>
      <c r="G243" s="3"/>
      <c r="K243" s="5"/>
      <c r="M243" s="6"/>
    </row>
    <row r="244" spans="1:13" ht="12" customHeight="1" x14ac:dyDescent="0.2">
      <c r="A244" s="3"/>
      <c r="B244" s="3"/>
      <c r="C244" s="3"/>
      <c r="D244" s="3"/>
      <c r="E244" s="3"/>
      <c r="F244" s="3"/>
      <c r="G244" s="3"/>
      <c r="K244" s="5"/>
      <c r="M244" s="6"/>
    </row>
    <row r="245" spans="1:13" ht="12" customHeight="1" x14ac:dyDescent="0.2">
      <c r="A245" s="3"/>
      <c r="B245" s="3"/>
      <c r="C245" s="3"/>
      <c r="D245" s="3"/>
      <c r="E245" s="3"/>
      <c r="F245" s="3"/>
      <c r="G245" s="3"/>
      <c r="K245" s="5"/>
      <c r="M245" s="6"/>
    </row>
    <row r="246" spans="1:13" ht="12" customHeight="1" x14ac:dyDescent="0.2">
      <c r="A246" s="3"/>
      <c r="B246" s="3"/>
      <c r="C246" s="3"/>
      <c r="D246" s="3"/>
      <c r="E246" s="3"/>
      <c r="F246" s="3"/>
      <c r="G246" s="3"/>
      <c r="K246" s="5"/>
      <c r="M246" s="6"/>
    </row>
    <row r="247" spans="1:13" ht="12" customHeight="1" x14ac:dyDescent="0.2">
      <c r="A247" s="3"/>
      <c r="B247" s="3"/>
      <c r="C247" s="3"/>
      <c r="D247" s="3"/>
      <c r="E247" s="3"/>
      <c r="F247" s="3"/>
      <c r="G247" s="3"/>
      <c r="K247" s="5"/>
      <c r="M247" s="6"/>
    </row>
    <row r="248" spans="1:13" ht="12" customHeight="1" x14ac:dyDescent="0.2">
      <c r="A248" s="3"/>
      <c r="B248" s="3"/>
      <c r="C248" s="3"/>
      <c r="D248" s="3"/>
      <c r="E248" s="3"/>
      <c r="F248" s="3"/>
      <c r="G248" s="3"/>
      <c r="K248" s="5"/>
      <c r="M248" s="6"/>
    </row>
    <row r="249" spans="1:13" ht="12" customHeight="1" x14ac:dyDescent="0.2">
      <c r="A249" s="3"/>
      <c r="B249" s="3"/>
      <c r="C249" s="3"/>
      <c r="D249" s="3"/>
      <c r="E249" s="3"/>
      <c r="F249" s="3"/>
      <c r="G249" s="3"/>
      <c r="K249" s="5"/>
      <c r="M249" s="6"/>
    </row>
    <row r="250" spans="1:13" ht="12" customHeight="1" x14ac:dyDescent="0.2">
      <c r="A250" s="3"/>
      <c r="B250" s="3"/>
      <c r="C250" s="3"/>
      <c r="D250" s="3"/>
      <c r="E250" s="3"/>
      <c r="F250" s="3"/>
      <c r="G250" s="3"/>
      <c r="K250" s="5"/>
      <c r="M250" s="6"/>
    </row>
    <row r="251" spans="1:13" ht="12" customHeight="1" x14ac:dyDescent="0.2">
      <c r="A251" s="3"/>
      <c r="B251" s="3"/>
      <c r="C251" s="3"/>
      <c r="D251" s="3"/>
      <c r="E251" s="3"/>
      <c r="F251" s="3"/>
      <c r="G251" s="3"/>
      <c r="K251" s="5"/>
      <c r="M251" s="6"/>
    </row>
    <row r="252" spans="1:13" ht="12" customHeight="1" x14ac:dyDescent="0.2">
      <c r="A252" s="3"/>
      <c r="B252" s="3"/>
      <c r="C252" s="3"/>
      <c r="D252" s="3"/>
      <c r="E252" s="3"/>
      <c r="F252" s="3"/>
      <c r="G252" s="3"/>
      <c r="K252" s="5"/>
      <c r="M252" s="6"/>
    </row>
    <row r="253" spans="1:13" ht="12" customHeight="1" x14ac:dyDescent="0.2">
      <c r="A253" s="3"/>
      <c r="B253" s="3"/>
      <c r="C253" s="3"/>
      <c r="D253" s="3"/>
      <c r="E253" s="3"/>
      <c r="F253" s="3"/>
      <c r="G253" s="3"/>
      <c r="K253" s="5"/>
      <c r="M253" s="6"/>
    </row>
    <row r="254" spans="1:13" ht="12" customHeight="1" x14ac:dyDescent="0.2">
      <c r="A254" s="3"/>
      <c r="B254" s="3"/>
      <c r="C254" s="3"/>
      <c r="D254" s="3"/>
      <c r="E254" s="3"/>
      <c r="F254" s="3"/>
      <c r="G254" s="3"/>
      <c r="K254" s="5"/>
      <c r="M254" s="6"/>
    </row>
    <row r="255" spans="1:13" ht="12" customHeight="1" x14ac:dyDescent="0.2">
      <c r="A255" s="3"/>
      <c r="B255" s="3"/>
      <c r="C255" s="3"/>
      <c r="D255" s="3"/>
      <c r="E255" s="3"/>
      <c r="F255" s="3"/>
      <c r="G255" s="3"/>
      <c r="K255" s="5"/>
      <c r="M255" s="6"/>
    </row>
    <row r="256" spans="1:13" ht="12" customHeight="1" x14ac:dyDescent="0.2">
      <c r="A256" s="3"/>
      <c r="B256" s="3"/>
      <c r="C256" s="3"/>
      <c r="D256" s="3"/>
      <c r="E256" s="3"/>
      <c r="F256" s="3"/>
      <c r="G256" s="3"/>
      <c r="K256" s="5"/>
      <c r="M256" s="6"/>
    </row>
    <row r="257" spans="1:13" ht="12" customHeight="1" x14ac:dyDescent="0.2">
      <c r="A257" s="3"/>
      <c r="B257" s="3"/>
      <c r="C257" s="3"/>
      <c r="D257" s="3"/>
      <c r="E257" s="3"/>
      <c r="F257" s="3"/>
      <c r="G257" s="3"/>
      <c r="K257" s="5"/>
      <c r="M257" s="6"/>
    </row>
    <row r="258" spans="1:13" ht="12" customHeight="1" x14ac:dyDescent="0.2">
      <c r="A258" s="3"/>
      <c r="B258" s="3"/>
      <c r="C258" s="3"/>
      <c r="D258" s="3"/>
      <c r="E258" s="3"/>
      <c r="F258" s="3"/>
      <c r="G258" s="3"/>
      <c r="K258" s="5"/>
      <c r="M258" s="6"/>
    </row>
    <row r="259" spans="1:13" ht="12" customHeight="1" x14ac:dyDescent="0.2">
      <c r="A259" s="3"/>
      <c r="B259" s="3"/>
      <c r="C259" s="3"/>
      <c r="D259" s="3"/>
      <c r="E259" s="3"/>
      <c r="F259" s="3"/>
      <c r="G259" s="3"/>
      <c r="K259" s="5"/>
      <c r="M259" s="6"/>
    </row>
    <row r="260" spans="1:13" ht="12" customHeight="1" x14ac:dyDescent="0.2">
      <c r="A260" s="3"/>
      <c r="B260" s="3"/>
      <c r="C260" s="3"/>
      <c r="D260" s="3"/>
      <c r="E260" s="3"/>
      <c r="F260" s="3"/>
      <c r="G260" s="3"/>
      <c r="K260" s="5"/>
      <c r="M260" s="6"/>
    </row>
    <row r="261" spans="1:13" ht="12" customHeight="1" x14ac:dyDescent="0.2">
      <c r="A261" s="3"/>
      <c r="B261" s="3"/>
      <c r="C261" s="3"/>
      <c r="D261" s="3"/>
      <c r="E261" s="3"/>
      <c r="F261" s="3"/>
      <c r="G261" s="3"/>
      <c r="K261" s="5"/>
      <c r="M261" s="6"/>
    </row>
    <row r="262" spans="1:13" ht="12" customHeight="1" x14ac:dyDescent="0.2">
      <c r="A262" s="3"/>
      <c r="B262" s="3"/>
      <c r="C262" s="3"/>
      <c r="D262" s="3"/>
      <c r="E262" s="3"/>
      <c r="F262" s="3"/>
      <c r="G262" s="3"/>
      <c r="K262" s="5"/>
      <c r="M262" s="6"/>
    </row>
    <row r="263" spans="1:13" ht="12" customHeight="1" x14ac:dyDescent="0.2">
      <c r="A263" s="3"/>
      <c r="B263" s="3"/>
      <c r="C263" s="3"/>
      <c r="D263" s="3"/>
      <c r="E263" s="3"/>
      <c r="F263" s="3"/>
      <c r="G263" s="3"/>
      <c r="K263" s="5"/>
      <c r="M263" s="6"/>
    </row>
    <row r="264" spans="1:13" ht="12" customHeight="1" x14ac:dyDescent="0.2">
      <c r="A264" s="3"/>
      <c r="B264" s="3"/>
      <c r="C264" s="3"/>
      <c r="D264" s="3"/>
      <c r="E264" s="3"/>
      <c r="F264" s="3"/>
      <c r="G264" s="3"/>
      <c r="K264" s="5"/>
      <c r="M264" s="6"/>
    </row>
    <row r="265" spans="1:13" ht="12" customHeight="1" x14ac:dyDescent="0.2">
      <c r="A265" s="3"/>
      <c r="B265" s="3"/>
      <c r="C265" s="3"/>
      <c r="D265" s="3"/>
      <c r="E265" s="3"/>
      <c r="F265" s="3"/>
      <c r="G265" s="3"/>
      <c r="K265" s="5"/>
      <c r="M265" s="6"/>
    </row>
    <row r="266" spans="1:13" ht="12" customHeight="1" x14ac:dyDescent="0.2">
      <c r="A266" s="3"/>
      <c r="B266" s="3"/>
      <c r="C266" s="3"/>
      <c r="D266" s="3"/>
      <c r="E266" s="3"/>
      <c r="F266" s="3"/>
      <c r="G266" s="3"/>
      <c r="K266" s="5"/>
      <c r="M266" s="6"/>
    </row>
    <row r="267" spans="1:13" ht="12" customHeight="1" x14ac:dyDescent="0.2">
      <c r="A267" s="3"/>
      <c r="B267" s="3"/>
      <c r="C267" s="3"/>
      <c r="D267" s="3"/>
      <c r="E267" s="3"/>
      <c r="F267" s="3"/>
      <c r="G267" s="3"/>
      <c r="K267" s="5"/>
      <c r="M267" s="6"/>
    </row>
    <row r="268" spans="1:13" ht="12" customHeight="1" x14ac:dyDescent="0.2">
      <c r="A268" s="3"/>
      <c r="B268" s="3"/>
      <c r="C268" s="3"/>
      <c r="D268" s="3"/>
      <c r="E268" s="3"/>
      <c r="F268" s="3"/>
      <c r="G268" s="3"/>
      <c r="K268" s="5"/>
      <c r="M268" s="6"/>
    </row>
    <row r="269" spans="1:13" ht="12" customHeight="1" x14ac:dyDescent="0.2">
      <c r="A269" s="3"/>
      <c r="B269" s="3"/>
      <c r="C269" s="3"/>
      <c r="D269" s="3"/>
      <c r="E269" s="3"/>
      <c r="F269" s="3"/>
      <c r="G269" s="3"/>
      <c r="K269" s="5"/>
      <c r="M269" s="6"/>
    </row>
    <row r="270" spans="1:13" ht="12" customHeight="1" x14ac:dyDescent="0.2">
      <c r="A270" s="3"/>
      <c r="B270" s="3"/>
      <c r="C270" s="3"/>
      <c r="D270" s="3"/>
      <c r="E270" s="3"/>
      <c r="F270" s="3"/>
      <c r="G270" s="3"/>
      <c r="K270" s="5"/>
      <c r="M270" s="6"/>
    </row>
    <row r="271" spans="1:13" ht="12" customHeight="1" x14ac:dyDescent="0.2">
      <c r="A271" s="3"/>
      <c r="B271" s="3"/>
      <c r="C271" s="3"/>
      <c r="D271" s="3"/>
      <c r="E271" s="3"/>
      <c r="F271" s="3"/>
      <c r="G271" s="3"/>
      <c r="K271" s="5"/>
      <c r="M271" s="6"/>
    </row>
    <row r="272" spans="1:13" ht="12" customHeight="1" x14ac:dyDescent="0.2">
      <c r="A272" s="3"/>
      <c r="B272" s="3"/>
      <c r="C272" s="3"/>
      <c r="D272" s="3"/>
      <c r="E272" s="3"/>
      <c r="F272" s="3"/>
      <c r="G272" s="3"/>
      <c r="K272" s="5"/>
      <c r="M272" s="6"/>
    </row>
    <row r="273" spans="1:13" ht="12" customHeight="1" x14ac:dyDescent="0.2">
      <c r="A273" s="3"/>
      <c r="B273" s="3"/>
      <c r="C273" s="3"/>
      <c r="D273" s="3"/>
      <c r="E273" s="3"/>
      <c r="F273" s="3"/>
      <c r="G273" s="3"/>
      <c r="K273" s="5"/>
      <c r="M273" s="6"/>
    </row>
    <row r="274" spans="1:13" ht="12" customHeight="1" x14ac:dyDescent="0.2">
      <c r="A274" s="3"/>
      <c r="B274" s="3"/>
      <c r="C274" s="3"/>
      <c r="D274" s="3"/>
      <c r="E274" s="3"/>
      <c r="F274" s="3"/>
      <c r="G274" s="3"/>
      <c r="K274" s="5"/>
      <c r="M274" s="6"/>
    </row>
    <row r="275" spans="1:13" ht="12" customHeight="1" x14ac:dyDescent="0.2">
      <c r="A275" s="3"/>
      <c r="B275" s="3"/>
      <c r="C275" s="3"/>
      <c r="D275" s="3"/>
      <c r="E275" s="3"/>
      <c r="F275" s="3"/>
      <c r="G275" s="3"/>
      <c r="K275" s="5"/>
      <c r="M275" s="6"/>
    </row>
    <row r="276" spans="1:13" ht="12" customHeight="1" x14ac:dyDescent="0.2">
      <c r="A276" s="3"/>
      <c r="B276" s="3"/>
      <c r="C276" s="3"/>
      <c r="D276" s="3"/>
      <c r="E276" s="3"/>
      <c r="F276" s="3"/>
      <c r="G276" s="3"/>
      <c r="K276" s="5"/>
      <c r="M276" s="6"/>
    </row>
    <row r="277" spans="1:13" ht="12" customHeight="1" x14ac:dyDescent="0.2">
      <c r="A277" s="3"/>
      <c r="B277" s="3"/>
      <c r="C277" s="3"/>
      <c r="D277" s="3"/>
      <c r="E277" s="3"/>
      <c r="F277" s="3"/>
      <c r="G277" s="3"/>
      <c r="K277" s="5"/>
      <c r="M277" s="6"/>
    </row>
    <row r="278" spans="1:13" ht="12" customHeight="1" x14ac:dyDescent="0.2">
      <c r="A278" s="3"/>
      <c r="B278" s="3"/>
      <c r="C278" s="3"/>
      <c r="D278" s="3"/>
      <c r="E278" s="3"/>
      <c r="F278" s="3"/>
      <c r="G278" s="3"/>
      <c r="K278" s="5"/>
      <c r="M278" s="6"/>
    </row>
    <row r="279" spans="1:13" ht="12" customHeight="1" x14ac:dyDescent="0.2">
      <c r="A279" s="3"/>
      <c r="B279" s="3"/>
      <c r="C279" s="3"/>
      <c r="D279" s="3"/>
      <c r="E279" s="3"/>
      <c r="F279" s="3"/>
      <c r="G279" s="3"/>
      <c r="K279" s="5"/>
      <c r="M279" s="6"/>
    </row>
    <row r="280" spans="1:13" ht="12" customHeight="1" x14ac:dyDescent="0.2">
      <c r="A280" s="3"/>
      <c r="B280" s="3"/>
      <c r="C280" s="3"/>
      <c r="D280" s="3"/>
      <c r="E280" s="3"/>
      <c r="F280" s="3"/>
      <c r="G280" s="3"/>
      <c r="K280" s="5"/>
      <c r="M280" s="6"/>
    </row>
    <row r="281" spans="1:13" ht="12" customHeight="1" x14ac:dyDescent="0.2">
      <c r="A281" s="3"/>
      <c r="B281" s="3"/>
      <c r="C281" s="3"/>
      <c r="D281" s="3"/>
      <c r="E281" s="3"/>
      <c r="F281" s="3"/>
      <c r="G281" s="3"/>
      <c r="K281" s="5"/>
      <c r="M281" s="6"/>
    </row>
    <row r="282" spans="1:13" ht="12" customHeight="1" x14ac:dyDescent="0.2">
      <c r="A282" s="3"/>
      <c r="B282" s="3"/>
      <c r="C282" s="3"/>
      <c r="D282" s="3"/>
      <c r="E282" s="3"/>
      <c r="F282" s="3"/>
      <c r="G282" s="3"/>
      <c r="K282" s="5"/>
      <c r="M282" s="6"/>
    </row>
    <row r="283" spans="1:13" ht="12" customHeight="1" x14ac:dyDescent="0.2">
      <c r="A283" s="3"/>
      <c r="B283" s="3"/>
      <c r="C283" s="3"/>
      <c r="D283" s="3"/>
      <c r="E283" s="3"/>
      <c r="F283" s="3"/>
      <c r="G283" s="3"/>
      <c r="K283" s="5"/>
      <c r="M283" s="6"/>
    </row>
    <row r="284" spans="1:13" ht="12" customHeight="1" x14ac:dyDescent="0.2">
      <c r="A284" s="3"/>
      <c r="B284" s="3"/>
      <c r="C284" s="3"/>
      <c r="D284" s="3"/>
      <c r="E284" s="3"/>
      <c r="F284" s="3"/>
      <c r="G284" s="3"/>
      <c r="K284" s="5"/>
      <c r="M284" s="6"/>
    </row>
    <row r="285" spans="1:13" ht="12" customHeight="1" x14ac:dyDescent="0.2">
      <c r="A285" s="3"/>
      <c r="B285" s="3"/>
      <c r="C285" s="3"/>
      <c r="D285" s="3"/>
      <c r="E285" s="3"/>
      <c r="F285" s="3"/>
      <c r="G285" s="3"/>
      <c r="K285" s="5"/>
      <c r="M285" s="6"/>
    </row>
    <row r="286" spans="1:13" ht="12" customHeight="1" x14ac:dyDescent="0.2">
      <c r="A286" s="3"/>
      <c r="B286" s="3"/>
      <c r="C286" s="3"/>
      <c r="D286" s="3"/>
      <c r="E286" s="3"/>
      <c r="F286" s="3"/>
      <c r="G286" s="3"/>
      <c r="K286" s="5"/>
      <c r="M286" s="6"/>
    </row>
    <row r="287" spans="1:13" ht="12" customHeight="1" x14ac:dyDescent="0.2">
      <c r="A287" s="3"/>
      <c r="B287" s="3"/>
      <c r="C287" s="3"/>
      <c r="D287" s="3"/>
      <c r="E287" s="3"/>
      <c r="F287" s="3"/>
      <c r="G287" s="3"/>
      <c r="K287" s="5"/>
      <c r="M287" s="6"/>
    </row>
    <row r="288" spans="1:13" ht="12" customHeight="1" x14ac:dyDescent="0.2">
      <c r="A288" s="3"/>
      <c r="B288" s="3"/>
      <c r="C288" s="3"/>
      <c r="D288" s="3"/>
      <c r="E288" s="3"/>
      <c r="F288" s="3"/>
      <c r="G288" s="3"/>
      <c r="K288" s="5"/>
      <c r="M288" s="6"/>
    </row>
    <row r="289" spans="1:13" ht="12" customHeight="1" x14ac:dyDescent="0.2">
      <c r="A289" s="3"/>
      <c r="B289" s="3"/>
      <c r="C289" s="3"/>
      <c r="D289" s="3"/>
      <c r="E289" s="3"/>
      <c r="F289" s="3"/>
      <c r="G289" s="3"/>
      <c r="K289" s="5"/>
      <c r="M289" s="6"/>
    </row>
    <row r="290" spans="1:13" ht="12" customHeight="1" x14ac:dyDescent="0.2">
      <c r="A290" s="3"/>
      <c r="B290" s="3"/>
      <c r="C290" s="3"/>
      <c r="D290" s="3"/>
      <c r="E290" s="3"/>
      <c r="F290" s="3"/>
      <c r="G290" s="3"/>
      <c r="K290" s="5"/>
      <c r="M290" s="6"/>
    </row>
    <row r="291" spans="1:13" ht="12" customHeight="1" x14ac:dyDescent="0.2">
      <c r="A291" s="3"/>
      <c r="B291" s="3"/>
      <c r="C291" s="3"/>
      <c r="D291" s="3"/>
      <c r="E291" s="3"/>
      <c r="F291" s="3"/>
      <c r="G291" s="3"/>
      <c r="K291" s="5"/>
      <c r="M291" s="6"/>
    </row>
    <row r="292" spans="1:13" ht="12" customHeight="1" x14ac:dyDescent="0.2">
      <c r="A292" s="3"/>
      <c r="B292" s="3"/>
      <c r="C292" s="3"/>
      <c r="D292" s="3"/>
      <c r="E292" s="3"/>
      <c r="F292" s="3"/>
      <c r="G292" s="3"/>
      <c r="K292" s="5"/>
      <c r="M292" s="6"/>
    </row>
    <row r="293" spans="1:13" ht="12" customHeight="1" x14ac:dyDescent="0.2">
      <c r="A293" s="3"/>
      <c r="B293" s="3"/>
      <c r="C293" s="3"/>
      <c r="D293" s="3"/>
      <c r="E293" s="3"/>
      <c r="F293" s="3"/>
      <c r="G293" s="3"/>
      <c r="K293" s="5"/>
      <c r="M293" s="6"/>
    </row>
    <row r="294" spans="1:13" ht="15.75" customHeight="1" x14ac:dyDescent="0.2">
      <c r="A294" s="3"/>
      <c r="B294" s="3"/>
      <c r="C294" s="3"/>
      <c r="D294" s="3"/>
      <c r="E294" s="3"/>
      <c r="F294" s="3"/>
      <c r="G294" s="3"/>
    </row>
    <row r="295" spans="1:13" ht="15.75" customHeight="1" x14ac:dyDescent="0.2">
      <c r="A295" s="3"/>
      <c r="B295" s="3"/>
      <c r="C295" s="3"/>
      <c r="D295" s="3"/>
      <c r="E295" s="3"/>
      <c r="F295" s="3"/>
      <c r="G295" s="3"/>
    </row>
    <row r="296" spans="1:13" ht="15.75" customHeight="1" x14ac:dyDescent="0.2">
      <c r="A296" s="3"/>
      <c r="B296" s="3"/>
      <c r="C296" s="3"/>
      <c r="D296" s="3"/>
      <c r="E296" s="3"/>
      <c r="F296" s="3"/>
      <c r="G296" s="3"/>
    </row>
    <row r="297" spans="1:13" ht="15.75" customHeight="1" x14ac:dyDescent="0.2">
      <c r="A297" s="3"/>
      <c r="B297" s="3"/>
      <c r="C297" s="3"/>
      <c r="D297" s="3"/>
      <c r="E297" s="3"/>
      <c r="F297" s="3"/>
      <c r="G297" s="3"/>
    </row>
    <row r="298" spans="1:13" ht="15.75" customHeight="1" x14ac:dyDescent="0.2">
      <c r="A298" s="3"/>
      <c r="B298" s="3"/>
      <c r="C298" s="3"/>
      <c r="D298" s="3"/>
      <c r="E298" s="3"/>
      <c r="F298" s="3"/>
      <c r="G298" s="3"/>
    </row>
    <row r="299" spans="1:13" ht="15.75" customHeight="1" x14ac:dyDescent="0.2">
      <c r="A299" s="3"/>
      <c r="B299" s="3"/>
      <c r="C299" s="3"/>
      <c r="D299" s="3"/>
      <c r="E299" s="3"/>
      <c r="F299" s="3"/>
      <c r="G299" s="3"/>
    </row>
    <row r="300" spans="1:13" ht="15.75" customHeight="1" x14ac:dyDescent="0.2">
      <c r="A300" s="3"/>
      <c r="B300" s="3"/>
      <c r="C300" s="3"/>
      <c r="D300" s="3"/>
      <c r="E300" s="3"/>
      <c r="F300" s="3"/>
      <c r="G300" s="3"/>
    </row>
    <row r="301" spans="1:13" ht="15.75" customHeight="1" x14ac:dyDescent="0.2">
      <c r="A301" s="3"/>
      <c r="B301" s="3"/>
      <c r="C301" s="3"/>
      <c r="D301" s="3"/>
      <c r="E301" s="3"/>
      <c r="F301" s="3"/>
      <c r="G301" s="3"/>
    </row>
    <row r="302" spans="1:13" ht="15.75" customHeight="1" x14ac:dyDescent="0.2">
      <c r="A302" s="3"/>
      <c r="B302" s="3"/>
      <c r="C302" s="3"/>
      <c r="D302" s="3"/>
      <c r="E302" s="3"/>
      <c r="F302" s="3"/>
      <c r="G302" s="3"/>
    </row>
    <row r="303" spans="1:13" ht="15.75" customHeight="1" x14ac:dyDescent="0.2">
      <c r="A303" s="3"/>
      <c r="B303" s="3"/>
      <c r="C303" s="3"/>
      <c r="D303" s="3"/>
      <c r="E303" s="3"/>
      <c r="F303" s="3"/>
      <c r="G303" s="3"/>
    </row>
    <row r="304" spans="1:13" ht="15.75" customHeight="1" x14ac:dyDescent="0.2">
      <c r="A304" s="3"/>
      <c r="B304" s="3"/>
      <c r="C304" s="3"/>
      <c r="D304" s="3"/>
      <c r="E304" s="3"/>
      <c r="F304" s="3"/>
      <c r="G304" s="3"/>
    </row>
    <row r="305" spans="1:7" ht="15.75" customHeight="1" x14ac:dyDescent="0.2">
      <c r="A305" s="3"/>
      <c r="B305" s="3"/>
      <c r="C305" s="3"/>
      <c r="D305" s="3"/>
      <c r="E305" s="3"/>
      <c r="F305" s="3"/>
      <c r="G305" s="3"/>
    </row>
    <row r="306" spans="1:7" ht="15.75" customHeight="1" x14ac:dyDescent="0.2">
      <c r="A306" s="3"/>
      <c r="B306" s="3"/>
      <c r="C306" s="3"/>
      <c r="D306" s="3"/>
      <c r="E306" s="3"/>
      <c r="F306" s="3"/>
      <c r="G306" s="3"/>
    </row>
    <row r="307" spans="1:7" ht="15.75" customHeight="1" x14ac:dyDescent="0.2">
      <c r="A307" s="3"/>
      <c r="B307" s="3"/>
      <c r="C307" s="3"/>
      <c r="D307" s="3"/>
      <c r="E307" s="3"/>
      <c r="F307" s="3"/>
      <c r="G307" s="3"/>
    </row>
    <row r="308" spans="1:7" ht="15.75" customHeight="1" x14ac:dyDescent="0.2">
      <c r="A308" s="3"/>
      <c r="B308" s="3"/>
      <c r="C308" s="3"/>
      <c r="D308" s="3"/>
      <c r="E308" s="3"/>
      <c r="F308" s="3"/>
      <c r="G308" s="3"/>
    </row>
    <row r="309" spans="1:7" ht="15.75" customHeight="1" x14ac:dyDescent="0.2">
      <c r="A309" s="3"/>
      <c r="B309" s="3"/>
      <c r="C309" s="3"/>
      <c r="D309" s="3"/>
      <c r="E309" s="3"/>
      <c r="F309" s="3"/>
      <c r="G309" s="3"/>
    </row>
    <row r="310" spans="1:7" ht="15.75" customHeight="1" x14ac:dyDescent="0.2">
      <c r="A310" s="3"/>
      <c r="B310" s="3"/>
      <c r="C310" s="3"/>
      <c r="D310" s="3"/>
      <c r="E310" s="3"/>
      <c r="F310" s="3"/>
      <c r="G310" s="3"/>
    </row>
    <row r="311" spans="1:7" ht="15.75" customHeight="1" x14ac:dyDescent="0.2">
      <c r="A311" s="3"/>
      <c r="B311" s="3"/>
      <c r="C311" s="3"/>
      <c r="D311" s="3"/>
      <c r="E311" s="3"/>
      <c r="F311" s="3"/>
      <c r="G311" s="3"/>
    </row>
    <row r="312" spans="1:7" ht="15.75" customHeight="1" x14ac:dyDescent="0.2">
      <c r="A312" s="3"/>
      <c r="B312" s="3"/>
      <c r="C312" s="3"/>
      <c r="D312" s="3"/>
      <c r="E312" s="3"/>
      <c r="F312" s="3"/>
      <c r="G312" s="3"/>
    </row>
    <row r="313" spans="1:7" ht="15.75" customHeight="1" x14ac:dyDescent="0.2">
      <c r="A313" s="3"/>
      <c r="B313" s="3"/>
      <c r="C313" s="3"/>
      <c r="D313" s="3"/>
      <c r="E313" s="3"/>
      <c r="F313" s="3"/>
      <c r="G313" s="3"/>
    </row>
    <row r="314" spans="1:7" ht="15.75" customHeight="1" x14ac:dyDescent="0.2">
      <c r="A314" s="3"/>
      <c r="B314" s="3"/>
      <c r="C314" s="3"/>
      <c r="D314" s="3"/>
      <c r="E314" s="3"/>
      <c r="F314" s="3"/>
      <c r="G314" s="3"/>
    </row>
    <row r="315" spans="1:7" ht="15.75" customHeight="1" x14ac:dyDescent="0.2">
      <c r="A315" s="3"/>
      <c r="B315" s="3"/>
      <c r="C315" s="3"/>
      <c r="D315" s="3"/>
      <c r="E315" s="3"/>
      <c r="F315" s="3"/>
      <c r="G315" s="3"/>
    </row>
    <row r="316" spans="1:7" ht="15.75" customHeight="1" x14ac:dyDescent="0.2">
      <c r="A316" s="3"/>
      <c r="B316" s="3"/>
      <c r="C316" s="3"/>
      <c r="D316" s="3"/>
      <c r="E316" s="3"/>
      <c r="F316" s="3"/>
      <c r="G316" s="3"/>
    </row>
    <row r="317" spans="1:7" ht="15.75" customHeight="1" x14ac:dyDescent="0.2">
      <c r="A317" s="3"/>
      <c r="B317" s="3"/>
      <c r="C317" s="3"/>
      <c r="D317" s="3"/>
      <c r="E317" s="3"/>
      <c r="F317" s="3"/>
      <c r="G317" s="3"/>
    </row>
    <row r="318" spans="1:7" ht="15.75" customHeight="1" x14ac:dyDescent="0.2">
      <c r="A318" s="3"/>
      <c r="B318" s="3"/>
      <c r="C318" s="3"/>
      <c r="D318" s="3"/>
      <c r="E318" s="3"/>
      <c r="F318" s="3"/>
      <c r="G318" s="3"/>
    </row>
    <row r="319" spans="1:7" ht="15.75" customHeight="1" x14ac:dyDescent="0.2">
      <c r="A319" s="3"/>
      <c r="B319" s="3"/>
      <c r="C319" s="3"/>
      <c r="D319" s="3"/>
      <c r="E319" s="3"/>
      <c r="F319" s="3"/>
      <c r="G319" s="3"/>
    </row>
    <row r="320" spans="1:7" ht="15.75" customHeight="1" x14ac:dyDescent="0.2">
      <c r="A320" s="3"/>
      <c r="B320" s="3"/>
      <c r="C320" s="3"/>
      <c r="D320" s="3"/>
      <c r="E320" s="3"/>
      <c r="F320" s="3"/>
      <c r="G320" s="3"/>
    </row>
    <row r="321" spans="1:7" ht="15.75" customHeight="1" x14ac:dyDescent="0.2">
      <c r="A321" s="3"/>
      <c r="B321" s="3"/>
      <c r="C321" s="3"/>
      <c r="D321" s="3"/>
      <c r="E321" s="3"/>
      <c r="F321" s="3"/>
      <c r="G321" s="3"/>
    </row>
    <row r="322" spans="1:7" ht="15.75" customHeight="1" x14ac:dyDescent="0.2">
      <c r="A322" s="3"/>
      <c r="B322" s="3"/>
      <c r="C322" s="3"/>
      <c r="D322" s="3"/>
      <c r="E322" s="3"/>
      <c r="F322" s="3"/>
      <c r="G322" s="3"/>
    </row>
    <row r="323" spans="1:7" ht="15.75" customHeight="1" x14ac:dyDescent="0.2">
      <c r="A323" s="3"/>
      <c r="B323" s="3"/>
      <c r="C323" s="3"/>
      <c r="D323" s="3"/>
      <c r="E323" s="3"/>
      <c r="F323" s="3"/>
      <c r="G323" s="3"/>
    </row>
    <row r="324" spans="1:7" ht="15.75" customHeight="1" x14ac:dyDescent="0.2">
      <c r="A324" s="3"/>
      <c r="B324" s="3"/>
      <c r="C324" s="3"/>
      <c r="D324" s="3"/>
      <c r="E324" s="3"/>
      <c r="F324" s="3"/>
      <c r="G324" s="3"/>
    </row>
    <row r="325" spans="1:7" ht="15.75" customHeight="1" x14ac:dyDescent="0.2">
      <c r="A325" s="3"/>
      <c r="B325" s="3"/>
      <c r="C325" s="3"/>
      <c r="D325" s="3"/>
      <c r="E325" s="3"/>
      <c r="F325" s="3"/>
      <c r="G325" s="3"/>
    </row>
    <row r="326" spans="1:7" ht="15.75" customHeight="1" x14ac:dyDescent="0.2">
      <c r="A326" s="3"/>
      <c r="B326" s="3"/>
      <c r="C326" s="3"/>
      <c r="D326" s="3"/>
      <c r="E326" s="3"/>
      <c r="F326" s="3"/>
      <c r="G326" s="3"/>
    </row>
    <row r="327" spans="1:7" ht="15.75" customHeight="1" x14ac:dyDescent="0.2">
      <c r="A327" s="3"/>
      <c r="B327" s="3"/>
      <c r="C327" s="3"/>
      <c r="D327" s="3"/>
      <c r="E327" s="3"/>
      <c r="F327" s="3"/>
      <c r="G327" s="3"/>
    </row>
    <row r="328" spans="1:7" ht="15.75" customHeight="1" x14ac:dyDescent="0.2">
      <c r="A328" s="3"/>
      <c r="B328" s="3"/>
      <c r="C328" s="3"/>
      <c r="D328" s="3"/>
      <c r="E328" s="3"/>
      <c r="F328" s="3"/>
      <c r="G328" s="3"/>
    </row>
    <row r="329" spans="1:7" ht="15.75" customHeight="1" x14ac:dyDescent="0.2">
      <c r="A329" s="3"/>
      <c r="B329" s="3"/>
      <c r="C329" s="3"/>
      <c r="D329" s="3"/>
      <c r="E329" s="3"/>
      <c r="F329" s="3"/>
      <c r="G329" s="3"/>
    </row>
    <row r="330" spans="1:7" ht="15.75" customHeight="1" x14ac:dyDescent="0.2">
      <c r="A330" s="3"/>
      <c r="B330" s="3"/>
      <c r="C330" s="3"/>
      <c r="D330" s="3"/>
      <c r="E330" s="3"/>
      <c r="F330" s="3"/>
      <c r="G330" s="3"/>
    </row>
    <row r="331" spans="1:7" ht="15.75" customHeight="1" x14ac:dyDescent="0.2">
      <c r="A331" s="3"/>
      <c r="B331" s="3"/>
      <c r="C331" s="3"/>
      <c r="D331" s="3"/>
      <c r="E331" s="3"/>
      <c r="F331" s="3"/>
      <c r="G331" s="3"/>
    </row>
    <row r="332" spans="1:7" ht="15.75" customHeight="1" x14ac:dyDescent="0.2">
      <c r="A332" s="3"/>
      <c r="B332" s="3"/>
      <c r="C332" s="3"/>
      <c r="D332" s="3"/>
      <c r="E332" s="3"/>
      <c r="F332" s="3"/>
      <c r="G332" s="3"/>
    </row>
    <row r="333" spans="1:7" ht="15.75" customHeight="1" x14ac:dyDescent="0.2">
      <c r="A333" s="3"/>
      <c r="B333" s="3"/>
      <c r="C333" s="3"/>
      <c r="D333" s="3"/>
      <c r="E333" s="3"/>
      <c r="F333" s="3"/>
      <c r="G333" s="3"/>
    </row>
    <row r="334" spans="1:7" ht="15.75" customHeight="1" x14ac:dyDescent="0.2">
      <c r="A334" s="3"/>
      <c r="B334" s="3"/>
      <c r="C334" s="3"/>
      <c r="D334" s="3"/>
      <c r="E334" s="3"/>
      <c r="F334" s="3"/>
      <c r="G334" s="3"/>
    </row>
    <row r="335" spans="1:7" ht="15.75" customHeight="1" x14ac:dyDescent="0.2">
      <c r="A335" s="3"/>
      <c r="B335" s="3"/>
      <c r="C335" s="3"/>
      <c r="D335" s="3"/>
      <c r="E335" s="3"/>
      <c r="F335" s="3"/>
      <c r="G335" s="3"/>
    </row>
    <row r="336" spans="1:7" ht="15.75" customHeight="1" x14ac:dyDescent="0.2">
      <c r="A336" s="3"/>
      <c r="B336" s="3"/>
      <c r="C336" s="3"/>
      <c r="D336" s="3"/>
      <c r="E336" s="3"/>
      <c r="F336" s="3"/>
      <c r="G336" s="3"/>
    </row>
    <row r="337" spans="1:7" ht="15.75" customHeight="1" x14ac:dyDescent="0.2">
      <c r="A337" s="3"/>
      <c r="B337" s="3"/>
      <c r="C337" s="3"/>
      <c r="D337" s="3"/>
      <c r="E337" s="3"/>
      <c r="F337" s="3"/>
      <c r="G337" s="3"/>
    </row>
    <row r="338" spans="1:7" ht="15.75" customHeight="1" x14ac:dyDescent="0.2">
      <c r="A338" s="3"/>
      <c r="B338" s="3"/>
      <c r="C338" s="3"/>
      <c r="D338" s="3"/>
      <c r="E338" s="3"/>
      <c r="F338" s="3"/>
      <c r="G338" s="3"/>
    </row>
    <row r="339" spans="1:7" ht="15.75" customHeight="1" x14ac:dyDescent="0.2">
      <c r="A339" s="3"/>
      <c r="B339" s="3"/>
      <c r="C339" s="3"/>
      <c r="D339" s="3"/>
      <c r="E339" s="3"/>
      <c r="F339" s="3"/>
      <c r="G339" s="3"/>
    </row>
    <row r="340" spans="1:7" ht="15.75" customHeight="1" x14ac:dyDescent="0.2">
      <c r="A340" s="3"/>
      <c r="B340" s="3"/>
      <c r="C340" s="3"/>
      <c r="D340" s="3"/>
      <c r="E340" s="3"/>
      <c r="F340" s="3"/>
      <c r="G340" s="3"/>
    </row>
    <row r="341" spans="1:7" ht="15.75" customHeight="1" x14ac:dyDescent="0.2">
      <c r="A341" s="3"/>
      <c r="B341" s="3"/>
      <c r="C341" s="3"/>
      <c r="D341" s="3"/>
      <c r="E341" s="3"/>
      <c r="F341" s="3"/>
      <c r="G341" s="3"/>
    </row>
    <row r="342" spans="1:7" ht="15.75" customHeight="1" x14ac:dyDescent="0.2">
      <c r="A342" s="3"/>
      <c r="B342" s="3"/>
      <c r="C342" s="3"/>
      <c r="D342" s="3"/>
      <c r="E342" s="3"/>
      <c r="F342" s="3"/>
      <c r="G342" s="3"/>
    </row>
    <row r="343" spans="1:7" ht="15.75" customHeight="1" x14ac:dyDescent="0.2">
      <c r="A343" s="3"/>
      <c r="B343" s="3"/>
      <c r="C343" s="3"/>
      <c r="D343" s="3"/>
      <c r="E343" s="3"/>
      <c r="F343" s="3"/>
      <c r="G343" s="3"/>
    </row>
    <row r="344" spans="1:7" ht="15.75" customHeight="1" x14ac:dyDescent="0.2">
      <c r="A344" s="3"/>
      <c r="B344" s="3"/>
      <c r="C344" s="3"/>
      <c r="D344" s="3"/>
      <c r="E344" s="3"/>
      <c r="F344" s="3"/>
      <c r="G344" s="3"/>
    </row>
    <row r="345" spans="1:7" ht="15.75" customHeight="1" x14ac:dyDescent="0.2">
      <c r="A345" s="3"/>
      <c r="B345" s="3"/>
      <c r="C345" s="3"/>
      <c r="D345" s="3"/>
      <c r="E345" s="3"/>
      <c r="F345" s="3"/>
      <c r="G345" s="3"/>
    </row>
    <row r="346" spans="1:7" ht="15.75" customHeight="1" x14ac:dyDescent="0.2">
      <c r="A346" s="3"/>
      <c r="B346" s="3"/>
      <c r="C346" s="3"/>
      <c r="D346" s="3"/>
      <c r="E346" s="3"/>
      <c r="F346" s="3"/>
      <c r="G346" s="3"/>
    </row>
    <row r="347" spans="1:7" ht="15.75" customHeight="1" x14ac:dyDescent="0.2">
      <c r="A347" s="3"/>
      <c r="B347" s="3"/>
      <c r="C347" s="3"/>
      <c r="D347" s="3"/>
      <c r="E347" s="3"/>
      <c r="F347" s="3"/>
      <c r="G347" s="3"/>
    </row>
    <row r="348" spans="1:7" ht="15.75" customHeight="1" x14ac:dyDescent="0.2">
      <c r="A348" s="3"/>
      <c r="B348" s="3"/>
      <c r="C348" s="3"/>
      <c r="D348" s="3"/>
      <c r="E348" s="3"/>
      <c r="F348" s="3"/>
      <c r="G348" s="3"/>
    </row>
    <row r="349" spans="1:7" ht="15.75" customHeight="1" x14ac:dyDescent="0.2">
      <c r="A349" s="3"/>
      <c r="B349" s="3"/>
      <c r="C349" s="3"/>
      <c r="D349" s="3"/>
      <c r="E349" s="3"/>
      <c r="F349" s="3"/>
      <c r="G349" s="3"/>
    </row>
    <row r="350" spans="1:7" ht="15.75" customHeight="1" x14ac:dyDescent="0.2">
      <c r="A350" s="3"/>
      <c r="B350" s="3"/>
      <c r="C350" s="3"/>
      <c r="D350" s="3"/>
      <c r="E350" s="3"/>
      <c r="F350" s="3"/>
      <c r="G350" s="3"/>
    </row>
    <row r="351" spans="1:7" ht="15.75" customHeight="1" x14ac:dyDescent="0.2">
      <c r="A351" s="3"/>
      <c r="B351" s="3"/>
      <c r="C351" s="3"/>
      <c r="D351" s="3"/>
      <c r="E351" s="3"/>
      <c r="F351" s="3"/>
      <c r="G351" s="3"/>
    </row>
    <row r="352" spans="1:7" ht="15.75" customHeight="1" x14ac:dyDescent="0.2">
      <c r="A352" s="3"/>
      <c r="B352" s="3"/>
      <c r="C352" s="3"/>
      <c r="D352" s="3"/>
      <c r="E352" s="3"/>
      <c r="F352" s="3"/>
      <c r="G352" s="3"/>
    </row>
    <row r="353" spans="1:7" ht="15.75" customHeight="1" x14ac:dyDescent="0.2">
      <c r="A353" s="3"/>
      <c r="B353" s="3"/>
      <c r="C353" s="3"/>
      <c r="D353" s="3"/>
      <c r="E353" s="3"/>
      <c r="F353" s="3"/>
      <c r="G353" s="3"/>
    </row>
    <row r="354" spans="1:7" ht="15.75" customHeight="1" x14ac:dyDescent="0.2">
      <c r="A354" s="3"/>
      <c r="B354" s="3"/>
      <c r="C354" s="3"/>
      <c r="D354" s="3"/>
      <c r="E354" s="3"/>
      <c r="F354" s="3"/>
      <c r="G354" s="3"/>
    </row>
    <row r="355" spans="1:7" ht="15.75" customHeight="1" x14ac:dyDescent="0.2">
      <c r="A355" s="3"/>
      <c r="B355" s="3"/>
      <c r="C355" s="3"/>
      <c r="D355" s="3"/>
      <c r="E355" s="3"/>
      <c r="F355" s="3"/>
      <c r="G355" s="3"/>
    </row>
    <row r="356" spans="1:7" ht="15.75" customHeight="1" x14ac:dyDescent="0.2">
      <c r="A356" s="3"/>
      <c r="B356" s="3"/>
      <c r="C356" s="3"/>
      <c r="D356" s="3"/>
      <c r="E356" s="3"/>
      <c r="F356" s="3"/>
      <c r="G356" s="3"/>
    </row>
    <row r="357" spans="1:7" ht="15.75" customHeight="1" x14ac:dyDescent="0.2">
      <c r="A357" s="3"/>
      <c r="B357" s="3"/>
      <c r="C357" s="3"/>
      <c r="D357" s="3"/>
      <c r="E357" s="3"/>
      <c r="F357" s="3"/>
      <c r="G357" s="3"/>
    </row>
    <row r="358" spans="1:7" ht="15.75" customHeight="1" x14ac:dyDescent="0.2">
      <c r="A358" s="3"/>
      <c r="B358" s="3"/>
      <c r="C358" s="3"/>
      <c r="D358" s="3"/>
      <c r="E358" s="3"/>
      <c r="F358" s="3"/>
      <c r="G358" s="3"/>
    </row>
    <row r="359" spans="1:7" ht="15.75" customHeight="1" x14ac:dyDescent="0.2">
      <c r="A359" s="3"/>
      <c r="B359" s="3"/>
      <c r="C359" s="3"/>
      <c r="D359" s="3"/>
      <c r="E359" s="3"/>
      <c r="F359" s="3"/>
      <c r="G359" s="3"/>
    </row>
    <row r="360" spans="1:7" ht="15.75" customHeight="1" x14ac:dyDescent="0.2">
      <c r="A360" s="3"/>
      <c r="B360" s="3"/>
      <c r="C360" s="3"/>
      <c r="D360" s="3"/>
      <c r="E360" s="3"/>
      <c r="F360" s="3"/>
      <c r="G360" s="3"/>
    </row>
    <row r="361" spans="1:7" ht="15.75" customHeight="1" x14ac:dyDescent="0.2">
      <c r="A361" s="3"/>
      <c r="B361" s="3"/>
      <c r="C361" s="3"/>
      <c r="D361" s="3"/>
      <c r="E361" s="3"/>
      <c r="F361" s="3"/>
      <c r="G361" s="3"/>
    </row>
    <row r="362" spans="1:7" ht="15.75" customHeight="1" x14ac:dyDescent="0.2">
      <c r="A362" s="3"/>
      <c r="B362" s="3"/>
      <c r="C362" s="3"/>
      <c r="D362" s="3"/>
      <c r="E362" s="3"/>
      <c r="F362" s="3"/>
      <c r="G362" s="3"/>
    </row>
    <row r="363" spans="1:7" ht="15.75" customHeight="1" x14ac:dyDescent="0.2">
      <c r="A363" s="3"/>
      <c r="B363" s="3"/>
      <c r="C363" s="3"/>
      <c r="D363" s="3"/>
      <c r="E363" s="3"/>
      <c r="F363" s="3"/>
      <c r="G363" s="3"/>
    </row>
    <row r="364" spans="1:7" ht="15.75" customHeight="1" x14ac:dyDescent="0.2">
      <c r="A364" s="3"/>
      <c r="B364" s="3"/>
      <c r="C364" s="3"/>
      <c r="D364" s="3"/>
      <c r="E364" s="3"/>
      <c r="F364" s="3"/>
      <c r="G364" s="3"/>
    </row>
    <row r="365" spans="1:7" ht="15.75" customHeight="1" x14ac:dyDescent="0.2">
      <c r="A365" s="3"/>
      <c r="B365" s="3"/>
      <c r="C365" s="3"/>
      <c r="D365" s="3"/>
      <c r="E365" s="3"/>
      <c r="F365" s="3"/>
      <c r="G365" s="3"/>
    </row>
    <row r="366" spans="1:7" ht="15.75" customHeight="1" x14ac:dyDescent="0.2">
      <c r="A366" s="3"/>
      <c r="B366" s="3"/>
      <c r="C366" s="3"/>
      <c r="D366" s="3"/>
      <c r="E366" s="3"/>
      <c r="F366" s="3"/>
      <c r="G366" s="3"/>
    </row>
    <row r="367" spans="1:7" ht="15.75" customHeight="1" x14ac:dyDescent="0.2">
      <c r="A367" s="3"/>
      <c r="B367" s="3"/>
      <c r="C367" s="3"/>
      <c r="D367" s="3"/>
      <c r="E367" s="3"/>
      <c r="F367" s="3"/>
      <c r="G367" s="3"/>
    </row>
    <row r="368" spans="1:7" ht="15.75" customHeight="1" x14ac:dyDescent="0.2">
      <c r="A368" s="3"/>
      <c r="B368" s="3"/>
      <c r="C368" s="3"/>
      <c r="D368" s="3"/>
      <c r="E368" s="3"/>
      <c r="F368" s="3"/>
      <c r="G368" s="3"/>
    </row>
    <row r="369" spans="1:7" ht="15.75" customHeight="1" x14ac:dyDescent="0.2">
      <c r="A369" s="3"/>
      <c r="B369" s="3"/>
      <c r="C369" s="3"/>
      <c r="D369" s="3"/>
      <c r="E369" s="3"/>
      <c r="F369" s="3"/>
      <c r="G369" s="3"/>
    </row>
    <row r="370" spans="1:7" ht="15.75" customHeight="1" x14ac:dyDescent="0.2">
      <c r="A370" s="3"/>
      <c r="B370" s="3"/>
      <c r="C370" s="3"/>
      <c r="D370" s="3"/>
      <c r="E370" s="3"/>
      <c r="F370" s="3"/>
      <c r="G370" s="3"/>
    </row>
    <row r="371" spans="1:7" ht="15.75" customHeight="1" x14ac:dyDescent="0.2">
      <c r="A371" s="3"/>
      <c r="B371" s="3"/>
      <c r="C371" s="3"/>
      <c r="D371" s="3"/>
      <c r="E371" s="3"/>
      <c r="F371" s="3"/>
      <c r="G371" s="3"/>
    </row>
    <row r="372" spans="1:7" ht="15.75" customHeight="1" x14ac:dyDescent="0.2">
      <c r="A372" s="3"/>
      <c r="B372" s="3"/>
      <c r="C372" s="3"/>
      <c r="D372" s="3"/>
      <c r="E372" s="3"/>
      <c r="F372" s="3"/>
      <c r="G372" s="3"/>
    </row>
    <row r="373" spans="1:7" ht="15.75" customHeight="1" x14ac:dyDescent="0.2">
      <c r="A373" s="3"/>
      <c r="B373" s="3"/>
      <c r="C373" s="3"/>
      <c r="D373" s="3"/>
      <c r="E373" s="3"/>
      <c r="F373" s="3"/>
      <c r="G373" s="3"/>
    </row>
    <row r="374" spans="1:7" ht="15.75" customHeight="1" x14ac:dyDescent="0.2">
      <c r="A374" s="3"/>
      <c r="B374" s="3"/>
      <c r="C374" s="3"/>
      <c r="D374" s="3"/>
      <c r="E374" s="3"/>
      <c r="F374" s="3"/>
      <c r="G374" s="3"/>
    </row>
    <row r="375" spans="1:7" ht="15.75" customHeight="1" x14ac:dyDescent="0.2">
      <c r="A375" s="3"/>
      <c r="B375" s="3"/>
      <c r="C375" s="3"/>
      <c r="D375" s="3"/>
      <c r="E375" s="3"/>
      <c r="F375" s="3"/>
      <c r="G375" s="3"/>
    </row>
    <row r="376" spans="1:7" ht="15.75" customHeight="1" x14ac:dyDescent="0.2">
      <c r="A376" s="3"/>
      <c r="B376" s="3"/>
      <c r="C376" s="3"/>
      <c r="D376" s="3"/>
      <c r="E376" s="3"/>
      <c r="F376" s="3"/>
      <c r="G376" s="3"/>
    </row>
    <row r="377" spans="1:7" ht="15.75" customHeight="1" x14ac:dyDescent="0.2">
      <c r="A377" s="3"/>
      <c r="B377" s="3"/>
      <c r="C377" s="3"/>
      <c r="D377" s="3"/>
      <c r="E377" s="3"/>
      <c r="F377" s="3"/>
      <c r="G377" s="3"/>
    </row>
    <row r="378" spans="1:7" ht="15.75" customHeight="1" x14ac:dyDescent="0.2">
      <c r="A378" s="3"/>
      <c r="B378" s="3"/>
      <c r="C378" s="3"/>
      <c r="D378" s="3"/>
      <c r="E378" s="3"/>
      <c r="F378" s="3"/>
      <c r="G378" s="3"/>
    </row>
    <row r="379" spans="1:7" ht="15.75" customHeight="1" x14ac:dyDescent="0.2">
      <c r="A379" s="3"/>
      <c r="B379" s="3"/>
      <c r="C379" s="3"/>
      <c r="D379" s="3"/>
      <c r="E379" s="3"/>
      <c r="F379" s="3"/>
      <c r="G379" s="3"/>
    </row>
    <row r="380" spans="1:7" ht="15.75" customHeight="1" x14ac:dyDescent="0.2">
      <c r="A380" s="3"/>
      <c r="B380" s="3"/>
      <c r="C380" s="3"/>
      <c r="D380" s="3"/>
      <c r="E380" s="3"/>
      <c r="F380" s="3"/>
      <c r="G380" s="3"/>
    </row>
    <row r="381" spans="1:7" ht="15.75" customHeight="1" x14ac:dyDescent="0.2">
      <c r="A381" s="3"/>
      <c r="B381" s="3"/>
      <c r="C381" s="3"/>
      <c r="D381" s="3"/>
      <c r="E381" s="3"/>
      <c r="F381" s="3"/>
      <c r="G381" s="3"/>
    </row>
    <row r="382" spans="1:7" ht="15.75" customHeight="1" x14ac:dyDescent="0.2">
      <c r="A382" s="3"/>
      <c r="B382" s="3"/>
      <c r="C382" s="3"/>
      <c r="D382" s="3"/>
      <c r="E382" s="3"/>
      <c r="F382" s="3"/>
      <c r="G382" s="3"/>
    </row>
    <row r="383" spans="1:7" ht="15.75" customHeight="1" x14ac:dyDescent="0.2">
      <c r="A383" s="3"/>
      <c r="B383" s="3"/>
      <c r="C383" s="3"/>
      <c r="D383" s="3"/>
      <c r="E383" s="3"/>
      <c r="F383" s="3"/>
      <c r="G383" s="3"/>
    </row>
    <row r="384" spans="1:7" ht="15.75" customHeight="1" x14ac:dyDescent="0.2">
      <c r="A384" s="3"/>
      <c r="B384" s="3"/>
      <c r="C384" s="3"/>
      <c r="D384" s="3"/>
      <c r="E384" s="3"/>
      <c r="F384" s="3"/>
      <c r="G384" s="3"/>
    </row>
    <row r="385" spans="1:7" ht="15.75" customHeight="1" x14ac:dyDescent="0.2">
      <c r="A385" s="3"/>
      <c r="B385" s="3"/>
      <c r="C385" s="3"/>
      <c r="D385" s="3"/>
      <c r="E385" s="3"/>
      <c r="F385" s="3"/>
      <c r="G385" s="3"/>
    </row>
    <row r="386" spans="1:7" ht="15.75" customHeight="1" x14ac:dyDescent="0.2">
      <c r="A386" s="3"/>
      <c r="B386" s="3"/>
      <c r="C386" s="3"/>
      <c r="D386" s="3"/>
      <c r="E386" s="3"/>
      <c r="F386" s="3"/>
      <c r="G386" s="3"/>
    </row>
    <row r="387" spans="1:7" ht="15.75" customHeight="1" x14ac:dyDescent="0.2">
      <c r="A387" s="3"/>
      <c r="B387" s="3"/>
      <c r="C387" s="3"/>
      <c r="D387" s="3"/>
      <c r="E387" s="3"/>
      <c r="F387" s="3"/>
      <c r="G387" s="3"/>
    </row>
    <row r="388" spans="1:7" ht="15.75" customHeight="1" x14ac:dyDescent="0.2">
      <c r="A388" s="3"/>
      <c r="B388" s="3"/>
      <c r="C388" s="3"/>
      <c r="D388" s="3"/>
      <c r="E388" s="3"/>
      <c r="F388" s="3"/>
      <c r="G388" s="3"/>
    </row>
    <row r="389" spans="1:7" ht="15.75" customHeight="1" x14ac:dyDescent="0.2">
      <c r="A389" s="3"/>
      <c r="B389" s="3"/>
      <c r="C389" s="3"/>
      <c r="D389" s="3"/>
      <c r="E389" s="3"/>
      <c r="F389" s="3"/>
      <c r="G389" s="3"/>
    </row>
    <row r="390" spans="1:7" ht="15.75" customHeight="1" x14ac:dyDescent="0.2">
      <c r="A390" s="3"/>
      <c r="B390" s="3"/>
      <c r="C390" s="3"/>
      <c r="D390" s="3"/>
      <c r="E390" s="3"/>
      <c r="F390" s="3"/>
      <c r="G390" s="3"/>
    </row>
    <row r="391" spans="1:7" ht="15.75" customHeight="1" x14ac:dyDescent="0.2">
      <c r="A391" s="3"/>
      <c r="B391" s="3"/>
      <c r="C391" s="3"/>
      <c r="D391" s="3"/>
      <c r="E391" s="3"/>
      <c r="F391" s="3"/>
      <c r="G391" s="3"/>
    </row>
    <row r="392" spans="1:7" ht="15.75" customHeight="1" x14ac:dyDescent="0.2">
      <c r="A392" s="3"/>
      <c r="B392" s="3"/>
      <c r="C392" s="3"/>
      <c r="D392" s="3"/>
      <c r="E392" s="3"/>
      <c r="F392" s="3"/>
      <c r="G392" s="3"/>
    </row>
    <row r="393" spans="1:7" ht="15.75" customHeight="1" x14ac:dyDescent="0.2">
      <c r="A393" s="3"/>
      <c r="B393" s="3"/>
      <c r="C393" s="3"/>
      <c r="D393" s="3"/>
      <c r="E393" s="3"/>
      <c r="F393" s="3"/>
      <c r="G393" s="3"/>
    </row>
    <row r="394" spans="1:7" ht="15.75" customHeight="1" x14ac:dyDescent="0.2">
      <c r="A394" s="3"/>
      <c r="B394" s="3"/>
      <c r="C394" s="3"/>
      <c r="D394" s="3"/>
      <c r="E394" s="3"/>
      <c r="F394" s="3"/>
      <c r="G394" s="3"/>
    </row>
    <row r="395" spans="1:7" ht="15.75" customHeight="1" x14ac:dyDescent="0.2">
      <c r="A395" s="3"/>
      <c r="B395" s="3"/>
      <c r="C395" s="3"/>
      <c r="D395" s="3"/>
      <c r="E395" s="3"/>
      <c r="F395" s="3"/>
      <c r="G395" s="3"/>
    </row>
    <row r="396" spans="1:7" ht="15.75" customHeight="1" x14ac:dyDescent="0.2">
      <c r="A396" s="3"/>
      <c r="B396" s="3"/>
      <c r="C396" s="3"/>
      <c r="D396" s="3"/>
      <c r="E396" s="3"/>
      <c r="F396" s="3"/>
      <c r="G396" s="3"/>
    </row>
    <row r="397" spans="1:7" ht="15.75" customHeight="1" x14ac:dyDescent="0.2">
      <c r="A397" s="3"/>
      <c r="B397" s="3"/>
      <c r="C397" s="3"/>
      <c r="D397" s="3"/>
      <c r="E397" s="3"/>
      <c r="F397" s="3"/>
      <c r="G397" s="3"/>
    </row>
    <row r="398" spans="1:7" ht="15.75" customHeight="1" x14ac:dyDescent="0.2">
      <c r="A398" s="3"/>
      <c r="B398" s="3"/>
      <c r="C398" s="3"/>
      <c r="D398" s="3"/>
      <c r="E398" s="3"/>
      <c r="F398" s="3"/>
      <c r="G398" s="3"/>
    </row>
    <row r="399" spans="1:7" ht="15.75" customHeight="1" x14ac:dyDescent="0.2">
      <c r="A399" s="3"/>
      <c r="B399" s="3"/>
      <c r="C399" s="3"/>
      <c r="D399" s="3"/>
      <c r="E399" s="3"/>
      <c r="F399" s="3"/>
      <c r="G399" s="3"/>
    </row>
    <row r="400" spans="1:7" ht="15.75" customHeight="1" x14ac:dyDescent="0.2">
      <c r="A400" s="3"/>
      <c r="B400" s="3"/>
      <c r="C400" s="3"/>
      <c r="D400" s="3"/>
      <c r="E400" s="3"/>
      <c r="F400" s="3"/>
      <c r="G400" s="3"/>
    </row>
    <row r="401" spans="1:7" ht="15.75" customHeight="1" x14ac:dyDescent="0.2">
      <c r="A401" s="3"/>
      <c r="B401" s="3"/>
      <c r="C401" s="3"/>
      <c r="D401" s="3"/>
      <c r="E401" s="3"/>
      <c r="F401" s="3"/>
      <c r="G401" s="3"/>
    </row>
    <row r="402" spans="1:7" ht="15.75" customHeight="1" x14ac:dyDescent="0.2">
      <c r="A402" s="3"/>
      <c r="B402" s="3"/>
      <c r="C402" s="3"/>
      <c r="D402" s="3"/>
      <c r="E402" s="3"/>
      <c r="F402" s="3"/>
      <c r="G402" s="3"/>
    </row>
    <row r="403" spans="1:7" ht="15.75" customHeight="1" x14ac:dyDescent="0.2">
      <c r="A403" s="3"/>
      <c r="B403" s="3"/>
      <c r="C403" s="3"/>
      <c r="D403" s="3"/>
      <c r="E403" s="3"/>
      <c r="F403" s="3"/>
      <c r="G403" s="3"/>
    </row>
    <row r="404" spans="1:7" ht="15.75" customHeight="1" x14ac:dyDescent="0.2">
      <c r="A404" s="3"/>
      <c r="B404" s="3"/>
      <c r="C404" s="3"/>
      <c r="D404" s="3"/>
      <c r="E404" s="3"/>
      <c r="F404" s="3"/>
      <c r="G404" s="3"/>
    </row>
    <row r="405" spans="1:7" ht="15.75" customHeight="1" x14ac:dyDescent="0.2">
      <c r="A405" s="3"/>
      <c r="B405" s="3"/>
      <c r="C405" s="3"/>
      <c r="D405" s="3"/>
      <c r="E405" s="3"/>
      <c r="F405" s="3"/>
      <c r="G405" s="3"/>
    </row>
    <row r="406" spans="1:7" ht="15.75" customHeight="1" x14ac:dyDescent="0.2">
      <c r="A406" s="3"/>
      <c r="B406" s="3"/>
      <c r="C406" s="3"/>
      <c r="D406" s="3"/>
      <c r="E406" s="3"/>
      <c r="F406" s="3"/>
      <c r="G406" s="3"/>
    </row>
    <row r="407" spans="1:7" ht="15.75" customHeight="1" x14ac:dyDescent="0.2">
      <c r="A407" s="3"/>
      <c r="B407" s="3"/>
      <c r="C407" s="3"/>
      <c r="D407" s="3"/>
      <c r="E407" s="3"/>
      <c r="F407" s="3"/>
      <c r="G407" s="3"/>
    </row>
    <row r="408" spans="1:7" ht="15.75" customHeight="1" x14ac:dyDescent="0.2">
      <c r="A408" s="3"/>
      <c r="B408" s="3"/>
      <c r="C408" s="3"/>
      <c r="D408" s="3"/>
      <c r="E408" s="3"/>
      <c r="F408" s="3"/>
      <c r="G408" s="3"/>
    </row>
    <row r="409" spans="1:7" ht="15.75" customHeight="1" x14ac:dyDescent="0.2">
      <c r="A409" s="3"/>
      <c r="B409" s="3"/>
      <c r="C409" s="3"/>
      <c r="D409" s="3"/>
      <c r="E409" s="3"/>
      <c r="F409" s="3"/>
      <c r="G409" s="3"/>
    </row>
    <row r="410" spans="1:7" ht="15.75" customHeight="1" x14ac:dyDescent="0.2">
      <c r="A410" s="3"/>
      <c r="B410" s="3"/>
      <c r="C410" s="3"/>
      <c r="D410" s="3"/>
      <c r="E410" s="3"/>
      <c r="F410" s="3"/>
      <c r="G410" s="3"/>
    </row>
    <row r="411" spans="1:7" ht="15.75" customHeight="1" x14ac:dyDescent="0.2">
      <c r="A411" s="3"/>
      <c r="B411" s="3"/>
      <c r="C411" s="3"/>
      <c r="D411" s="3"/>
      <c r="E411" s="3"/>
      <c r="F411" s="3"/>
      <c r="G411" s="3"/>
    </row>
    <row r="412" spans="1:7" ht="15.75" customHeight="1" x14ac:dyDescent="0.2">
      <c r="A412" s="3"/>
      <c r="B412" s="3"/>
      <c r="C412" s="3"/>
      <c r="D412" s="3"/>
      <c r="E412" s="3"/>
      <c r="F412" s="3"/>
      <c r="G412" s="3"/>
    </row>
    <row r="413" spans="1:7" ht="15.75" customHeight="1" x14ac:dyDescent="0.2">
      <c r="A413" s="3"/>
      <c r="B413" s="3"/>
      <c r="C413" s="3"/>
      <c r="D413" s="3"/>
      <c r="E413" s="3"/>
      <c r="F413" s="3"/>
      <c r="G413" s="3"/>
    </row>
    <row r="414" spans="1:7" ht="15.75" customHeight="1" x14ac:dyDescent="0.2">
      <c r="A414" s="3"/>
      <c r="B414" s="3"/>
      <c r="C414" s="3"/>
      <c r="D414" s="3"/>
      <c r="E414" s="3"/>
      <c r="F414" s="3"/>
      <c r="G414" s="3"/>
    </row>
    <row r="415" spans="1:7" ht="15.75" customHeight="1" x14ac:dyDescent="0.2">
      <c r="A415" s="3"/>
      <c r="B415" s="3"/>
      <c r="C415" s="3"/>
      <c r="D415" s="3"/>
      <c r="E415" s="3"/>
      <c r="F415" s="3"/>
      <c r="G415" s="3"/>
    </row>
    <row r="416" spans="1:7" ht="15.75" customHeight="1" x14ac:dyDescent="0.2">
      <c r="A416" s="3"/>
      <c r="B416" s="3"/>
      <c r="C416" s="3"/>
      <c r="D416" s="3"/>
      <c r="E416" s="3"/>
      <c r="F416" s="3"/>
      <c r="G416" s="3"/>
    </row>
    <row r="417" spans="1:7" ht="15.75" customHeight="1" x14ac:dyDescent="0.2">
      <c r="A417" s="3"/>
      <c r="B417" s="3"/>
      <c r="C417" s="3"/>
      <c r="D417" s="3"/>
      <c r="E417" s="3"/>
      <c r="F417" s="3"/>
      <c r="G417" s="3"/>
    </row>
    <row r="418" spans="1:7" ht="15.75" customHeight="1" x14ac:dyDescent="0.2">
      <c r="A418" s="3"/>
      <c r="B418" s="3"/>
      <c r="C418" s="3"/>
      <c r="D418" s="3"/>
      <c r="E418" s="3"/>
      <c r="F418" s="3"/>
      <c r="G418" s="3"/>
    </row>
    <row r="419" spans="1:7" ht="15.75" customHeight="1" x14ac:dyDescent="0.2">
      <c r="A419" s="3"/>
      <c r="B419" s="3"/>
      <c r="C419" s="3"/>
      <c r="D419" s="3"/>
      <c r="E419" s="3"/>
      <c r="F419" s="3"/>
      <c r="G419" s="3"/>
    </row>
    <row r="420" spans="1:7" ht="15.75" customHeight="1" x14ac:dyDescent="0.2">
      <c r="A420" s="3"/>
      <c r="B420" s="3"/>
      <c r="C420" s="3"/>
      <c r="D420" s="3"/>
      <c r="E420" s="3"/>
      <c r="F420" s="3"/>
      <c r="G420" s="3"/>
    </row>
    <row r="421" spans="1:7" ht="15.75" customHeight="1" x14ac:dyDescent="0.2">
      <c r="A421" s="3"/>
      <c r="B421" s="3"/>
      <c r="C421" s="3"/>
      <c r="D421" s="3"/>
      <c r="E421" s="3"/>
      <c r="F421" s="3"/>
      <c r="G421" s="3"/>
    </row>
    <row r="422" spans="1:7" ht="15.75" customHeight="1" x14ac:dyDescent="0.2">
      <c r="A422" s="3"/>
      <c r="B422" s="3"/>
      <c r="C422" s="3"/>
      <c r="D422" s="3"/>
      <c r="E422" s="3"/>
      <c r="F422" s="3"/>
      <c r="G422" s="3"/>
    </row>
    <row r="423" spans="1:7" ht="15.75" customHeight="1" x14ac:dyDescent="0.2">
      <c r="A423" s="3"/>
      <c r="B423" s="3"/>
      <c r="C423" s="3"/>
      <c r="D423" s="3"/>
      <c r="E423" s="3"/>
      <c r="F423" s="3"/>
      <c r="G423" s="3"/>
    </row>
    <row r="424" spans="1:7" ht="15.75" customHeight="1" x14ac:dyDescent="0.2">
      <c r="A424" s="3"/>
      <c r="B424" s="3"/>
      <c r="C424" s="3"/>
      <c r="D424" s="3"/>
      <c r="E424" s="3"/>
      <c r="F424" s="3"/>
      <c r="G424" s="3"/>
    </row>
    <row r="425" spans="1:7" ht="15.75" customHeight="1" x14ac:dyDescent="0.2">
      <c r="A425" s="3"/>
      <c r="B425" s="3"/>
      <c r="C425" s="3"/>
      <c r="D425" s="3"/>
      <c r="E425" s="3"/>
      <c r="F425" s="3"/>
      <c r="G425" s="3"/>
    </row>
    <row r="426" spans="1:7" ht="15.75" customHeight="1" x14ac:dyDescent="0.2">
      <c r="A426" s="3"/>
      <c r="B426" s="3"/>
      <c r="C426" s="3"/>
      <c r="D426" s="3"/>
      <c r="E426" s="3"/>
      <c r="F426" s="3"/>
      <c r="G426" s="3"/>
    </row>
    <row r="427" spans="1:7" ht="15.75" customHeight="1" x14ac:dyDescent="0.2">
      <c r="A427" s="3"/>
      <c r="B427" s="3"/>
      <c r="C427" s="3"/>
      <c r="D427" s="3"/>
      <c r="E427" s="3"/>
      <c r="F427" s="3"/>
      <c r="G427" s="3"/>
    </row>
    <row r="428" spans="1:7" ht="15.75" customHeight="1" x14ac:dyDescent="0.2">
      <c r="A428" s="3"/>
      <c r="B428" s="3"/>
      <c r="C428" s="3"/>
      <c r="D428" s="3"/>
      <c r="E428" s="3"/>
      <c r="F428" s="3"/>
      <c r="G428" s="3"/>
    </row>
    <row r="429" spans="1:7" ht="15.75" customHeight="1" x14ac:dyDescent="0.2">
      <c r="A429" s="3"/>
      <c r="B429" s="3"/>
      <c r="C429" s="3"/>
      <c r="D429" s="3"/>
      <c r="E429" s="3"/>
      <c r="F429" s="3"/>
      <c r="G429" s="3"/>
    </row>
    <row r="430" spans="1:7" ht="15.75" customHeight="1" x14ac:dyDescent="0.2">
      <c r="A430" s="3"/>
      <c r="B430" s="3"/>
      <c r="C430" s="3"/>
      <c r="D430" s="3"/>
      <c r="E430" s="3"/>
      <c r="F430" s="3"/>
      <c r="G430" s="3"/>
    </row>
    <row r="431" spans="1:7" ht="15.75" customHeight="1" x14ac:dyDescent="0.2">
      <c r="A431" s="3"/>
      <c r="B431" s="3"/>
      <c r="C431" s="3"/>
      <c r="D431" s="3"/>
      <c r="E431" s="3"/>
      <c r="F431" s="3"/>
      <c r="G431" s="3"/>
    </row>
    <row r="432" spans="1:7" ht="15.75" customHeight="1" x14ac:dyDescent="0.2">
      <c r="A432" s="3"/>
      <c r="B432" s="3"/>
      <c r="C432" s="3"/>
      <c r="D432" s="3"/>
      <c r="E432" s="3"/>
      <c r="F432" s="3"/>
      <c r="G432" s="3"/>
    </row>
    <row r="433" spans="1:7" ht="15.75" customHeight="1" x14ac:dyDescent="0.2">
      <c r="A433" s="3"/>
      <c r="B433" s="3"/>
      <c r="C433" s="3"/>
      <c r="D433" s="3"/>
      <c r="E433" s="3"/>
      <c r="F433" s="3"/>
      <c r="G433" s="3"/>
    </row>
    <row r="434" spans="1:7" ht="15.75" customHeight="1" x14ac:dyDescent="0.2">
      <c r="A434" s="3"/>
      <c r="B434" s="3"/>
      <c r="C434" s="3"/>
      <c r="D434" s="3"/>
      <c r="E434" s="3"/>
      <c r="F434" s="3"/>
      <c r="G434" s="3"/>
    </row>
    <row r="435" spans="1:7" ht="15.75" customHeight="1" x14ac:dyDescent="0.2">
      <c r="A435" s="3"/>
      <c r="B435" s="3"/>
      <c r="C435" s="3"/>
      <c r="D435" s="3"/>
      <c r="E435" s="3"/>
      <c r="F435" s="3"/>
      <c r="G435" s="3"/>
    </row>
    <row r="436" spans="1:7" ht="15.75" customHeight="1" x14ac:dyDescent="0.2">
      <c r="A436" s="3"/>
      <c r="B436" s="3"/>
      <c r="C436" s="3"/>
      <c r="D436" s="3"/>
      <c r="E436" s="3"/>
      <c r="F436" s="3"/>
      <c r="G436" s="3"/>
    </row>
    <row r="437" spans="1:7" ht="15.75" customHeight="1" x14ac:dyDescent="0.2">
      <c r="A437" s="3"/>
      <c r="B437" s="3"/>
      <c r="C437" s="3"/>
      <c r="D437" s="3"/>
      <c r="E437" s="3"/>
      <c r="F437" s="3"/>
      <c r="G437" s="3"/>
    </row>
    <row r="438" spans="1:7" ht="15.75" customHeight="1" x14ac:dyDescent="0.2">
      <c r="A438" s="3"/>
      <c r="B438" s="3"/>
      <c r="C438" s="3"/>
      <c r="D438" s="3"/>
      <c r="E438" s="3"/>
      <c r="F438" s="3"/>
      <c r="G438" s="3"/>
    </row>
    <row r="439" spans="1:7" ht="15.75" customHeight="1" x14ac:dyDescent="0.2">
      <c r="A439" s="3"/>
      <c r="B439" s="3"/>
      <c r="C439" s="3"/>
      <c r="D439" s="3"/>
      <c r="E439" s="3"/>
      <c r="F439" s="3"/>
      <c r="G439" s="3"/>
    </row>
    <row r="440" spans="1:7" ht="15.75" customHeight="1" x14ac:dyDescent="0.2">
      <c r="A440" s="3"/>
      <c r="B440" s="3"/>
      <c r="C440" s="3"/>
      <c r="D440" s="3"/>
      <c r="E440" s="3"/>
      <c r="F440" s="3"/>
      <c r="G440" s="3"/>
    </row>
    <row r="441" spans="1:7" ht="15.75" customHeight="1" x14ac:dyDescent="0.2">
      <c r="A441" s="3"/>
      <c r="B441" s="3"/>
      <c r="C441" s="3"/>
      <c r="D441" s="3"/>
      <c r="E441" s="3"/>
      <c r="F441" s="3"/>
      <c r="G441" s="3"/>
    </row>
    <row r="442" spans="1:7" ht="15.75" customHeight="1" x14ac:dyDescent="0.2">
      <c r="A442" s="3"/>
      <c r="B442" s="3"/>
      <c r="C442" s="3"/>
      <c r="D442" s="3"/>
      <c r="E442" s="3"/>
      <c r="F442" s="3"/>
      <c r="G442" s="3"/>
    </row>
    <row r="443" spans="1:7" ht="15.75" customHeight="1" x14ac:dyDescent="0.2">
      <c r="A443" s="3"/>
      <c r="B443" s="3"/>
      <c r="C443" s="3"/>
      <c r="D443" s="3"/>
      <c r="E443" s="3"/>
      <c r="F443" s="3"/>
      <c r="G443" s="3"/>
    </row>
    <row r="444" spans="1:7" ht="15.75" customHeight="1" x14ac:dyDescent="0.2">
      <c r="A444" s="3"/>
      <c r="B444" s="3"/>
      <c r="C444" s="3"/>
      <c r="D444" s="3"/>
      <c r="E444" s="3"/>
      <c r="F444" s="3"/>
      <c r="G444" s="3"/>
    </row>
    <row r="445" spans="1:7" ht="15.75" customHeight="1" x14ac:dyDescent="0.2">
      <c r="A445" s="3"/>
      <c r="B445" s="3"/>
      <c r="C445" s="3"/>
      <c r="D445" s="3"/>
      <c r="E445" s="3"/>
      <c r="F445" s="3"/>
      <c r="G445" s="3"/>
    </row>
    <row r="446" spans="1:7" ht="15.75" customHeight="1" x14ac:dyDescent="0.2">
      <c r="A446" s="3"/>
      <c r="B446" s="3"/>
      <c r="C446" s="3"/>
      <c r="D446" s="3"/>
      <c r="E446" s="3"/>
      <c r="F446" s="3"/>
      <c r="G446" s="3"/>
    </row>
    <row r="447" spans="1:7" ht="15.75" customHeight="1" x14ac:dyDescent="0.2">
      <c r="A447" s="3"/>
      <c r="B447" s="3"/>
      <c r="C447" s="3"/>
      <c r="D447" s="3"/>
      <c r="E447" s="3"/>
      <c r="F447" s="3"/>
      <c r="G447" s="3"/>
    </row>
    <row r="448" spans="1:7" ht="15.75" customHeight="1" x14ac:dyDescent="0.2">
      <c r="A448" s="3"/>
      <c r="B448" s="3"/>
      <c r="C448" s="3"/>
      <c r="D448" s="3"/>
      <c r="E448" s="3"/>
      <c r="F448" s="3"/>
      <c r="G448" s="3"/>
    </row>
    <row r="449" spans="1:7" ht="15.75" customHeight="1" x14ac:dyDescent="0.2">
      <c r="A449" s="3"/>
      <c r="B449" s="3"/>
      <c r="C449" s="3"/>
      <c r="D449" s="3"/>
      <c r="E449" s="3"/>
      <c r="F449" s="3"/>
      <c r="G449" s="3"/>
    </row>
    <row r="450" spans="1:7" ht="15.75" customHeight="1" x14ac:dyDescent="0.2">
      <c r="A450" s="3"/>
      <c r="B450" s="3"/>
      <c r="C450" s="3"/>
      <c r="D450" s="3"/>
      <c r="E450" s="3"/>
      <c r="F450" s="3"/>
      <c r="G450" s="3"/>
    </row>
    <row r="451" spans="1:7" ht="15.75" customHeight="1" x14ac:dyDescent="0.2">
      <c r="A451" s="3"/>
      <c r="B451" s="3"/>
      <c r="C451" s="3"/>
      <c r="D451" s="3"/>
      <c r="E451" s="3"/>
      <c r="F451" s="3"/>
      <c r="G451" s="3"/>
    </row>
    <row r="452" spans="1:7" ht="15.75" customHeight="1" x14ac:dyDescent="0.2">
      <c r="A452" s="3"/>
      <c r="B452" s="3"/>
      <c r="C452" s="3"/>
      <c r="D452" s="3"/>
      <c r="E452" s="3"/>
      <c r="F452" s="3"/>
      <c r="G452" s="3"/>
    </row>
    <row r="453" spans="1:7" ht="15.75" customHeight="1" x14ac:dyDescent="0.2">
      <c r="A453" s="3"/>
      <c r="B453" s="3"/>
      <c r="C453" s="3"/>
      <c r="D453" s="3"/>
      <c r="E453" s="3"/>
      <c r="F453" s="3"/>
      <c r="G453" s="3"/>
    </row>
    <row r="454" spans="1:7" ht="15.75" customHeight="1" x14ac:dyDescent="0.2">
      <c r="A454" s="3"/>
      <c r="B454" s="3"/>
      <c r="C454" s="3"/>
      <c r="D454" s="3"/>
      <c r="E454" s="3"/>
      <c r="F454" s="3"/>
      <c r="G454" s="3"/>
    </row>
    <row r="455" spans="1:7" ht="15.75" customHeight="1" x14ac:dyDescent="0.2">
      <c r="A455" s="3"/>
      <c r="B455" s="3"/>
      <c r="C455" s="3"/>
      <c r="D455" s="3"/>
      <c r="E455" s="3"/>
      <c r="F455" s="3"/>
      <c r="G455" s="3"/>
    </row>
    <row r="456" spans="1:7" ht="15.75" customHeight="1" x14ac:dyDescent="0.2">
      <c r="A456" s="3"/>
      <c r="B456" s="3"/>
      <c r="C456" s="3"/>
      <c r="D456" s="3"/>
      <c r="E456" s="3"/>
      <c r="F456" s="3"/>
      <c r="G456" s="3"/>
    </row>
    <row r="457" spans="1:7" ht="15.75" customHeight="1" x14ac:dyDescent="0.2">
      <c r="A457" s="3"/>
      <c r="B457" s="3"/>
      <c r="C457" s="3"/>
      <c r="D457" s="3"/>
      <c r="E457" s="3"/>
      <c r="F457" s="3"/>
      <c r="G457" s="3"/>
    </row>
    <row r="458" spans="1:7" ht="15.75" customHeight="1" x14ac:dyDescent="0.2">
      <c r="A458" s="3"/>
      <c r="B458" s="3"/>
      <c r="C458" s="3"/>
      <c r="D458" s="3"/>
      <c r="E458" s="3"/>
      <c r="F458" s="3"/>
      <c r="G458" s="3"/>
    </row>
    <row r="459" spans="1:7" ht="15.75" customHeight="1" x14ac:dyDescent="0.2">
      <c r="A459" s="3"/>
      <c r="B459" s="3"/>
      <c r="C459" s="3"/>
      <c r="D459" s="3"/>
      <c r="E459" s="3"/>
      <c r="F459" s="3"/>
      <c r="G459" s="3"/>
    </row>
    <row r="460" spans="1:7" ht="15.75" customHeight="1" x14ac:dyDescent="0.2">
      <c r="A460" s="3"/>
      <c r="B460" s="3"/>
      <c r="C460" s="3"/>
      <c r="D460" s="3"/>
      <c r="E460" s="3"/>
      <c r="F460" s="3"/>
      <c r="G460" s="3"/>
    </row>
    <row r="461" spans="1:7" ht="15.75" customHeight="1" x14ac:dyDescent="0.2">
      <c r="A461" s="3"/>
      <c r="B461" s="3"/>
      <c r="C461" s="3"/>
      <c r="D461" s="3"/>
      <c r="E461" s="3"/>
      <c r="F461" s="3"/>
      <c r="G461" s="3"/>
    </row>
    <row r="462" spans="1:7" ht="15.75" customHeight="1" x14ac:dyDescent="0.2">
      <c r="A462" s="3"/>
      <c r="B462" s="3"/>
      <c r="C462" s="3"/>
      <c r="D462" s="3"/>
      <c r="E462" s="3"/>
      <c r="F462" s="3"/>
      <c r="G462" s="3"/>
    </row>
    <row r="463" spans="1:7" ht="15.75" customHeight="1" x14ac:dyDescent="0.2">
      <c r="A463" s="3"/>
      <c r="B463" s="3"/>
      <c r="C463" s="3"/>
      <c r="D463" s="3"/>
      <c r="E463" s="3"/>
      <c r="F463" s="3"/>
      <c r="G463" s="3"/>
    </row>
    <row r="464" spans="1:7" ht="15.75" customHeight="1" x14ac:dyDescent="0.2">
      <c r="A464" s="3"/>
      <c r="B464" s="3"/>
      <c r="C464" s="3"/>
      <c r="D464" s="3"/>
      <c r="E464" s="3"/>
      <c r="F464" s="3"/>
      <c r="G464" s="3"/>
    </row>
    <row r="465" spans="1:7" ht="15.75" customHeight="1" x14ac:dyDescent="0.2">
      <c r="A465" s="3"/>
      <c r="B465" s="3"/>
      <c r="C465" s="3"/>
      <c r="D465" s="3"/>
      <c r="E465" s="3"/>
      <c r="F465" s="3"/>
      <c r="G465" s="3"/>
    </row>
    <row r="466" spans="1:7" ht="15.75" customHeight="1" x14ac:dyDescent="0.2">
      <c r="A466" s="3"/>
      <c r="B466" s="3"/>
      <c r="C466" s="3"/>
      <c r="D466" s="3"/>
      <c r="E466" s="3"/>
      <c r="F466" s="3"/>
      <c r="G466" s="3"/>
    </row>
    <row r="467" spans="1:7" ht="15.75" customHeight="1" x14ac:dyDescent="0.2">
      <c r="A467" s="3"/>
      <c r="B467" s="3"/>
      <c r="C467" s="3"/>
      <c r="D467" s="3"/>
      <c r="E467" s="3"/>
      <c r="F467" s="3"/>
      <c r="G467" s="3"/>
    </row>
    <row r="468" spans="1:7" ht="15.75" customHeight="1" x14ac:dyDescent="0.2">
      <c r="A468" s="3"/>
      <c r="B468" s="3"/>
      <c r="C468" s="3"/>
      <c r="D468" s="3"/>
      <c r="E468" s="3"/>
      <c r="F468" s="3"/>
      <c r="G468" s="3"/>
    </row>
    <row r="469" spans="1:7" ht="15.75" customHeight="1" x14ac:dyDescent="0.2">
      <c r="A469" s="3"/>
      <c r="B469" s="3"/>
      <c r="C469" s="3"/>
      <c r="D469" s="3"/>
      <c r="E469" s="3"/>
      <c r="F469" s="3"/>
      <c r="G469" s="3"/>
    </row>
    <row r="470" spans="1:7" ht="15.75" customHeight="1" x14ac:dyDescent="0.2">
      <c r="A470" s="3"/>
      <c r="B470" s="3"/>
      <c r="C470" s="3"/>
      <c r="D470" s="3"/>
      <c r="E470" s="3"/>
      <c r="F470" s="3"/>
      <c r="G470" s="3"/>
    </row>
    <row r="471" spans="1:7" ht="15.75" customHeight="1" x14ac:dyDescent="0.2">
      <c r="A471" s="3"/>
      <c r="B471" s="3"/>
      <c r="C471" s="3"/>
      <c r="D471" s="3"/>
      <c r="E471" s="3"/>
      <c r="F471" s="3"/>
      <c r="G471" s="3"/>
    </row>
    <row r="472" spans="1:7" ht="15.75" customHeight="1" x14ac:dyDescent="0.2">
      <c r="A472" s="3"/>
      <c r="B472" s="3"/>
      <c r="C472" s="3"/>
      <c r="D472" s="3"/>
      <c r="E472" s="3"/>
      <c r="F472" s="3"/>
      <c r="G472" s="3"/>
    </row>
    <row r="473" spans="1:7" ht="15.75" customHeight="1" x14ac:dyDescent="0.2">
      <c r="A473" s="3"/>
      <c r="B473" s="3"/>
      <c r="C473" s="3"/>
      <c r="D473" s="3"/>
      <c r="E473" s="3"/>
      <c r="F473" s="3"/>
      <c r="G473" s="3"/>
    </row>
    <row r="474" spans="1:7" ht="15.75" customHeight="1" x14ac:dyDescent="0.2">
      <c r="A474" s="3"/>
      <c r="B474" s="3"/>
      <c r="C474" s="3"/>
      <c r="D474" s="3"/>
      <c r="E474" s="3"/>
      <c r="F474" s="3"/>
      <c r="G474" s="3"/>
    </row>
    <row r="475" spans="1:7" ht="15.75" customHeight="1" x14ac:dyDescent="0.2">
      <c r="A475" s="3"/>
      <c r="B475" s="3"/>
      <c r="C475" s="3"/>
      <c r="D475" s="3"/>
      <c r="E475" s="3"/>
      <c r="F475" s="3"/>
      <c r="G475" s="3"/>
    </row>
    <row r="476" spans="1:7" ht="15.75" customHeight="1" x14ac:dyDescent="0.2">
      <c r="A476" s="3"/>
      <c r="B476" s="3"/>
      <c r="C476" s="3"/>
      <c r="D476" s="3"/>
      <c r="E476" s="3"/>
      <c r="F476" s="3"/>
      <c r="G476" s="3"/>
    </row>
    <row r="477" spans="1:7" ht="15.75" customHeight="1" x14ac:dyDescent="0.2">
      <c r="A477" s="3"/>
      <c r="B477" s="3"/>
      <c r="C477" s="3"/>
      <c r="D477" s="3"/>
      <c r="E477" s="3"/>
      <c r="F477" s="3"/>
      <c r="G477" s="3"/>
    </row>
    <row r="478" spans="1:7" ht="15.75" customHeight="1" x14ac:dyDescent="0.2">
      <c r="A478" s="3"/>
      <c r="B478" s="3"/>
      <c r="C478" s="3"/>
      <c r="D478" s="3"/>
      <c r="E478" s="3"/>
      <c r="F478" s="3"/>
      <c r="G478" s="3"/>
    </row>
    <row r="479" spans="1:7" ht="15.75" customHeight="1" x14ac:dyDescent="0.2">
      <c r="A479" s="3"/>
      <c r="B479" s="3"/>
      <c r="C479" s="3"/>
      <c r="D479" s="3"/>
      <c r="E479" s="3"/>
      <c r="F479" s="3"/>
      <c r="G479" s="3"/>
    </row>
    <row r="480" spans="1:7" ht="15.75" customHeight="1" x14ac:dyDescent="0.2">
      <c r="A480" s="3"/>
      <c r="B480" s="3"/>
      <c r="C480" s="3"/>
      <c r="D480" s="3"/>
      <c r="E480" s="3"/>
      <c r="F480" s="3"/>
      <c r="G480" s="3"/>
    </row>
    <row r="481" spans="1:7" ht="15.75" customHeight="1" x14ac:dyDescent="0.2">
      <c r="A481" s="3"/>
      <c r="B481" s="3"/>
      <c r="C481" s="3"/>
      <c r="D481" s="3"/>
      <c r="E481" s="3"/>
      <c r="F481" s="3"/>
      <c r="G481" s="3"/>
    </row>
    <row r="482" spans="1:7" ht="15.75" customHeight="1" x14ac:dyDescent="0.2">
      <c r="A482" s="3"/>
      <c r="B482" s="3"/>
      <c r="C482" s="3"/>
      <c r="D482" s="3"/>
      <c r="E482" s="3"/>
      <c r="F482" s="3"/>
      <c r="G482" s="3"/>
    </row>
    <row r="483" spans="1:7" ht="15.75" customHeight="1" x14ac:dyDescent="0.2">
      <c r="A483" s="3"/>
      <c r="B483" s="3"/>
      <c r="C483" s="3"/>
      <c r="D483" s="3"/>
      <c r="E483" s="3"/>
      <c r="F483" s="3"/>
      <c r="G483" s="3"/>
    </row>
    <row r="484" spans="1:7" ht="15.75" customHeight="1" x14ac:dyDescent="0.2">
      <c r="A484" s="3"/>
      <c r="B484" s="3"/>
      <c r="C484" s="3"/>
      <c r="D484" s="3"/>
      <c r="E484" s="3"/>
      <c r="F484" s="3"/>
      <c r="G484" s="3"/>
    </row>
    <row r="485" spans="1:7" ht="15.75" customHeight="1" x14ac:dyDescent="0.2">
      <c r="A485" s="3"/>
      <c r="B485" s="3"/>
      <c r="C485" s="3"/>
      <c r="D485" s="3"/>
      <c r="E485" s="3"/>
      <c r="F485" s="3"/>
      <c r="G485" s="3"/>
    </row>
    <row r="486" spans="1:7" ht="15.75" customHeight="1" x14ac:dyDescent="0.2">
      <c r="A486" s="3"/>
      <c r="B486" s="3"/>
      <c r="C486" s="3"/>
      <c r="D486" s="3"/>
      <c r="E486" s="3"/>
      <c r="F486" s="3"/>
      <c r="G486" s="3"/>
    </row>
    <row r="487" spans="1:7" ht="15.75" customHeight="1" x14ac:dyDescent="0.2">
      <c r="A487" s="3"/>
      <c r="B487" s="3"/>
      <c r="C487" s="3"/>
      <c r="D487" s="3"/>
      <c r="E487" s="3"/>
      <c r="F487" s="3"/>
      <c r="G487" s="3"/>
    </row>
    <row r="488" spans="1:7" ht="15.75" customHeight="1" x14ac:dyDescent="0.2">
      <c r="A488" s="3"/>
      <c r="B488" s="3"/>
      <c r="C488" s="3"/>
      <c r="D488" s="3"/>
      <c r="E488" s="3"/>
      <c r="F488" s="3"/>
      <c r="G488" s="3"/>
    </row>
    <row r="489" spans="1:7" ht="15.75" customHeight="1" x14ac:dyDescent="0.2">
      <c r="A489" s="3"/>
      <c r="B489" s="3"/>
      <c r="C489" s="3"/>
      <c r="D489" s="3"/>
      <c r="E489" s="3"/>
      <c r="F489" s="3"/>
      <c r="G489" s="3"/>
    </row>
    <row r="490" spans="1:7" ht="15.75" customHeight="1" x14ac:dyDescent="0.2">
      <c r="A490" s="3"/>
      <c r="B490" s="3"/>
      <c r="C490" s="3"/>
      <c r="D490" s="3"/>
      <c r="E490" s="3"/>
      <c r="F490" s="3"/>
      <c r="G490" s="3"/>
    </row>
    <row r="491" spans="1:7" ht="15.75" customHeight="1" x14ac:dyDescent="0.2">
      <c r="A491" s="3"/>
      <c r="B491" s="3"/>
      <c r="C491" s="3"/>
      <c r="D491" s="3"/>
      <c r="E491" s="3"/>
      <c r="F491" s="3"/>
      <c r="G491" s="3"/>
    </row>
    <row r="492" spans="1:7" ht="15.75" customHeight="1" x14ac:dyDescent="0.2">
      <c r="A492" s="3"/>
      <c r="B492" s="3"/>
      <c r="C492" s="3"/>
      <c r="D492" s="3"/>
      <c r="E492" s="3"/>
      <c r="F492" s="3"/>
      <c r="G492" s="3"/>
    </row>
    <row r="493" spans="1:7" ht="15.75" customHeight="1" x14ac:dyDescent="0.2">
      <c r="A493" s="3"/>
      <c r="B493" s="3"/>
      <c r="C493" s="3"/>
      <c r="D493" s="3"/>
      <c r="E493" s="3"/>
      <c r="F493" s="3"/>
      <c r="G493" s="3"/>
    </row>
    <row r="494" spans="1:7" ht="15.75" customHeight="1" x14ac:dyDescent="0.2">
      <c r="A494" s="3"/>
      <c r="B494" s="3"/>
      <c r="C494" s="3"/>
      <c r="D494" s="3"/>
      <c r="E494" s="3"/>
      <c r="F494" s="3"/>
      <c r="G494" s="3"/>
    </row>
    <row r="495" spans="1:7" ht="15.75" customHeight="1" x14ac:dyDescent="0.2">
      <c r="A495" s="3"/>
      <c r="B495" s="3"/>
      <c r="C495" s="3"/>
      <c r="D495" s="3"/>
      <c r="E495" s="3"/>
      <c r="F495" s="3"/>
      <c r="G495" s="3"/>
    </row>
    <row r="496" spans="1:7" ht="15.75" customHeight="1" x14ac:dyDescent="0.2">
      <c r="A496" s="3"/>
      <c r="B496" s="3"/>
      <c r="C496" s="3"/>
      <c r="D496" s="3"/>
      <c r="E496" s="3"/>
      <c r="F496" s="3"/>
      <c r="G496" s="3"/>
    </row>
    <row r="497" spans="1:7" ht="15.75" customHeight="1" x14ac:dyDescent="0.2">
      <c r="A497" s="3"/>
      <c r="B497" s="3"/>
      <c r="C497" s="3"/>
      <c r="D497" s="3"/>
      <c r="E497" s="3"/>
      <c r="F497" s="3"/>
      <c r="G497" s="3"/>
    </row>
    <row r="498" spans="1:7" ht="15.75" customHeight="1" x14ac:dyDescent="0.2">
      <c r="A498" s="3"/>
      <c r="B498" s="3"/>
      <c r="C498" s="3"/>
      <c r="D498" s="3"/>
      <c r="E498" s="3"/>
      <c r="F498" s="3"/>
      <c r="G498" s="3"/>
    </row>
    <row r="499" spans="1:7" ht="15.75" customHeight="1" x14ac:dyDescent="0.2">
      <c r="A499" s="3"/>
      <c r="B499" s="3"/>
      <c r="C499" s="3"/>
      <c r="D499" s="3"/>
      <c r="E499" s="3"/>
      <c r="F499" s="3"/>
      <c r="G499" s="3"/>
    </row>
    <row r="500" spans="1:7" ht="15.75" customHeight="1" x14ac:dyDescent="0.2">
      <c r="A500" s="3"/>
      <c r="B500" s="3"/>
      <c r="C500" s="3"/>
      <c r="D500" s="3"/>
      <c r="E500" s="3"/>
      <c r="F500" s="3"/>
      <c r="G500" s="3"/>
    </row>
    <row r="501" spans="1:7" ht="15.75" customHeight="1" x14ac:dyDescent="0.2">
      <c r="A501" s="3"/>
      <c r="B501" s="3"/>
      <c r="C501" s="3"/>
      <c r="D501" s="3"/>
      <c r="E501" s="3"/>
      <c r="F501" s="3"/>
      <c r="G501" s="3"/>
    </row>
    <row r="502" spans="1:7" ht="15.75" customHeight="1" x14ac:dyDescent="0.2">
      <c r="A502" s="3"/>
      <c r="B502" s="3"/>
      <c r="C502" s="3"/>
      <c r="D502" s="3"/>
      <c r="E502" s="3"/>
      <c r="F502" s="3"/>
      <c r="G502" s="3"/>
    </row>
    <row r="503" spans="1:7" ht="15.75" customHeight="1" x14ac:dyDescent="0.2">
      <c r="A503" s="3"/>
      <c r="B503" s="3"/>
      <c r="C503" s="3"/>
      <c r="D503" s="3"/>
      <c r="E503" s="3"/>
      <c r="F503" s="3"/>
      <c r="G503" s="3"/>
    </row>
    <row r="504" spans="1:7" ht="15.75" customHeight="1" x14ac:dyDescent="0.2">
      <c r="A504" s="3"/>
      <c r="B504" s="3"/>
      <c r="C504" s="3"/>
      <c r="D504" s="3"/>
      <c r="E504" s="3"/>
      <c r="F504" s="3"/>
      <c r="G504" s="3"/>
    </row>
    <row r="505" spans="1:7" ht="15.75" customHeight="1" x14ac:dyDescent="0.2">
      <c r="A505" s="3"/>
      <c r="B505" s="3"/>
      <c r="C505" s="3"/>
      <c r="D505" s="3"/>
      <c r="E505" s="3"/>
      <c r="F505" s="3"/>
      <c r="G505" s="3"/>
    </row>
    <row r="506" spans="1:7" ht="15.75" customHeight="1" x14ac:dyDescent="0.2">
      <c r="A506" s="3"/>
      <c r="B506" s="3"/>
      <c r="C506" s="3"/>
      <c r="D506" s="3"/>
      <c r="E506" s="3"/>
      <c r="F506" s="3"/>
      <c r="G506" s="3"/>
    </row>
    <row r="507" spans="1:7" ht="15.75" customHeight="1" x14ac:dyDescent="0.2">
      <c r="A507" s="3"/>
      <c r="B507" s="3"/>
      <c r="C507" s="3"/>
      <c r="D507" s="3"/>
      <c r="E507" s="3"/>
      <c r="F507" s="3"/>
      <c r="G507" s="3"/>
    </row>
    <row r="508" spans="1:7" ht="15.75" customHeight="1" x14ac:dyDescent="0.2">
      <c r="A508" s="3"/>
      <c r="B508" s="3"/>
      <c r="C508" s="3"/>
      <c r="D508" s="3"/>
      <c r="E508" s="3"/>
      <c r="F508" s="3"/>
      <c r="G508" s="3"/>
    </row>
    <row r="509" spans="1:7" ht="15.75" customHeight="1" x14ac:dyDescent="0.2">
      <c r="A509" s="3"/>
      <c r="B509" s="3"/>
      <c r="C509" s="3"/>
      <c r="D509" s="3"/>
      <c r="E509" s="3"/>
      <c r="F509" s="3"/>
      <c r="G509" s="3"/>
    </row>
    <row r="510" spans="1:7" ht="15.75" customHeight="1" x14ac:dyDescent="0.2">
      <c r="A510" s="3"/>
      <c r="B510" s="3"/>
      <c r="C510" s="3"/>
      <c r="D510" s="3"/>
      <c r="E510" s="3"/>
      <c r="F510" s="3"/>
      <c r="G510" s="3"/>
    </row>
    <row r="511" spans="1:7" ht="15.75" customHeight="1" x14ac:dyDescent="0.2">
      <c r="A511" s="3"/>
      <c r="B511" s="3"/>
      <c r="C511" s="3"/>
      <c r="D511" s="3"/>
      <c r="E511" s="3"/>
      <c r="F511" s="3"/>
      <c r="G511" s="3"/>
    </row>
    <row r="512" spans="1:7" ht="15.75" customHeight="1" x14ac:dyDescent="0.2">
      <c r="A512" s="3"/>
      <c r="B512" s="3"/>
      <c r="C512" s="3"/>
      <c r="D512" s="3"/>
      <c r="E512" s="3"/>
      <c r="F512" s="3"/>
      <c r="G512" s="3"/>
    </row>
    <row r="513" spans="1:7" ht="15.75" customHeight="1" x14ac:dyDescent="0.2">
      <c r="A513" s="3"/>
      <c r="B513" s="3"/>
      <c r="C513" s="3"/>
      <c r="D513" s="3"/>
      <c r="E513" s="3"/>
      <c r="F513" s="3"/>
      <c r="G513" s="3"/>
    </row>
    <row r="514" spans="1:7" ht="15.75" customHeight="1" x14ac:dyDescent="0.2">
      <c r="A514" s="3"/>
      <c r="B514" s="3"/>
      <c r="C514" s="3"/>
      <c r="D514" s="3"/>
      <c r="E514" s="3"/>
      <c r="F514" s="3"/>
      <c r="G514" s="3"/>
    </row>
    <row r="515" spans="1:7" ht="15.75" customHeight="1" x14ac:dyDescent="0.2">
      <c r="A515" s="3"/>
      <c r="B515" s="3"/>
      <c r="C515" s="3"/>
      <c r="D515" s="3"/>
      <c r="E515" s="3"/>
      <c r="F515" s="3"/>
      <c r="G515" s="3"/>
    </row>
    <row r="516" spans="1:7" ht="15.75" customHeight="1" x14ac:dyDescent="0.2">
      <c r="A516" s="3"/>
      <c r="B516" s="3"/>
      <c r="C516" s="3"/>
      <c r="D516" s="3"/>
      <c r="E516" s="3"/>
      <c r="F516" s="3"/>
      <c r="G516" s="3"/>
    </row>
    <row r="517" spans="1:7" ht="15.75" customHeight="1" x14ac:dyDescent="0.2">
      <c r="A517" s="3"/>
      <c r="B517" s="3"/>
      <c r="C517" s="3"/>
      <c r="D517" s="3"/>
      <c r="E517" s="3"/>
      <c r="F517" s="3"/>
      <c r="G517" s="3"/>
    </row>
    <row r="518" spans="1:7" ht="15.75" customHeight="1" x14ac:dyDescent="0.2">
      <c r="A518" s="3"/>
      <c r="B518" s="3"/>
      <c r="C518" s="3"/>
      <c r="D518" s="3"/>
      <c r="E518" s="3"/>
      <c r="F518" s="3"/>
      <c r="G518" s="3"/>
    </row>
    <row r="519" spans="1:7" ht="15.75" customHeight="1" x14ac:dyDescent="0.2">
      <c r="A519" s="3"/>
      <c r="B519" s="3"/>
      <c r="C519" s="3"/>
      <c r="D519" s="3"/>
      <c r="E519" s="3"/>
      <c r="F519" s="3"/>
      <c r="G519" s="3"/>
    </row>
    <row r="520" spans="1:7" ht="15.75" customHeight="1" x14ac:dyDescent="0.2">
      <c r="A520" s="3"/>
      <c r="B520" s="3"/>
      <c r="C520" s="3"/>
      <c r="D520" s="3"/>
      <c r="E520" s="3"/>
      <c r="F520" s="3"/>
      <c r="G520" s="3"/>
    </row>
    <row r="521" spans="1:7" ht="15.75" customHeight="1" x14ac:dyDescent="0.2">
      <c r="A521" s="3"/>
      <c r="B521" s="3"/>
      <c r="C521" s="3"/>
      <c r="D521" s="3"/>
      <c r="E521" s="3"/>
      <c r="F521" s="3"/>
      <c r="G521" s="3"/>
    </row>
    <row r="522" spans="1:7" ht="15.75" customHeight="1" x14ac:dyDescent="0.2">
      <c r="A522" s="3"/>
      <c r="B522" s="3"/>
      <c r="C522" s="3"/>
      <c r="D522" s="3"/>
      <c r="E522" s="3"/>
      <c r="F522" s="3"/>
      <c r="G522" s="3"/>
    </row>
    <row r="523" spans="1:7" ht="15.75" customHeight="1" x14ac:dyDescent="0.2">
      <c r="A523" s="3"/>
      <c r="B523" s="3"/>
      <c r="C523" s="3"/>
      <c r="D523" s="3"/>
      <c r="E523" s="3"/>
      <c r="F523" s="3"/>
      <c r="G523" s="3"/>
    </row>
    <row r="524" spans="1:7" ht="15.75" customHeight="1" x14ac:dyDescent="0.2">
      <c r="A524" s="3"/>
      <c r="B524" s="3"/>
      <c r="C524" s="3"/>
      <c r="D524" s="3"/>
      <c r="E524" s="3"/>
      <c r="F524" s="3"/>
      <c r="G524" s="3"/>
    </row>
    <row r="525" spans="1:7" ht="15.75" customHeight="1" x14ac:dyDescent="0.2">
      <c r="A525" s="3"/>
      <c r="B525" s="3"/>
      <c r="C525" s="3"/>
      <c r="D525" s="3"/>
      <c r="E525" s="3"/>
      <c r="F525" s="3"/>
      <c r="G525" s="3"/>
    </row>
    <row r="526" spans="1:7" ht="15.75" customHeight="1" x14ac:dyDescent="0.2">
      <c r="A526" s="3"/>
      <c r="B526" s="3"/>
      <c r="C526" s="3"/>
      <c r="D526" s="3"/>
      <c r="E526" s="3"/>
      <c r="F526" s="3"/>
      <c r="G526" s="3"/>
    </row>
    <row r="527" spans="1:7" ht="15.75" customHeight="1" x14ac:dyDescent="0.2">
      <c r="A527" s="3"/>
      <c r="B527" s="3"/>
      <c r="C527" s="3"/>
      <c r="D527" s="3"/>
      <c r="E527" s="3"/>
      <c r="F527" s="3"/>
      <c r="G527" s="3"/>
    </row>
    <row r="528" spans="1:7" ht="15.75" customHeight="1" x14ac:dyDescent="0.2">
      <c r="A528" s="3"/>
      <c r="B528" s="3"/>
      <c r="C528" s="3"/>
      <c r="D528" s="3"/>
      <c r="E528" s="3"/>
      <c r="F528" s="3"/>
      <c r="G528" s="3"/>
    </row>
    <row r="529" spans="1:7" ht="15.75" customHeight="1" x14ac:dyDescent="0.2">
      <c r="A529" s="3"/>
      <c r="B529" s="3"/>
      <c r="C529" s="3"/>
      <c r="D529" s="3"/>
      <c r="E529" s="3"/>
      <c r="F529" s="3"/>
      <c r="G529" s="3"/>
    </row>
    <row r="530" spans="1:7" ht="15.75" customHeight="1" x14ac:dyDescent="0.2">
      <c r="A530" s="3"/>
      <c r="B530" s="3"/>
      <c r="C530" s="3"/>
      <c r="D530" s="3"/>
      <c r="E530" s="3"/>
      <c r="F530" s="3"/>
      <c r="G530" s="3"/>
    </row>
    <row r="531" spans="1:7" ht="15.75" customHeight="1" x14ac:dyDescent="0.2">
      <c r="A531" s="3"/>
      <c r="B531" s="3"/>
      <c r="C531" s="3"/>
      <c r="D531" s="3"/>
      <c r="E531" s="3"/>
      <c r="F531" s="3"/>
      <c r="G531" s="3"/>
    </row>
    <row r="532" spans="1:7" ht="15.75" customHeight="1" x14ac:dyDescent="0.2">
      <c r="A532" s="3"/>
      <c r="B532" s="3"/>
      <c r="C532" s="3"/>
      <c r="D532" s="3"/>
      <c r="E532" s="3"/>
      <c r="F532" s="3"/>
      <c r="G532" s="3"/>
    </row>
    <row r="533" spans="1:7" ht="15.75" customHeight="1" x14ac:dyDescent="0.2">
      <c r="A533" s="3"/>
      <c r="B533" s="3"/>
      <c r="C533" s="3"/>
      <c r="D533" s="3"/>
      <c r="E533" s="3"/>
      <c r="F533" s="3"/>
      <c r="G533" s="3"/>
    </row>
    <row r="534" spans="1:7" ht="15.75" customHeight="1" x14ac:dyDescent="0.2">
      <c r="A534" s="3"/>
      <c r="B534" s="3"/>
      <c r="C534" s="3"/>
      <c r="D534" s="3"/>
      <c r="E534" s="3"/>
      <c r="F534" s="3"/>
      <c r="G534" s="3"/>
    </row>
    <row r="535" spans="1:7" ht="15.75" customHeight="1" x14ac:dyDescent="0.2">
      <c r="A535" s="3"/>
      <c r="B535" s="3"/>
      <c r="C535" s="3"/>
      <c r="D535" s="3"/>
      <c r="E535" s="3"/>
      <c r="F535" s="3"/>
      <c r="G535" s="3"/>
    </row>
    <row r="536" spans="1:7" ht="15.75" customHeight="1" x14ac:dyDescent="0.2">
      <c r="A536" s="3"/>
      <c r="B536" s="3"/>
      <c r="C536" s="3"/>
      <c r="D536" s="3"/>
      <c r="E536" s="3"/>
      <c r="F536" s="3"/>
      <c r="G536" s="3"/>
    </row>
    <row r="537" spans="1:7" ht="15.75" customHeight="1" x14ac:dyDescent="0.2">
      <c r="A537" s="3"/>
      <c r="B537" s="3"/>
      <c r="C537" s="3"/>
      <c r="D537" s="3"/>
      <c r="E537" s="3"/>
      <c r="F537" s="3"/>
      <c r="G537" s="3"/>
    </row>
    <row r="538" spans="1:7" ht="15.75" customHeight="1" x14ac:dyDescent="0.2">
      <c r="A538" s="3"/>
      <c r="B538" s="3"/>
      <c r="C538" s="3"/>
      <c r="D538" s="3"/>
      <c r="E538" s="3"/>
      <c r="F538" s="3"/>
      <c r="G538" s="3"/>
    </row>
    <row r="539" spans="1:7" ht="15.75" customHeight="1" x14ac:dyDescent="0.2">
      <c r="A539" s="3"/>
      <c r="B539" s="3"/>
      <c r="C539" s="3"/>
      <c r="D539" s="3"/>
      <c r="E539" s="3"/>
      <c r="F539" s="3"/>
      <c r="G539" s="3"/>
    </row>
    <row r="540" spans="1:7" ht="15.75" customHeight="1" x14ac:dyDescent="0.2">
      <c r="A540" s="3"/>
      <c r="B540" s="3"/>
      <c r="C540" s="3"/>
      <c r="D540" s="3"/>
      <c r="E540" s="3"/>
      <c r="F540" s="3"/>
      <c r="G540" s="3"/>
    </row>
    <row r="541" spans="1:7" ht="15.75" customHeight="1" x14ac:dyDescent="0.2">
      <c r="A541" s="3"/>
      <c r="B541" s="3"/>
      <c r="C541" s="3"/>
      <c r="D541" s="3"/>
      <c r="E541" s="3"/>
      <c r="F541" s="3"/>
      <c r="G541" s="3"/>
    </row>
    <row r="542" spans="1:7" ht="15.75" customHeight="1" x14ac:dyDescent="0.2">
      <c r="A542" s="3"/>
      <c r="B542" s="3"/>
      <c r="C542" s="3"/>
      <c r="D542" s="3"/>
      <c r="E542" s="3"/>
      <c r="F542" s="3"/>
      <c r="G542" s="3"/>
    </row>
    <row r="543" spans="1:7" ht="15.75" customHeight="1" x14ac:dyDescent="0.2">
      <c r="A543" s="3"/>
      <c r="B543" s="3"/>
      <c r="C543" s="3"/>
      <c r="D543" s="3"/>
      <c r="E543" s="3"/>
      <c r="F543" s="3"/>
      <c r="G543" s="3"/>
    </row>
    <row r="544" spans="1:7" ht="15.75" customHeight="1" x14ac:dyDescent="0.2">
      <c r="A544" s="3"/>
      <c r="B544" s="3"/>
      <c r="C544" s="3"/>
      <c r="D544" s="3"/>
      <c r="E544" s="3"/>
      <c r="F544" s="3"/>
      <c r="G544" s="3"/>
    </row>
    <row r="545" spans="1:7" ht="15.75" customHeight="1" x14ac:dyDescent="0.2">
      <c r="A545" s="3"/>
      <c r="B545" s="3"/>
      <c r="C545" s="3"/>
      <c r="D545" s="3"/>
      <c r="E545" s="3"/>
      <c r="F545" s="3"/>
      <c r="G545" s="3"/>
    </row>
    <row r="546" spans="1:7" ht="15.75" customHeight="1" x14ac:dyDescent="0.2">
      <c r="A546" s="3"/>
      <c r="B546" s="3"/>
      <c r="C546" s="3"/>
      <c r="D546" s="3"/>
      <c r="E546" s="3"/>
      <c r="F546" s="3"/>
      <c r="G546" s="3"/>
    </row>
    <row r="547" spans="1:7" ht="15.75" customHeight="1" x14ac:dyDescent="0.2">
      <c r="A547" s="3"/>
      <c r="B547" s="3"/>
      <c r="C547" s="3"/>
      <c r="D547" s="3"/>
      <c r="E547" s="3"/>
      <c r="F547" s="3"/>
      <c r="G547" s="3"/>
    </row>
    <row r="548" spans="1:7" ht="15.75" customHeight="1" x14ac:dyDescent="0.2">
      <c r="A548" s="3"/>
      <c r="B548" s="3"/>
      <c r="C548" s="3"/>
      <c r="D548" s="3"/>
      <c r="E548" s="3"/>
      <c r="F548" s="3"/>
      <c r="G548" s="3"/>
    </row>
    <row r="549" spans="1:7" ht="15.75" customHeight="1" x14ac:dyDescent="0.2">
      <c r="A549" s="3"/>
      <c r="B549" s="3"/>
      <c r="C549" s="3"/>
      <c r="D549" s="3"/>
      <c r="E549" s="3"/>
      <c r="F549" s="3"/>
      <c r="G549" s="3"/>
    </row>
    <row r="550" spans="1:7" ht="15.75" customHeight="1" x14ac:dyDescent="0.2">
      <c r="A550" s="3"/>
      <c r="B550" s="3"/>
      <c r="C550" s="3"/>
      <c r="D550" s="3"/>
      <c r="E550" s="3"/>
      <c r="F550" s="3"/>
      <c r="G550" s="3"/>
    </row>
    <row r="551" spans="1:7" ht="15.75" customHeight="1" x14ac:dyDescent="0.2">
      <c r="A551" s="3"/>
      <c r="B551" s="3"/>
      <c r="C551" s="3"/>
      <c r="D551" s="3"/>
      <c r="E551" s="3"/>
      <c r="F551" s="3"/>
      <c r="G551" s="3"/>
    </row>
    <row r="552" spans="1:7" ht="15.75" customHeight="1" x14ac:dyDescent="0.2">
      <c r="A552" s="3"/>
      <c r="B552" s="3"/>
      <c r="C552" s="3"/>
      <c r="D552" s="3"/>
      <c r="E552" s="3"/>
      <c r="F552" s="3"/>
      <c r="G552" s="3"/>
    </row>
    <row r="553" spans="1:7" ht="15.75" customHeight="1" x14ac:dyDescent="0.2">
      <c r="A553" s="3"/>
      <c r="B553" s="3"/>
      <c r="C553" s="3"/>
      <c r="D553" s="3"/>
      <c r="E553" s="3"/>
      <c r="F553" s="3"/>
      <c r="G553" s="3"/>
    </row>
    <row r="554" spans="1:7" ht="15.75" customHeight="1" x14ac:dyDescent="0.2">
      <c r="A554" s="3"/>
      <c r="B554" s="3"/>
      <c r="C554" s="3"/>
      <c r="D554" s="3"/>
      <c r="E554" s="3"/>
      <c r="F554" s="3"/>
      <c r="G554" s="3"/>
    </row>
    <row r="555" spans="1:7" ht="15.75" customHeight="1" x14ac:dyDescent="0.2">
      <c r="A555" s="3"/>
      <c r="B555" s="3"/>
      <c r="C555" s="3"/>
      <c r="D555" s="3"/>
      <c r="E555" s="3"/>
      <c r="F555" s="3"/>
      <c r="G555" s="3"/>
    </row>
    <row r="556" spans="1:7" ht="15.75" customHeight="1" x14ac:dyDescent="0.2">
      <c r="A556" s="3"/>
      <c r="B556" s="3"/>
      <c r="C556" s="3"/>
      <c r="D556" s="3"/>
      <c r="E556" s="3"/>
      <c r="F556" s="3"/>
      <c r="G556" s="3"/>
    </row>
    <row r="557" spans="1:7" ht="15.75" customHeight="1" x14ac:dyDescent="0.2">
      <c r="A557" s="3"/>
      <c r="B557" s="3"/>
      <c r="C557" s="3"/>
      <c r="D557" s="3"/>
      <c r="E557" s="3"/>
      <c r="F557" s="3"/>
      <c r="G557" s="3"/>
    </row>
    <row r="558" spans="1:7" ht="15.75" customHeight="1" x14ac:dyDescent="0.2">
      <c r="A558" s="3"/>
      <c r="B558" s="3"/>
      <c r="C558" s="3"/>
      <c r="D558" s="3"/>
      <c r="E558" s="3"/>
      <c r="F558" s="3"/>
      <c r="G558" s="3"/>
    </row>
    <row r="559" spans="1:7" ht="15.75" customHeight="1" x14ac:dyDescent="0.2">
      <c r="A559" s="3"/>
      <c r="B559" s="3"/>
      <c r="C559" s="3"/>
      <c r="D559" s="3"/>
      <c r="E559" s="3"/>
      <c r="F559" s="3"/>
      <c r="G559" s="3"/>
    </row>
    <row r="560" spans="1:7" ht="15.75" customHeight="1" x14ac:dyDescent="0.2">
      <c r="A560" s="3"/>
      <c r="B560" s="3"/>
      <c r="C560" s="3"/>
      <c r="D560" s="3"/>
      <c r="E560" s="3"/>
      <c r="F560" s="3"/>
      <c r="G560" s="3"/>
    </row>
    <row r="561" spans="1:7" ht="15.75" customHeight="1" x14ac:dyDescent="0.2">
      <c r="A561" s="3"/>
      <c r="B561" s="3"/>
      <c r="C561" s="3"/>
      <c r="D561" s="3"/>
      <c r="E561" s="3"/>
      <c r="F561" s="3"/>
      <c r="G561" s="3"/>
    </row>
    <row r="562" spans="1:7" ht="15.75" customHeight="1" x14ac:dyDescent="0.2">
      <c r="A562" s="3"/>
      <c r="B562" s="3"/>
      <c r="C562" s="3"/>
      <c r="D562" s="3"/>
      <c r="E562" s="3"/>
      <c r="F562" s="3"/>
      <c r="G562" s="3"/>
    </row>
    <row r="563" spans="1:7" ht="15.75" customHeight="1" x14ac:dyDescent="0.2">
      <c r="A563" s="3"/>
      <c r="B563" s="3"/>
      <c r="C563" s="3"/>
      <c r="D563" s="3"/>
      <c r="E563" s="3"/>
      <c r="F563" s="3"/>
      <c r="G563" s="3"/>
    </row>
    <row r="564" spans="1:7" ht="15.75" customHeight="1" x14ac:dyDescent="0.2">
      <c r="A564" s="3"/>
      <c r="B564" s="3"/>
      <c r="C564" s="3"/>
      <c r="D564" s="3"/>
      <c r="E564" s="3"/>
      <c r="F564" s="3"/>
      <c r="G564" s="3"/>
    </row>
    <row r="565" spans="1:7" ht="15.75" customHeight="1" x14ac:dyDescent="0.2">
      <c r="A565" s="3"/>
      <c r="B565" s="3"/>
      <c r="C565" s="3"/>
      <c r="D565" s="3"/>
      <c r="E565" s="3"/>
      <c r="F565" s="3"/>
      <c r="G565" s="3"/>
    </row>
    <row r="566" spans="1:7" ht="15.75" customHeight="1" x14ac:dyDescent="0.2">
      <c r="A566" s="3"/>
      <c r="B566" s="3"/>
      <c r="C566" s="3"/>
      <c r="D566" s="3"/>
      <c r="E566" s="3"/>
      <c r="F566" s="3"/>
      <c r="G566" s="3"/>
    </row>
    <row r="567" spans="1:7" ht="15.75" customHeight="1" x14ac:dyDescent="0.2">
      <c r="A567" s="3"/>
      <c r="B567" s="3"/>
      <c r="C567" s="3"/>
      <c r="D567" s="3"/>
      <c r="E567" s="3"/>
      <c r="F567" s="3"/>
      <c r="G567" s="3"/>
    </row>
    <row r="568" spans="1:7" ht="15.75" customHeight="1" x14ac:dyDescent="0.2">
      <c r="A568" s="3"/>
      <c r="B568" s="3"/>
      <c r="C568" s="3"/>
      <c r="D568" s="3"/>
      <c r="E568" s="3"/>
      <c r="F568" s="3"/>
      <c r="G568" s="3"/>
    </row>
    <row r="569" spans="1:7" ht="15.75" customHeight="1" x14ac:dyDescent="0.2">
      <c r="A569" s="3"/>
      <c r="B569" s="3"/>
      <c r="C569" s="3"/>
      <c r="D569" s="3"/>
      <c r="E569" s="3"/>
      <c r="F569" s="3"/>
      <c r="G569" s="3"/>
    </row>
    <row r="570" spans="1:7" ht="15.75" customHeight="1" x14ac:dyDescent="0.2">
      <c r="A570" s="3"/>
      <c r="B570" s="3"/>
      <c r="C570" s="3"/>
      <c r="D570" s="3"/>
      <c r="E570" s="3"/>
      <c r="F570" s="3"/>
      <c r="G570" s="3"/>
    </row>
    <row r="571" spans="1:7" ht="15.75" customHeight="1" x14ac:dyDescent="0.2">
      <c r="A571" s="3"/>
      <c r="B571" s="3"/>
      <c r="C571" s="3"/>
      <c r="D571" s="3"/>
      <c r="E571" s="3"/>
      <c r="F571" s="3"/>
      <c r="G571" s="3"/>
    </row>
    <row r="572" spans="1:7" ht="15.75" customHeight="1" x14ac:dyDescent="0.2">
      <c r="A572" s="3"/>
      <c r="B572" s="3"/>
      <c r="C572" s="3"/>
      <c r="D572" s="3"/>
      <c r="E572" s="3"/>
      <c r="F572" s="3"/>
      <c r="G572" s="3"/>
    </row>
    <row r="573" spans="1:7" ht="15.75" customHeight="1" x14ac:dyDescent="0.2">
      <c r="A573" s="3"/>
      <c r="B573" s="3"/>
      <c r="C573" s="3"/>
      <c r="D573" s="3"/>
      <c r="E573" s="3"/>
      <c r="F573" s="3"/>
      <c r="G573" s="3"/>
    </row>
    <row r="574" spans="1:7" ht="15.75" customHeight="1" x14ac:dyDescent="0.2">
      <c r="A574" s="3"/>
      <c r="B574" s="3"/>
      <c r="C574" s="3"/>
      <c r="D574" s="3"/>
      <c r="E574" s="3"/>
      <c r="F574" s="3"/>
      <c r="G574" s="3"/>
    </row>
    <row r="575" spans="1:7" ht="15.75" customHeight="1" x14ac:dyDescent="0.2">
      <c r="A575" s="3"/>
      <c r="B575" s="3"/>
      <c r="C575" s="3"/>
      <c r="D575" s="3"/>
      <c r="E575" s="3"/>
      <c r="F575" s="3"/>
      <c r="G575" s="3"/>
    </row>
    <row r="576" spans="1:7" ht="15.75" customHeight="1" x14ac:dyDescent="0.2">
      <c r="A576" s="3"/>
      <c r="B576" s="3"/>
      <c r="C576" s="3"/>
      <c r="D576" s="3"/>
      <c r="E576" s="3"/>
      <c r="F576" s="3"/>
      <c r="G576" s="3"/>
    </row>
    <row r="577" spans="1:7" ht="15.75" customHeight="1" x14ac:dyDescent="0.2">
      <c r="A577" s="3"/>
      <c r="B577" s="3"/>
      <c r="C577" s="3"/>
      <c r="D577" s="3"/>
      <c r="E577" s="3"/>
      <c r="F577" s="3"/>
      <c r="G577" s="3"/>
    </row>
    <row r="578" spans="1:7" ht="15.75" customHeight="1" x14ac:dyDescent="0.2">
      <c r="A578" s="3"/>
      <c r="B578" s="3"/>
      <c r="C578" s="3"/>
      <c r="D578" s="3"/>
      <c r="E578" s="3"/>
      <c r="F578" s="3"/>
      <c r="G578" s="3"/>
    </row>
    <row r="579" spans="1:7" ht="15.75" customHeight="1" x14ac:dyDescent="0.2">
      <c r="A579" s="3"/>
      <c r="B579" s="3"/>
      <c r="C579" s="3"/>
      <c r="D579" s="3"/>
      <c r="E579" s="3"/>
      <c r="F579" s="3"/>
      <c r="G579" s="3"/>
    </row>
    <row r="580" spans="1:7" ht="15.75" customHeight="1" x14ac:dyDescent="0.2">
      <c r="A580" s="3"/>
      <c r="B580" s="3"/>
      <c r="C580" s="3"/>
      <c r="D580" s="3"/>
      <c r="E580" s="3"/>
      <c r="F580" s="3"/>
      <c r="G580" s="3"/>
    </row>
    <row r="581" spans="1:7" ht="15.75" customHeight="1" x14ac:dyDescent="0.2">
      <c r="A581" s="3"/>
      <c r="B581" s="3"/>
      <c r="C581" s="3"/>
      <c r="D581" s="3"/>
      <c r="E581" s="3"/>
      <c r="F581" s="3"/>
      <c r="G581" s="3"/>
    </row>
    <row r="582" spans="1:7" ht="15.75" customHeight="1" x14ac:dyDescent="0.2">
      <c r="A582" s="3"/>
      <c r="B582" s="3"/>
      <c r="C582" s="3"/>
      <c r="D582" s="3"/>
      <c r="E582" s="3"/>
      <c r="F582" s="3"/>
      <c r="G582" s="3"/>
    </row>
    <row r="583" spans="1:7" ht="15.75" customHeight="1" x14ac:dyDescent="0.2">
      <c r="A583" s="3"/>
      <c r="B583" s="3"/>
      <c r="C583" s="3"/>
      <c r="D583" s="3"/>
      <c r="E583" s="3"/>
      <c r="F583" s="3"/>
      <c r="G583" s="3"/>
    </row>
    <row r="584" spans="1:7" ht="15.75" customHeight="1" x14ac:dyDescent="0.2">
      <c r="A584" s="3"/>
      <c r="B584" s="3"/>
      <c r="C584" s="3"/>
      <c r="D584" s="3"/>
      <c r="E584" s="3"/>
      <c r="F584" s="3"/>
      <c r="G584" s="3"/>
    </row>
    <row r="585" spans="1:7" ht="15.75" customHeight="1" x14ac:dyDescent="0.2">
      <c r="A585" s="3"/>
      <c r="B585" s="3"/>
      <c r="C585" s="3"/>
      <c r="D585" s="3"/>
      <c r="E585" s="3"/>
      <c r="F585" s="3"/>
      <c r="G585" s="3"/>
    </row>
    <row r="586" spans="1:7" ht="15.75" customHeight="1" x14ac:dyDescent="0.2">
      <c r="A586" s="3"/>
      <c r="B586" s="3"/>
      <c r="C586" s="3"/>
      <c r="D586" s="3"/>
      <c r="E586" s="3"/>
      <c r="F586" s="3"/>
      <c r="G586" s="3"/>
    </row>
    <row r="587" spans="1:7" ht="15.75" customHeight="1" x14ac:dyDescent="0.2">
      <c r="A587" s="3"/>
      <c r="B587" s="3"/>
      <c r="C587" s="3"/>
      <c r="D587" s="3"/>
      <c r="E587" s="3"/>
      <c r="F587" s="3"/>
      <c r="G587" s="3"/>
    </row>
    <row r="588" spans="1:7" ht="15.75" customHeight="1" x14ac:dyDescent="0.2">
      <c r="A588" s="3"/>
      <c r="B588" s="3"/>
      <c r="C588" s="3"/>
      <c r="D588" s="3"/>
      <c r="E588" s="3"/>
      <c r="F588" s="3"/>
      <c r="G588" s="3"/>
    </row>
    <row r="589" spans="1:7" ht="15.75" customHeight="1" x14ac:dyDescent="0.2">
      <c r="A589" s="3"/>
      <c r="B589" s="3"/>
      <c r="C589" s="3"/>
      <c r="D589" s="3"/>
      <c r="E589" s="3"/>
      <c r="F589" s="3"/>
      <c r="G589" s="3"/>
    </row>
    <row r="590" spans="1:7" ht="15.75" customHeight="1" x14ac:dyDescent="0.2">
      <c r="A590" s="3"/>
      <c r="B590" s="3"/>
      <c r="C590" s="3"/>
      <c r="D590" s="3"/>
      <c r="E590" s="3"/>
      <c r="F590" s="3"/>
      <c r="G590" s="3"/>
    </row>
    <row r="591" spans="1:7" ht="15.75" customHeight="1" x14ac:dyDescent="0.2">
      <c r="A591" s="3"/>
      <c r="B591" s="3"/>
      <c r="C591" s="3"/>
      <c r="D591" s="3"/>
      <c r="E591" s="3"/>
      <c r="F591" s="3"/>
      <c r="G591" s="3"/>
    </row>
    <row r="592" spans="1:7" ht="15.75" customHeight="1" x14ac:dyDescent="0.2">
      <c r="A592" s="3"/>
      <c r="B592" s="3"/>
      <c r="C592" s="3"/>
      <c r="D592" s="3"/>
      <c r="E592" s="3"/>
      <c r="F592" s="3"/>
      <c r="G592" s="3"/>
    </row>
    <row r="593" spans="1:7" ht="15.75" customHeight="1" x14ac:dyDescent="0.2">
      <c r="A593" s="3"/>
      <c r="B593" s="3"/>
      <c r="C593" s="3"/>
      <c r="D593" s="3"/>
      <c r="E593" s="3"/>
      <c r="F593" s="3"/>
      <c r="G593" s="3"/>
    </row>
    <row r="594" spans="1:7" ht="15.75" customHeight="1" x14ac:dyDescent="0.2">
      <c r="A594" s="3"/>
      <c r="B594" s="3"/>
      <c r="C594" s="3"/>
      <c r="D594" s="3"/>
      <c r="E594" s="3"/>
      <c r="F594" s="3"/>
      <c r="G594" s="3"/>
    </row>
    <row r="595" spans="1:7" ht="15.75" customHeight="1" x14ac:dyDescent="0.2">
      <c r="A595" s="3"/>
      <c r="B595" s="3"/>
      <c r="C595" s="3"/>
      <c r="D595" s="3"/>
      <c r="E595" s="3"/>
      <c r="F595" s="3"/>
      <c r="G595" s="3"/>
    </row>
    <row r="596" spans="1:7" ht="15.75" customHeight="1" x14ac:dyDescent="0.2">
      <c r="A596" s="3"/>
      <c r="B596" s="3"/>
      <c r="C596" s="3"/>
      <c r="D596" s="3"/>
      <c r="E596" s="3"/>
      <c r="F596" s="3"/>
      <c r="G596" s="3"/>
    </row>
    <row r="597" spans="1:7" ht="15.75" customHeight="1" x14ac:dyDescent="0.2">
      <c r="A597" s="3"/>
      <c r="B597" s="3"/>
      <c r="C597" s="3"/>
      <c r="D597" s="3"/>
      <c r="E597" s="3"/>
      <c r="F597" s="3"/>
      <c r="G597" s="3"/>
    </row>
    <row r="598" spans="1:7" ht="15.75" customHeight="1" x14ac:dyDescent="0.2">
      <c r="A598" s="3"/>
      <c r="B598" s="3"/>
      <c r="C598" s="3"/>
      <c r="D598" s="3"/>
      <c r="E598" s="3"/>
      <c r="F598" s="3"/>
      <c r="G598" s="3"/>
    </row>
    <row r="599" spans="1:7" ht="15.75" customHeight="1" x14ac:dyDescent="0.2">
      <c r="A599" s="3"/>
      <c r="B599" s="3"/>
      <c r="C599" s="3"/>
      <c r="D599" s="3"/>
      <c r="E599" s="3"/>
      <c r="F599" s="3"/>
      <c r="G599" s="3"/>
    </row>
    <row r="600" spans="1:7" ht="15.75" customHeight="1" x14ac:dyDescent="0.2">
      <c r="A600" s="3"/>
      <c r="B600" s="3"/>
      <c r="C600" s="3"/>
      <c r="D600" s="3"/>
      <c r="E600" s="3"/>
      <c r="F600" s="3"/>
      <c r="G600" s="3"/>
    </row>
    <row r="601" spans="1:7" ht="15.75" customHeight="1" x14ac:dyDescent="0.2">
      <c r="A601" s="3"/>
      <c r="B601" s="3"/>
      <c r="C601" s="3"/>
      <c r="D601" s="3"/>
      <c r="E601" s="3"/>
      <c r="F601" s="3"/>
      <c r="G601" s="3"/>
    </row>
    <row r="602" spans="1:7" ht="15.75" customHeight="1" x14ac:dyDescent="0.2">
      <c r="A602" s="3"/>
      <c r="B602" s="3"/>
      <c r="C602" s="3"/>
      <c r="D602" s="3"/>
      <c r="E602" s="3"/>
      <c r="F602" s="3"/>
      <c r="G602" s="3"/>
    </row>
    <row r="603" spans="1:7" ht="15.75" customHeight="1" x14ac:dyDescent="0.2">
      <c r="A603" s="3"/>
      <c r="B603" s="3"/>
      <c r="C603" s="3"/>
      <c r="D603" s="3"/>
      <c r="E603" s="3"/>
      <c r="F603" s="3"/>
      <c r="G603" s="3"/>
    </row>
    <row r="604" spans="1:7" ht="15.75" customHeight="1" x14ac:dyDescent="0.2">
      <c r="A604" s="3"/>
      <c r="B604" s="3"/>
      <c r="C604" s="3"/>
      <c r="D604" s="3"/>
      <c r="E604" s="3"/>
      <c r="F604" s="3"/>
      <c r="G604" s="3"/>
    </row>
    <row r="605" spans="1:7" ht="15.75" customHeight="1" x14ac:dyDescent="0.2">
      <c r="A605" s="3"/>
      <c r="B605" s="3"/>
      <c r="C605" s="3"/>
      <c r="D605" s="3"/>
      <c r="E605" s="3"/>
      <c r="F605" s="3"/>
      <c r="G605" s="3"/>
    </row>
    <row r="606" spans="1:7" ht="15.75" customHeight="1" x14ac:dyDescent="0.2">
      <c r="A606" s="3"/>
      <c r="B606" s="3"/>
      <c r="C606" s="3"/>
      <c r="D606" s="3"/>
      <c r="E606" s="3"/>
      <c r="F606" s="3"/>
      <c r="G606" s="3"/>
    </row>
    <row r="607" spans="1:7" ht="15.75" customHeight="1" x14ac:dyDescent="0.2">
      <c r="A607" s="3"/>
      <c r="B607" s="3"/>
      <c r="C607" s="3"/>
      <c r="D607" s="3"/>
      <c r="E607" s="3"/>
      <c r="F607" s="3"/>
      <c r="G607" s="3"/>
    </row>
    <row r="608" spans="1:7" ht="15.75" customHeight="1" x14ac:dyDescent="0.2">
      <c r="A608" s="3"/>
      <c r="B608" s="3"/>
      <c r="C608" s="3"/>
      <c r="D608" s="3"/>
      <c r="E608" s="3"/>
      <c r="F608" s="3"/>
      <c r="G608" s="3"/>
    </row>
    <row r="609" spans="1:7" ht="15.75" customHeight="1" x14ac:dyDescent="0.2">
      <c r="A609" s="3"/>
      <c r="B609" s="3"/>
      <c r="C609" s="3"/>
      <c r="D609" s="3"/>
      <c r="E609" s="3"/>
      <c r="F609" s="3"/>
      <c r="G609" s="3"/>
    </row>
    <row r="610" spans="1:7" ht="15.75" customHeight="1" x14ac:dyDescent="0.2">
      <c r="A610" s="3"/>
      <c r="B610" s="3"/>
      <c r="C610" s="3"/>
      <c r="D610" s="3"/>
      <c r="E610" s="3"/>
      <c r="F610" s="3"/>
      <c r="G610" s="3"/>
    </row>
    <row r="611" spans="1:7" ht="15.75" customHeight="1" x14ac:dyDescent="0.2">
      <c r="A611" s="3"/>
      <c r="B611" s="3"/>
      <c r="C611" s="3"/>
      <c r="D611" s="3"/>
      <c r="E611" s="3"/>
      <c r="F611" s="3"/>
      <c r="G611" s="3"/>
    </row>
    <row r="612" spans="1:7" ht="15.75" customHeight="1" x14ac:dyDescent="0.2">
      <c r="A612" s="3"/>
      <c r="B612" s="3"/>
      <c r="C612" s="3"/>
      <c r="D612" s="3"/>
      <c r="E612" s="3"/>
      <c r="F612" s="3"/>
      <c r="G612" s="3"/>
    </row>
    <row r="613" spans="1:7" ht="15.75" customHeight="1" x14ac:dyDescent="0.2">
      <c r="A613" s="3"/>
      <c r="B613" s="3"/>
      <c r="C613" s="3"/>
      <c r="D613" s="3"/>
      <c r="E613" s="3"/>
      <c r="F613" s="3"/>
      <c r="G613" s="3"/>
    </row>
    <row r="614" spans="1:7" ht="15.75" customHeight="1" x14ac:dyDescent="0.2">
      <c r="A614" s="3"/>
      <c r="B614" s="3"/>
      <c r="C614" s="3"/>
      <c r="D614" s="3"/>
      <c r="E614" s="3"/>
      <c r="F614" s="3"/>
      <c r="G614" s="3"/>
    </row>
    <row r="615" spans="1:7" ht="15.75" customHeight="1" x14ac:dyDescent="0.2">
      <c r="A615" s="3"/>
      <c r="B615" s="3"/>
      <c r="C615" s="3"/>
      <c r="D615" s="3"/>
      <c r="E615" s="3"/>
      <c r="F615" s="3"/>
      <c r="G615" s="3"/>
    </row>
    <row r="616" spans="1:7" ht="15.75" customHeight="1" x14ac:dyDescent="0.2">
      <c r="A616" s="3"/>
      <c r="B616" s="3"/>
      <c r="C616" s="3"/>
      <c r="D616" s="3"/>
      <c r="E616" s="3"/>
      <c r="F616" s="3"/>
      <c r="G616" s="3"/>
    </row>
    <row r="617" spans="1:7" ht="15.75" customHeight="1" x14ac:dyDescent="0.2">
      <c r="A617" s="3"/>
      <c r="B617" s="3"/>
      <c r="C617" s="3"/>
      <c r="D617" s="3"/>
      <c r="E617" s="3"/>
      <c r="F617" s="3"/>
      <c r="G617" s="3"/>
    </row>
    <row r="618" spans="1:7" ht="15.75" customHeight="1" x14ac:dyDescent="0.2">
      <c r="A618" s="3"/>
      <c r="B618" s="3"/>
      <c r="C618" s="3"/>
      <c r="D618" s="3"/>
      <c r="E618" s="3"/>
      <c r="F618" s="3"/>
      <c r="G618" s="3"/>
    </row>
    <row r="619" spans="1:7" ht="15.75" customHeight="1" x14ac:dyDescent="0.2">
      <c r="A619" s="3"/>
      <c r="B619" s="3"/>
      <c r="C619" s="3"/>
      <c r="D619" s="3"/>
      <c r="E619" s="3"/>
      <c r="F619" s="3"/>
      <c r="G619" s="3"/>
    </row>
    <row r="620" spans="1:7" ht="15.75" customHeight="1" x14ac:dyDescent="0.2">
      <c r="A620" s="3"/>
      <c r="B620" s="3"/>
      <c r="C620" s="3"/>
      <c r="D620" s="3"/>
      <c r="E620" s="3"/>
      <c r="F620" s="3"/>
      <c r="G620" s="3"/>
    </row>
    <row r="621" spans="1:7" ht="15.75" customHeight="1" x14ac:dyDescent="0.2">
      <c r="A621" s="3"/>
      <c r="B621" s="3"/>
      <c r="C621" s="3"/>
      <c r="D621" s="3"/>
      <c r="E621" s="3"/>
      <c r="F621" s="3"/>
      <c r="G621" s="3"/>
    </row>
    <row r="622" spans="1:7" ht="15.75" customHeight="1" x14ac:dyDescent="0.2">
      <c r="A622" s="3"/>
      <c r="B622" s="3"/>
      <c r="C622" s="3"/>
      <c r="D622" s="3"/>
      <c r="E622" s="3"/>
      <c r="F622" s="3"/>
      <c r="G622" s="3"/>
    </row>
    <row r="623" spans="1:7" ht="15.75" customHeight="1" x14ac:dyDescent="0.2">
      <c r="A623" s="3"/>
      <c r="B623" s="3"/>
      <c r="C623" s="3"/>
      <c r="D623" s="3"/>
      <c r="E623" s="3"/>
      <c r="F623" s="3"/>
      <c r="G623" s="3"/>
    </row>
    <row r="624" spans="1:7" ht="15.75" customHeight="1" x14ac:dyDescent="0.2">
      <c r="A624" s="3"/>
      <c r="B624" s="3"/>
      <c r="C624" s="3"/>
      <c r="D624" s="3"/>
      <c r="E624" s="3"/>
      <c r="F624" s="3"/>
      <c r="G624" s="3"/>
    </row>
    <row r="625" spans="1:7" ht="15.75" customHeight="1" x14ac:dyDescent="0.2">
      <c r="A625" s="3"/>
      <c r="B625" s="3"/>
      <c r="C625" s="3"/>
      <c r="D625" s="3"/>
      <c r="E625" s="3"/>
      <c r="F625" s="3"/>
      <c r="G625" s="3"/>
    </row>
    <row r="626" spans="1:7" ht="15.75" customHeight="1" x14ac:dyDescent="0.2">
      <c r="A626" s="3"/>
      <c r="B626" s="3"/>
      <c r="C626" s="3"/>
      <c r="D626" s="3"/>
      <c r="E626" s="3"/>
      <c r="F626" s="3"/>
      <c r="G626" s="3"/>
    </row>
    <row r="627" spans="1:7" ht="15.75" customHeight="1" x14ac:dyDescent="0.2">
      <c r="A627" s="3"/>
      <c r="B627" s="3"/>
      <c r="C627" s="3"/>
      <c r="D627" s="3"/>
      <c r="E627" s="3"/>
      <c r="F627" s="3"/>
      <c r="G627" s="3"/>
    </row>
    <row r="628" spans="1:7" ht="15.75" customHeight="1" x14ac:dyDescent="0.2">
      <c r="A628" s="3"/>
      <c r="B628" s="3"/>
      <c r="C628" s="3"/>
      <c r="D628" s="3"/>
      <c r="E628" s="3"/>
      <c r="F628" s="3"/>
      <c r="G628" s="3"/>
    </row>
    <row r="629" spans="1:7" ht="15.75" customHeight="1" x14ac:dyDescent="0.2">
      <c r="A629" s="3"/>
      <c r="B629" s="3"/>
      <c r="C629" s="3"/>
      <c r="D629" s="3"/>
      <c r="E629" s="3"/>
      <c r="F629" s="3"/>
      <c r="G629" s="3"/>
    </row>
    <row r="630" spans="1:7" ht="15.75" customHeight="1" x14ac:dyDescent="0.2">
      <c r="A630" s="3"/>
      <c r="B630" s="3"/>
      <c r="C630" s="3"/>
      <c r="D630" s="3"/>
      <c r="E630" s="3"/>
      <c r="F630" s="3"/>
      <c r="G630" s="3"/>
    </row>
    <row r="631" spans="1:7" ht="15.75" customHeight="1" x14ac:dyDescent="0.2">
      <c r="A631" s="3"/>
      <c r="B631" s="3"/>
      <c r="C631" s="3"/>
      <c r="D631" s="3"/>
      <c r="E631" s="3"/>
      <c r="F631" s="3"/>
      <c r="G631" s="3"/>
    </row>
    <row r="632" spans="1:7" ht="15.75" customHeight="1" x14ac:dyDescent="0.2">
      <c r="A632" s="3"/>
      <c r="B632" s="3"/>
      <c r="C632" s="3"/>
      <c r="D632" s="3"/>
      <c r="E632" s="3"/>
      <c r="F632" s="3"/>
      <c r="G632" s="3"/>
    </row>
    <row r="633" spans="1:7" ht="15.75" customHeight="1" x14ac:dyDescent="0.2">
      <c r="A633" s="3"/>
      <c r="B633" s="3"/>
      <c r="C633" s="3"/>
      <c r="D633" s="3"/>
      <c r="E633" s="3"/>
      <c r="F633" s="3"/>
      <c r="G633" s="3"/>
    </row>
    <row r="634" spans="1:7" ht="15.75" customHeight="1" x14ac:dyDescent="0.2">
      <c r="A634" s="3"/>
      <c r="B634" s="3"/>
      <c r="C634" s="3"/>
      <c r="D634" s="3"/>
      <c r="E634" s="3"/>
      <c r="F634" s="3"/>
      <c r="G634" s="3"/>
    </row>
    <row r="635" spans="1:7" ht="15.75" customHeight="1" x14ac:dyDescent="0.2">
      <c r="A635" s="3"/>
      <c r="B635" s="3"/>
      <c r="C635" s="3"/>
      <c r="D635" s="3"/>
      <c r="E635" s="3"/>
      <c r="F635" s="3"/>
      <c r="G635" s="3"/>
    </row>
    <row r="636" spans="1:7" ht="15.75" customHeight="1" x14ac:dyDescent="0.2">
      <c r="A636" s="3"/>
      <c r="B636" s="3"/>
      <c r="C636" s="3"/>
      <c r="D636" s="3"/>
      <c r="E636" s="3"/>
      <c r="F636" s="3"/>
      <c r="G636" s="3"/>
    </row>
    <row r="637" spans="1:7" ht="15.75" customHeight="1" x14ac:dyDescent="0.2">
      <c r="A637" s="3"/>
      <c r="B637" s="3"/>
      <c r="C637" s="3"/>
      <c r="D637" s="3"/>
      <c r="E637" s="3"/>
      <c r="F637" s="3"/>
      <c r="G637" s="3"/>
    </row>
    <row r="638" spans="1:7" ht="15.75" customHeight="1" x14ac:dyDescent="0.2">
      <c r="A638" s="3"/>
      <c r="B638" s="3"/>
      <c r="C638" s="3"/>
      <c r="D638" s="3"/>
      <c r="E638" s="3"/>
      <c r="F638" s="3"/>
      <c r="G638" s="3"/>
    </row>
    <row r="639" spans="1:7" ht="15.75" customHeight="1" x14ac:dyDescent="0.2">
      <c r="A639" s="3"/>
      <c r="B639" s="3"/>
      <c r="C639" s="3"/>
      <c r="D639" s="3"/>
      <c r="E639" s="3"/>
      <c r="F639" s="3"/>
      <c r="G639" s="3"/>
    </row>
    <row r="640" spans="1:7" ht="15.75" customHeight="1" x14ac:dyDescent="0.2">
      <c r="A640" s="3"/>
      <c r="B640" s="3"/>
      <c r="C640" s="3"/>
      <c r="D640" s="3"/>
      <c r="E640" s="3"/>
      <c r="F640" s="3"/>
      <c r="G640" s="3"/>
    </row>
    <row r="641" spans="1:7" ht="15.75" customHeight="1" x14ac:dyDescent="0.2">
      <c r="A641" s="3"/>
      <c r="B641" s="3"/>
      <c r="C641" s="3"/>
      <c r="D641" s="3"/>
      <c r="E641" s="3"/>
      <c r="F641" s="3"/>
      <c r="G641" s="3"/>
    </row>
    <row r="642" spans="1:7" ht="15.75" customHeight="1" x14ac:dyDescent="0.2">
      <c r="A642" s="3"/>
      <c r="B642" s="3"/>
      <c r="C642" s="3"/>
      <c r="D642" s="3"/>
      <c r="E642" s="3"/>
      <c r="F642" s="3"/>
      <c r="G642" s="3"/>
    </row>
    <row r="643" spans="1:7" ht="15.75" customHeight="1" x14ac:dyDescent="0.2">
      <c r="A643" s="3"/>
      <c r="B643" s="3"/>
      <c r="C643" s="3"/>
      <c r="D643" s="3"/>
      <c r="E643" s="3"/>
      <c r="F643" s="3"/>
      <c r="G643" s="3"/>
    </row>
    <row r="644" spans="1:7" ht="15.75" customHeight="1" x14ac:dyDescent="0.2">
      <c r="A644" s="3"/>
      <c r="B644" s="3"/>
      <c r="C644" s="3"/>
      <c r="D644" s="3"/>
      <c r="E644" s="3"/>
      <c r="F644" s="3"/>
      <c r="G644" s="3"/>
    </row>
    <row r="645" spans="1:7" ht="15.75" customHeight="1" x14ac:dyDescent="0.2">
      <c r="A645" s="3"/>
      <c r="B645" s="3"/>
      <c r="C645" s="3"/>
      <c r="D645" s="3"/>
      <c r="E645" s="3"/>
      <c r="F645" s="3"/>
      <c r="G645" s="3"/>
    </row>
    <row r="646" spans="1:7" ht="15.75" customHeight="1" x14ac:dyDescent="0.2">
      <c r="A646" s="3"/>
      <c r="B646" s="3"/>
      <c r="C646" s="3"/>
      <c r="D646" s="3"/>
      <c r="E646" s="3"/>
      <c r="F646" s="3"/>
      <c r="G646" s="3"/>
    </row>
    <row r="647" spans="1:7" ht="15.75" customHeight="1" x14ac:dyDescent="0.2">
      <c r="A647" s="3"/>
      <c r="B647" s="3"/>
      <c r="C647" s="3"/>
      <c r="D647" s="3"/>
      <c r="E647" s="3"/>
      <c r="F647" s="3"/>
      <c r="G647" s="3"/>
    </row>
    <row r="648" spans="1:7" ht="15.75" customHeight="1" x14ac:dyDescent="0.2">
      <c r="A648" s="3"/>
      <c r="B648" s="3"/>
      <c r="C648" s="3"/>
      <c r="D648" s="3"/>
      <c r="E648" s="3"/>
      <c r="F648" s="3"/>
      <c r="G648" s="3"/>
    </row>
    <row r="649" spans="1:7" ht="15.75" customHeight="1" x14ac:dyDescent="0.2">
      <c r="A649" s="3"/>
      <c r="B649" s="3"/>
      <c r="C649" s="3"/>
      <c r="D649" s="3"/>
      <c r="E649" s="3"/>
      <c r="F649" s="3"/>
      <c r="G649" s="3"/>
    </row>
    <row r="650" spans="1:7" ht="15.75" customHeight="1" x14ac:dyDescent="0.2">
      <c r="A650" s="3"/>
      <c r="B650" s="3"/>
      <c r="C650" s="3"/>
      <c r="D650" s="3"/>
      <c r="E650" s="3"/>
      <c r="F650" s="3"/>
      <c r="G650" s="3"/>
    </row>
    <row r="651" spans="1:7" ht="15.75" customHeight="1" x14ac:dyDescent="0.2">
      <c r="A651" s="3"/>
      <c r="B651" s="3"/>
      <c r="C651" s="3"/>
      <c r="D651" s="3"/>
      <c r="E651" s="3"/>
      <c r="F651" s="3"/>
      <c r="G651" s="3"/>
    </row>
    <row r="652" spans="1:7" ht="15.75" customHeight="1" x14ac:dyDescent="0.2">
      <c r="A652" s="3"/>
      <c r="B652" s="3"/>
      <c r="C652" s="3"/>
      <c r="D652" s="3"/>
      <c r="E652" s="3"/>
      <c r="F652" s="3"/>
      <c r="G652" s="3"/>
    </row>
    <row r="653" spans="1:7" ht="15.75" customHeight="1" x14ac:dyDescent="0.2">
      <c r="A653" s="3"/>
      <c r="B653" s="3"/>
      <c r="C653" s="3"/>
      <c r="D653" s="3"/>
      <c r="E653" s="3"/>
      <c r="F653" s="3"/>
      <c r="G653" s="3"/>
    </row>
    <row r="654" spans="1:7" ht="15.75" customHeight="1" x14ac:dyDescent="0.2">
      <c r="A654" s="3"/>
      <c r="B654" s="3"/>
      <c r="C654" s="3"/>
      <c r="D654" s="3"/>
      <c r="E654" s="3"/>
      <c r="F654" s="3"/>
      <c r="G654" s="3"/>
    </row>
    <row r="655" spans="1:7" ht="15.75" customHeight="1" x14ac:dyDescent="0.2">
      <c r="A655" s="3"/>
      <c r="B655" s="3"/>
      <c r="C655" s="3"/>
      <c r="D655" s="3"/>
      <c r="E655" s="3"/>
      <c r="F655" s="3"/>
      <c r="G655" s="3"/>
    </row>
    <row r="656" spans="1:7" ht="15.75" customHeight="1" x14ac:dyDescent="0.2">
      <c r="A656" s="3"/>
      <c r="B656" s="3"/>
      <c r="C656" s="3"/>
      <c r="D656" s="3"/>
      <c r="E656" s="3"/>
      <c r="F656" s="3"/>
      <c r="G656" s="3"/>
    </row>
    <row r="657" spans="1:7" ht="15.75" customHeight="1" x14ac:dyDescent="0.2">
      <c r="A657" s="3"/>
      <c r="B657" s="3"/>
      <c r="C657" s="3"/>
      <c r="D657" s="3"/>
      <c r="E657" s="3"/>
      <c r="F657" s="3"/>
      <c r="G657" s="3"/>
    </row>
    <row r="658" spans="1:7" ht="15.75" customHeight="1" x14ac:dyDescent="0.2">
      <c r="A658" s="3"/>
      <c r="B658" s="3"/>
      <c r="C658" s="3"/>
      <c r="D658" s="3"/>
      <c r="E658" s="3"/>
      <c r="F658" s="3"/>
      <c r="G658" s="3"/>
    </row>
    <row r="659" spans="1:7" ht="15.75" customHeight="1" x14ac:dyDescent="0.2">
      <c r="A659" s="3"/>
      <c r="B659" s="3"/>
      <c r="C659" s="3"/>
      <c r="D659" s="3"/>
      <c r="E659" s="3"/>
      <c r="F659" s="3"/>
      <c r="G659" s="3"/>
    </row>
    <row r="660" spans="1:7" ht="15.75" customHeight="1" x14ac:dyDescent="0.2">
      <c r="A660" s="3"/>
      <c r="B660" s="3"/>
      <c r="C660" s="3"/>
      <c r="D660" s="3"/>
      <c r="E660" s="3"/>
      <c r="F660" s="3"/>
      <c r="G660" s="3"/>
    </row>
    <row r="661" spans="1:7" ht="15.75" customHeight="1" x14ac:dyDescent="0.2">
      <c r="A661" s="3"/>
      <c r="B661" s="3"/>
      <c r="C661" s="3"/>
      <c r="D661" s="3"/>
      <c r="E661" s="3"/>
      <c r="F661" s="3"/>
      <c r="G661" s="3"/>
    </row>
    <row r="662" spans="1:7" ht="15.75" customHeight="1" x14ac:dyDescent="0.2">
      <c r="A662" s="3"/>
      <c r="B662" s="3"/>
      <c r="C662" s="3"/>
      <c r="D662" s="3"/>
      <c r="E662" s="3"/>
      <c r="F662" s="3"/>
      <c r="G662" s="3"/>
    </row>
    <row r="663" spans="1:7" ht="15.75" customHeight="1" x14ac:dyDescent="0.2">
      <c r="A663" s="3"/>
      <c r="B663" s="3"/>
      <c r="C663" s="3"/>
      <c r="D663" s="3"/>
      <c r="E663" s="3"/>
      <c r="F663" s="3"/>
      <c r="G663" s="3"/>
    </row>
    <row r="664" spans="1:7" ht="15.75" customHeight="1" x14ac:dyDescent="0.2">
      <c r="A664" s="3"/>
      <c r="B664" s="3"/>
      <c r="C664" s="3"/>
      <c r="D664" s="3"/>
      <c r="E664" s="3"/>
      <c r="F664" s="3"/>
      <c r="G664" s="3"/>
    </row>
    <row r="665" spans="1:7" ht="15.75" customHeight="1" x14ac:dyDescent="0.2">
      <c r="A665" s="3"/>
      <c r="B665" s="3"/>
      <c r="C665" s="3"/>
      <c r="D665" s="3"/>
      <c r="E665" s="3"/>
      <c r="F665" s="3"/>
      <c r="G665" s="3"/>
    </row>
    <row r="666" spans="1:7" ht="15.75" customHeight="1" x14ac:dyDescent="0.2">
      <c r="A666" s="3"/>
      <c r="B666" s="3"/>
      <c r="C666" s="3"/>
      <c r="D666" s="3"/>
      <c r="E666" s="3"/>
      <c r="F666" s="3"/>
      <c r="G666" s="3"/>
    </row>
    <row r="667" spans="1:7" ht="15.75" customHeight="1" x14ac:dyDescent="0.2">
      <c r="A667" s="3"/>
      <c r="B667" s="3"/>
      <c r="C667" s="3"/>
      <c r="D667" s="3"/>
      <c r="E667" s="3"/>
      <c r="F667" s="3"/>
      <c r="G667" s="3"/>
    </row>
    <row r="668" spans="1:7" ht="15.75" customHeight="1" x14ac:dyDescent="0.2">
      <c r="A668" s="3"/>
      <c r="B668" s="3"/>
      <c r="C668" s="3"/>
      <c r="D668" s="3"/>
      <c r="E668" s="3"/>
      <c r="F668" s="3"/>
      <c r="G668" s="3"/>
    </row>
    <row r="669" spans="1:7" ht="15.75" customHeight="1" x14ac:dyDescent="0.2">
      <c r="A669" s="3"/>
      <c r="B669" s="3"/>
      <c r="C669" s="3"/>
      <c r="D669" s="3"/>
      <c r="E669" s="3"/>
      <c r="F669" s="3"/>
      <c r="G669" s="3"/>
    </row>
    <row r="670" spans="1:7" ht="15.75" customHeight="1" x14ac:dyDescent="0.2">
      <c r="A670" s="3"/>
      <c r="B670" s="3"/>
      <c r="C670" s="3"/>
      <c r="D670" s="3"/>
      <c r="E670" s="3"/>
      <c r="F670" s="3"/>
      <c r="G670" s="3"/>
    </row>
    <row r="671" spans="1:7" ht="15.75" customHeight="1" x14ac:dyDescent="0.2">
      <c r="A671" s="3"/>
      <c r="B671" s="3"/>
      <c r="C671" s="3"/>
      <c r="D671" s="3"/>
      <c r="E671" s="3"/>
      <c r="F671" s="3"/>
      <c r="G671" s="3"/>
    </row>
    <row r="672" spans="1:7" ht="15.75" customHeight="1" x14ac:dyDescent="0.2">
      <c r="A672" s="3"/>
      <c r="B672" s="3"/>
      <c r="C672" s="3"/>
      <c r="D672" s="3"/>
      <c r="E672" s="3"/>
      <c r="F672" s="3"/>
      <c r="G672" s="3"/>
    </row>
    <row r="673" spans="1:7" ht="15.75" customHeight="1" x14ac:dyDescent="0.2">
      <c r="A673" s="3"/>
      <c r="B673" s="3"/>
      <c r="C673" s="3"/>
      <c r="D673" s="3"/>
      <c r="E673" s="3"/>
      <c r="F673" s="3"/>
      <c r="G673" s="3"/>
    </row>
    <row r="674" spans="1:7" ht="15.75" customHeight="1" x14ac:dyDescent="0.2">
      <c r="A674" s="3"/>
      <c r="B674" s="3"/>
      <c r="C674" s="3"/>
      <c r="D674" s="3"/>
      <c r="E674" s="3"/>
      <c r="F674" s="3"/>
      <c r="G674" s="3"/>
    </row>
    <row r="675" spans="1:7" ht="15.75" customHeight="1" x14ac:dyDescent="0.2">
      <c r="A675" s="3"/>
      <c r="B675" s="3"/>
      <c r="C675" s="3"/>
      <c r="D675" s="3"/>
      <c r="E675" s="3"/>
      <c r="F675" s="3"/>
      <c r="G675" s="3"/>
    </row>
    <row r="676" spans="1:7" ht="15.75" customHeight="1" x14ac:dyDescent="0.2">
      <c r="A676" s="3"/>
      <c r="B676" s="3"/>
      <c r="C676" s="3"/>
      <c r="D676" s="3"/>
      <c r="E676" s="3"/>
      <c r="F676" s="3"/>
      <c r="G676" s="3"/>
    </row>
    <row r="677" spans="1:7" ht="15.75" customHeight="1" x14ac:dyDescent="0.2">
      <c r="A677" s="3"/>
      <c r="B677" s="3"/>
      <c r="C677" s="3"/>
      <c r="D677" s="3"/>
      <c r="E677" s="3"/>
      <c r="F677" s="3"/>
      <c r="G677" s="3"/>
    </row>
    <row r="678" spans="1:7" ht="15.75" customHeight="1" x14ac:dyDescent="0.2">
      <c r="A678" s="3"/>
      <c r="B678" s="3"/>
      <c r="C678" s="3"/>
      <c r="D678" s="3"/>
      <c r="E678" s="3"/>
      <c r="F678" s="3"/>
      <c r="G678" s="3"/>
    </row>
    <row r="679" spans="1:7" ht="15.75" customHeight="1" x14ac:dyDescent="0.2">
      <c r="A679" s="3"/>
      <c r="B679" s="3"/>
      <c r="C679" s="3"/>
      <c r="D679" s="3"/>
      <c r="E679" s="3"/>
      <c r="F679" s="3"/>
      <c r="G679" s="3"/>
    </row>
    <row r="680" spans="1:7" ht="15.75" customHeight="1" x14ac:dyDescent="0.2">
      <c r="A680" s="3"/>
      <c r="B680" s="3"/>
      <c r="C680" s="3"/>
      <c r="D680" s="3"/>
      <c r="E680" s="3"/>
      <c r="F680" s="3"/>
      <c r="G680" s="3"/>
    </row>
    <row r="681" spans="1:7" ht="15.75" customHeight="1" x14ac:dyDescent="0.2">
      <c r="A681" s="3"/>
      <c r="B681" s="3"/>
      <c r="C681" s="3"/>
      <c r="D681" s="3"/>
      <c r="E681" s="3"/>
      <c r="F681" s="3"/>
      <c r="G681" s="3"/>
    </row>
    <row r="682" spans="1:7" ht="15.75" customHeight="1" x14ac:dyDescent="0.2">
      <c r="A682" s="3"/>
      <c r="B682" s="3"/>
      <c r="C682" s="3"/>
      <c r="D682" s="3"/>
      <c r="E682" s="3"/>
      <c r="F682" s="3"/>
      <c r="G682" s="3"/>
    </row>
    <row r="683" spans="1:7" ht="15.75" customHeight="1" x14ac:dyDescent="0.2">
      <c r="A683" s="3"/>
      <c r="B683" s="3"/>
      <c r="C683" s="3"/>
      <c r="D683" s="3"/>
      <c r="E683" s="3"/>
      <c r="F683" s="3"/>
      <c r="G683" s="3"/>
    </row>
    <row r="684" spans="1:7" ht="15.75" customHeight="1" x14ac:dyDescent="0.2">
      <c r="A684" s="3"/>
      <c r="B684" s="3"/>
      <c r="C684" s="3"/>
      <c r="D684" s="3"/>
      <c r="E684" s="3"/>
      <c r="F684" s="3"/>
      <c r="G684" s="3"/>
    </row>
    <row r="685" spans="1:7" ht="15.75" customHeight="1" x14ac:dyDescent="0.2">
      <c r="A685" s="3"/>
      <c r="B685" s="3"/>
      <c r="C685" s="3"/>
      <c r="D685" s="3"/>
      <c r="E685" s="3"/>
      <c r="F685" s="3"/>
      <c r="G685" s="3"/>
    </row>
    <row r="686" spans="1:7" ht="15.75" customHeight="1" x14ac:dyDescent="0.2">
      <c r="A686" s="3"/>
      <c r="B686" s="3"/>
      <c r="C686" s="3"/>
      <c r="D686" s="3"/>
      <c r="E686" s="3"/>
      <c r="F686" s="3"/>
      <c r="G686" s="3"/>
    </row>
    <row r="687" spans="1:7" ht="15.75" customHeight="1" x14ac:dyDescent="0.2">
      <c r="A687" s="3"/>
      <c r="B687" s="3"/>
      <c r="C687" s="3"/>
      <c r="D687" s="3"/>
      <c r="E687" s="3"/>
      <c r="F687" s="3"/>
      <c r="G687" s="3"/>
    </row>
    <row r="688" spans="1:7" ht="15.75" customHeight="1" x14ac:dyDescent="0.2">
      <c r="A688" s="3"/>
      <c r="B688" s="3"/>
      <c r="C688" s="3"/>
      <c r="D688" s="3"/>
      <c r="E688" s="3"/>
      <c r="F688" s="3"/>
      <c r="G688" s="3"/>
    </row>
    <row r="689" spans="1:7" ht="15.75" customHeight="1" x14ac:dyDescent="0.2">
      <c r="A689" s="3"/>
      <c r="B689" s="3"/>
      <c r="C689" s="3"/>
      <c r="D689" s="3"/>
      <c r="E689" s="3"/>
      <c r="F689" s="3"/>
      <c r="G689" s="3"/>
    </row>
    <row r="690" spans="1:7" ht="15.75" customHeight="1" x14ac:dyDescent="0.2">
      <c r="A690" s="3"/>
      <c r="B690" s="3"/>
      <c r="C690" s="3"/>
      <c r="D690" s="3"/>
      <c r="E690" s="3"/>
      <c r="F690" s="3"/>
      <c r="G690" s="3"/>
    </row>
    <row r="691" spans="1:7" ht="15.75" customHeight="1" x14ac:dyDescent="0.2">
      <c r="A691" s="3"/>
      <c r="B691" s="3"/>
      <c r="C691" s="3"/>
      <c r="D691" s="3"/>
      <c r="E691" s="3"/>
      <c r="F691" s="3"/>
      <c r="G691" s="3"/>
    </row>
    <row r="692" spans="1:7" ht="15.75" customHeight="1" x14ac:dyDescent="0.2">
      <c r="A692" s="3"/>
      <c r="B692" s="3"/>
      <c r="C692" s="3"/>
      <c r="D692" s="3"/>
      <c r="E692" s="3"/>
      <c r="F692" s="3"/>
      <c r="G692" s="3"/>
    </row>
    <row r="693" spans="1:7" ht="15.75" customHeight="1" x14ac:dyDescent="0.2">
      <c r="A693" s="3"/>
      <c r="B693" s="3"/>
      <c r="C693" s="3"/>
      <c r="D693" s="3"/>
      <c r="E693" s="3"/>
      <c r="F693" s="3"/>
      <c r="G693" s="3"/>
    </row>
    <row r="694" spans="1:7" ht="15.75" customHeight="1" x14ac:dyDescent="0.2">
      <c r="A694" s="3"/>
      <c r="B694" s="3"/>
      <c r="C694" s="3"/>
      <c r="D694" s="3"/>
      <c r="E694" s="3"/>
      <c r="F694" s="3"/>
      <c r="G694" s="3"/>
    </row>
    <row r="695" spans="1:7" ht="15.75" customHeight="1" x14ac:dyDescent="0.2">
      <c r="A695" s="3"/>
      <c r="B695" s="3"/>
      <c r="C695" s="3"/>
      <c r="D695" s="3"/>
      <c r="E695" s="3"/>
      <c r="F695" s="3"/>
      <c r="G695" s="3"/>
    </row>
    <row r="696" spans="1:7" ht="15.75" customHeight="1" x14ac:dyDescent="0.2">
      <c r="A696" s="3"/>
      <c r="B696" s="3"/>
      <c r="C696" s="3"/>
      <c r="D696" s="3"/>
      <c r="E696" s="3"/>
      <c r="F696" s="3"/>
      <c r="G696" s="3"/>
    </row>
    <row r="697" spans="1:7" ht="15.75" customHeight="1" x14ac:dyDescent="0.2">
      <c r="A697" s="3"/>
      <c r="B697" s="3"/>
      <c r="C697" s="3"/>
      <c r="D697" s="3"/>
      <c r="E697" s="3"/>
      <c r="F697" s="3"/>
      <c r="G697" s="3"/>
    </row>
    <row r="698" spans="1:7" ht="15.75" customHeight="1" x14ac:dyDescent="0.2">
      <c r="A698" s="3"/>
      <c r="B698" s="3"/>
      <c r="C698" s="3"/>
      <c r="D698" s="3"/>
      <c r="E698" s="3"/>
      <c r="F698" s="3"/>
      <c r="G698" s="3"/>
    </row>
    <row r="699" spans="1:7" ht="15.75" customHeight="1" x14ac:dyDescent="0.2">
      <c r="A699" s="3"/>
      <c r="B699" s="3"/>
      <c r="C699" s="3"/>
      <c r="D699" s="3"/>
      <c r="E699" s="3"/>
      <c r="F699" s="3"/>
      <c r="G699" s="3"/>
    </row>
    <row r="700" spans="1:7" ht="15.75" customHeight="1" x14ac:dyDescent="0.2">
      <c r="A700" s="3"/>
      <c r="B700" s="3"/>
      <c r="C700" s="3"/>
      <c r="D700" s="3"/>
      <c r="E700" s="3"/>
      <c r="F700" s="3"/>
      <c r="G700" s="3"/>
    </row>
    <row r="701" spans="1:7" ht="15.75" customHeight="1" x14ac:dyDescent="0.2">
      <c r="A701" s="3"/>
      <c r="B701" s="3"/>
      <c r="C701" s="3"/>
      <c r="D701" s="3"/>
      <c r="E701" s="3"/>
      <c r="F701" s="3"/>
      <c r="G701" s="3"/>
    </row>
    <row r="702" spans="1:7" ht="15.75" customHeight="1" x14ac:dyDescent="0.2">
      <c r="A702" s="3"/>
      <c r="B702" s="3"/>
      <c r="C702" s="3"/>
      <c r="D702" s="3"/>
      <c r="E702" s="3"/>
      <c r="F702" s="3"/>
      <c r="G702" s="3"/>
    </row>
    <row r="703" spans="1:7" ht="15.75" customHeight="1" x14ac:dyDescent="0.2">
      <c r="A703" s="3"/>
      <c r="B703" s="3"/>
      <c r="C703" s="3"/>
      <c r="D703" s="3"/>
      <c r="E703" s="3"/>
      <c r="F703" s="3"/>
      <c r="G703" s="3"/>
    </row>
    <row r="704" spans="1:7" ht="15.75" customHeight="1" x14ac:dyDescent="0.2">
      <c r="A704" s="3"/>
      <c r="B704" s="3"/>
      <c r="C704" s="3"/>
      <c r="D704" s="3"/>
      <c r="E704" s="3"/>
      <c r="F704" s="3"/>
      <c r="G704" s="3"/>
    </row>
    <row r="705" spans="1:7" ht="15.75" customHeight="1" x14ac:dyDescent="0.2">
      <c r="A705" s="3"/>
      <c r="B705" s="3"/>
      <c r="C705" s="3"/>
      <c r="D705" s="3"/>
      <c r="E705" s="3"/>
      <c r="F705" s="3"/>
      <c r="G705" s="3"/>
    </row>
    <row r="706" spans="1:7" ht="15.75" customHeight="1" x14ac:dyDescent="0.2">
      <c r="A706" s="3"/>
      <c r="B706" s="3"/>
      <c r="C706" s="3"/>
      <c r="D706" s="3"/>
      <c r="E706" s="3"/>
      <c r="F706" s="3"/>
      <c r="G706" s="3"/>
    </row>
    <row r="707" spans="1:7" ht="15.75" customHeight="1" x14ac:dyDescent="0.2">
      <c r="A707" s="3"/>
      <c r="B707" s="3"/>
      <c r="C707" s="3"/>
      <c r="D707" s="3"/>
      <c r="E707" s="3"/>
      <c r="F707" s="3"/>
      <c r="G707" s="3"/>
    </row>
    <row r="708" spans="1:7" ht="15.75" customHeight="1" x14ac:dyDescent="0.2">
      <c r="A708" s="3"/>
      <c r="B708" s="3"/>
      <c r="C708" s="3"/>
      <c r="D708" s="3"/>
      <c r="E708" s="3"/>
      <c r="F708" s="3"/>
      <c r="G708" s="3"/>
    </row>
    <row r="709" spans="1:7" ht="15.75" customHeight="1" x14ac:dyDescent="0.2">
      <c r="A709" s="3"/>
      <c r="B709" s="3"/>
      <c r="C709" s="3"/>
      <c r="D709" s="3"/>
      <c r="E709" s="3"/>
      <c r="F709" s="3"/>
      <c r="G709" s="3"/>
    </row>
    <row r="710" spans="1:7" ht="15.75" customHeight="1" x14ac:dyDescent="0.2">
      <c r="A710" s="3"/>
      <c r="B710" s="3"/>
      <c r="C710" s="3"/>
      <c r="D710" s="3"/>
      <c r="E710" s="3"/>
      <c r="F710" s="3"/>
      <c r="G710" s="3"/>
    </row>
    <row r="711" spans="1:7" ht="15.75" customHeight="1" x14ac:dyDescent="0.2">
      <c r="A711" s="3"/>
      <c r="B711" s="3"/>
      <c r="C711" s="3"/>
      <c r="D711" s="3"/>
      <c r="E711" s="3"/>
      <c r="F711" s="3"/>
      <c r="G711" s="3"/>
    </row>
    <row r="712" spans="1:7" ht="15.75" customHeight="1" x14ac:dyDescent="0.2">
      <c r="A712" s="3"/>
      <c r="B712" s="3"/>
      <c r="C712" s="3"/>
      <c r="D712" s="3"/>
      <c r="E712" s="3"/>
      <c r="F712" s="3"/>
      <c r="G712" s="3"/>
    </row>
    <row r="713" spans="1:7" ht="15.75" customHeight="1" x14ac:dyDescent="0.2">
      <c r="A713" s="3"/>
      <c r="B713" s="3"/>
      <c r="C713" s="3"/>
      <c r="D713" s="3"/>
      <c r="E713" s="3"/>
      <c r="F713" s="3"/>
      <c r="G713" s="3"/>
    </row>
    <row r="714" spans="1:7" ht="15.75" customHeight="1" x14ac:dyDescent="0.2">
      <c r="A714" s="3"/>
      <c r="B714" s="3"/>
      <c r="C714" s="3"/>
      <c r="D714" s="3"/>
      <c r="E714" s="3"/>
      <c r="F714" s="3"/>
      <c r="G714" s="3"/>
    </row>
    <row r="715" spans="1:7" ht="15.75" customHeight="1" x14ac:dyDescent="0.2">
      <c r="A715" s="3"/>
      <c r="B715" s="3"/>
      <c r="C715" s="3"/>
      <c r="D715" s="3"/>
      <c r="E715" s="3"/>
      <c r="F715" s="3"/>
      <c r="G715" s="3"/>
    </row>
    <row r="716" spans="1:7" ht="15.75" customHeight="1" x14ac:dyDescent="0.2">
      <c r="A716" s="3"/>
      <c r="B716" s="3"/>
      <c r="C716" s="3"/>
      <c r="D716" s="3"/>
      <c r="E716" s="3"/>
      <c r="F716" s="3"/>
      <c r="G716" s="3"/>
    </row>
    <row r="717" spans="1:7" ht="15.75" customHeight="1" x14ac:dyDescent="0.2">
      <c r="A717" s="3"/>
      <c r="B717" s="3"/>
      <c r="C717" s="3"/>
      <c r="D717" s="3"/>
      <c r="E717" s="3"/>
      <c r="F717" s="3"/>
      <c r="G717" s="3"/>
    </row>
    <row r="718" spans="1:7" ht="15.75" customHeight="1" x14ac:dyDescent="0.2">
      <c r="A718" s="3"/>
      <c r="B718" s="3"/>
      <c r="C718" s="3"/>
      <c r="D718" s="3"/>
      <c r="E718" s="3"/>
      <c r="F718" s="3"/>
      <c r="G718" s="3"/>
    </row>
    <row r="719" spans="1:7" ht="15.75" customHeight="1" x14ac:dyDescent="0.2">
      <c r="A719" s="3"/>
      <c r="B719" s="3"/>
      <c r="C719" s="3"/>
      <c r="D719" s="3"/>
      <c r="E719" s="3"/>
      <c r="F719" s="3"/>
      <c r="G719" s="3"/>
    </row>
    <row r="720" spans="1:7" ht="15.75" customHeight="1" x14ac:dyDescent="0.2">
      <c r="A720" s="3"/>
      <c r="B720" s="3"/>
      <c r="C720" s="3"/>
      <c r="D720" s="3"/>
      <c r="E720" s="3"/>
      <c r="F720" s="3"/>
      <c r="G720" s="3"/>
    </row>
    <row r="721" spans="1:7" ht="15.75" customHeight="1" x14ac:dyDescent="0.2">
      <c r="A721" s="3"/>
      <c r="B721" s="3"/>
      <c r="C721" s="3"/>
      <c r="D721" s="3"/>
      <c r="E721" s="3"/>
      <c r="F721" s="3"/>
      <c r="G721" s="3"/>
    </row>
    <row r="722" spans="1:7" ht="15.75" customHeight="1" x14ac:dyDescent="0.2">
      <c r="A722" s="3"/>
      <c r="B722" s="3"/>
      <c r="C722" s="3"/>
      <c r="D722" s="3"/>
      <c r="E722" s="3"/>
      <c r="F722" s="3"/>
      <c r="G722" s="3"/>
    </row>
    <row r="723" spans="1:7" ht="15.75" customHeight="1" x14ac:dyDescent="0.2">
      <c r="A723" s="3"/>
      <c r="B723" s="3"/>
      <c r="C723" s="3"/>
      <c r="D723" s="3"/>
      <c r="E723" s="3"/>
      <c r="F723" s="3"/>
      <c r="G723" s="3"/>
    </row>
    <row r="724" spans="1:7" ht="15.75" customHeight="1" x14ac:dyDescent="0.2">
      <c r="A724" s="3"/>
      <c r="B724" s="3"/>
      <c r="C724" s="3"/>
      <c r="D724" s="3"/>
      <c r="E724" s="3"/>
      <c r="F724" s="3"/>
      <c r="G724" s="3"/>
    </row>
    <row r="725" spans="1:7" ht="15.75" customHeight="1" x14ac:dyDescent="0.2">
      <c r="A725" s="3"/>
      <c r="B725" s="3"/>
      <c r="C725" s="3"/>
      <c r="D725" s="3"/>
      <c r="E725" s="3"/>
      <c r="F725" s="3"/>
      <c r="G725" s="3"/>
    </row>
    <row r="726" spans="1:7" ht="15.75" customHeight="1" x14ac:dyDescent="0.2">
      <c r="A726" s="3"/>
      <c r="B726" s="3"/>
      <c r="C726" s="3"/>
      <c r="D726" s="3"/>
      <c r="E726" s="3"/>
      <c r="F726" s="3"/>
      <c r="G726" s="3"/>
    </row>
    <row r="727" spans="1:7" ht="15.75" customHeight="1" x14ac:dyDescent="0.2">
      <c r="A727" s="3"/>
      <c r="B727" s="3"/>
      <c r="C727" s="3"/>
      <c r="D727" s="3"/>
      <c r="E727" s="3"/>
      <c r="F727" s="3"/>
      <c r="G727" s="3"/>
    </row>
    <row r="728" spans="1:7" ht="15.75" customHeight="1" x14ac:dyDescent="0.2">
      <c r="A728" s="3"/>
      <c r="B728" s="3"/>
      <c r="C728" s="3"/>
      <c r="D728" s="3"/>
      <c r="E728" s="3"/>
      <c r="F728" s="3"/>
      <c r="G728" s="3"/>
    </row>
    <row r="729" spans="1:7" ht="15.75" customHeight="1" x14ac:dyDescent="0.2">
      <c r="A729" s="3"/>
      <c r="B729" s="3"/>
      <c r="C729" s="3"/>
      <c r="D729" s="3"/>
      <c r="E729" s="3"/>
      <c r="F729" s="3"/>
      <c r="G729" s="3"/>
    </row>
    <row r="730" spans="1:7" ht="15.75" customHeight="1" x14ac:dyDescent="0.2">
      <c r="A730" s="3"/>
      <c r="B730" s="3"/>
      <c r="C730" s="3"/>
      <c r="D730" s="3"/>
      <c r="E730" s="3"/>
      <c r="F730" s="3"/>
      <c r="G730" s="3"/>
    </row>
    <row r="731" spans="1:7" ht="15.75" customHeight="1" x14ac:dyDescent="0.2">
      <c r="A731" s="3"/>
      <c r="B731" s="3"/>
      <c r="C731" s="3"/>
      <c r="D731" s="3"/>
      <c r="E731" s="3"/>
      <c r="F731" s="3"/>
      <c r="G731" s="3"/>
    </row>
    <row r="732" spans="1:7" ht="15.75" customHeight="1" x14ac:dyDescent="0.2">
      <c r="A732" s="3"/>
      <c r="B732" s="3"/>
      <c r="C732" s="3"/>
      <c r="D732" s="3"/>
      <c r="E732" s="3"/>
      <c r="F732" s="3"/>
      <c r="G732" s="3"/>
    </row>
    <row r="733" spans="1:7" ht="15.75" customHeight="1" x14ac:dyDescent="0.2">
      <c r="A733" s="3"/>
      <c r="B733" s="3"/>
      <c r="C733" s="3"/>
      <c r="D733" s="3"/>
      <c r="E733" s="3"/>
      <c r="F733" s="3"/>
      <c r="G733" s="3"/>
    </row>
    <row r="734" spans="1:7" ht="15.75" customHeight="1" x14ac:dyDescent="0.2">
      <c r="A734" s="3"/>
      <c r="B734" s="3"/>
      <c r="C734" s="3"/>
      <c r="D734" s="3"/>
      <c r="E734" s="3"/>
      <c r="F734" s="3"/>
      <c r="G734" s="3"/>
    </row>
    <row r="735" spans="1:7" ht="15.75" customHeight="1" x14ac:dyDescent="0.2">
      <c r="A735" s="3"/>
      <c r="B735" s="3"/>
      <c r="C735" s="3"/>
      <c r="D735" s="3"/>
      <c r="E735" s="3"/>
      <c r="F735" s="3"/>
      <c r="G735" s="3"/>
    </row>
    <row r="736" spans="1:7" ht="15.75" customHeight="1" x14ac:dyDescent="0.2">
      <c r="A736" s="3"/>
      <c r="B736" s="3"/>
      <c r="C736" s="3"/>
      <c r="D736" s="3"/>
      <c r="E736" s="3"/>
      <c r="F736" s="3"/>
      <c r="G736" s="3"/>
    </row>
    <row r="737" spans="1:7" ht="15.75" customHeight="1" x14ac:dyDescent="0.2">
      <c r="A737" s="3"/>
      <c r="B737" s="3"/>
      <c r="C737" s="3"/>
      <c r="D737" s="3"/>
      <c r="E737" s="3"/>
      <c r="F737" s="3"/>
      <c r="G737" s="3"/>
    </row>
    <row r="738" spans="1:7" ht="15.75" customHeight="1" x14ac:dyDescent="0.2">
      <c r="A738" s="3"/>
      <c r="B738" s="3"/>
      <c r="C738" s="3"/>
      <c r="D738" s="3"/>
      <c r="E738" s="3"/>
      <c r="F738" s="3"/>
      <c r="G738" s="3"/>
    </row>
    <row r="739" spans="1:7" ht="15.75" customHeight="1" x14ac:dyDescent="0.2">
      <c r="A739" s="3"/>
      <c r="B739" s="3"/>
      <c r="C739" s="3"/>
      <c r="D739" s="3"/>
      <c r="E739" s="3"/>
      <c r="F739" s="3"/>
      <c r="G739" s="3"/>
    </row>
    <row r="740" spans="1:7" ht="15.75" customHeight="1" x14ac:dyDescent="0.2">
      <c r="A740" s="3"/>
      <c r="B740" s="3"/>
      <c r="C740" s="3"/>
      <c r="D740" s="3"/>
      <c r="E740" s="3"/>
      <c r="F740" s="3"/>
      <c r="G740" s="3"/>
    </row>
    <row r="741" spans="1:7" ht="15.75" customHeight="1" x14ac:dyDescent="0.2">
      <c r="A741" s="3"/>
      <c r="B741" s="3"/>
      <c r="C741" s="3"/>
      <c r="D741" s="3"/>
      <c r="E741" s="3"/>
      <c r="F741" s="3"/>
      <c r="G741" s="3"/>
    </row>
    <row r="742" spans="1:7" ht="15.75" customHeight="1" x14ac:dyDescent="0.2">
      <c r="A742" s="3"/>
      <c r="B742" s="3"/>
      <c r="C742" s="3"/>
      <c r="D742" s="3"/>
      <c r="E742" s="3"/>
      <c r="F742" s="3"/>
      <c r="G742" s="3"/>
    </row>
    <row r="743" spans="1:7" ht="15.75" customHeight="1" x14ac:dyDescent="0.2">
      <c r="A743" s="3"/>
      <c r="B743" s="3"/>
      <c r="C743" s="3"/>
      <c r="D743" s="3"/>
      <c r="E743" s="3"/>
      <c r="F743" s="3"/>
      <c r="G743" s="3"/>
    </row>
    <row r="744" spans="1:7" ht="15.75" customHeight="1" x14ac:dyDescent="0.2">
      <c r="A744" s="3"/>
      <c r="B744" s="3"/>
      <c r="C744" s="3"/>
      <c r="D744" s="3"/>
      <c r="E744" s="3"/>
      <c r="F744" s="3"/>
      <c r="G744" s="3"/>
    </row>
    <row r="745" spans="1:7" ht="15.75" customHeight="1" x14ac:dyDescent="0.2">
      <c r="A745" s="3"/>
      <c r="B745" s="3"/>
      <c r="C745" s="3"/>
      <c r="D745" s="3"/>
      <c r="E745" s="3"/>
      <c r="F745" s="3"/>
      <c r="G745" s="3"/>
    </row>
    <row r="746" spans="1:7" ht="15.75" customHeight="1" x14ac:dyDescent="0.2">
      <c r="A746" s="3"/>
      <c r="B746" s="3"/>
      <c r="C746" s="3"/>
      <c r="D746" s="3"/>
      <c r="E746" s="3"/>
      <c r="F746" s="3"/>
      <c r="G746" s="3"/>
    </row>
    <row r="747" spans="1:7" ht="15.75" customHeight="1" x14ac:dyDescent="0.2">
      <c r="A747" s="3"/>
      <c r="B747" s="3"/>
      <c r="C747" s="3"/>
      <c r="D747" s="3"/>
      <c r="E747" s="3"/>
      <c r="F747" s="3"/>
      <c r="G747" s="3"/>
    </row>
    <row r="748" spans="1:7" ht="15.75" customHeight="1" x14ac:dyDescent="0.2">
      <c r="A748" s="3"/>
      <c r="B748" s="3"/>
      <c r="C748" s="3"/>
      <c r="D748" s="3"/>
      <c r="E748" s="3"/>
      <c r="F748" s="3"/>
      <c r="G748" s="3"/>
    </row>
    <row r="749" spans="1:7" ht="15.75" customHeight="1" x14ac:dyDescent="0.2">
      <c r="A749" s="3"/>
      <c r="B749" s="3"/>
      <c r="C749" s="3"/>
      <c r="D749" s="3"/>
      <c r="E749" s="3"/>
      <c r="F749" s="3"/>
      <c r="G749" s="3"/>
    </row>
    <row r="750" spans="1:7" ht="15.75" customHeight="1" x14ac:dyDescent="0.2">
      <c r="A750" s="3"/>
      <c r="B750" s="3"/>
      <c r="C750" s="3"/>
      <c r="D750" s="3"/>
      <c r="E750" s="3"/>
      <c r="F750" s="3"/>
      <c r="G750" s="3"/>
    </row>
    <row r="751" spans="1:7" ht="15.75" customHeight="1" x14ac:dyDescent="0.2">
      <c r="A751" s="3"/>
      <c r="B751" s="3"/>
      <c r="C751" s="3"/>
      <c r="D751" s="3"/>
      <c r="E751" s="3"/>
      <c r="F751" s="3"/>
      <c r="G751" s="3"/>
    </row>
    <row r="752" spans="1:7" ht="15.75" customHeight="1" x14ac:dyDescent="0.2">
      <c r="A752" s="3"/>
      <c r="B752" s="3"/>
      <c r="C752" s="3"/>
      <c r="D752" s="3"/>
      <c r="E752" s="3"/>
      <c r="F752" s="3"/>
      <c r="G752" s="3"/>
    </row>
    <row r="753" spans="1:7" ht="15.75" customHeight="1" x14ac:dyDescent="0.2">
      <c r="A753" s="3"/>
      <c r="B753" s="3"/>
      <c r="C753" s="3"/>
      <c r="D753" s="3"/>
      <c r="E753" s="3"/>
      <c r="F753" s="3"/>
      <c r="G753" s="3"/>
    </row>
    <row r="754" spans="1:7" ht="15.75" customHeight="1" x14ac:dyDescent="0.2">
      <c r="A754" s="3"/>
      <c r="B754" s="3"/>
      <c r="C754" s="3"/>
      <c r="D754" s="3"/>
      <c r="E754" s="3"/>
      <c r="F754" s="3"/>
      <c r="G754" s="3"/>
    </row>
    <row r="755" spans="1:7" ht="15.75" customHeight="1" x14ac:dyDescent="0.2">
      <c r="A755" s="3"/>
      <c r="B755" s="3"/>
      <c r="C755" s="3"/>
      <c r="D755" s="3"/>
      <c r="E755" s="3"/>
      <c r="F755" s="3"/>
      <c r="G755" s="3"/>
    </row>
    <row r="756" spans="1:7" ht="15.75" customHeight="1" x14ac:dyDescent="0.2">
      <c r="A756" s="3"/>
      <c r="B756" s="3"/>
      <c r="C756" s="3"/>
      <c r="D756" s="3"/>
      <c r="E756" s="3"/>
      <c r="F756" s="3"/>
      <c r="G756" s="3"/>
    </row>
    <row r="757" spans="1:7" ht="15.75" customHeight="1" x14ac:dyDescent="0.2">
      <c r="A757" s="3"/>
      <c r="B757" s="3"/>
      <c r="C757" s="3"/>
      <c r="D757" s="3"/>
      <c r="E757" s="3"/>
      <c r="F757" s="3"/>
      <c r="G757" s="3"/>
    </row>
    <row r="758" spans="1:7" ht="15.75" customHeight="1" x14ac:dyDescent="0.2">
      <c r="A758" s="3"/>
      <c r="B758" s="3"/>
      <c r="C758" s="3"/>
      <c r="D758" s="3"/>
      <c r="E758" s="3"/>
      <c r="F758" s="3"/>
      <c r="G758" s="3"/>
    </row>
    <row r="759" spans="1:7" ht="15.75" customHeight="1" x14ac:dyDescent="0.2">
      <c r="A759" s="3"/>
      <c r="B759" s="3"/>
      <c r="C759" s="3"/>
      <c r="D759" s="3"/>
      <c r="E759" s="3"/>
      <c r="F759" s="3"/>
      <c r="G759" s="3"/>
    </row>
    <row r="760" spans="1:7" ht="15.75" customHeight="1" x14ac:dyDescent="0.2">
      <c r="A760" s="3"/>
      <c r="B760" s="3"/>
      <c r="C760" s="3"/>
      <c r="D760" s="3"/>
      <c r="E760" s="3"/>
      <c r="F760" s="3"/>
      <c r="G760" s="3"/>
    </row>
    <row r="761" spans="1:7" ht="15.75" customHeight="1" x14ac:dyDescent="0.2">
      <c r="A761" s="3"/>
      <c r="B761" s="3"/>
      <c r="C761" s="3"/>
      <c r="D761" s="3"/>
      <c r="E761" s="3"/>
      <c r="F761" s="3"/>
      <c r="G761" s="3"/>
    </row>
    <row r="762" spans="1:7" ht="15.75" customHeight="1" x14ac:dyDescent="0.2">
      <c r="A762" s="3"/>
      <c r="B762" s="3"/>
      <c r="C762" s="3"/>
      <c r="D762" s="3"/>
      <c r="E762" s="3"/>
      <c r="F762" s="3"/>
      <c r="G762" s="3"/>
    </row>
    <row r="763" spans="1:7" ht="15.75" customHeight="1" x14ac:dyDescent="0.2">
      <c r="A763" s="3"/>
      <c r="B763" s="3"/>
      <c r="C763" s="3"/>
      <c r="D763" s="3"/>
      <c r="E763" s="3"/>
      <c r="F763" s="3"/>
      <c r="G763" s="3"/>
    </row>
    <row r="764" spans="1:7" ht="15.75" customHeight="1" x14ac:dyDescent="0.2">
      <c r="A764" s="3"/>
      <c r="B764" s="3"/>
      <c r="C764" s="3"/>
      <c r="D764" s="3"/>
      <c r="E764" s="3"/>
      <c r="F764" s="3"/>
      <c r="G764" s="3"/>
    </row>
    <row r="765" spans="1:7" ht="15.75" customHeight="1" x14ac:dyDescent="0.2">
      <c r="A765" s="3"/>
      <c r="B765" s="3"/>
      <c r="C765" s="3"/>
      <c r="D765" s="3"/>
      <c r="E765" s="3"/>
      <c r="F765" s="3"/>
      <c r="G765" s="3"/>
    </row>
    <row r="766" spans="1:7" ht="15.75" customHeight="1" x14ac:dyDescent="0.2">
      <c r="A766" s="3"/>
      <c r="B766" s="3"/>
      <c r="C766" s="3"/>
      <c r="D766" s="3"/>
      <c r="E766" s="3"/>
      <c r="F766" s="3"/>
      <c r="G766" s="3"/>
    </row>
    <row r="767" spans="1:7" ht="15.75" customHeight="1" x14ac:dyDescent="0.2">
      <c r="A767" s="3"/>
      <c r="B767" s="3"/>
      <c r="C767" s="3"/>
      <c r="D767" s="3"/>
      <c r="E767" s="3"/>
      <c r="F767" s="3"/>
      <c r="G767" s="3"/>
    </row>
    <row r="768" spans="1:7" ht="15.75" customHeight="1" x14ac:dyDescent="0.2">
      <c r="A768" s="3"/>
      <c r="B768" s="3"/>
      <c r="C768" s="3"/>
      <c r="D768" s="3"/>
      <c r="E768" s="3"/>
      <c r="F768" s="3"/>
      <c r="G768" s="3"/>
    </row>
    <row r="769" spans="1:7" ht="15.75" customHeight="1" x14ac:dyDescent="0.2">
      <c r="A769" s="3"/>
      <c r="B769" s="3"/>
      <c r="C769" s="3"/>
      <c r="D769" s="3"/>
      <c r="E769" s="3"/>
      <c r="F769" s="3"/>
      <c r="G769" s="3"/>
    </row>
    <row r="770" spans="1:7" ht="15.75" customHeight="1" x14ac:dyDescent="0.2">
      <c r="A770" s="3"/>
      <c r="B770" s="3"/>
      <c r="C770" s="3"/>
      <c r="D770" s="3"/>
      <c r="E770" s="3"/>
      <c r="F770" s="3"/>
      <c r="G770" s="3"/>
    </row>
    <row r="771" spans="1:7" ht="15.75" customHeight="1" x14ac:dyDescent="0.2">
      <c r="A771" s="3"/>
      <c r="B771" s="3"/>
      <c r="C771" s="3"/>
      <c r="D771" s="3"/>
      <c r="E771" s="3"/>
      <c r="F771" s="3"/>
      <c r="G771" s="3"/>
    </row>
    <row r="772" spans="1:7" ht="15.75" customHeight="1" x14ac:dyDescent="0.2">
      <c r="A772" s="3"/>
      <c r="B772" s="3"/>
      <c r="C772" s="3"/>
      <c r="D772" s="3"/>
      <c r="E772" s="3"/>
      <c r="F772" s="3"/>
      <c r="G772" s="3"/>
    </row>
    <row r="773" spans="1:7" ht="15.75" customHeight="1" x14ac:dyDescent="0.2">
      <c r="A773" s="3"/>
      <c r="B773" s="3"/>
      <c r="C773" s="3"/>
      <c r="D773" s="3"/>
      <c r="E773" s="3"/>
      <c r="F773" s="3"/>
      <c r="G773" s="3"/>
    </row>
    <row r="774" spans="1:7" ht="15.75" customHeight="1" x14ac:dyDescent="0.2">
      <c r="A774" s="3"/>
      <c r="B774" s="3"/>
      <c r="C774" s="3"/>
      <c r="D774" s="3"/>
      <c r="E774" s="3"/>
      <c r="F774" s="3"/>
      <c r="G774" s="3"/>
    </row>
    <row r="775" spans="1:7" ht="15.75" customHeight="1" x14ac:dyDescent="0.2">
      <c r="A775" s="3"/>
      <c r="B775" s="3"/>
      <c r="C775" s="3"/>
      <c r="D775" s="3"/>
      <c r="E775" s="3"/>
      <c r="F775" s="3"/>
      <c r="G775" s="3"/>
    </row>
    <row r="776" spans="1:7" ht="15.75" customHeight="1" x14ac:dyDescent="0.2">
      <c r="A776" s="3"/>
      <c r="B776" s="3"/>
      <c r="C776" s="3"/>
      <c r="D776" s="3"/>
      <c r="E776" s="3"/>
      <c r="F776" s="3"/>
      <c r="G776" s="3"/>
    </row>
    <row r="777" spans="1:7" ht="15.75" customHeight="1" x14ac:dyDescent="0.2">
      <c r="A777" s="3"/>
      <c r="B777" s="3"/>
      <c r="C777" s="3"/>
      <c r="D777" s="3"/>
      <c r="E777" s="3"/>
      <c r="F777" s="3"/>
      <c r="G777" s="3"/>
    </row>
    <row r="778" spans="1:7" ht="15.75" customHeight="1" x14ac:dyDescent="0.2">
      <c r="A778" s="3"/>
      <c r="B778" s="3"/>
      <c r="C778" s="3"/>
      <c r="D778" s="3"/>
      <c r="E778" s="3"/>
      <c r="F778" s="3"/>
      <c r="G778" s="3"/>
    </row>
    <row r="779" spans="1:7" ht="15.75" customHeight="1" x14ac:dyDescent="0.2">
      <c r="A779" s="3"/>
      <c r="B779" s="3"/>
      <c r="C779" s="3"/>
      <c r="D779" s="3"/>
      <c r="E779" s="3"/>
      <c r="F779" s="3"/>
      <c r="G779" s="3"/>
    </row>
    <row r="780" spans="1:7" ht="15.75" customHeight="1" x14ac:dyDescent="0.2">
      <c r="A780" s="3"/>
      <c r="B780" s="3"/>
      <c r="C780" s="3"/>
      <c r="D780" s="3"/>
      <c r="E780" s="3"/>
      <c r="F780" s="3"/>
      <c r="G780" s="3"/>
    </row>
    <row r="781" spans="1:7" ht="15.75" customHeight="1" x14ac:dyDescent="0.2">
      <c r="A781" s="3"/>
      <c r="B781" s="3"/>
      <c r="C781" s="3"/>
      <c r="D781" s="3"/>
      <c r="E781" s="3"/>
      <c r="F781" s="3"/>
      <c r="G781" s="3"/>
    </row>
    <row r="782" spans="1:7" ht="15.75" customHeight="1" x14ac:dyDescent="0.2">
      <c r="A782" s="3"/>
      <c r="B782" s="3"/>
      <c r="C782" s="3"/>
      <c r="D782" s="3"/>
      <c r="E782" s="3"/>
      <c r="F782" s="3"/>
      <c r="G782" s="3"/>
    </row>
    <row r="783" spans="1:7" ht="15.75" customHeight="1" x14ac:dyDescent="0.2">
      <c r="A783" s="3"/>
      <c r="B783" s="3"/>
      <c r="C783" s="3"/>
      <c r="D783" s="3"/>
      <c r="E783" s="3"/>
      <c r="F783" s="3"/>
      <c r="G783" s="3"/>
    </row>
    <row r="784" spans="1:7" ht="15.75" customHeight="1" x14ac:dyDescent="0.2">
      <c r="A784" s="3"/>
      <c r="B784" s="3"/>
      <c r="C784" s="3"/>
      <c r="D784" s="3"/>
      <c r="E784" s="3"/>
      <c r="F784" s="3"/>
      <c r="G784" s="3"/>
    </row>
    <row r="785" spans="1:7" ht="15.75" customHeight="1" x14ac:dyDescent="0.2">
      <c r="A785" s="3"/>
      <c r="B785" s="3"/>
      <c r="C785" s="3"/>
      <c r="D785" s="3"/>
      <c r="E785" s="3"/>
      <c r="F785" s="3"/>
      <c r="G785" s="3"/>
    </row>
    <row r="786" spans="1:7" ht="15.75" customHeight="1" x14ac:dyDescent="0.2">
      <c r="A786" s="3"/>
      <c r="B786" s="3"/>
      <c r="C786" s="3"/>
      <c r="D786" s="3"/>
      <c r="E786" s="3"/>
      <c r="F786" s="3"/>
      <c r="G786" s="3"/>
    </row>
    <row r="787" spans="1:7" ht="15.75" customHeight="1" x14ac:dyDescent="0.2">
      <c r="A787" s="3"/>
      <c r="B787" s="3"/>
      <c r="C787" s="3"/>
      <c r="D787" s="3"/>
      <c r="E787" s="3"/>
      <c r="F787" s="3"/>
      <c r="G787" s="3"/>
    </row>
    <row r="788" spans="1:7" ht="15.75" customHeight="1" x14ac:dyDescent="0.2">
      <c r="A788" s="3"/>
      <c r="B788" s="3"/>
      <c r="C788" s="3"/>
      <c r="D788" s="3"/>
      <c r="E788" s="3"/>
      <c r="F788" s="3"/>
      <c r="G788" s="3"/>
    </row>
    <row r="789" spans="1:7" ht="15.75" customHeight="1" x14ac:dyDescent="0.2">
      <c r="A789" s="3"/>
      <c r="B789" s="3"/>
      <c r="C789" s="3"/>
      <c r="D789" s="3"/>
      <c r="E789" s="3"/>
      <c r="F789" s="3"/>
      <c r="G789" s="3"/>
    </row>
    <row r="790" spans="1:7" ht="15.75" customHeight="1" x14ac:dyDescent="0.2">
      <c r="A790" s="3"/>
      <c r="B790" s="3"/>
      <c r="C790" s="3"/>
      <c r="D790" s="3"/>
      <c r="E790" s="3"/>
      <c r="F790" s="3"/>
      <c r="G790" s="3"/>
    </row>
    <row r="791" spans="1:7" ht="15.75" customHeight="1" x14ac:dyDescent="0.2">
      <c r="A791" s="3"/>
      <c r="B791" s="3"/>
      <c r="C791" s="3"/>
      <c r="D791" s="3"/>
      <c r="E791" s="3"/>
      <c r="F791" s="3"/>
      <c r="G791" s="3"/>
    </row>
    <row r="792" spans="1:7" ht="15.75" customHeight="1" x14ac:dyDescent="0.2">
      <c r="A792" s="3"/>
      <c r="B792" s="3"/>
      <c r="C792" s="3"/>
      <c r="D792" s="3"/>
      <c r="E792" s="3"/>
      <c r="F792" s="3"/>
      <c r="G792" s="3"/>
    </row>
    <row r="793" spans="1:7" ht="15.75" customHeight="1" x14ac:dyDescent="0.2">
      <c r="A793" s="3"/>
      <c r="B793" s="3"/>
      <c r="C793" s="3"/>
      <c r="D793" s="3"/>
      <c r="E793" s="3"/>
      <c r="F793" s="3"/>
      <c r="G793" s="3"/>
    </row>
    <row r="794" spans="1:7" ht="15.75" customHeight="1" x14ac:dyDescent="0.2">
      <c r="A794" s="3"/>
      <c r="B794" s="3"/>
      <c r="C794" s="3"/>
      <c r="D794" s="3"/>
      <c r="E794" s="3"/>
      <c r="F794" s="3"/>
      <c r="G794" s="3"/>
    </row>
    <row r="795" spans="1:7" ht="15.75" customHeight="1" x14ac:dyDescent="0.2">
      <c r="A795" s="3"/>
      <c r="B795" s="3"/>
      <c r="C795" s="3"/>
      <c r="D795" s="3"/>
      <c r="E795" s="3"/>
      <c r="F795" s="3"/>
      <c r="G795" s="3"/>
    </row>
    <row r="796" spans="1:7" ht="15.75" customHeight="1" x14ac:dyDescent="0.2">
      <c r="A796" s="3"/>
      <c r="B796" s="3"/>
      <c r="C796" s="3"/>
      <c r="D796" s="3"/>
      <c r="E796" s="3"/>
      <c r="F796" s="3"/>
      <c r="G796" s="3"/>
    </row>
    <row r="797" spans="1:7" ht="15.75" customHeight="1" x14ac:dyDescent="0.2">
      <c r="A797" s="3"/>
      <c r="B797" s="3"/>
      <c r="C797" s="3"/>
      <c r="D797" s="3"/>
      <c r="E797" s="3"/>
      <c r="F797" s="3"/>
      <c r="G797" s="3"/>
    </row>
    <row r="798" spans="1:7" ht="15.75" customHeight="1" x14ac:dyDescent="0.2">
      <c r="A798" s="3"/>
      <c r="B798" s="3"/>
      <c r="C798" s="3"/>
      <c r="D798" s="3"/>
      <c r="E798" s="3"/>
      <c r="F798" s="3"/>
      <c r="G798" s="3"/>
    </row>
    <row r="799" spans="1:7" ht="15.75" customHeight="1" x14ac:dyDescent="0.2">
      <c r="A799" s="3"/>
      <c r="B799" s="3"/>
      <c r="C799" s="3"/>
      <c r="D799" s="3"/>
      <c r="E799" s="3"/>
      <c r="F799" s="3"/>
      <c r="G799" s="3"/>
    </row>
    <row r="800" spans="1:7" ht="15.75" customHeight="1" x14ac:dyDescent="0.2">
      <c r="A800" s="3"/>
      <c r="B800" s="3"/>
      <c r="C800" s="3"/>
      <c r="D800" s="3"/>
      <c r="E800" s="3"/>
      <c r="F800" s="3"/>
      <c r="G800" s="3"/>
    </row>
    <row r="801" spans="1:7" ht="15.75" customHeight="1" x14ac:dyDescent="0.2">
      <c r="A801" s="3"/>
      <c r="B801" s="3"/>
      <c r="C801" s="3"/>
      <c r="D801" s="3"/>
      <c r="E801" s="3"/>
      <c r="F801" s="3"/>
      <c r="G801" s="3"/>
    </row>
    <row r="802" spans="1:7" ht="15.75" customHeight="1" x14ac:dyDescent="0.2">
      <c r="A802" s="3"/>
      <c r="B802" s="3"/>
      <c r="C802" s="3"/>
      <c r="D802" s="3"/>
      <c r="E802" s="3"/>
      <c r="F802" s="3"/>
      <c r="G802" s="3"/>
    </row>
    <row r="803" spans="1:7" ht="15.75" customHeight="1" x14ac:dyDescent="0.2">
      <c r="A803" s="3"/>
      <c r="B803" s="3"/>
      <c r="C803" s="3"/>
      <c r="D803" s="3"/>
      <c r="E803" s="3"/>
      <c r="F803" s="3"/>
      <c r="G803" s="3"/>
    </row>
    <row r="804" spans="1:7" ht="15.75" customHeight="1" x14ac:dyDescent="0.2">
      <c r="A804" s="3"/>
      <c r="B804" s="3"/>
      <c r="C804" s="3"/>
      <c r="D804" s="3"/>
      <c r="E804" s="3"/>
      <c r="F804" s="3"/>
      <c r="G804" s="3"/>
    </row>
    <row r="805" spans="1:7" ht="15.75" customHeight="1" x14ac:dyDescent="0.2">
      <c r="A805" s="3"/>
      <c r="B805" s="3"/>
      <c r="C805" s="3"/>
      <c r="D805" s="3"/>
      <c r="E805" s="3"/>
      <c r="F805" s="3"/>
      <c r="G805" s="3"/>
    </row>
    <row r="806" spans="1:7" ht="15.75" customHeight="1" x14ac:dyDescent="0.2">
      <c r="A806" s="3"/>
      <c r="B806" s="3"/>
      <c r="C806" s="3"/>
      <c r="D806" s="3"/>
      <c r="E806" s="3"/>
      <c r="F806" s="3"/>
      <c r="G806" s="3"/>
    </row>
    <row r="807" spans="1:7" ht="15.75" customHeight="1" x14ac:dyDescent="0.2">
      <c r="A807" s="3"/>
      <c r="B807" s="3"/>
      <c r="C807" s="3"/>
      <c r="D807" s="3"/>
      <c r="E807" s="3"/>
      <c r="F807" s="3"/>
      <c r="G807" s="3"/>
    </row>
    <row r="808" spans="1:7" ht="15.75" customHeight="1" x14ac:dyDescent="0.2">
      <c r="A808" s="3"/>
      <c r="B808" s="3"/>
      <c r="C808" s="3"/>
      <c r="D808" s="3"/>
      <c r="E808" s="3"/>
      <c r="F808" s="3"/>
      <c r="G808" s="3"/>
    </row>
    <row r="809" spans="1:7" ht="15.75" customHeight="1" x14ac:dyDescent="0.2">
      <c r="A809" s="3"/>
      <c r="B809" s="3"/>
      <c r="C809" s="3"/>
      <c r="D809" s="3"/>
      <c r="E809" s="3"/>
      <c r="F809" s="3"/>
      <c r="G809" s="3"/>
    </row>
    <row r="810" spans="1:7" ht="15.75" customHeight="1" x14ac:dyDescent="0.2">
      <c r="A810" s="3"/>
      <c r="B810" s="3"/>
      <c r="C810" s="3"/>
      <c r="D810" s="3"/>
      <c r="E810" s="3"/>
      <c r="F810" s="3"/>
      <c r="G810" s="3"/>
    </row>
    <row r="811" spans="1:7" ht="15.75" customHeight="1" x14ac:dyDescent="0.2">
      <c r="A811" s="3"/>
      <c r="B811" s="3"/>
      <c r="C811" s="3"/>
      <c r="D811" s="3"/>
      <c r="E811" s="3"/>
      <c r="F811" s="3"/>
      <c r="G811" s="3"/>
    </row>
    <row r="812" spans="1:7" ht="15.75" customHeight="1" x14ac:dyDescent="0.2">
      <c r="A812" s="3"/>
      <c r="B812" s="3"/>
      <c r="C812" s="3"/>
      <c r="D812" s="3"/>
      <c r="E812" s="3"/>
      <c r="F812" s="3"/>
      <c r="G812" s="3"/>
    </row>
    <row r="813" spans="1:7" ht="15.75" customHeight="1" x14ac:dyDescent="0.2">
      <c r="A813" s="3"/>
      <c r="B813" s="3"/>
      <c r="C813" s="3"/>
      <c r="D813" s="3"/>
      <c r="E813" s="3"/>
      <c r="F813" s="3"/>
      <c r="G813" s="3"/>
    </row>
    <row r="814" spans="1:7" ht="15.75" customHeight="1" x14ac:dyDescent="0.2">
      <c r="A814" s="3"/>
      <c r="B814" s="3"/>
      <c r="C814" s="3"/>
      <c r="D814" s="3"/>
      <c r="E814" s="3"/>
      <c r="F814" s="3"/>
      <c r="G814" s="3"/>
    </row>
    <row r="815" spans="1:7" ht="15.75" customHeight="1" x14ac:dyDescent="0.2">
      <c r="A815" s="3"/>
      <c r="B815" s="3"/>
      <c r="C815" s="3"/>
      <c r="D815" s="3"/>
      <c r="E815" s="3"/>
      <c r="F815" s="3"/>
      <c r="G815" s="3"/>
    </row>
    <row r="816" spans="1:7" ht="15.75" customHeight="1" x14ac:dyDescent="0.2">
      <c r="A816" s="3"/>
      <c r="B816" s="3"/>
      <c r="C816" s="3"/>
      <c r="D816" s="3"/>
      <c r="E816" s="3"/>
      <c r="F816" s="3"/>
      <c r="G816" s="3"/>
    </row>
    <row r="817" spans="1:7" ht="15.75" customHeight="1" x14ac:dyDescent="0.2">
      <c r="A817" s="3"/>
      <c r="B817" s="3"/>
      <c r="C817" s="3"/>
      <c r="D817" s="3"/>
      <c r="E817" s="3"/>
      <c r="F817" s="3"/>
      <c r="G817" s="3"/>
    </row>
    <row r="818" spans="1:7" ht="15.75" customHeight="1" x14ac:dyDescent="0.2">
      <c r="A818" s="3"/>
      <c r="B818" s="3"/>
      <c r="C818" s="3"/>
      <c r="D818" s="3"/>
      <c r="E818" s="3"/>
      <c r="F818" s="3"/>
      <c r="G818" s="3"/>
    </row>
    <row r="819" spans="1:7" ht="15.75" customHeight="1" x14ac:dyDescent="0.2">
      <c r="A819" s="3"/>
      <c r="B819" s="3"/>
      <c r="C819" s="3"/>
      <c r="D819" s="3"/>
      <c r="E819" s="3"/>
      <c r="F819" s="3"/>
      <c r="G819" s="3"/>
    </row>
    <row r="820" spans="1:7" ht="15.75" customHeight="1" x14ac:dyDescent="0.2">
      <c r="A820" s="3"/>
      <c r="B820" s="3"/>
      <c r="C820" s="3"/>
      <c r="D820" s="3"/>
      <c r="E820" s="3"/>
      <c r="F820" s="3"/>
      <c r="G820" s="3"/>
    </row>
    <row r="821" spans="1:7" ht="15.75" customHeight="1" x14ac:dyDescent="0.2">
      <c r="A821" s="3"/>
      <c r="B821" s="3"/>
      <c r="C821" s="3"/>
      <c r="D821" s="3"/>
      <c r="E821" s="3"/>
      <c r="F821" s="3"/>
      <c r="G821" s="3"/>
    </row>
    <row r="822" spans="1:7" ht="15.75" customHeight="1" x14ac:dyDescent="0.2">
      <c r="A822" s="3"/>
      <c r="B822" s="3"/>
      <c r="C822" s="3"/>
      <c r="D822" s="3"/>
      <c r="E822" s="3"/>
      <c r="F822" s="3"/>
      <c r="G822" s="3"/>
    </row>
    <row r="823" spans="1:7" ht="15.75" customHeight="1" x14ac:dyDescent="0.2">
      <c r="A823" s="3"/>
      <c r="B823" s="3"/>
      <c r="C823" s="3"/>
      <c r="D823" s="3"/>
      <c r="E823" s="3"/>
      <c r="F823" s="3"/>
      <c r="G823" s="3"/>
    </row>
    <row r="824" spans="1:7" ht="15.75" customHeight="1" x14ac:dyDescent="0.2">
      <c r="A824" s="3"/>
      <c r="B824" s="3"/>
      <c r="C824" s="3"/>
      <c r="D824" s="3"/>
      <c r="E824" s="3"/>
      <c r="F824" s="3"/>
      <c r="G824" s="3"/>
    </row>
    <row r="825" spans="1:7" ht="15.75" customHeight="1" x14ac:dyDescent="0.2">
      <c r="A825" s="3"/>
      <c r="B825" s="3"/>
      <c r="C825" s="3"/>
      <c r="D825" s="3"/>
      <c r="E825" s="3"/>
      <c r="F825" s="3"/>
      <c r="G825" s="3"/>
    </row>
    <row r="826" spans="1:7" ht="15.75" customHeight="1" x14ac:dyDescent="0.2">
      <c r="A826" s="3"/>
      <c r="B826" s="3"/>
      <c r="C826" s="3"/>
      <c r="D826" s="3"/>
      <c r="E826" s="3"/>
      <c r="F826" s="3"/>
      <c r="G826" s="3"/>
    </row>
    <row r="827" spans="1:7" ht="15.75" customHeight="1" x14ac:dyDescent="0.2">
      <c r="A827" s="3"/>
      <c r="B827" s="3"/>
      <c r="C827" s="3"/>
      <c r="D827" s="3"/>
      <c r="E827" s="3"/>
      <c r="F827" s="3"/>
      <c r="G827" s="3"/>
    </row>
    <row r="828" spans="1:7" ht="15.75" customHeight="1" x14ac:dyDescent="0.2">
      <c r="A828" s="3"/>
      <c r="B828" s="3"/>
      <c r="C828" s="3"/>
      <c r="D828" s="3"/>
      <c r="E828" s="3"/>
      <c r="F828" s="3"/>
      <c r="G828" s="3"/>
    </row>
    <row r="829" spans="1:7" ht="15.75" customHeight="1" x14ac:dyDescent="0.2">
      <c r="A829" s="3"/>
      <c r="B829" s="3"/>
      <c r="C829" s="3"/>
      <c r="D829" s="3"/>
      <c r="E829" s="3"/>
      <c r="F829" s="3"/>
      <c r="G829" s="3"/>
    </row>
    <row r="830" spans="1:7" ht="15.75" customHeight="1" x14ac:dyDescent="0.2">
      <c r="A830" s="3"/>
      <c r="B830" s="3"/>
      <c r="C830" s="3"/>
      <c r="D830" s="3"/>
      <c r="E830" s="3"/>
      <c r="F830" s="3"/>
      <c r="G830" s="3"/>
    </row>
    <row r="831" spans="1:7" ht="15.75" customHeight="1" x14ac:dyDescent="0.2">
      <c r="A831" s="3"/>
      <c r="B831" s="3"/>
      <c r="C831" s="3"/>
      <c r="D831" s="3"/>
      <c r="E831" s="3"/>
      <c r="F831" s="3"/>
      <c r="G831" s="3"/>
    </row>
    <row r="832" spans="1:7" ht="15.75" customHeight="1" x14ac:dyDescent="0.2">
      <c r="A832" s="3"/>
      <c r="B832" s="3"/>
      <c r="C832" s="3"/>
      <c r="D832" s="3"/>
      <c r="E832" s="3"/>
      <c r="F832" s="3"/>
      <c r="G832" s="3"/>
    </row>
    <row r="833" spans="1:7" ht="15.75" customHeight="1" x14ac:dyDescent="0.2">
      <c r="A833" s="3"/>
      <c r="B833" s="3"/>
      <c r="C833" s="3"/>
      <c r="D833" s="3"/>
      <c r="E833" s="3"/>
      <c r="F833" s="3"/>
      <c r="G833" s="3"/>
    </row>
    <row r="834" spans="1:7" ht="15.75" customHeight="1" x14ac:dyDescent="0.2">
      <c r="A834" s="3"/>
      <c r="B834" s="3"/>
      <c r="C834" s="3"/>
      <c r="D834" s="3"/>
      <c r="E834" s="3"/>
      <c r="F834" s="3"/>
      <c r="G834" s="3"/>
    </row>
    <row r="835" spans="1:7" ht="15.75" customHeight="1" x14ac:dyDescent="0.2">
      <c r="A835" s="3"/>
      <c r="B835" s="3"/>
      <c r="C835" s="3"/>
      <c r="D835" s="3"/>
      <c r="E835" s="3"/>
      <c r="F835" s="3"/>
      <c r="G835" s="3"/>
    </row>
    <row r="836" spans="1:7" ht="15.75" customHeight="1" x14ac:dyDescent="0.2">
      <c r="A836" s="3"/>
      <c r="B836" s="3"/>
      <c r="C836" s="3"/>
      <c r="D836" s="3"/>
      <c r="E836" s="3"/>
      <c r="F836" s="3"/>
      <c r="G836" s="3"/>
    </row>
    <row r="837" spans="1:7" ht="15.75" customHeight="1" x14ac:dyDescent="0.2">
      <c r="A837" s="3"/>
      <c r="B837" s="3"/>
      <c r="C837" s="3"/>
      <c r="D837" s="3"/>
      <c r="E837" s="3"/>
      <c r="F837" s="3"/>
      <c r="G837" s="3"/>
    </row>
    <row r="838" spans="1:7" ht="15.75" customHeight="1" x14ac:dyDescent="0.2">
      <c r="A838" s="3"/>
      <c r="B838" s="3"/>
      <c r="C838" s="3"/>
      <c r="D838" s="3"/>
      <c r="E838" s="3"/>
      <c r="F838" s="3"/>
      <c r="G838" s="3"/>
    </row>
    <row r="839" spans="1:7" ht="15.75" customHeight="1" x14ac:dyDescent="0.2">
      <c r="A839" s="3"/>
      <c r="B839" s="3"/>
      <c r="C839" s="3"/>
      <c r="D839" s="3"/>
      <c r="E839" s="3"/>
      <c r="F839" s="3"/>
      <c r="G839" s="3"/>
    </row>
    <row r="840" spans="1:7" ht="15.75" customHeight="1" x14ac:dyDescent="0.2">
      <c r="A840" s="3"/>
      <c r="B840" s="3"/>
      <c r="C840" s="3"/>
      <c r="D840" s="3"/>
      <c r="E840" s="3"/>
      <c r="F840" s="3"/>
      <c r="G840" s="3"/>
    </row>
    <row r="841" spans="1:7" ht="15.75" customHeight="1" x14ac:dyDescent="0.2">
      <c r="A841" s="3"/>
      <c r="B841" s="3"/>
      <c r="C841" s="3"/>
      <c r="D841" s="3"/>
      <c r="E841" s="3"/>
      <c r="F841" s="3"/>
      <c r="G841" s="3"/>
    </row>
    <row r="842" spans="1:7" ht="15.75" customHeight="1" x14ac:dyDescent="0.2">
      <c r="A842" s="3"/>
      <c r="B842" s="3"/>
      <c r="C842" s="3"/>
      <c r="D842" s="3"/>
      <c r="E842" s="3"/>
      <c r="F842" s="3"/>
      <c r="G842" s="3"/>
    </row>
    <row r="843" spans="1:7" ht="15.75" customHeight="1" x14ac:dyDescent="0.2">
      <c r="A843" s="3"/>
      <c r="B843" s="3"/>
      <c r="C843" s="3"/>
      <c r="D843" s="3"/>
      <c r="E843" s="3"/>
      <c r="F843" s="3"/>
      <c r="G843" s="3"/>
    </row>
    <row r="844" spans="1:7" ht="15.75" customHeight="1" x14ac:dyDescent="0.2">
      <c r="A844" s="3"/>
      <c r="B844" s="3"/>
      <c r="C844" s="3"/>
      <c r="D844" s="3"/>
      <c r="E844" s="3"/>
      <c r="F844" s="3"/>
      <c r="G844" s="3"/>
    </row>
    <row r="845" spans="1:7" ht="15.75" customHeight="1" x14ac:dyDescent="0.2">
      <c r="A845" s="3"/>
      <c r="B845" s="3"/>
      <c r="C845" s="3"/>
      <c r="D845" s="3"/>
      <c r="E845" s="3"/>
      <c r="F845" s="3"/>
      <c r="G845" s="3"/>
    </row>
    <row r="846" spans="1:7" ht="15.75" customHeight="1" x14ac:dyDescent="0.2">
      <c r="A846" s="3"/>
      <c r="B846" s="3"/>
      <c r="C846" s="3"/>
      <c r="D846" s="3"/>
      <c r="E846" s="3"/>
      <c r="F846" s="3"/>
      <c r="G846" s="3"/>
    </row>
    <row r="847" spans="1:7" ht="15.75" customHeight="1" x14ac:dyDescent="0.2">
      <c r="A847" s="3"/>
      <c r="B847" s="3"/>
      <c r="C847" s="3"/>
      <c r="D847" s="3"/>
      <c r="E847" s="3"/>
      <c r="F847" s="3"/>
      <c r="G847" s="3"/>
    </row>
    <row r="848" spans="1:7" ht="15.75" customHeight="1" x14ac:dyDescent="0.2">
      <c r="A848" s="3"/>
      <c r="B848" s="3"/>
      <c r="C848" s="3"/>
      <c r="D848" s="3"/>
      <c r="E848" s="3"/>
      <c r="F848" s="3"/>
      <c r="G848" s="3"/>
    </row>
    <row r="849" spans="1:7" ht="15.75" customHeight="1" x14ac:dyDescent="0.2">
      <c r="A849" s="3"/>
      <c r="B849" s="3"/>
      <c r="C849" s="3"/>
      <c r="D849" s="3"/>
      <c r="E849" s="3"/>
      <c r="F849" s="3"/>
      <c r="G849" s="3"/>
    </row>
    <row r="850" spans="1:7" ht="15.75" customHeight="1" x14ac:dyDescent="0.2">
      <c r="A850" s="3"/>
      <c r="B850" s="3"/>
      <c r="C850" s="3"/>
      <c r="D850" s="3"/>
      <c r="E850" s="3"/>
      <c r="F850" s="3"/>
      <c r="G850" s="3"/>
    </row>
    <row r="851" spans="1:7" ht="15.75" customHeight="1" x14ac:dyDescent="0.2">
      <c r="A851" s="3"/>
      <c r="B851" s="3"/>
      <c r="C851" s="3"/>
      <c r="D851" s="3"/>
      <c r="E851" s="3"/>
      <c r="F851" s="3"/>
      <c r="G851" s="3"/>
    </row>
    <row r="852" spans="1:7" ht="15.75" customHeight="1" x14ac:dyDescent="0.2">
      <c r="A852" s="3"/>
      <c r="B852" s="3"/>
      <c r="C852" s="3"/>
      <c r="D852" s="3"/>
      <c r="E852" s="3"/>
      <c r="F852" s="3"/>
      <c r="G852" s="3"/>
    </row>
    <row r="853" spans="1:7" ht="15.75" customHeight="1" x14ac:dyDescent="0.2">
      <c r="A853" s="3"/>
      <c r="B853" s="3"/>
      <c r="C853" s="3"/>
      <c r="D853" s="3"/>
      <c r="E853" s="3"/>
      <c r="F853" s="3"/>
      <c r="G853" s="3"/>
    </row>
    <row r="854" spans="1:7" ht="15.75" customHeight="1" x14ac:dyDescent="0.2">
      <c r="A854" s="3"/>
      <c r="B854" s="3"/>
      <c r="C854" s="3"/>
      <c r="D854" s="3"/>
      <c r="E854" s="3"/>
      <c r="F854" s="3"/>
      <c r="G854" s="3"/>
    </row>
    <row r="855" spans="1:7" ht="15.75" customHeight="1" x14ac:dyDescent="0.2">
      <c r="A855" s="3"/>
      <c r="B855" s="3"/>
      <c r="C855" s="3"/>
      <c r="D855" s="3"/>
      <c r="E855" s="3"/>
      <c r="F855" s="3"/>
      <c r="G855" s="3"/>
    </row>
    <row r="856" spans="1:7" ht="15.75" customHeight="1" x14ac:dyDescent="0.2">
      <c r="A856" s="3"/>
      <c r="B856" s="3"/>
      <c r="C856" s="3"/>
      <c r="D856" s="3"/>
      <c r="E856" s="3"/>
      <c r="F856" s="3"/>
      <c r="G856" s="3"/>
    </row>
    <row r="857" spans="1:7" ht="15.75" customHeight="1" x14ac:dyDescent="0.2">
      <c r="A857" s="3"/>
      <c r="B857" s="3"/>
      <c r="C857" s="3"/>
      <c r="D857" s="3"/>
      <c r="E857" s="3"/>
      <c r="F857" s="3"/>
      <c r="G857" s="3"/>
    </row>
    <row r="858" spans="1:7" ht="15.75" customHeight="1" x14ac:dyDescent="0.2">
      <c r="A858" s="3"/>
      <c r="B858" s="3"/>
      <c r="C858" s="3"/>
      <c r="D858" s="3"/>
      <c r="E858" s="3"/>
      <c r="F858" s="3"/>
      <c r="G858" s="3"/>
    </row>
    <row r="859" spans="1:7" ht="15.75" customHeight="1" x14ac:dyDescent="0.2">
      <c r="A859" s="3"/>
      <c r="B859" s="3"/>
      <c r="C859" s="3"/>
      <c r="D859" s="3"/>
      <c r="E859" s="3"/>
      <c r="F859" s="3"/>
      <c r="G859" s="3"/>
    </row>
    <row r="860" spans="1:7" ht="15.75" customHeight="1" x14ac:dyDescent="0.2">
      <c r="A860" s="3"/>
      <c r="B860" s="3"/>
      <c r="C860" s="3"/>
      <c r="D860" s="3"/>
      <c r="E860" s="3"/>
      <c r="F860" s="3"/>
      <c r="G860" s="3"/>
    </row>
    <row r="861" spans="1:7" ht="15.75" customHeight="1" x14ac:dyDescent="0.2">
      <c r="A861" s="3"/>
      <c r="B861" s="3"/>
      <c r="C861" s="3"/>
      <c r="D861" s="3"/>
      <c r="E861" s="3"/>
      <c r="F861" s="3"/>
      <c r="G861" s="3"/>
    </row>
    <row r="862" spans="1:7" ht="15.75" customHeight="1" x14ac:dyDescent="0.2">
      <c r="A862" s="3"/>
      <c r="B862" s="3"/>
      <c r="C862" s="3"/>
      <c r="D862" s="3"/>
      <c r="E862" s="3"/>
      <c r="F862" s="3"/>
      <c r="G862" s="3"/>
    </row>
    <row r="863" spans="1:7" ht="15.75" customHeight="1" x14ac:dyDescent="0.2">
      <c r="A863" s="3"/>
      <c r="B863" s="3"/>
      <c r="C863" s="3"/>
      <c r="D863" s="3"/>
      <c r="E863" s="3"/>
      <c r="F863" s="3"/>
      <c r="G863" s="3"/>
    </row>
    <row r="864" spans="1:7" ht="15.75" customHeight="1" x14ac:dyDescent="0.2">
      <c r="A864" s="3"/>
      <c r="B864" s="3"/>
      <c r="C864" s="3"/>
      <c r="D864" s="3"/>
      <c r="E864" s="3"/>
      <c r="F864" s="3"/>
      <c r="G864" s="3"/>
    </row>
    <row r="865" spans="1:7" ht="15.75" customHeight="1" x14ac:dyDescent="0.2">
      <c r="A865" s="3"/>
      <c r="B865" s="3"/>
      <c r="C865" s="3"/>
      <c r="D865" s="3"/>
      <c r="E865" s="3"/>
      <c r="F865" s="3"/>
      <c r="G865" s="3"/>
    </row>
    <row r="866" spans="1:7" ht="15.75" customHeight="1" x14ac:dyDescent="0.2">
      <c r="A866" s="3"/>
      <c r="B866" s="3"/>
      <c r="C866" s="3"/>
      <c r="D866" s="3"/>
      <c r="E866" s="3"/>
      <c r="F866" s="3"/>
      <c r="G866" s="3"/>
    </row>
    <row r="867" spans="1:7" ht="15.75" customHeight="1" x14ac:dyDescent="0.2">
      <c r="A867" s="3"/>
      <c r="B867" s="3"/>
      <c r="C867" s="3"/>
      <c r="D867" s="3"/>
      <c r="E867" s="3"/>
      <c r="F867" s="3"/>
      <c r="G867" s="3"/>
    </row>
    <row r="868" spans="1:7" ht="15.75" customHeight="1" x14ac:dyDescent="0.2">
      <c r="A868" s="3"/>
      <c r="B868" s="3"/>
      <c r="C868" s="3"/>
      <c r="D868" s="3"/>
      <c r="E868" s="3"/>
      <c r="F868" s="3"/>
      <c r="G868" s="3"/>
    </row>
    <row r="869" spans="1:7" ht="15.75" customHeight="1" x14ac:dyDescent="0.2">
      <c r="A869" s="3"/>
      <c r="B869" s="3"/>
      <c r="C869" s="3"/>
      <c r="D869" s="3"/>
      <c r="E869" s="3"/>
      <c r="F869" s="3"/>
      <c r="G869" s="3"/>
    </row>
    <row r="870" spans="1:7" ht="15.75" customHeight="1" x14ac:dyDescent="0.2">
      <c r="A870" s="3"/>
      <c r="B870" s="3"/>
      <c r="C870" s="3"/>
      <c r="D870" s="3"/>
      <c r="E870" s="3"/>
      <c r="F870" s="3"/>
      <c r="G870" s="3"/>
    </row>
    <row r="871" spans="1:7" ht="15.75" customHeight="1" x14ac:dyDescent="0.2">
      <c r="A871" s="3"/>
      <c r="B871" s="3"/>
      <c r="C871" s="3"/>
      <c r="D871" s="3"/>
      <c r="E871" s="3"/>
      <c r="F871" s="3"/>
      <c r="G871" s="3"/>
    </row>
    <row r="872" spans="1:7" ht="15.75" customHeight="1" x14ac:dyDescent="0.2">
      <c r="A872" s="3"/>
      <c r="B872" s="3"/>
      <c r="C872" s="3"/>
      <c r="D872" s="3"/>
      <c r="E872" s="3"/>
      <c r="F872" s="3"/>
      <c r="G872" s="3"/>
    </row>
    <row r="873" spans="1:7" ht="15.75" customHeight="1" x14ac:dyDescent="0.2">
      <c r="A873" s="3"/>
      <c r="B873" s="3"/>
      <c r="C873" s="3"/>
      <c r="D873" s="3"/>
      <c r="E873" s="3"/>
      <c r="F873" s="3"/>
      <c r="G873" s="3"/>
    </row>
    <row r="874" spans="1:7" ht="15.75" customHeight="1" x14ac:dyDescent="0.2">
      <c r="A874" s="3"/>
      <c r="B874" s="3"/>
      <c r="C874" s="3"/>
      <c r="D874" s="3"/>
      <c r="E874" s="3"/>
      <c r="F874" s="3"/>
      <c r="G874" s="3"/>
    </row>
    <row r="875" spans="1:7" ht="15.75" customHeight="1" x14ac:dyDescent="0.2">
      <c r="A875" s="3"/>
      <c r="B875" s="3"/>
      <c r="C875" s="3"/>
      <c r="D875" s="3"/>
      <c r="E875" s="3"/>
      <c r="F875" s="3"/>
      <c r="G875" s="3"/>
    </row>
    <row r="876" spans="1:7" ht="15.75" customHeight="1" x14ac:dyDescent="0.2">
      <c r="A876" s="3"/>
      <c r="B876" s="3"/>
      <c r="C876" s="3"/>
      <c r="D876" s="3"/>
      <c r="E876" s="3"/>
      <c r="F876" s="3"/>
      <c r="G876" s="3"/>
    </row>
    <row r="877" spans="1:7" ht="15.75" customHeight="1" x14ac:dyDescent="0.2">
      <c r="A877" s="3"/>
      <c r="B877" s="3"/>
      <c r="C877" s="3"/>
      <c r="D877" s="3"/>
      <c r="E877" s="3"/>
      <c r="F877" s="3"/>
      <c r="G877" s="3"/>
    </row>
    <row r="878" spans="1:7" ht="15.75" customHeight="1" x14ac:dyDescent="0.2">
      <c r="A878" s="3"/>
      <c r="B878" s="3"/>
      <c r="C878" s="3"/>
      <c r="D878" s="3"/>
      <c r="E878" s="3"/>
      <c r="F878" s="3"/>
      <c r="G878" s="3"/>
    </row>
    <row r="879" spans="1:7" ht="15.75" customHeight="1" x14ac:dyDescent="0.2">
      <c r="A879" s="3"/>
      <c r="B879" s="3"/>
      <c r="C879" s="3"/>
      <c r="D879" s="3"/>
      <c r="E879" s="3"/>
      <c r="F879" s="3"/>
      <c r="G879" s="3"/>
    </row>
    <row r="880" spans="1:7" ht="15.75" customHeight="1" x14ac:dyDescent="0.2">
      <c r="A880" s="3"/>
      <c r="B880" s="3"/>
      <c r="C880" s="3"/>
      <c r="D880" s="3"/>
      <c r="E880" s="3"/>
      <c r="F880" s="3"/>
      <c r="G880" s="3"/>
    </row>
    <row r="881" spans="1:7" ht="15.75" customHeight="1" x14ac:dyDescent="0.2">
      <c r="A881" s="3"/>
      <c r="B881" s="3"/>
      <c r="C881" s="3"/>
      <c r="D881" s="3"/>
      <c r="E881" s="3"/>
      <c r="F881" s="3"/>
      <c r="G881" s="3"/>
    </row>
    <row r="882" spans="1:7" ht="15.75" customHeight="1" x14ac:dyDescent="0.2">
      <c r="A882" s="3"/>
      <c r="B882" s="3"/>
      <c r="C882" s="3"/>
      <c r="D882" s="3"/>
      <c r="E882" s="3"/>
      <c r="F882" s="3"/>
      <c r="G882" s="3"/>
    </row>
    <row r="883" spans="1:7" ht="15.75" customHeight="1" x14ac:dyDescent="0.2">
      <c r="A883" s="3"/>
      <c r="B883" s="3"/>
      <c r="C883" s="3"/>
      <c r="D883" s="3"/>
      <c r="E883" s="3"/>
      <c r="F883" s="3"/>
      <c r="G883" s="3"/>
    </row>
    <row r="884" spans="1:7" ht="15.75" customHeight="1" x14ac:dyDescent="0.2">
      <c r="A884" s="3"/>
      <c r="B884" s="3"/>
      <c r="C884" s="3"/>
      <c r="D884" s="3"/>
      <c r="E884" s="3"/>
      <c r="F884" s="3"/>
      <c r="G884" s="3"/>
    </row>
    <row r="885" spans="1:7" ht="15.75" customHeight="1" x14ac:dyDescent="0.2">
      <c r="A885" s="3"/>
      <c r="B885" s="3"/>
      <c r="C885" s="3"/>
      <c r="D885" s="3"/>
      <c r="E885" s="3"/>
      <c r="F885" s="3"/>
      <c r="G885" s="3"/>
    </row>
    <row r="886" spans="1:7" ht="15.75" customHeight="1" x14ac:dyDescent="0.2">
      <c r="A886" s="3"/>
      <c r="B886" s="3"/>
      <c r="C886" s="3"/>
      <c r="D886" s="3"/>
      <c r="E886" s="3"/>
      <c r="F886" s="3"/>
      <c r="G886" s="3"/>
    </row>
    <row r="887" spans="1:7" ht="15.75" customHeight="1" x14ac:dyDescent="0.2">
      <c r="A887" s="3"/>
      <c r="B887" s="3"/>
      <c r="C887" s="3"/>
      <c r="D887" s="3"/>
      <c r="E887" s="3"/>
      <c r="F887" s="3"/>
      <c r="G887" s="3"/>
    </row>
    <row r="888" spans="1:7" ht="15.75" customHeight="1" x14ac:dyDescent="0.2">
      <c r="A888" s="3"/>
      <c r="B888" s="3"/>
      <c r="C888" s="3"/>
      <c r="D888" s="3"/>
      <c r="E888" s="3"/>
      <c r="F888" s="3"/>
      <c r="G888" s="3"/>
    </row>
    <row r="889" spans="1:7" ht="15.75" customHeight="1" x14ac:dyDescent="0.2">
      <c r="A889" s="3"/>
      <c r="B889" s="3"/>
      <c r="C889" s="3"/>
      <c r="D889" s="3"/>
      <c r="E889" s="3"/>
      <c r="F889" s="3"/>
      <c r="G889" s="3"/>
    </row>
    <row r="890" spans="1:7" ht="15.75" customHeight="1" x14ac:dyDescent="0.2">
      <c r="A890" s="3"/>
      <c r="B890" s="3"/>
      <c r="C890" s="3"/>
      <c r="D890" s="3"/>
      <c r="E890" s="3"/>
      <c r="F890" s="3"/>
      <c r="G890" s="3"/>
    </row>
    <row r="891" spans="1:7" ht="15.75" customHeight="1" x14ac:dyDescent="0.2">
      <c r="A891" s="3"/>
      <c r="B891" s="3"/>
      <c r="C891" s="3"/>
      <c r="D891" s="3"/>
      <c r="E891" s="3"/>
      <c r="F891" s="3"/>
      <c r="G891" s="3"/>
    </row>
    <row r="892" spans="1:7" ht="15.75" customHeight="1" x14ac:dyDescent="0.2">
      <c r="A892" s="3"/>
      <c r="B892" s="3"/>
      <c r="C892" s="3"/>
      <c r="D892" s="3"/>
      <c r="E892" s="3"/>
      <c r="F892" s="3"/>
      <c r="G892" s="3"/>
    </row>
    <row r="893" spans="1:7" ht="15.75" customHeight="1" x14ac:dyDescent="0.2">
      <c r="A893" s="3"/>
      <c r="B893" s="3"/>
      <c r="C893" s="3"/>
      <c r="D893" s="3"/>
      <c r="E893" s="3"/>
      <c r="F893" s="3"/>
      <c r="G893" s="3"/>
    </row>
    <row r="894" spans="1:7" ht="15.75" customHeight="1" x14ac:dyDescent="0.2">
      <c r="A894" s="3"/>
      <c r="B894" s="3"/>
      <c r="C894" s="3"/>
      <c r="D894" s="3"/>
      <c r="E894" s="3"/>
      <c r="F894" s="3"/>
      <c r="G894" s="3"/>
    </row>
    <row r="895" spans="1:7" ht="15.75" customHeight="1" x14ac:dyDescent="0.2">
      <c r="A895" s="3"/>
      <c r="B895" s="3"/>
      <c r="C895" s="3"/>
      <c r="D895" s="3"/>
      <c r="E895" s="3"/>
      <c r="F895" s="3"/>
      <c r="G895" s="3"/>
    </row>
    <row r="896" spans="1:7" ht="15.75" customHeight="1" x14ac:dyDescent="0.2">
      <c r="A896" s="3"/>
      <c r="B896" s="3"/>
      <c r="C896" s="3"/>
      <c r="D896" s="3"/>
      <c r="E896" s="3"/>
      <c r="F896" s="3"/>
      <c r="G896" s="3"/>
    </row>
    <row r="897" spans="1:7" ht="15.75" customHeight="1" x14ac:dyDescent="0.2">
      <c r="A897" s="3"/>
      <c r="B897" s="3"/>
      <c r="C897" s="3"/>
      <c r="D897" s="3"/>
      <c r="E897" s="3"/>
      <c r="F897" s="3"/>
      <c r="G897" s="3"/>
    </row>
    <row r="898" spans="1:7" ht="15.75" customHeight="1" x14ac:dyDescent="0.2">
      <c r="A898" s="3"/>
      <c r="B898" s="3"/>
      <c r="C898" s="3"/>
      <c r="D898" s="3"/>
      <c r="E898" s="3"/>
      <c r="F898" s="3"/>
      <c r="G898" s="3"/>
    </row>
    <row r="899" spans="1:7" ht="15.75" customHeight="1" x14ac:dyDescent="0.2">
      <c r="A899" s="3"/>
      <c r="B899" s="3"/>
      <c r="C899" s="3"/>
      <c r="D899" s="3"/>
      <c r="E899" s="3"/>
      <c r="F899" s="3"/>
      <c r="G899" s="3"/>
    </row>
    <row r="900" spans="1:7" ht="15.75" customHeight="1" x14ac:dyDescent="0.2">
      <c r="A900" s="3"/>
      <c r="B900" s="3"/>
      <c r="C900" s="3"/>
      <c r="D900" s="3"/>
      <c r="E900" s="3"/>
      <c r="F900" s="3"/>
      <c r="G900" s="3"/>
    </row>
    <row r="901" spans="1:7" ht="15.75" customHeight="1" x14ac:dyDescent="0.2">
      <c r="A901" s="3"/>
      <c r="B901" s="3"/>
      <c r="C901" s="3"/>
      <c r="D901" s="3"/>
      <c r="E901" s="3"/>
      <c r="F901" s="3"/>
      <c r="G901" s="3"/>
    </row>
    <row r="902" spans="1:7" ht="15.75" customHeight="1" x14ac:dyDescent="0.2">
      <c r="A902" s="3"/>
      <c r="B902" s="3"/>
      <c r="C902" s="3"/>
      <c r="D902" s="3"/>
      <c r="E902" s="3"/>
      <c r="F902" s="3"/>
      <c r="G902" s="3"/>
    </row>
    <row r="903" spans="1:7" ht="15.75" customHeight="1" x14ac:dyDescent="0.2">
      <c r="A903" s="3"/>
      <c r="B903" s="3"/>
      <c r="C903" s="3"/>
      <c r="D903" s="3"/>
      <c r="E903" s="3"/>
      <c r="F903" s="3"/>
      <c r="G903" s="3"/>
    </row>
    <row r="904" spans="1:7" ht="15.75" customHeight="1" x14ac:dyDescent="0.2">
      <c r="A904" s="3"/>
      <c r="B904" s="3"/>
      <c r="C904" s="3"/>
      <c r="D904" s="3"/>
      <c r="E904" s="3"/>
      <c r="F904" s="3"/>
      <c r="G904" s="3"/>
    </row>
    <row r="905" spans="1:7" ht="15.75" customHeight="1" x14ac:dyDescent="0.2">
      <c r="A905" s="3"/>
      <c r="B905" s="3"/>
      <c r="C905" s="3"/>
      <c r="D905" s="3"/>
      <c r="E905" s="3"/>
      <c r="F905" s="3"/>
      <c r="G905" s="3"/>
    </row>
    <row r="906" spans="1:7" ht="15.75" customHeight="1" x14ac:dyDescent="0.2">
      <c r="A906" s="3"/>
      <c r="B906" s="3"/>
      <c r="C906" s="3"/>
      <c r="D906" s="3"/>
      <c r="E906" s="3"/>
      <c r="F906" s="3"/>
      <c r="G906" s="3"/>
    </row>
    <row r="907" spans="1:7" ht="15.75" customHeight="1" x14ac:dyDescent="0.2">
      <c r="A907" s="3"/>
      <c r="B907" s="3"/>
      <c r="C907" s="3"/>
      <c r="D907" s="3"/>
      <c r="E907" s="3"/>
      <c r="F907" s="3"/>
      <c r="G907" s="3"/>
    </row>
    <row r="908" spans="1:7" ht="15.75" customHeight="1" x14ac:dyDescent="0.2">
      <c r="A908" s="3"/>
      <c r="B908" s="3"/>
      <c r="C908" s="3"/>
      <c r="D908" s="3"/>
      <c r="E908" s="3"/>
      <c r="F908" s="3"/>
      <c r="G908" s="3"/>
    </row>
    <row r="909" spans="1:7" ht="15.75" customHeight="1" x14ac:dyDescent="0.2">
      <c r="A909" s="3"/>
      <c r="B909" s="3"/>
      <c r="C909" s="3"/>
      <c r="D909" s="3"/>
      <c r="E909" s="3"/>
      <c r="F909" s="3"/>
      <c r="G909" s="3"/>
    </row>
    <row r="910" spans="1:7" ht="15.75" customHeight="1" x14ac:dyDescent="0.2">
      <c r="A910" s="3"/>
      <c r="B910" s="3"/>
      <c r="C910" s="3"/>
      <c r="D910" s="3"/>
      <c r="E910" s="3"/>
      <c r="F910" s="3"/>
      <c r="G910" s="3"/>
    </row>
    <row r="911" spans="1:7" ht="15.75" customHeight="1" x14ac:dyDescent="0.2">
      <c r="A911" s="3"/>
      <c r="B911" s="3"/>
      <c r="C911" s="3"/>
      <c r="D911" s="3"/>
      <c r="E911" s="3"/>
      <c r="F911" s="3"/>
      <c r="G911" s="3"/>
    </row>
    <row r="912" spans="1:7" ht="15.75" customHeight="1" x14ac:dyDescent="0.2">
      <c r="A912" s="3"/>
      <c r="B912" s="3"/>
      <c r="C912" s="3"/>
      <c r="D912" s="3"/>
      <c r="E912" s="3"/>
      <c r="F912" s="3"/>
      <c r="G912" s="3"/>
    </row>
    <row r="913" spans="1:7" ht="15.75" customHeight="1" x14ac:dyDescent="0.2">
      <c r="A913" s="3"/>
      <c r="B913" s="3"/>
      <c r="C913" s="3"/>
      <c r="D913" s="3"/>
      <c r="E913" s="3"/>
      <c r="F913" s="3"/>
      <c r="G913" s="3"/>
    </row>
    <row r="914" spans="1:7" ht="15.75" customHeight="1" x14ac:dyDescent="0.2">
      <c r="A914" s="3"/>
      <c r="B914" s="3"/>
      <c r="C914" s="3"/>
      <c r="D914" s="3"/>
      <c r="E914" s="3"/>
      <c r="F914" s="3"/>
      <c r="G914" s="3"/>
    </row>
    <row r="915" spans="1:7" ht="15.75" customHeight="1" x14ac:dyDescent="0.2">
      <c r="A915" s="3"/>
      <c r="B915" s="3"/>
      <c r="C915" s="3"/>
      <c r="D915" s="3"/>
      <c r="E915" s="3"/>
      <c r="F915" s="3"/>
      <c r="G915" s="3"/>
    </row>
    <row r="916" spans="1:7" ht="15.75" customHeight="1" x14ac:dyDescent="0.2">
      <c r="A916" s="3"/>
      <c r="B916" s="3"/>
      <c r="C916" s="3"/>
      <c r="D916" s="3"/>
      <c r="E916" s="3"/>
      <c r="F916" s="3"/>
      <c r="G916" s="3"/>
    </row>
    <row r="917" spans="1:7" ht="15.75" customHeight="1" x14ac:dyDescent="0.2">
      <c r="A917" s="3"/>
      <c r="B917" s="3"/>
      <c r="C917" s="3"/>
      <c r="D917" s="3"/>
      <c r="E917" s="3"/>
      <c r="F917" s="3"/>
      <c r="G917" s="3"/>
    </row>
    <row r="918" spans="1:7" ht="15.75" customHeight="1" x14ac:dyDescent="0.2">
      <c r="A918" s="3"/>
      <c r="B918" s="3"/>
      <c r="C918" s="3"/>
      <c r="D918" s="3"/>
      <c r="E918" s="3"/>
      <c r="F918" s="3"/>
      <c r="G918" s="3"/>
    </row>
    <row r="919" spans="1:7" ht="15.75" customHeight="1" x14ac:dyDescent="0.2">
      <c r="A919" s="3"/>
      <c r="B919" s="3"/>
      <c r="C919" s="3"/>
      <c r="D919" s="3"/>
      <c r="E919" s="3"/>
      <c r="F919" s="3"/>
      <c r="G919" s="3"/>
    </row>
    <row r="920" spans="1:7" ht="15.75" customHeight="1" x14ac:dyDescent="0.2">
      <c r="A920" s="3"/>
      <c r="B920" s="3"/>
      <c r="C920" s="3"/>
      <c r="D920" s="3"/>
      <c r="E920" s="3"/>
      <c r="F920" s="3"/>
      <c r="G920" s="3"/>
    </row>
    <row r="921" spans="1:7" ht="15.75" customHeight="1" x14ac:dyDescent="0.2">
      <c r="A921" s="3"/>
      <c r="B921" s="3"/>
      <c r="C921" s="3"/>
      <c r="D921" s="3"/>
      <c r="E921" s="3"/>
      <c r="F921" s="3"/>
      <c r="G921" s="3"/>
    </row>
    <row r="922" spans="1:7" ht="15.75" customHeight="1" x14ac:dyDescent="0.2">
      <c r="A922" s="3"/>
      <c r="B922" s="3"/>
      <c r="C922" s="3"/>
      <c r="D922" s="3"/>
      <c r="E922" s="3"/>
      <c r="F922" s="3"/>
      <c r="G922" s="3"/>
    </row>
    <row r="923" spans="1:7" ht="15.75" customHeight="1" x14ac:dyDescent="0.2">
      <c r="A923" s="3"/>
      <c r="B923" s="3"/>
      <c r="C923" s="3"/>
      <c r="D923" s="3"/>
      <c r="E923" s="3"/>
      <c r="F923" s="3"/>
      <c r="G923" s="3"/>
    </row>
    <row r="924" spans="1:7" ht="15.75" customHeight="1" x14ac:dyDescent="0.2">
      <c r="A924" s="3"/>
      <c r="B924" s="3"/>
      <c r="C924" s="3"/>
      <c r="D924" s="3"/>
      <c r="E924" s="3"/>
      <c r="F924" s="3"/>
      <c r="G924" s="3"/>
    </row>
    <row r="925" spans="1:7" ht="15.75" customHeight="1" x14ac:dyDescent="0.2">
      <c r="A925" s="3"/>
      <c r="B925" s="3"/>
      <c r="C925" s="3"/>
      <c r="D925" s="3"/>
      <c r="E925" s="3"/>
      <c r="F925" s="3"/>
      <c r="G925" s="3"/>
    </row>
    <row r="926" spans="1:7" ht="15.75" customHeight="1" x14ac:dyDescent="0.2">
      <c r="A926" s="3"/>
      <c r="B926" s="3"/>
      <c r="C926" s="3"/>
      <c r="D926" s="3"/>
      <c r="E926" s="3"/>
      <c r="F926" s="3"/>
      <c r="G926" s="3"/>
    </row>
    <row r="927" spans="1:7" ht="15.75" customHeight="1" x14ac:dyDescent="0.2">
      <c r="A927" s="3"/>
      <c r="B927" s="3"/>
      <c r="C927" s="3"/>
      <c r="D927" s="3"/>
      <c r="E927" s="3"/>
      <c r="F927" s="3"/>
      <c r="G927" s="3"/>
    </row>
    <row r="928" spans="1:7" ht="15.75" customHeight="1" x14ac:dyDescent="0.2">
      <c r="A928" s="3"/>
      <c r="B928" s="3"/>
      <c r="C928" s="3"/>
      <c r="D928" s="3"/>
      <c r="E928" s="3"/>
      <c r="F928" s="3"/>
      <c r="G928" s="3"/>
    </row>
    <row r="929" spans="1:7" ht="15.75" customHeight="1" x14ac:dyDescent="0.2">
      <c r="A929" s="3"/>
      <c r="B929" s="3"/>
      <c r="C929" s="3"/>
      <c r="D929" s="3"/>
      <c r="E929" s="3"/>
      <c r="F929" s="3"/>
      <c r="G929" s="3"/>
    </row>
    <row r="930" spans="1:7" ht="15.75" customHeight="1" x14ac:dyDescent="0.2">
      <c r="A930" s="3"/>
      <c r="B930" s="3"/>
      <c r="C930" s="3"/>
      <c r="D930" s="3"/>
      <c r="E930" s="3"/>
      <c r="F930" s="3"/>
      <c r="G930" s="3"/>
    </row>
    <row r="931" spans="1:7" ht="15.75" customHeight="1" x14ac:dyDescent="0.2">
      <c r="A931" s="3"/>
      <c r="B931" s="3"/>
      <c r="C931" s="3"/>
      <c r="D931" s="3"/>
      <c r="E931" s="3"/>
      <c r="F931" s="3"/>
      <c r="G931" s="3"/>
    </row>
    <row r="932" spans="1:7" ht="15.75" customHeight="1" x14ac:dyDescent="0.2">
      <c r="A932" s="3"/>
      <c r="B932" s="3"/>
      <c r="C932" s="3"/>
      <c r="D932" s="3"/>
      <c r="E932" s="3"/>
      <c r="F932" s="3"/>
      <c r="G932" s="3"/>
    </row>
    <row r="933" spans="1:7" ht="15.75" customHeight="1" x14ac:dyDescent="0.2">
      <c r="A933" s="3"/>
      <c r="B933" s="3"/>
      <c r="C933" s="3"/>
      <c r="D933" s="3"/>
      <c r="E933" s="3"/>
      <c r="F933" s="3"/>
      <c r="G933" s="3"/>
    </row>
    <row r="934" spans="1:7" ht="15.75" customHeight="1" x14ac:dyDescent="0.2">
      <c r="A934" s="3"/>
      <c r="B934" s="3"/>
      <c r="C934" s="3"/>
      <c r="D934" s="3"/>
      <c r="E934" s="3"/>
      <c r="F934" s="3"/>
      <c r="G934" s="3"/>
    </row>
    <row r="935" spans="1:7" ht="15.75" customHeight="1" x14ac:dyDescent="0.2">
      <c r="A935" s="3"/>
      <c r="B935" s="3"/>
      <c r="C935" s="3"/>
      <c r="D935" s="3"/>
      <c r="E935" s="3"/>
      <c r="F935" s="3"/>
      <c r="G935" s="3"/>
    </row>
    <row r="936" spans="1:7" ht="15.75" customHeight="1" x14ac:dyDescent="0.2">
      <c r="A936" s="3"/>
      <c r="B936" s="3"/>
      <c r="C936" s="3"/>
      <c r="D936" s="3"/>
      <c r="E936" s="3"/>
      <c r="F936" s="3"/>
      <c r="G936" s="3"/>
    </row>
    <row r="937" spans="1:7" ht="15.75" customHeight="1" x14ac:dyDescent="0.2">
      <c r="A937" s="3"/>
      <c r="B937" s="3"/>
      <c r="C937" s="3"/>
      <c r="D937" s="3"/>
      <c r="E937" s="3"/>
      <c r="F937" s="3"/>
      <c r="G937" s="3"/>
    </row>
    <row r="938" spans="1:7" ht="15.75" customHeight="1" x14ac:dyDescent="0.2">
      <c r="A938" s="3"/>
      <c r="B938" s="3"/>
      <c r="C938" s="3"/>
      <c r="D938" s="3"/>
      <c r="E938" s="3"/>
      <c r="F938" s="3"/>
      <c r="G938" s="3"/>
    </row>
    <row r="939" spans="1:7" ht="15.75" customHeight="1" x14ac:dyDescent="0.2">
      <c r="A939" s="3"/>
      <c r="B939" s="3"/>
      <c r="C939" s="3"/>
      <c r="D939" s="3"/>
      <c r="E939" s="3"/>
      <c r="F939" s="3"/>
      <c r="G939" s="3"/>
    </row>
    <row r="940" spans="1:7" ht="15.75" customHeight="1" x14ac:dyDescent="0.2">
      <c r="A940" s="3"/>
      <c r="B940" s="3"/>
      <c r="C940" s="3"/>
      <c r="D940" s="3"/>
      <c r="E940" s="3"/>
      <c r="F940" s="3"/>
      <c r="G940" s="3"/>
    </row>
    <row r="941" spans="1:7" ht="15.75" customHeight="1" x14ac:dyDescent="0.2">
      <c r="A941" s="3"/>
      <c r="B941" s="3"/>
      <c r="C941" s="3"/>
      <c r="D941" s="3"/>
      <c r="E941" s="3"/>
      <c r="F941" s="3"/>
      <c r="G941" s="3"/>
    </row>
    <row r="942" spans="1:7" ht="15.75" customHeight="1" x14ac:dyDescent="0.2">
      <c r="A942" s="3"/>
      <c r="B942" s="3"/>
      <c r="C942" s="3"/>
      <c r="D942" s="3"/>
      <c r="E942" s="3"/>
      <c r="F942" s="3"/>
      <c r="G942" s="3"/>
    </row>
    <row r="943" spans="1:7" ht="15.75" customHeight="1" x14ac:dyDescent="0.2">
      <c r="A943" s="3"/>
      <c r="B943" s="3"/>
      <c r="C943" s="3"/>
      <c r="D943" s="3"/>
      <c r="E943" s="3"/>
      <c r="F943" s="3"/>
      <c r="G943" s="3"/>
    </row>
    <row r="944" spans="1:7" ht="15.75" customHeight="1" x14ac:dyDescent="0.2">
      <c r="A944" s="3"/>
      <c r="B944" s="3"/>
      <c r="C944" s="3"/>
      <c r="D944" s="3"/>
      <c r="E944" s="3"/>
      <c r="F944" s="3"/>
      <c r="G944" s="3"/>
    </row>
    <row r="945" spans="1:7" ht="15.75" customHeight="1" x14ac:dyDescent="0.2">
      <c r="A945" s="3"/>
      <c r="B945" s="3"/>
      <c r="C945" s="3"/>
      <c r="D945" s="3"/>
      <c r="E945" s="3"/>
      <c r="F945" s="3"/>
      <c r="G945" s="3"/>
    </row>
    <row r="946" spans="1:7" ht="15.75" customHeight="1" x14ac:dyDescent="0.2">
      <c r="A946" s="3"/>
      <c r="B946" s="3"/>
      <c r="C946" s="3"/>
      <c r="D946" s="3"/>
      <c r="E946" s="3"/>
      <c r="F946" s="3"/>
      <c r="G946" s="3"/>
    </row>
    <row r="947" spans="1:7" ht="15.75" customHeight="1" x14ac:dyDescent="0.2">
      <c r="A947" s="3"/>
      <c r="B947" s="3"/>
      <c r="C947" s="3"/>
      <c r="D947" s="3"/>
      <c r="E947" s="3"/>
      <c r="F947" s="3"/>
      <c r="G947" s="3"/>
    </row>
    <row r="948" spans="1:7" ht="15.75" customHeight="1" x14ac:dyDescent="0.2">
      <c r="A948" s="3"/>
      <c r="B948" s="3"/>
      <c r="C948" s="3"/>
      <c r="D948" s="3"/>
      <c r="E948" s="3"/>
      <c r="F948" s="3"/>
      <c r="G948" s="3"/>
    </row>
    <row r="949" spans="1:7" ht="15.75" customHeight="1" x14ac:dyDescent="0.2">
      <c r="A949" s="3"/>
      <c r="B949" s="3"/>
      <c r="C949" s="3"/>
      <c r="D949" s="3"/>
      <c r="E949" s="3"/>
      <c r="F949" s="3"/>
      <c r="G949" s="3"/>
    </row>
    <row r="950" spans="1:7" ht="15.75" customHeight="1" x14ac:dyDescent="0.2">
      <c r="A950" s="3"/>
      <c r="B950" s="3"/>
      <c r="C950" s="3"/>
      <c r="D950" s="3"/>
      <c r="E950" s="3"/>
      <c r="F950" s="3"/>
      <c r="G950" s="3"/>
    </row>
    <row r="951" spans="1:7" ht="15.75" customHeight="1" x14ac:dyDescent="0.2">
      <c r="A951" s="3"/>
      <c r="B951" s="3"/>
      <c r="C951" s="3"/>
      <c r="D951" s="3"/>
      <c r="E951" s="3"/>
      <c r="F951" s="3"/>
      <c r="G951" s="3"/>
    </row>
    <row r="952" spans="1:7" ht="15.75" customHeight="1" x14ac:dyDescent="0.2">
      <c r="A952" s="3"/>
      <c r="B952" s="3"/>
      <c r="C952" s="3"/>
      <c r="D952" s="3"/>
      <c r="E952" s="3"/>
      <c r="F952" s="3"/>
      <c r="G952" s="3"/>
    </row>
    <row r="953" spans="1:7" ht="15.75" customHeight="1" x14ac:dyDescent="0.2">
      <c r="A953" s="3"/>
      <c r="B953" s="3"/>
      <c r="C953" s="3"/>
      <c r="D953" s="3"/>
      <c r="E953" s="3"/>
      <c r="F953" s="3"/>
      <c r="G953" s="3"/>
    </row>
    <row r="954" spans="1:7" ht="15.75" customHeight="1" x14ac:dyDescent="0.2">
      <c r="A954" s="3"/>
      <c r="B954" s="3"/>
      <c r="C954" s="3"/>
      <c r="D954" s="3"/>
      <c r="E954" s="3"/>
      <c r="F954" s="3"/>
      <c r="G954" s="3"/>
    </row>
    <row r="955" spans="1:7" ht="15.75" customHeight="1" x14ac:dyDescent="0.2">
      <c r="A955" s="3"/>
      <c r="B955" s="3"/>
      <c r="C955" s="3"/>
      <c r="D955" s="3"/>
      <c r="E955" s="3"/>
      <c r="F955" s="3"/>
      <c r="G955" s="3"/>
    </row>
    <row r="956" spans="1:7" ht="15.75" customHeight="1" x14ac:dyDescent="0.2">
      <c r="A956" s="3"/>
      <c r="B956" s="3"/>
      <c r="C956" s="3"/>
      <c r="D956" s="3"/>
      <c r="E956" s="3"/>
      <c r="F956" s="3"/>
      <c r="G956" s="3"/>
    </row>
    <row r="957" spans="1:7" ht="15.75" customHeight="1" x14ac:dyDescent="0.2">
      <c r="A957" s="3"/>
      <c r="B957" s="3"/>
      <c r="C957" s="3"/>
      <c r="D957" s="3"/>
      <c r="E957" s="3"/>
      <c r="F957" s="3"/>
      <c r="G957" s="3"/>
    </row>
    <row r="958" spans="1:7" ht="15.75" customHeight="1" x14ac:dyDescent="0.2">
      <c r="A958" s="3"/>
      <c r="B958" s="3"/>
      <c r="C958" s="3"/>
      <c r="D958" s="3"/>
      <c r="E958" s="3"/>
      <c r="F958" s="3"/>
      <c r="G958" s="3"/>
    </row>
    <row r="959" spans="1:7" ht="15.75" customHeight="1" x14ac:dyDescent="0.2">
      <c r="A959" s="3"/>
      <c r="B959" s="3"/>
      <c r="C959" s="3"/>
      <c r="D959" s="3"/>
      <c r="E959" s="3"/>
      <c r="F959" s="3"/>
      <c r="G959" s="3"/>
    </row>
    <row r="960" spans="1:7" ht="15.75" customHeight="1" x14ac:dyDescent="0.2">
      <c r="A960" s="3"/>
      <c r="B960" s="3"/>
      <c r="C960" s="3"/>
      <c r="D960" s="3"/>
      <c r="E960" s="3"/>
      <c r="F960" s="3"/>
      <c r="G960" s="3"/>
    </row>
    <row r="961" spans="1:7" ht="15.75" customHeight="1" x14ac:dyDescent="0.2">
      <c r="A961" s="3"/>
      <c r="B961" s="3"/>
      <c r="C961" s="3"/>
      <c r="D961" s="3"/>
      <c r="E961" s="3"/>
      <c r="F961" s="3"/>
      <c r="G961" s="3"/>
    </row>
    <row r="962" spans="1:7" ht="15.75" customHeight="1" x14ac:dyDescent="0.2">
      <c r="A962" s="3"/>
      <c r="B962" s="3"/>
      <c r="C962" s="3"/>
      <c r="D962" s="3"/>
      <c r="E962" s="3"/>
      <c r="F962" s="3"/>
      <c r="G962" s="3"/>
    </row>
    <row r="963" spans="1:7" ht="15.75" customHeight="1" x14ac:dyDescent="0.2">
      <c r="A963" s="3"/>
      <c r="B963" s="3"/>
      <c r="C963" s="3"/>
      <c r="D963" s="3"/>
      <c r="E963" s="3"/>
      <c r="F963" s="3"/>
      <c r="G963" s="3"/>
    </row>
    <row r="964" spans="1:7" ht="15.75" customHeight="1" x14ac:dyDescent="0.2">
      <c r="A964" s="3"/>
      <c r="B964" s="3"/>
      <c r="C964" s="3"/>
      <c r="D964" s="3"/>
      <c r="E964" s="3"/>
      <c r="F964" s="3"/>
      <c r="G964" s="3"/>
    </row>
    <row r="965" spans="1:7" ht="15.75" customHeight="1" x14ac:dyDescent="0.2">
      <c r="A965" s="3"/>
      <c r="B965" s="3"/>
      <c r="C965" s="3"/>
      <c r="D965" s="3"/>
      <c r="E965" s="3"/>
      <c r="F965" s="3"/>
      <c r="G965" s="3"/>
    </row>
    <row r="966" spans="1:7" ht="15.75" customHeight="1" x14ac:dyDescent="0.2">
      <c r="A966" s="3"/>
      <c r="B966" s="3"/>
      <c r="C966" s="3"/>
      <c r="D966" s="3"/>
      <c r="E966" s="3"/>
      <c r="F966" s="3"/>
      <c r="G966" s="3"/>
    </row>
    <row r="967" spans="1:7" ht="15.75" customHeight="1" x14ac:dyDescent="0.2">
      <c r="A967" s="3"/>
      <c r="B967" s="3"/>
      <c r="C967" s="3"/>
      <c r="D967" s="3"/>
      <c r="E967" s="3"/>
      <c r="F967" s="3"/>
      <c r="G967" s="3"/>
    </row>
    <row r="968" spans="1:7" ht="15.75" customHeight="1" x14ac:dyDescent="0.2">
      <c r="A968" s="3"/>
      <c r="B968" s="3"/>
      <c r="C968" s="3"/>
      <c r="D968" s="3"/>
      <c r="E968" s="3"/>
      <c r="F968" s="3"/>
      <c r="G968" s="3"/>
    </row>
    <row r="969" spans="1:7" ht="15.75" customHeight="1" x14ac:dyDescent="0.2">
      <c r="A969" s="3"/>
      <c r="B969" s="3"/>
      <c r="C969" s="3"/>
      <c r="D969" s="3"/>
      <c r="E969" s="3"/>
      <c r="F969" s="3"/>
      <c r="G969" s="3"/>
    </row>
    <row r="970" spans="1:7" ht="15.75" customHeight="1" x14ac:dyDescent="0.2">
      <c r="A970" s="3"/>
      <c r="B970" s="3"/>
      <c r="C970" s="3"/>
      <c r="D970" s="3"/>
      <c r="E970" s="3"/>
      <c r="F970" s="3"/>
      <c r="G970" s="3"/>
    </row>
    <row r="971" spans="1:7" ht="15.75" customHeight="1" x14ac:dyDescent="0.2">
      <c r="A971" s="3"/>
      <c r="B971" s="3"/>
      <c r="C971" s="3"/>
      <c r="D971" s="3"/>
      <c r="E971" s="3"/>
      <c r="F971" s="3"/>
      <c r="G971" s="3"/>
    </row>
    <row r="972" spans="1:7" ht="15.75" customHeight="1" x14ac:dyDescent="0.2">
      <c r="A972" s="3"/>
      <c r="B972" s="3"/>
      <c r="C972" s="3"/>
      <c r="D972" s="3"/>
      <c r="E972" s="3"/>
      <c r="F972" s="3"/>
      <c r="G972" s="3"/>
    </row>
    <row r="973" spans="1:7" ht="15.75" customHeight="1" x14ac:dyDescent="0.2">
      <c r="A973" s="3"/>
      <c r="B973" s="3"/>
      <c r="C973" s="3"/>
      <c r="D973" s="3"/>
      <c r="E973" s="3"/>
      <c r="F973" s="3"/>
      <c r="G973" s="3"/>
    </row>
    <row r="974" spans="1:7" ht="15.75" customHeight="1" x14ac:dyDescent="0.2">
      <c r="A974" s="3"/>
      <c r="B974" s="3"/>
      <c r="C974" s="3"/>
      <c r="D974" s="3"/>
      <c r="E974" s="3"/>
      <c r="F974" s="3"/>
      <c r="G974" s="3"/>
    </row>
    <row r="975" spans="1:7" ht="15.75" customHeight="1" x14ac:dyDescent="0.2">
      <c r="A975" s="3"/>
      <c r="B975" s="3"/>
      <c r="C975" s="3"/>
      <c r="D975" s="3"/>
      <c r="E975" s="3"/>
      <c r="F975" s="3"/>
      <c r="G975" s="3"/>
    </row>
    <row r="976" spans="1:7" ht="15.75" customHeight="1" x14ac:dyDescent="0.2">
      <c r="A976" s="3"/>
      <c r="B976" s="3"/>
      <c r="C976" s="3"/>
      <c r="D976" s="3"/>
      <c r="E976" s="3"/>
      <c r="F976" s="3"/>
      <c r="G976" s="3"/>
    </row>
    <row r="977" spans="1:7" ht="15.75" customHeight="1" x14ac:dyDescent="0.2">
      <c r="A977" s="3"/>
      <c r="B977" s="3"/>
      <c r="C977" s="3"/>
      <c r="D977" s="3"/>
      <c r="E977" s="3"/>
      <c r="F977" s="3"/>
      <c r="G977" s="3"/>
    </row>
    <row r="978" spans="1:7" ht="15.75" customHeight="1" x14ac:dyDescent="0.2">
      <c r="A978" s="3"/>
      <c r="B978" s="3"/>
      <c r="C978" s="3"/>
      <c r="D978" s="3"/>
      <c r="E978" s="3"/>
      <c r="F978" s="3"/>
      <c r="G978" s="3"/>
    </row>
    <row r="979" spans="1:7" ht="15.75" customHeight="1" x14ac:dyDescent="0.2">
      <c r="A979" s="3"/>
      <c r="B979" s="3"/>
      <c r="C979" s="3"/>
      <c r="D979" s="3"/>
      <c r="E979" s="3"/>
      <c r="F979" s="3"/>
      <c r="G979" s="3"/>
    </row>
    <row r="980" spans="1:7" ht="15.75" customHeight="1" x14ac:dyDescent="0.2">
      <c r="A980" s="3"/>
      <c r="B980" s="3"/>
      <c r="C980" s="3"/>
      <c r="D980" s="3"/>
      <c r="E980" s="3"/>
      <c r="F980" s="3"/>
      <c r="G980" s="3"/>
    </row>
    <row r="981" spans="1:7" ht="15.75" customHeight="1" x14ac:dyDescent="0.2">
      <c r="A981" s="3"/>
      <c r="B981" s="3"/>
      <c r="C981" s="3"/>
      <c r="D981" s="3"/>
      <c r="E981" s="3"/>
      <c r="F981" s="3"/>
      <c r="G981" s="3"/>
    </row>
    <row r="982" spans="1:7" ht="15.75" customHeight="1" x14ac:dyDescent="0.2">
      <c r="A982" s="3"/>
      <c r="B982" s="3"/>
      <c r="C982" s="3"/>
      <c r="D982" s="3"/>
      <c r="E982" s="3"/>
      <c r="F982" s="3"/>
      <c r="G982" s="3"/>
    </row>
    <row r="983" spans="1:7" ht="15.75" customHeight="1" x14ac:dyDescent="0.2">
      <c r="A983" s="3"/>
      <c r="B983" s="3"/>
      <c r="C983" s="3"/>
      <c r="D983" s="3"/>
      <c r="E983" s="3"/>
      <c r="F983" s="3"/>
      <c r="G983" s="3"/>
    </row>
    <row r="984" spans="1:7" ht="15.75" customHeight="1" x14ac:dyDescent="0.2">
      <c r="A984" s="3"/>
      <c r="B984" s="3"/>
      <c r="C984" s="3"/>
      <c r="D984" s="3"/>
      <c r="E984" s="3"/>
      <c r="F984" s="3"/>
      <c r="G984" s="3"/>
    </row>
    <row r="985" spans="1:7" ht="15.75" customHeight="1" x14ac:dyDescent="0.2">
      <c r="A985" s="3"/>
      <c r="B985" s="3"/>
      <c r="C985" s="3"/>
      <c r="D985" s="3"/>
      <c r="E985" s="3"/>
      <c r="F985" s="3"/>
      <c r="G985" s="3"/>
    </row>
    <row r="986" spans="1:7" ht="15.75" customHeight="1" x14ac:dyDescent="0.2">
      <c r="A986" s="3"/>
      <c r="B986" s="3"/>
      <c r="C986" s="3"/>
      <c r="D986" s="3"/>
      <c r="E986" s="3"/>
      <c r="F986" s="3"/>
      <c r="G986" s="3"/>
    </row>
    <row r="987" spans="1:7" ht="15.75" customHeight="1" x14ac:dyDescent="0.2">
      <c r="A987" s="3"/>
      <c r="B987" s="3"/>
      <c r="C987" s="3"/>
      <c r="D987" s="3"/>
      <c r="E987" s="3"/>
      <c r="F987" s="3"/>
      <c r="G987" s="3"/>
    </row>
    <row r="988" spans="1:7" ht="15.75" customHeight="1" x14ac:dyDescent="0.2">
      <c r="A988" s="3"/>
      <c r="B988" s="3"/>
      <c r="C988" s="3"/>
      <c r="D988" s="3"/>
      <c r="E988" s="3"/>
      <c r="F988" s="3"/>
      <c r="G988" s="3"/>
    </row>
    <row r="989" spans="1:7" ht="15.75" customHeight="1" x14ac:dyDescent="0.2">
      <c r="A989" s="3"/>
      <c r="B989" s="3"/>
      <c r="C989" s="3"/>
      <c r="D989" s="3"/>
      <c r="E989" s="3"/>
      <c r="F989" s="3"/>
      <c r="G989" s="3"/>
    </row>
    <row r="990" spans="1:7" ht="15.75" customHeight="1" x14ac:dyDescent="0.2">
      <c r="A990" s="3"/>
      <c r="B990" s="3"/>
      <c r="C990" s="3"/>
      <c r="D990" s="3"/>
      <c r="E990" s="3"/>
      <c r="F990" s="3"/>
      <c r="G990" s="3"/>
    </row>
    <row r="991" spans="1:7" ht="15.75" customHeight="1" x14ac:dyDescent="0.2">
      <c r="A991" s="3"/>
      <c r="B991" s="3"/>
      <c r="C991" s="3"/>
      <c r="D991" s="3"/>
      <c r="E991" s="3"/>
      <c r="F991" s="3"/>
      <c r="G991" s="3"/>
    </row>
    <row r="992" spans="1:7" ht="15.75" customHeight="1" x14ac:dyDescent="0.2">
      <c r="A992" s="3"/>
      <c r="B992" s="3"/>
      <c r="C992" s="3"/>
      <c r="D992" s="3"/>
      <c r="E992" s="3"/>
      <c r="F992" s="3"/>
      <c r="G992" s="3"/>
    </row>
    <row r="993" spans="1:7" ht="15.75" customHeight="1" x14ac:dyDescent="0.2">
      <c r="A993" s="3"/>
      <c r="B993" s="3"/>
      <c r="C993" s="3"/>
      <c r="D993" s="3"/>
      <c r="E993" s="3"/>
      <c r="F993" s="3"/>
      <c r="G993" s="3"/>
    </row>
    <row r="994" spans="1:7" ht="15.75" customHeight="1" x14ac:dyDescent="0.2">
      <c r="A994" s="3"/>
      <c r="B994" s="3"/>
      <c r="C994" s="3"/>
      <c r="D994" s="3"/>
      <c r="E994" s="3"/>
      <c r="F994" s="3"/>
      <c r="G994" s="3"/>
    </row>
    <row r="995" spans="1:7" ht="15.75" customHeight="1" x14ac:dyDescent="0.2">
      <c r="A995" s="3"/>
      <c r="B995" s="3"/>
      <c r="C995" s="3"/>
      <c r="D995" s="3"/>
      <c r="E995" s="3"/>
      <c r="F995" s="3"/>
      <c r="G995" s="3"/>
    </row>
    <row r="996" spans="1:7" ht="15.75" customHeight="1" x14ac:dyDescent="0.2">
      <c r="A996" s="3"/>
      <c r="B996" s="3"/>
      <c r="C996" s="3"/>
      <c r="D996" s="3"/>
      <c r="E996" s="3"/>
      <c r="F996" s="3"/>
      <c r="G996" s="3"/>
    </row>
    <row r="997" spans="1:7" ht="15.75" customHeight="1" x14ac:dyDescent="0.2">
      <c r="A997" s="3"/>
      <c r="B997" s="3"/>
      <c r="C997" s="3"/>
      <c r="D997" s="3"/>
      <c r="E997" s="3"/>
      <c r="F997" s="3"/>
      <c r="G997" s="3"/>
    </row>
    <row r="998" spans="1:7" ht="15.75" customHeight="1" x14ac:dyDescent="0.2">
      <c r="A998" s="3"/>
      <c r="B998" s="3"/>
      <c r="C998" s="3"/>
      <c r="D998" s="3"/>
      <c r="E998" s="3"/>
      <c r="F998" s="3"/>
      <c r="G998" s="3"/>
    </row>
    <row r="999" spans="1:7" ht="15.75" customHeight="1" x14ac:dyDescent="0.2">
      <c r="A999" s="3"/>
      <c r="B999" s="3"/>
      <c r="C999" s="3"/>
      <c r="D999" s="3"/>
      <c r="E999" s="3"/>
      <c r="F999" s="3"/>
      <c r="G999" s="3"/>
    </row>
    <row r="1000" spans="1:7" ht="15.75" customHeight="1" x14ac:dyDescent="0.2">
      <c r="A1000" s="3"/>
      <c r="B1000" s="3"/>
      <c r="C1000" s="3"/>
      <c r="D1000" s="3"/>
      <c r="E1000" s="3"/>
      <c r="F1000" s="3"/>
      <c r="G1000" s="3"/>
    </row>
  </sheetData>
  <mergeCells count="2">
    <mergeCell ref="B2:E2"/>
    <mergeCell ref="A6:A7"/>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4.42578125" customWidth="1"/>
    <col min="4" max="4" width="11.42578125" customWidth="1"/>
    <col min="5" max="5" width="1.42578125" customWidth="1"/>
    <col min="6" max="6" width="10.140625" customWidth="1"/>
    <col min="7" max="7" width="8" customWidth="1"/>
    <col min="8" max="8" width="7.7109375" customWidth="1"/>
    <col min="9" max="9" width="1.42578125" customWidth="1"/>
    <col min="10" max="10" width="9.7109375" customWidth="1"/>
    <col min="11" max="11" width="8" customWidth="1"/>
    <col min="12" max="12" width="8.28515625" customWidth="1"/>
    <col min="13" max="13" width="1" customWidth="1"/>
    <col min="14" max="14" width="9.42578125" customWidth="1"/>
    <col min="15" max="15" width="10" customWidth="1"/>
    <col min="16" max="16" width="1.28515625" customWidth="1"/>
    <col min="17" max="17" width="9.7109375" customWidth="1"/>
    <col min="18" max="18" width="8" customWidth="1"/>
    <col min="19" max="19" width="7.7109375" customWidth="1"/>
    <col min="20" max="20" width="1.28515625" customWidth="1"/>
    <col min="21" max="21" width="9.42578125" customWidth="1"/>
    <col min="22" max="22" width="10" customWidth="1"/>
    <col min="23" max="23" width="0.7109375" customWidth="1"/>
    <col min="24" max="24" width="9.7109375" customWidth="1"/>
    <col min="25" max="25" width="8" customWidth="1"/>
    <col min="26" max="26" width="7.7109375" customWidth="1"/>
    <col min="27" max="27" width="1.42578125" customWidth="1"/>
    <col min="28" max="28" width="9.42578125" customWidth="1"/>
    <col min="29" max="29" width="10" customWidth="1"/>
    <col min="30" max="30" width="0.85546875" customWidth="1"/>
    <col min="31" max="31" width="9.7109375" customWidth="1"/>
    <col min="32" max="32" width="8" customWidth="1"/>
    <col min="33" max="33" width="7.7109375" customWidth="1"/>
    <col min="34" max="34" width="2.85546875" customWidth="1"/>
    <col min="35" max="35" width="9.42578125" customWidth="1"/>
    <col min="36" max="36" width="10" customWidth="1"/>
    <col min="37" max="37" width="0.42578125" customWidth="1"/>
    <col min="38" max="38" width="9.7109375" customWidth="1"/>
    <col min="39" max="39" width="8" customWidth="1"/>
    <col min="40" max="40" width="8.7109375" customWidth="1"/>
    <col min="41" max="41" width="2.85546875" customWidth="1"/>
    <col min="42" max="42" width="9.42578125" customWidth="1"/>
    <col min="43" max="43" width="10" customWidth="1"/>
    <col min="44" max="44" width="1.140625" customWidth="1"/>
    <col min="45" max="45" width="12.42578125" customWidth="1"/>
  </cols>
  <sheetData>
    <row r="1" spans="1:45" ht="15" customHeight="1" x14ac:dyDescent="0.25">
      <c r="A1" s="3"/>
      <c r="B1" s="3"/>
      <c r="C1" s="3"/>
      <c r="D1" s="3"/>
      <c r="E1" s="3"/>
      <c r="F1" s="3"/>
      <c r="G1" s="3"/>
      <c r="H1" s="3"/>
      <c r="I1" s="3"/>
      <c r="J1" s="3"/>
      <c r="K1" s="3"/>
      <c r="L1" s="3"/>
      <c r="M1" s="3"/>
      <c r="N1" s="3"/>
      <c r="O1" s="3"/>
      <c r="P1" s="3"/>
      <c r="Q1" s="3"/>
      <c r="R1" s="3"/>
      <c r="S1" s="466" t="s">
        <v>228</v>
      </c>
      <c r="T1" s="467"/>
      <c r="U1" s="467"/>
      <c r="V1" s="467"/>
      <c r="W1" s="467"/>
      <c r="X1" s="467"/>
      <c r="Y1" s="468"/>
      <c r="Z1" s="3"/>
      <c r="AA1" s="3"/>
      <c r="AB1" s="3"/>
      <c r="AC1" s="3"/>
      <c r="AD1" s="3"/>
      <c r="AE1" s="3"/>
      <c r="AF1" s="3"/>
      <c r="AG1" s="3"/>
      <c r="AH1" s="3"/>
      <c r="AI1" s="3"/>
      <c r="AJ1" s="3"/>
      <c r="AK1" s="3"/>
      <c r="AL1" s="3"/>
      <c r="AM1" s="3"/>
      <c r="AN1" s="3"/>
      <c r="AO1" s="3"/>
      <c r="AP1" s="3"/>
      <c r="AQ1" s="3"/>
      <c r="AR1" s="3"/>
      <c r="AS1" s="3"/>
    </row>
    <row r="2" spans="1:45" ht="18.75"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5" ht="18.75"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5" ht="7.5"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5" ht="7.5"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5" ht="12.75" customHeight="1" x14ac:dyDescent="0.2">
      <c r="A6" s="37"/>
      <c r="B6" s="138" t="s">
        <v>232</v>
      </c>
      <c r="C6" s="37"/>
      <c r="D6" s="185" t="s">
        <v>157</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row>
    <row r="7" spans="1:45" ht="7.5"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
    </row>
    <row r="8" spans="1:45" ht="12.75"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5" ht="12.75"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5" ht="12.75" customHeight="1" x14ac:dyDescent="0.2">
      <c r="A10" s="37"/>
      <c r="B10" s="37"/>
      <c r="C10" s="37"/>
      <c r="D10" s="125" t="s">
        <v>235</v>
      </c>
      <c r="E10" s="125"/>
      <c r="F10" s="190">
        <v>250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5" ht="12.75"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5" ht="12.75"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5" ht="12.75"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5" ht="12.75"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5" ht="12.75" customHeight="1" x14ac:dyDescent="0.2">
      <c r="A15" s="37"/>
      <c r="B15" s="139" t="s">
        <v>156</v>
      </c>
      <c r="C15" s="199" t="str">
        <f t="shared" ref="C15:C28" si="0">D$6&amp;"."&amp;B15</f>
        <v>Residential.Monthly Service Charge</v>
      </c>
      <c r="D15" s="200" t="s">
        <v>244</v>
      </c>
      <c r="E15" s="139"/>
      <c r="F15" s="201">
        <f>IFERROR(VLOOKUP($C15,'Proposed Rates'!$B:$J,F$11,FALSE),0)</f>
        <v>34.26</v>
      </c>
      <c r="G15" s="202">
        <f t="shared" ref="G15:G28" si="1">IF($D15="Monthly",1,IF($D15="per KWH",$F$10,0))</f>
        <v>1</v>
      </c>
      <c r="H15" s="204">
        <f t="shared" ref="H15:H28" si="2">G15*F15</f>
        <v>34.26</v>
      </c>
      <c r="I15" s="38"/>
      <c r="J15" s="201">
        <f>IFERROR(VLOOKUP($C15,'Proposed Rates'!$B:$J,J$11,FALSE),0)</f>
        <v>41.13</v>
      </c>
      <c r="K15" s="202">
        <f t="shared" ref="K15:K28" si="3">IF($D15="Monthly",1,IF($D15="per KWH",$F$10,0))</f>
        <v>1</v>
      </c>
      <c r="L15" s="204">
        <f t="shared" ref="L15:L28" si="4">K15*J15</f>
        <v>41.13</v>
      </c>
      <c r="M15" s="38"/>
      <c r="N15" s="205">
        <f t="shared" ref="N15:N48" si="5">L15-H15</f>
        <v>6.8700000000000045</v>
      </c>
      <c r="O15" s="206">
        <f t="shared" ref="O15:O48" si="6">IF((H15)=0,"",(N15/H15))</f>
        <v>0.20052539404553429</v>
      </c>
      <c r="P15" s="37"/>
      <c r="Q15" s="201">
        <f>IFERROR(VLOOKUP($C15,'Proposed Rates'!$B:$J,Q$11,FALSE),0)</f>
        <v>44.38</v>
      </c>
      <c r="R15" s="202">
        <f t="shared" ref="R15:R28" si="7">IF($D15="Monthly",1,IF($D15="per KWH",$F$10,0))</f>
        <v>1</v>
      </c>
      <c r="S15" s="204">
        <f t="shared" ref="S15:S28" si="8">R15*Q15</f>
        <v>44.38</v>
      </c>
      <c r="T15" s="38"/>
      <c r="U15" s="205">
        <f t="shared" ref="U15:U48" si="9">S15-L15</f>
        <v>3.25</v>
      </c>
      <c r="V15" s="206">
        <f t="shared" ref="V15:V48" si="10">IF((L15)=0,"",(U15/L15))</f>
        <v>7.9017748601993676E-2</v>
      </c>
      <c r="W15" s="37"/>
      <c r="X15" s="201">
        <f>IFERROR(VLOOKUP($C15,'Proposed Rates'!$B:$J,X$11,FALSE),0)</f>
        <v>47.69</v>
      </c>
      <c r="Y15" s="202">
        <f t="shared" ref="Y15:Y28" si="11">IF($D15="Monthly",1,IF($D15="per KWH",$F$10,0))</f>
        <v>1</v>
      </c>
      <c r="Z15" s="204">
        <f t="shared" ref="Z15:Z28" si="12">Y15*X15</f>
        <v>47.69</v>
      </c>
      <c r="AA15" s="38"/>
      <c r="AB15" s="205">
        <f t="shared" ref="AB15:AB48" si="13">Z15-S15</f>
        <v>3.3099999999999952</v>
      </c>
      <c r="AC15" s="206">
        <f t="shared" ref="AC15:AC48" si="14">IF((S15)=0,"",(AB15/S15))</f>
        <v>7.4583145561063435E-2</v>
      </c>
      <c r="AD15" s="37"/>
      <c r="AE15" s="201">
        <f>IFERROR(VLOOKUP($C15,'Proposed Rates'!$B:$J,AE$11,FALSE),0)</f>
        <v>50.41</v>
      </c>
      <c r="AF15" s="202">
        <f t="shared" ref="AF15:AF28" si="15">IF($D15="Monthly",1,IF($D15="per KWH",$F$10,0))</f>
        <v>1</v>
      </c>
      <c r="AG15" s="204">
        <f t="shared" ref="AG15:AG28" si="16">AF15*AE15</f>
        <v>50.41</v>
      </c>
      <c r="AH15" s="38"/>
      <c r="AI15" s="205">
        <f t="shared" ref="AI15:AI48" si="17">AG15-Z15</f>
        <v>2.7199999999999989</v>
      </c>
      <c r="AJ15" s="206">
        <f t="shared" ref="AJ15:AJ48" si="18">IF((Z15)=0,"",(AI15/Z15))</f>
        <v>5.703501782344305E-2</v>
      </c>
      <c r="AK15" s="37"/>
      <c r="AL15" s="201">
        <f>IFERROR(VLOOKUP($C15,'Proposed Rates'!$B:$J,AL$11,FALSE),0)</f>
        <v>53.15</v>
      </c>
      <c r="AM15" s="202">
        <f t="shared" ref="AM15:AM28" si="19">IF($D15="Monthly",1,IF($D15="per KWH",$F$10,0))</f>
        <v>1</v>
      </c>
      <c r="AN15" s="204">
        <f t="shared" ref="AN15:AN28" si="20">AM15*AL15</f>
        <v>53.15</v>
      </c>
      <c r="AO15" s="38"/>
      <c r="AP15" s="205">
        <f t="shared" ref="AP15:AP30" si="21">AN15-AG15</f>
        <v>2.740000000000002</v>
      </c>
      <c r="AQ15" s="206">
        <f t="shared" ref="AQ15:AQ30" si="22">IF((AG15)=0,"",(AP15/AG15))</f>
        <v>5.435429478278124E-2</v>
      </c>
      <c r="AR15" s="207"/>
    </row>
    <row r="16" spans="1:45" ht="12.75" customHeight="1" x14ac:dyDescent="0.2">
      <c r="A16" s="37"/>
      <c r="B16" s="139" t="s">
        <v>245</v>
      </c>
      <c r="C16" s="199" t="str">
        <f t="shared" si="0"/>
        <v>Residential.Smart Meter Rate Adder</v>
      </c>
      <c r="D16" s="200" t="s">
        <v>244</v>
      </c>
      <c r="E16" s="139"/>
      <c r="F16" s="201">
        <f>IFERROR(VLOOKUP($C16,'Proposed Rates'!$B:$J,F$11,FALSE),0)</f>
        <v>0</v>
      </c>
      <c r="G16" s="202">
        <f t="shared" si="1"/>
        <v>1</v>
      </c>
      <c r="H16" s="204">
        <f t="shared" si="2"/>
        <v>0</v>
      </c>
      <c r="I16" s="38"/>
      <c r="J16" s="201">
        <f>IFERROR(VLOOKUP($C16,'Proposed Rates'!$B:$J,J$11,FALSE),0)</f>
        <v>0</v>
      </c>
      <c r="K16" s="202">
        <f t="shared" si="3"/>
        <v>1</v>
      </c>
      <c r="L16" s="204">
        <f t="shared" si="4"/>
        <v>0</v>
      </c>
      <c r="M16" s="38"/>
      <c r="N16" s="205">
        <f t="shared" si="5"/>
        <v>0</v>
      </c>
      <c r="O16" s="206" t="str">
        <f t="shared" si="6"/>
        <v/>
      </c>
      <c r="P16" s="37"/>
      <c r="Q16" s="201">
        <f>IFERROR(VLOOKUP($C16,'Proposed Rates'!$B:$J,Q$11,FALSE),0)</f>
        <v>0</v>
      </c>
      <c r="R16" s="202">
        <f t="shared" si="7"/>
        <v>1</v>
      </c>
      <c r="S16" s="204">
        <f t="shared" si="8"/>
        <v>0</v>
      </c>
      <c r="T16" s="38"/>
      <c r="U16" s="205">
        <f t="shared" si="9"/>
        <v>0</v>
      </c>
      <c r="V16" s="206" t="str">
        <f t="shared" si="10"/>
        <v/>
      </c>
      <c r="W16" s="37"/>
      <c r="X16" s="201">
        <f>IFERROR(VLOOKUP($C16,'Proposed Rates'!$B:$J,X$11,FALSE),0)</f>
        <v>0</v>
      </c>
      <c r="Y16" s="202">
        <f t="shared" si="11"/>
        <v>1</v>
      </c>
      <c r="Z16" s="204">
        <f t="shared" si="12"/>
        <v>0</v>
      </c>
      <c r="AA16" s="38"/>
      <c r="AB16" s="205">
        <f t="shared" si="13"/>
        <v>0</v>
      </c>
      <c r="AC16" s="206" t="str">
        <f t="shared" si="14"/>
        <v/>
      </c>
      <c r="AD16" s="37"/>
      <c r="AE16" s="201">
        <f>IFERROR(VLOOKUP($C16,'Proposed Rates'!$B:$J,AE$11,FALSE),0)</f>
        <v>0</v>
      </c>
      <c r="AF16" s="202">
        <f t="shared" si="15"/>
        <v>1</v>
      </c>
      <c r="AG16" s="204">
        <f t="shared" si="16"/>
        <v>0</v>
      </c>
      <c r="AH16" s="38"/>
      <c r="AI16" s="205">
        <f t="shared" si="17"/>
        <v>0</v>
      </c>
      <c r="AJ16" s="206" t="str">
        <f t="shared" si="18"/>
        <v/>
      </c>
      <c r="AK16" s="37"/>
      <c r="AL16" s="201">
        <f>IFERROR(VLOOKUP($C16,'Proposed Rates'!$B:$J,AL$11,FALSE),0)</f>
        <v>0</v>
      </c>
      <c r="AM16" s="202">
        <f t="shared" si="19"/>
        <v>1</v>
      </c>
      <c r="AN16" s="204">
        <f t="shared" si="20"/>
        <v>0</v>
      </c>
      <c r="AO16" s="38"/>
      <c r="AP16" s="205">
        <f t="shared" si="21"/>
        <v>0</v>
      </c>
      <c r="AQ16" s="206" t="str">
        <f t="shared" si="22"/>
        <v/>
      </c>
      <c r="AR16" s="207"/>
    </row>
    <row r="17" spans="1:44" ht="12.75" customHeight="1" x14ac:dyDescent="0.2">
      <c r="A17" s="37"/>
      <c r="B17" s="208" t="str">
        <f>'Proposed Rates'!C115</f>
        <v>Rate Rider Calculation for PILs</v>
      </c>
      <c r="C17" s="199" t="str">
        <f t="shared" si="0"/>
        <v>Residential.Rate Rider Calculation for PILs</v>
      </c>
      <c r="D17" s="200" t="s">
        <v>246</v>
      </c>
      <c r="E17" s="139"/>
      <c r="F17" s="201">
        <f>IFERROR(VLOOKUP($C17,'Proposed Rates'!$B:$J,F$11,FALSE),0)</f>
        <v>0</v>
      </c>
      <c r="G17" s="202">
        <f t="shared" si="1"/>
        <v>250</v>
      </c>
      <c r="H17" s="204">
        <f t="shared" si="2"/>
        <v>0</v>
      </c>
      <c r="I17" s="38"/>
      <c r="J17" s="201">
        <f>IFERROR(VLOOKUP($C17,'Proposed Rates'!$B:$J,J$11,FALSE),0)</f>
        <v>0</v>
      </c>
      <c r="K17" s="202">
        <f t="shared" si="3"/>
        <v>250</v>
      </c>
      <c r="L17" s="204">
        <f t="shared" si="4"/>
        <v>0</v>
      </c>
      <c r="M17" s="38"/>
      <c r="N17" s="205">
        <f t="shared" si="5"/>
        <v>0</v>
      </c>
      <c r="O17" s="206" t="str">
        <f t="shared" si="6"/>
        <v/>
      </c>
      <c r="P17" s="37"/>
      <c r="Q17" s="201">
        <f>IFERROR(VLOOKUP($C17,'Proposed Rates'!$B:$J,Q$11,FALSE),0)</f>
        <v>0</v>
      </c>
      <c r="R17" s="202">
        <f t="shared" si="7"/>
        <v>250</v>
      </c>
      <c r="S17" s="204">
        <f t="shared" si="8"/>
        <v>0</v>
      </c>
      <c r="T17" s="38"/>
      <c r="U17" s="205">
        <f t="shared" si="9"/>
        <v>0</v>
      </c>
      <c r="V17" s="206" t="str">
        <f t="shared" si="10"/>
        <v/>
      </c>
      <c r="W17" s="37"/>
      <c r="X17" s="201">
        <f>IFERROR(VLOOKUP($C17,'Proposed Rates'!$B:$J,X$11,FALSE),0)</f>
        <v>0</v>
      </c>
      <c r="Y17" s="202">
        <f t="shared" si="11"/>
        <v>250</v>
      </c>
      <c r="Z17" s="204">
        <f t="shared" si="12"/>
        <v>0</v>
      </c>
      <c r="AA17" s="38"/>
      <c r="AB17" s="205">
        <f t="shared" si="13"/>
        <v>0</v>
      </c>
      <c r="AC17" s="206" t="str">
        <f t="shared" si="14"/>
        <v/>
      </c>
      <c r="AD17" s="37"/>
      <c r="AE17" s="201">
        <f>IFERROR(VLOOKUP($C17,'Proposed Rates'!$B:$J,AE$11,FALSE),0)</f>
        <v>0</v>
      </c>
      <c r="AF17" s="202">
        <f t="shared" si="15"/>
        <v>250</v>
      </c>
      <c r="AG17" s="204">
        <f t="shared" si="16"/>
        <v>0</v>
      </c>
      <c r="AH17" s="38"/>
      <c r="AI17" s="205">
        <f t="shared" si="17"/>
        <v>0</v>
      </c>
      <c r="AJ17" s="206" t="str">
        <f t="shared" si="18"/>
        <v/>
      </c>
      <c r="AK17" s="37"/>
      <c r="AL17" s="201">
        <f>IFERROR(VLOOKUP($C17,'Proposed Rates'!$B:$J,AL$11,FALSE),0)</f>
        <v>0</v>
      </c>
      <c r="AM17" s="202">
        <f t="shared" si="19"/>
        <v>250</v>
      </c>
      <c r="AN17" s="204">
        <f t="shared" si="20"/>
        <v>0</v>
      </c>
      <c r="AO17" s="38"/>
      <c r="AP17" s="205">
        <f t="shared" si="21"/>
        <v>0</v>
      </c>
      <c r="AQ17" s="206" t="str">
        <f t="shared" si="22"/>
        <v/>
      </c>
      <c r="AR17" s="207"/>
    </row>
    <row r="18" spans="1:44" ht="12.75" customHeight="1" x14ac:dyDescent="0.2">
      <c r="A18" s="37"/>
      <c r="B18" s="208" t="str">
        <f>'Proposed Rates'!C128</f>
        <v>Rate Rider Calculation for Generic</v>
      </c>
      <c r="C18" s="199" t="str">
        <f t="shared" si="0"/>
        <v>Residential.Rate Rider Calculation for Generic</v>
      </c>
      <c r="D18" s="200" t="s">
        <v>244</v>
      </c>
      <c r="E18" s="139"/>
      <c r="F18" s="201">
        <f>IFERROR(VLOOKUP($C18,'Proposed Rates'!$B:$J,F$11,FALSE),0)</f>
        <v>0</v>
      </c>
      <c r="G18" s="202">
        <f t="shared" si="1"/>
        <v>1</v>
      </c>
      <c r="H18" s="204">
        <f t="shared" si="2"/>
        <v>0</v>
      </c>
      <c r="I18" s="38"/>
      <c r="J18" s="201">
        <f>IFERROR(VLOOKUP($C18,'Proposed Rates'!$B:$J,J$11,FALSE),0)</f>
        <v>0</v>
      </c>
      <c r="K18" s="202">
        <f t="shared" si="3"/>
        <v>1</v>
      </c>
      <c r="L18" s="204">
        <f t="shared" si="4"/>
        <v>0</v>
      </c>
      <c r="M18" s="38"/>
      <c r="N18" s="205">
        <f t="shared" si="5"/>
        <v>0</v>
      </c>
      <c r="O18" s="206" t="str">
        <f t="shared" si="6"/>
        <v/>
      </c>
      <c r="P18" s="37"/>
      <c r="Q18" s="201">
        <f>IFERROR(VLOOKUP($C18,'Proposed Rates'!$B:$J,Q$11,FALSE),0)</f>
        <v>0</v>
      </c>
      <c r="R18" s="202">
        <f t="shared" si="7"/>
        <v>1</v>
      </c>
      <c r="S18" s="204">
        <f t="shared" si="8"/>
        <v>0</v>
      </c>
      <c r="T18" s="38"/>
      <c r="U18" s="205">
        <f t="shared" si="9"/>
        <v>0</v>
      </c>
      <c r="V18" s="206" t="str">
        <f t="shared" si="10"/>
        <v/>
      </c>
      <c r="W18" s="37"/>
      <c r="X18" s="201">
        <f>IFERROR(VLOOKUP($C18,'Proposed Rates'!$B:$J,X$11,FALSE),0)</f>
        <v>0</v>
      </c>
      <c r="Y18" s="202">
        <f t="shared" si="11"/>
        <v>1</v>
      </c>
      <c r="Z18" s="204">
        <f t="shared" si="12"/>
        <v>0</v>
      </c>
      <c r="AA18" s="38"/>
      <c r="AB18" s="205">
        <f t="shared" si="13"/>
        <v>0</v>
      </c>
      <c r="AC18" s="206" t="str">
        <f t="shared" si="14"/>
        <v/>
      </c>
      <c r="AD18" s="37"/>
      <c r="AE18" s="201">
        <f>IFERROR(VLOOKUP($C18,'Proposed Rates'!$B:$J,AE$11,FALSE),0)</f>
        <v>0</v>
      </c>
      <c r="AF18" s="202">
        <f t="shared" si="15"/>
        <v>1</v>
      </c>
      <c r="AG18" s="204">
        <f t="shared" si="16"/>
        <v>0</v>
      </c>
      <c r="AH18" s="38"/>
      <c r="AI18" s="205">
        <f t="shared" si="17"/>
        <v>0</v>
      </c>
      <c r="AJ18" s="206" t="str">
        <f t="shared" si="18"/>
        <v/>
      </c>
      <c r="AK18" s="37"/>
      <c r="AL18" s="201">
        <f>IFERROR(VLOOKUP($C18,'Proposed Rates'!$B:$J,AL$11,FALSE),0)</f>
        <v>0</v>
      </c>
      <c r="AM18" s="202">
        <f t="shared" si="19"/>
        <v>1</v>
      </c>
      <c r="AN18" s="204">
        <f t="shared" si="20"/>
        <v>0</v>
      </c>
      <c r="AO18" s="38"/>
      <c r="AP18" s="205">
        <f t="shared" si="21"/>
        <v>0</v>
      </c>
      <c r="AQ18" s="206" t="str">
        <f t="shared" si="22"/>
        <v/>
      </c>
      <c r="AR18" s="207"/>
    </row>
    <row r="19" spans="1:44" ht="12.75" customHeight="1" x14ac:dyDescent="0.2">
      <c r="A19" s="37"/>
      <c r="B19" s="139" t="s">
        <v>54</v>
      </c>
      <c r="C19" s="199" t="str">
        <f t="shared" si="0"/>
        <v>Residential.Distribution Volumetric Rate</v>
      </c>
      <c r="D19" s="200" t="s">
        <v>246</v>
      </c>
      <c r="E19" s="139"/>
      <c r="F19" s="201">
        <f>IFERROR(VLOOKUP($C19,'Proposed Rates'!$B:$J,F$11,FALSE),0)</f>
        <v>0</v>
      </c>
      <c r="G19" s="202">
        <f t="shared" si="1"/>
        <v>250</v>
      </c>
      <c r="H19" s="204">
        <f t="shared" si="2"/>
        <v>0</v>
      </c>
      <c r="I19" s="38"/>
      <c r="J19" s="201">
        <f>IFERROR(VLOOKUP($C19,'Proposed Rates'!$B:$J,J$11,FALSE),0)</f>
        <v>0</v>
      </c>
      <c r="K19" s="202">
        <f t="shared" si="3"/>
        <v>250</v>
      </c>
      <c r="L19" s="204">
        <f t="shared" si="4"/>
        <v>0</v>
      </c>
      <c r="M19" s="38"/>
      <c r="N19" s="205">
        <f t="shared" si="5"/>
        <v>0</v>
      </c>
      <c r="O19" s="206" t="str">
        <f t="shared" si="6"/>
        <v/>
      </c>
      <c r="P19" s="37"/>
      <c r="Q19" s="201">
        <f>IFERROR(VLOOKUP($C19,'Proposed Rates'!$B:$J,Q$11,FALSE),0)</f>
        <v>0</v>
      </c>
      <c r="R19" s="202">
        <f t="shared" si="7"/>
        <v>250</v>
      </c>
      <c r="S19" s="204">
        <f t="shared" si="8"/>
        <v>0</v>
      </c>
      <c r="T19" s="38"/>
      <c r="U19" s="205">
        <f t="shared" si="9"/>
        <v>0</v>
      </c>
      <c r="V19" s="206" t="str">
        <f t="shared" si="10"/>
        <v/>
      </c>
      <c r="W19" s="37"/>
      <c r="X19" s="201">
        <f>IFERROR(VLOOKUP($C19,'Proposed Rates'!$B:$J,X$11,FALSE),0)</f>
        <v>0</v>
      </c>
      <c r="Y19" s="202">
        <f t="shared" si="11"/>
        <v>250</v>
      </c>
      <c r="Z19" s="204">
        <f t="shared" si="12"/>
        <v>0</v>
      </c>
      <c r="AA19" s="38"/>
      <c r="AB19" s="205">
        <f t="shared" si="13"/>
        <v>0</v>
      </c>
      <c r="AC19" s="206" t="str">
        <f t="shared" si="14"/>
        <v/>
      </c>
      <c r="AD19" s="37"/>
      <c r="AE19" s="201">
        <f>IFERROR(VLOOKUP($C19,'Proposed Rates'!$B:$J,AE$11,FALSE),0)</f>
        <v>0</v>
      </c>
      <c r="AF19" s="202">
        <f t="shared" si="15"/>
        <v>250</v>
      </c>
      <c r="AG19" s="204">
        <f t="shared" si="16"/>
        <v>0</v>
      </c>
      <c r="AH19" s="38"/>
      <c r="AI19" s="205">
        <f t="shared" si="17"/>
        <v>0</v>
      </c>
      <c r="AJ19" s="206" t="str">
        <f t="shared" si="18"/>
        <v/>
      </c>
      <c r="AK19" s="37"/>
      <c r="AL19" s="201">
        <f>IFERROR(VLOOKUP($C19,'Proposed Rates'!$B:$J,AL$11,FALSE),0)</f>
        <v>0</v>
      </c>
      <c r="AM19" s="202">
        <f t="shared" si="19"/>
        <v>250</v>
      </c>
      <c r="AN19" s="204">
        <f t="shared" si="20"/>
        <v>0</v>
      </c>
      <c r="AO19" s="38"/>
      <c r="AP19" s="205">
        <f t="shared" si="21"/>
        <v>0</v>
      </c>
      <c r="AQ19" s="206" t="str">
        <f t="shared" si="22"/>
        <v/>
      </c>
      <c r="AR19" s="207"/>
    </row>
    <row r="20" spans="1:44" ht="12.75" customHeight="1" x14ac:dyDescent="0.2">
      <c r="A20" s="37"/>
      <c r="B20" s="139" t="s">
        <v>247</v>
      </c>
      <c r="C20" s="199" t="str">
        <f t="shared" si="0"/>
        <v>Residential.Smart Meter Disposition Rider</v>
      </c>
      <c r="D20" s="200" t="s">
        <v>246</v>
      </c>
      <c r="E20" s="139"/>
      <c r="F20" s="201">
        <f>IFERROR(VLOOKUP($C20,'Proposed Rates'!$B:$J,F$11,FALSE),0)</f>
        <v>0</v>
      </c>
      <c r="G20" s="202">
        <f t="shared" si="1"/>
        <v>250</v>
      </c>
      <c r="H20" s="204">
        <f t="shared" si="2"/>
        <v>0</v>
      </c>
      <c r="I20" s="38"/>
      <c r="J20" s="201">
        <f>IFERROR(VLOOKUP($C20,'Proposed Rates'!$B:$J,J$11,FALSE),0)</f>
        <v>0</v>
      </c>
      <c r="K20" s="202">
        <f t="shared" si="3"/>
        <v>250</v>
      </c>
      <c r="L20" s="204">
        <f t="shared" si="4"/>
        <v>0</v>
      </c>
      <c r="M20" s="38"/>
      <c r="N20" s="205">
        <f t="shared" si="5"/>
        <v>0</v>
      </c>
      <c r="O20" s="206" t="str">
        <f t="shared" si="6"/>
        <v/>
      </c>
      <c r="P20" s="37"/>
      <c r="Q20" s="201">
        <f>IFERROR(VLOOKUP($C20,'Proposed Rates'!$B:$J,Q$11,FALSE),0)</f>
        <v>0</v>
      </c>
      <c r="R20" s="202">
        <f t="shared" si="7"/>
        <v>250</v>
      </c>
      <c r="S20" s="204">
        <f t="shared" si="8"/>
        <v>0</v>
      </c>
      <c r="T20" s="38"/>
      <c r="U20" s="205">
        <f t="shared" si="9"/>
        <v>0</v>
      </c>
      <c r="V20" s="206" t="str">
        <f t="shared" si="10"/>
        <v/>
      </c>
      <c r="W20" s="37"/>
      <c r="X20" s="201">
        <f>IFERROR(VLOOKUP($C20,'Proposed Rates'!$B:$J,X$11,FALSE),0)</f>
        <v>0</v>
      </c>
      <c r="Y20" s="202">
        <f t="shared" si="11"/>
        <v>250</v>
      </c>
      <c r="Z20" s="204">
        <f t="shared" si="12"/>
        <v>0</v>
      </c>
      <c r="AA20" s="38"/>
      <c r="AB20" s="205">
        <f t="shared" si="13"/>
        <v>0</v>
      </c>
      <c r="AC20" s="206" t="str">
        <f t="shared" si="14"/>
        <v/>
      </c>
      <c r="AD20" s="37"/>
      <c r="AE20" s="201">
        <f>IFERROR(VLOOKUP($C20,'Proposed Rates'!$B:$J,AE$11,FALSE),0)</f>
        <v>0</v>
      </c>
      <c r="AF20" s="202">
        <f t="shared" si="15"/>
        <v>250</v>
      </c>
      <c r="AG20" s="204">
        <f t="shared" si="16"/>
        <v>0</v>
      </c>
      <c r="AH20" s="38"/>
      <c r="AI20" s="205">
        <f t="shared" si="17"/>
        <v>0</v>
      </c>
      <c r="AJ20" s="206" t="str">
        <f t="shared" si="18"/>
        <v/>
      </c>
      <c r="AK20" s="37"/>
      <c r="AL20" s="201">
        <f>IFERROR(VLOOKUP($C20,'Proposed Rates'!$B:$J,AL$11,FALSE),0)</f>
        <v>0</v>
      </c>
      <c r="AM20" s="202">
        <f t="shared" si="19"/>
        <v>250</v>
      </c>
      <c r="AN20" s="204">
        <f t="shared" si="20"/>
        <v>0</v>
      </c>
      <c r="AO20" s="38"/>
      <c r="AP20" s="205">
        <f t="shared" si="21"/>
        <v>0</v>
      </c>
      <c r="AQ20" s="206" t="str">
        <f t="shared" si="22"/>
        <v/>
      </c>
      <c r="AR20" s="207"/>
    </row>
    <row r="21" spans="1:44" ht="12.75" customHeight="1" x14ac:dyDescent="0.2">
      <c r="A21" s="37"/>
      <c r="B21" s="139" t="s">
        <v>179</v>
      </c>
      <c r="C21" s="199" t="str">
        <f t="shared" si="0"/>
        <v>Residential.LRAM Rate Rider</v>
      </c>
      <c r="D21" s="200" t="s">
        <v>244</v>
      </c>
      <c r="E21" s="139"/>
      <c r="F21" s="201">
        <f>'Proposed Rates'!E77+'Proposed Rates'!E90</f>
        <v>0.25</v>
      </c>
      <c r="G21" s="202">
        <f t="shared" si="1"/>
        <v>1</v>
      </c>
      <c r="H21" s="203">
        <f t="shared" si="2"/>
        <v>0.25</v>
      </c>
      <c r="I21" s="37"/>
      <c r="J21" s="201">
        <f>'Proposed Rates'!F77+'Proposed Rates'!F90</f>
        <v>0</v>
      </c>
      <c r="K21" s="202">
        <f t="shared" si="3"/>
        <v>1</v>
      </c>
      <c r="L21" s="204">
        <f t="shared" si="4"/>
        <v>0</v>
      </c>
      <c r="M21" s="38"/>
      <c r="N21" s="205">
        <f t="shared" si="5"/>
        <v>-0.25</v>
      </c>
      <c r="O21" s="206">
        <f t="shared" si="6"/>
        <v>-1</v>
      </c>
      <c r="P21" s="37"/>
      <c r="Q21" s="201">
        <f>'Proposed Rates'!G77+'Proposed Rates'!G90</f>
        <v>0</v>
      </c>
      <c r="R21" s="202">
        <f t="shared" si="7"/>
        <v>1</v>
      </c>
      <c r="S21" s="204">
        <f t="shared" si="8"/>
        <v>0</v>
      </c>
      <c r="T21" s="38"/>
      <c r="U21" s="205">
        <f t="shared" si="9"/>
        <v>0</v>
      </c>
      <c r="V21" s="206" t="str">
        <f t="shared" si="10"/>
        <v/>
      </c>
      <c r="W21" s="37"/>
      <c r="X21" s="201">
        <f>IFERROR(VLOOKUP($C21,'Proposed Rates'!$B:$J,X$11,FALSE),0)</f>
        <v>0</v>
      </c>
      <c r="Y21" s="202">
        <f t="shared" si="11"/>
        <v>1</v>
      </c>
      <c r="Z21" s="204">
        <f t="shared" si="12"/>
        <v>0</v>
      </c>
      <c r="AA21" s="38"/>
      <c r="AB21" s="205">
        <f t="shared" si="13"/>
        <v>0</v>
      </c>
      <c r="AC21" s="206" t="str">
        <f t="shared" si="14"/>
        <v/>
      </c>
      <c r="AD21" s="37"/>
      <c r="AE21" s="201">
        <f>IFERROR(VLOOKUP($C21,'Proposed Rates'!$B:$J,AE$11,FALSE),0)</f>
        <v>0</v>
      </c>
      <c r="AF21" s="202">
        <f t="shared" si="15"/>
        <v>1</v>
      </c>
      <c r="AG21" s="204">
        <f t="shared" si="16"/>
        <v>0</v>
      </c>
      <c r="AH21" s="38"/>
      <c r="AI21" s="205">
        <f t="shared" si="17"/>
        <v>0</v>
      </c>
      <c r="AJ21" s="206" t="str">
        <f t="shared" si="18"/>
        <v/>
      </c>
      <c r="AK21" s="37"/>
      <c r="AL21" s="201">
        <f>IFERROR(VLOOKUP($C21,'Proposed Rates'!$B:$J,AL$11,FALSE),0)</f>
        <v>0</v>
      </c>
      <c r="AM21" s="202">
        <f t="shared" si="19"/>
        <v>1</v>
      </c>
      <c r="AN21" s="204">
        <f t="shared" si="20"/>
        <v>0</v>
      </c>
      <c r="AO21" s="38"/>
      <c r="AP21" s="205">
        <f t="shared" si="21"/>
        <v>0</v>
      </c>
      <c r="AQ21" s="206" t="str">
        <f t="shared" si="22"/>
        <v/>
      </c>
      <c r="AR21" s="207"/>
    </row>
    <row r="22" spans="1:44" ht="12.75" customHeight="1" x14ac:dyDescent="0.2">
      <c r="A22" s="37"/>
      <c r="B22" s="288" t="s">
        <v>175</v>
      </c>
      <c r="C22" s="199" t="str">
        <f t="shared" si="0"/>
        <v>Residential.Deferral/Variance Account Disposition Rate Rider Group 2</v>
      </c>
      <c r="D22" s="200" t="s">
        <v>244</v>
      </c>
      <c r="E22" s="139"/>
      <c r="F22" s="201">
        <f>IFERROR(VLOOKUP($C22,'Proposed Rates'!$B:$J,F$11,FALSE),0)</f>
        <v>0</v>
      </c>
      <c r="G22" s="202">
        <f t="shared" si="1"/>
        <v>1</v>
      </c>
      <c r="H22" s="204">
        <f t="shared" si="2"/>
        <v>0</v>
      </c>
      <c r="I22" s="38"/>
      <c r="J22" s="201">
        <f>IFERROR(VLOOKUP($C22,'Proposed Rates'!$B:$J,J$11,FALSE),0)</f>
        <v>-0.54</v>
      </c>
      <c r="K22" s="202">
        <f t="shared" si="3"/>
        <v>1</v>
      </c>
      <c r="L22" s="204">
        <f t="shared" si="4"/>
        <v>-0.54</v>
      </c>
      <c r="M22" s="38"/>
      <c r="N22" s="205">
        <f t="shared" si="5"/>
        <v>-0.54</v>
      </c>
      <c r="O22" s="206" t="str">
        <f t="shared" si="6"/>
        <v/>
      </c>
      <c r="P22" s="37"/>
      <c r="Q22" s="201">
        <f>IFERROR(VLOOKUP($C22,'Proposed Rates'!$B:$J,Q$11,FALSE),0)</f>
        <v>0</v>
      </c>
      <c r="R22" s="202">
        <f t="shared" si="7"/>
        <v>1</v>
      </c>
      <c r="S22" s="204">
        <f t="shared" si="8"/>
        <v>0</v>
      </c>
      <c r="T22" s="38"/>
      <c r="U22" s="205">
        <f t="shared" si="9"/>
        <v>0.54</v>
      </c>
      <c r="V22" s="206">
        <f t="shared" si="10"/>
        <v>-1</v>
      </c>
      <c r="W22" s="37"/>
      <c r="X22" s="201">
        <f>IFERROR(VLOOKUP($C22,'Proposed Rates'!$B:$J,X$11,FALSE),0)</f>
        <v>0</v>
      </c>
      <c r="Y22" s="202">
        <f t="shared" si="11"/>
        <v>1</v>
      </c>
      <c r="Z22" s="204">
        <f t="shared" si="12"/>
        <v>0</v>
      </c>
      <c r="AA22" s="38"/>
      <c r="AB22" s="205">
        <f t="shared" si="13"/>
        <v>0</v>
      </c>
      <c r="AC22" s="206" t="str">
        <f t="shared" si="14"/>
        <v/>
      </c>
      <c r="AD22" s="37"/>
      <c r="AE22" s="201">
        <f>IFERROR(VLOOKUP($C22,'Proposed Rates'!$B:$J,AE$11,FALSE),0)</f>
        <v>0</v>
      </c>
      <c r="AF22" s="202">
        <f t="shared" si="15"/>
        <v>1</v>
      </c>
      <c r="AG22" s="204">
        <f t="shared" si="16"/>
        <v>0</v>
      </c>
      <c r="AH22" s="38"/>
      <c r="AI22" s="205">
        <f t="shared" si="17"/>
        <v>0</v>
      </c>
      <c r="AJ22" s="206" t="str">
        <f t="shared" si="18"/>
        <v/>
      </c>
      <c r="AK22" s="37"/>
      <c r="AL22" s="201">
        <f>IFERROR(VLOOKUP($C22,'Proposed Rates'!$B:$J,AL$11,FALSE),0)</f>
        <v>0</v>
      </c>
      <c r="AM22" s="202">
        <f t="shared" si="19"/>
        <v>1</v>
      </c>
      <c r="AN22" s="204">
        <f t="shared" si="20"/>
        <v>0</v>
      </c>
      <c r="AO22" s="38"/>
      <c r="AP22" s="205">
        <f t="shared" si="21"/>
        <v>0</v>
      </c>
      <c r="AQ22" s="206" t="str">
        <f t="shared" si="22"/>
        <v/>
      </c>
      <c r="AR22" s="207"/>
    </row>
    <row r="23" spans="1:44" ht="12.75" customHeight="1" x14ac:dyDescent="0.2">
      <c r="A23" s="37"/>
      <c r="B23" s="208"/>
      <c r="C23" s="199" t="str">
        <f t="shared" si="0"/>
        <v>Residential.</v>
      </c>
      <c r="D23" s="200"/>
      <c r="E23" s="139"/>
      <c r="F23" s="201">
        <f>IFERROR(VLOOKUP($C23,'Proposed Rates'!$B:$J,F$11,FALSE),0)</f>
        <v>0</v>
      </c>
      <c r="G23" s="202">
        <f t="shared" si="1"/>
        <v>0</v>
      </c>
      <c r="H23" s="204">
        <f t="shared" si="2"/>
        <v>0</v>
      </c>
      <c r="I23" s="38"/>
      <c r="J23" s="201">
        <f>IFERROR(VLOOKUP($C23,'Proposed Rates'!$B:$J,J$11,FALSE),0)</f>
        <v>0</v>
      </c>
      <c r="K23" s="202">
        <f t="shared" si="3"/>
        <v>0</v>
      </c>
      <c r="L23" s="204">
        <f t="shared" si="4"/>
        <v>0</v>
      </c>
      <c r="M23" s="38"/>
      <c r="N23" s="205">
        <f t="shared" si="5"/>
        <v>0</v>
      </c>
      <c r="O23" s="206" t="str">
        <f t="shared" si="6"/>
        <v/>
      </c>
      <c r="P23" s="37"/>
      <c r="Q23" s="201">
        <f>IFERROR(VLOOKUP($C23,'Proposed Rates'!$B:$J,Q$11,FALSE),0)</f>
        <v>0</v>
      </c>
      <c r="R23" s="202">
        <f t="shared" si="7"/>
        <v>0</v>
      </c>
      <c r="S23" s="204">
        <f t="shared" si="8"/>
        <v>0</v>
      </c>
      <c r="T23" s="38"/>
      <c r="U23" s="205">
        <f t="shared" si="9"/>
        <v>0</v>
      </c>
      <c r="V23" s="206" t="str">
        <f t="shared" si="10"/>
        <v/>
      </c>
      <c r="W23" s="37"/>
      <c r="X23" s="201">
        <f>IFERROR(VLOOKUP($C23,'Proposed Rates'!$B:$J,X$11,FALSE),0)</f>
        <v>0</v>
      </c>
      <c r="Y23" s="202">
        <f t="shared" si="11"/>
        <v>0</v>
      </c>
      <c r="Z23" s="204">
        <f t="shared" si="12"/>
        <v>0</v>
      </c>
      <c r="AA23" s="38"/>
      <c r="AB23" s="205">
        <f t="shared" si="13"/>
        <v>0</v>
      </c>
      <c r="AC23" s="206" t="str">
        <f t="shared" si="14"/>
        <v/>
      </c>
      <c r="AD23" s="37"/>
      <c r="AE23" s="201">
        <f>IFERROR(VLOOKUP($C23,'Proposed Rates'!$B:$J,AE$11,FALSE),0)</f>
        <v>0</v>
      </c>
      <c r="AF23" s="202">
        <f t="shared" si="15"/>
        <v>0</v>
      </c>
      <c r="AG23" s="204">
        <f t="shared" si="16"/>
        <v>0</v>
      </c>
      <c r="AH23" s="38"/>
      <c r="AI23" s="205">
        <f t="shared" si="17"/>
        <v>0</v>
      </c>
      <c r="AJ23" s="206" t="str">
        <f t="shared" si="18"/>
        <v/>
      </c>
      <c r="AK23" s="37"/>
      <c r="AL23" s="201">
        <f>IFERROR(VLOOKUP($C23,'Proposed Rates'!$B:$J,AL$11,FALSE),0)</f>
        <v>0</v>
      </c>
      <c r="AM23" s="202">
        <f t="shared" si="19"/>
        <v>0</v>
      </c>
      <c r="AN23" s="204">
        <f t="shared" si="20"/>
        <v>0</v>
      </c>
      <c r="AO23" s="38"/>
      <c r="AP23" s="205">
        <f t="shared" si="21"/>
        <v>0</v>
      </c>
      <c r="AQ23" s="206" t="str">
        <f t="shared" si="22"/>
        <v/>
      </c>
      <c r="AR23" s="207"/>
    </row>
    <row r="24" spans="1:44" ht="12.75" customHeight="1" x14ac:dyDescent="0.2">
      <c r="A24" s="37"/>
      <c r="B24" s="208"/>
      <c r="C24" s="199" t="str">
        <f t="shared" si="0"/>
        <v>Residential.</v>
      </c>
      <c r="D24" s="200"/>
      <c r="E24" s="139"/>
      <c r="F24" s="201">
        <f>IFERROR(VLOOKUP($C24,'Proposed Rates'!$B:$J,F$11,FALSE),0)</f>
        <v>0</v>
      </c>
      <c r="G24" s="202">
        <f t="shared" si="1"/>
        <v>0</v>
      </c>
      <c r="H24" s="204">
        <f t="shared" si="2"/>
        <v>0</v>
      </c>
      <c r="I24" s="38"/>
      <c r="J24" s="201">
        <f>IFERROR(VLOOKUP($C24,'Proposed Rates'!$B:$J,J$11,FALSE),0)</f>
        <v>0</v>
      </c>
      <c r="K24" s="202">
        <f t="shared" si="3"/>
        <v>0</v>
      </c>
      <c r="L24" s="204">
        <f t="shared" si="4"/>
        <v>0</v>
      </c>
      <c r="M24" s="38"/>
      <c r="N24" s="205">
        <f t="shared" si="5"/>
        <v>0</v>
      </c>
      <c r="O24" s="206" t="str">
        <f t="shared" si="6"/>
        <v/>
      </c>
      <c r="P24" s="37"/>
      <c r="Q24" s="201">
        <f>IFERROR(VLOOKUP($C24,'Proposed Rates'!$B:$J,Q$11,FALSE),0)</f>
        <v>0</v>
      </c>
      <c r="R24" s="202">
        <f t="shared" si="7"/>
        <v>0</v>
      </c>
      <c r="S24" s="204">
        <f t="shared" si="8"/>
        <v>0</v>
      </c>
      <c r="T24" s="38"/>
      <c r="U24" s="205">
        <f t="shared" si="9"/>
        <v>0</v>
      </c>
      <c r="V24" s="206" t="str">
        <f t="shared" si="10"/>
        <v/>
      </c>
      <c r="W24" s="37"/>
      <c r="X24" s="201">
        <f>IFERROR(VLOOKUP($C24,'Proposed Rates'!$B:$J,X$11,FALSE),0)</f>
        <v>0</v>
      </c>
      <c r="Y24" s="202">
        <f t="shared" si="11"/>
        <v>0</v>
      </c>
      <c r="Z24" s="204">
        <f t="shared" si="12"/>
        <v>0</v>
      </c>
      <c r="AA24" s="38"/>
      <c r="AB24" s="205">
        <f t="shared" si="13"/>
        <v>0</v>
      </c>
      <c r="AC24" s="206" t="str">
        <f t="shared" si="14"/>
        <v/>
      </c>
      <c r="AD24" s="37"/>
      <c r="AE24" s="201">
        <f>IFERROR(VLOOKUP($C24,'Proposed Rates'!$B:$J,AE$11,FALSE),0)</f>
        <v>0</v>
      </c>
      <c r="AF24" s="202">
        <f t="shared" si="15"/>
        <v>0</v>
      </c>
      <c r="AG24" s="204">
        <f t="shared" si="16"/>
        <v>0</v>
      </c>
      <c r="AH24" s="38"/>
      <c r="AI24" s="205">
        <f t="shared" si="17"/>
        <v>0</v>
      </c>
      <c r="AJ24" s="206" t="str">
        <f t="shared" si="18"/>
        <v/>
      </c>
      <c r="AK24" s="37"/>
      <c r="AL24" s="201">
        <f>IFERROR(VLOOKUP($C24,'Proposed Rates'!$B:$J,AL$11,FALSE),0)</f>
        <v>0</v>
      </c>
      <c r="AM24" s="202">
        <f t="shared" si="19"/>
        <v>0</v>
      </c>
      <c r="AN24" s="204">
        <f t="shared" si="20"/>
        <v>0</v>
      </c>
      <c r="AO24" s="38"/>
      <c r="AP24" s="205">
        <f t="shared" si="21"/>
        <v>0</v>
      </c>
      <c r="AQ24" s="206" t="str">
        <f t="shared" si="22"/>
        <v/>
      </c>
      <c r="AR24" s="207"/>
    </row>
    <row r="25" spans="1:44" ht="12.75" customHeight="1" x14ac:dyDescent="0.2">
      <c r="A25" s="37"/>
      <c r="B25" s="208"/>
      <c r="C25" s="199" t="str">
        <f t="shared" si="0"/>
        <v>Residential.</v>
      </c>
      <c r="D25" s="200"/>
      <c r="E25" s="139"/>
      <c r="F25" s="201">
        <f>IFERROR(VLOOKUP($C25,'Proposed Rates'!$B:$J,F$11,FALSE),0)</f>
        <v>0</v>
      </c>
      <c r="G25" s="202">
        <f t="shared" si="1"/>
        <v>0</v>
      </c>
      <c r="H25" s="204">
        <f t="shared" si="2"/>
        <v>0</v>
      </c>
      <c r="I25" s="38"/>
      <c r="J25" s="201">
        <f>IFERROR(VLOOKUP($C25,'Proposed Rates'!$B:$J,J$11,FALSE),0)</f>
        <v>0</v>
      </c>
      <c r="K25" s="202">
        <f t="shared" si="3"/>
        <v>0</v>
      </c>
      <c r="L25" s="204">
        <f t="shared" si="4"/>
        <v>0</v>
      </c>
      <c r="M25" s="38"/>
      <c r="N25" s="205">
        <f t="shared" si="5"/>
        <v>0</v>
      </c>
      <c r="O25" s="206" t="str">
        <f t="shared" si="6"/>
        <v/>
      </c>
      <c r="P25" s="37"/>
      <c r="Q25" s="201">
        <f>IFERROR(VLOOKUP($C25,'Proposed Rates'!$B:$J,Q$11,FALSE),0)</f>
        <v>0</v>
      </c>
      <c r="R25" s="202">
        <f t="shared" si="7"/>
        <v>0</v>
      </c>
      <c r="S25" s="204">
        <f t="shared" si="8"/>
        <v>0</v>
      </c>
      <c r="T25" s="38"/>
      <c r="U25" s="205">
        <f t="shared" si="9"/>
        <v>0</v>
      </c>
      <c r="V25" s="206" t="str">
        <f t="shared" si="10"/>
        <v/>
      </c>
      <c r="W25" s="37"/>
      <c r="X25" s="201">
        <f>IFERROR(VLOOKUP($C25,'Proposed Rates'!$B:$J,X$11,FALSE),0)</f>
        <v>0</v>
      </c>
      <c r="Y25" s="202">
        <f t="shared" si="11"/>
        <v>0</v>
      </c>
      <c r="Z25" s="204">
        <f t="shared" si="12"/>
        <v>0</v>
      </c>
      <c r="AA25" s="38"/>
      <c r="AB25" s="205">
        <f t="shared" si="13"/>
        <v>0</v>
      </c>
      <c r="AC25" s="206" t="str">
        <f t="shared" si="14"/>
        <v/>
      </c>
      <c r="AD25" s="37"/>
      <c r="AE25" s="201">
        <f>IFERROR(VLOOKUP($C25,'Proposed Rates'!$B:$J,AE$11,FALSE),0)</f>
        <v>0</v>
      </c>
      <c r="AF25" s="202">
        <f t="shared" si="15"/>
        <v>0</v>
      </c>
      <c r="AG25" s="204">
        <f t="shared" si="16"/>
        <v>0</v>
      </c>
      <c r="AH25" s="38"/>
      <c r="AI25" s="205">
        <f t="shared" si="17"/>
        <v>0</v>
      </c>
      <c r="AJ25" s="206" t="str">
        <f t="shared" si="18"/>
        <v/>
      </c>
      <c r="AK25" s="37"/>
      <c r="AL25" s="201">
        <f>IFERROR(VLOOKUP($C25,'Proposed Rates'!$B:$J,AL$11,FALSE),0)</f>
        <v>0</v>
      </c>
      <c r="AM25" s="202">
        <f t="shared" si="19"/>
        <v>0</v>
      </c>
      <c r="AN25" s="204">
        <f t="shared" si="20"/>
        <v>0</v>
      </c>
      <c r="AO25" s="38"/>
      <c r="AP25" s="205">
        <f t="shared" si="21"/>
        <v>0</v>
      </c>
      <c r="AQ25" s="206" t="str">
        <f t="shared" si="22"/>
        <v/>
      </c>
      <c r="AR25" s="207"/>
    </row>
    <row r="26" spans="1:44" ht="12.75" customHeight="1" x14ac:dyDescent="0.2">
      <c r="A26" s="37"/>
      <c r="B26" s="288"/>
      <c r="C26" s="199" t="str">
        <f t="shared" si="0"/>
        <v>Residential.</v>
      </c>
      <c r="D26" s="200"/>
      <c r="E26" s="139"/>
      <c r="F26" s="201">
        <f>IFERROR(VLOOKUP($C26,'Proposed Rates'!$B:$J,F$11,FALSE),0)</f>
        <v>0</v>
      </c>
      <c r="G26" s="202">
        <f t="shared" si="1"/>
        <v>0</v>
      </c>
      <c r="H26" s="204">
        <f t="shared" si="2"/>
        <v>0</v>
      </c>
      <c r="I26" s="38"/>
      <c r="J26" s="201">
        <f>IFERROR(VLOOKUP($C26,'Proposed Rates'!$B:$J,J$11,FALSE),0)</f>
        <v>0</v>
      </c>
      <c r="K26" s="202">
        <f t="shared" si="3"/>
        <v>0</v>
      </c>
      <c r="L26" s="204">
        <f t="shared" si="4"/>
        <v>0</v>
      </c>
      <c r="M26" s="38"/>
      <c r="N26" s="205">
        <f t="shared" si="5"/>
        <v>0</v>
      </c>
      <c r="O26" s="206" t="str">
        <f t="shared" si="6"/>
        <v/>
      </c>
      <c r="P26" s="37"/>
      <c r="Q26" s="201">
        <f>IFERROR(VLOOKUP($C26,'Proposed Rates'!$B:$J,Q$11,FALSE),0)</f>
        <v>0</v>
      </c>
      <c r="R26" s="202">
        <f t="shared" si="7"/>
        <v>0</v>
      </c>
      <c r="S26" s="204">
        <f t="shared" si="8"/>
        <v>0</v>
      </c>
      <c r="T26" s="38"/>
      <c r="U26" s="205">
        <f t="shared" si="9"/>
        <v>0</v>
      </c>
      <c r="V26" s="206" t="str">
        <f t="shared" si="10"/>
        <v/>
      </c>
      <c r="W26" s="37"/>
      <c r="X26" s="201">
        <f>IFERROR(VLOOKUP($C26,'Proposed Rates'!$B:$J,X$11,FALSE),0)</f>
        <v>0</v>
      </c>
      <c r="Y26" s="202">
        <f t="shared" si="11"/>
        <v>0</v>
      </c>
      <c r="Z26" s="204">
        <f t="shared" si="12"/>
        <v>0</v>
      </c>
      <c r="AA26" s="38"/>
      <c r="AB26" s="205">
        <f t="shared" si="13"/>
        <v>0</v>
      </c>
      <c r="AC26" s="206" t="str">
        <f t="shared" si="14"/>
        <v/>
      </c>
      <c r="AD26" s="37"/>
      <c r="AE26" s="201">
        <f>IFERROR(VLOOKUP($C26,'Proposed Rates'!$B:$J,AE$11,FALSE),0)</f>
        <v>0</v>
      </c>
      <c r="AF26" s="202">
        <f t="shared" si="15"/>
        <v>0</v>
      </c>
      <c r="AG26" s="204">
        <f t="shared" si="16"/>
        <v>0</v>
      </c>
      <c r="AH26" s="38"/>
      <c r="AI26" s="205">
        <f t="shared" si="17"/>
        <v>0</v>
      </c>
      <c r="AJ26" s="206" t="str">
        <f t="shared" si="18"/>
        <v/>
      </c>
      <c r="AK26" s="37"/>
      <c r="AL26" s="201">
        <f>IFERROR(VLOOKUP($C26,'Proposed Rates'!$B:$J,AL$11,FALSE),0)</f>
        <v>0</v>
      </c>
      <c r="AM26" s="202">
        <f t="shared" si="19"/>
        <v>0</v>
      </c>
      <c r="AN26" s="204">
        <f t="shared" si="20"/>
        <v>0</v>
      </c>
      <c r="AO26" s="38"/>
      <c r="AP26" s="205">
        <f t="shared" si="21"/>
        <v>0</v>
      </c>
      <c r="AQ26" s="206" t="str">
        <f t="shared" si="22"/>
        <v/>
      </c>
      <c r="AR26" s="207"/>
    </row>
    <row r="27" spans="1:44" ht="12.75" customHeight="1" x14ac:dyDescent="0.2">
      <c r="A27" s="37"/>
      <c r="B27" s="208"/>
      <c r="C27" s="199" t="str">
        <f t="shared" si="0"/>
        <v>Residential.</v>
      </c>
      <c r="D27" s="200"/>
      <c r="E27" s="139"/>
      <c r="F27" s="201">
        <f>IFERROR(VLOOKUP($C27,'Proposed Rates'!$B:$J,F$11,FALSE),0)</f>
        <v>0</v>
      </c>
      <c r="G27" s="202">
        <f t="shared" si="1"/>
        <v>0</v>
      </c>
      <c r="H27" s="204">
        <f t="shared" si="2"/>
        <v>0</v>
      </c>
      <c r="I27" s="38"/>
      <c r="J27" s="201">
        <f>IFERROR(VLOOKUP($C27,'Proposed Rates'!$B:$J,J$11,FALSE),0)</f>
        <v>0</v>
      </c>
      <c r="K27" s="202">
        <f t="shared" si="3"/>
        <v>0</v>
      </c>
      <c r="L27" s="204">
        <f t="shared" si="4"/>
        <v>0</v>
      </c>
      <c r="M27" s="38"/>
      <c r="N27" s="205">
        <f t="shared" si="5"/>
        <v>0</v>
      </c>
      <c r="O27" s="206" t="str">
        <f t="shared" si="6"/>
        <v/>
      </c>
      <c r="P27" s="37"/>
      <c r="Q27" s="201">
        <f>IFERROR(VLOOKUP($C27,'Proposed Rates'!$B:$J,Q$11,FALSE),0)</f>
        <v>0</v>
      </c>
      <c r="R27" s="202">
        <f t="shared" si="7"/>
        <v>0</v>
      </c>
      <c r="S27" s="204">
        <f t="shared" si="8"/>
        <v>0</v>
      </c>
      <c r="T27" s="38"/>
      <c r="U27" s="205">
        <f t="shared" si="9"/>
        <v>0</v>
      </c>
      <c r="V27" s="206" t="str">
        <f t="shared" si="10"/>
        <v/>
      </c>
      <c r="W27" s="37"/>
      <c r="X27" s="201">
        <f>IFERROR(VLOOKUP($C27,'Proposed Rates'!$B:$J,X$11,FALSE),0)</f>
        <v>0</v>
      </c>
      <c r="Y27" s="202">
        <f t="shared" si="11"/>
        <v>0</v>
      </c>
      <c r="Z27" s="204">
        <f t="shared" si="12"/>
        <v>0</v>
      </c>
      <c r="AA27" s="38"/>
      <c r="AB27" s="205">
        <f t="shared" si="13"/>
        <v>0</v>
      </c>
      <c r="AC27" s="206" t="str">
        <f t="shared" si="14"/>
        <v/>
      </c>
      <c r="AD27" s="37"/>
      <c r="AE27" s="201">
        <f>IFERROR(VLOOKUP($C27,'Proposed Rates'!$B:$J,AE$11,FALSE),0)</f>
        <v>0</v>
      </c>
      <c r="AF27" s="202">
        <f t="shared" si="15"/>
        <v>0</v>
      </c>
      <c r="AG27" s="204">
        <f t="shared" si="16"/>
        <v>0</v>
      </c>
      <c r="AH27" s="38"/>
      <c r="AI27" s="205">
        <f t="shared" si="17"/>
        <v>0</v>
      </c>
      <c r="AJ27" s="206" t="str">
        <f t="shared" si="18"/>
        <v/>
      </c>
      <c r="AK27" s="37"/>
      <c r="AL27" s="201">
        <f>IFERROR(VLOOKUP($C27,'Proposed Rates'!$B:$J,AL$11,FALSE),0)</f>
        <v>0</v>
      </c>
      <c r="AM27" s="202">
        <f t="shared" si="19"/>
        <v>0</v>
      </c>
      <c r="AN27" s="204">
        <f t="shared" si="20"/>
        <v>0</v>
      </c>
      <c r="AO27" s="38"/>
      <c r="AP27" s="205">
        <f t="shared" si="21"/>
        <v>0</v>
      </c>
      <c r="AQ27" s="206" t="str">
        <f t="shared" si="22"/>
        <v/>
      </c>
      <c r="AR27" s="207"/>
    </row>
    <row r="28" spans="1:44" ht="12.75" customHeight="1" x14ac:dyDescent="0.2">
      <c r="A28" s="37"/>
      <c r="B28" s="208"/>
      <c r="C28" s="199" t="str">
        <f t="shared" si="0"/>
        <v>Residential.</v>
      </c>
      <c r="D28" s="200"/>
      <c r="E28" s="139"/>
      <c r="F28" s="201">
        <f>IFERROR(VLOOKUP($C28,'Proposed Rates'!$B:$J,F$11,FALSE),0)</f>
        <v>0</v>
      </c>
      <c r="G28" s="202">
        <f t="shared" si="1"/>
        <v>0</v>
      </c>
      <c r="H28" s="204">
        <f t="shared" si="2"/>
        <v>0</v>
      </c>
      <c r="I28" s="38"/>
      <c r="J28" s="201">
        <f>IFERROR(VLOOKUP($C28,'Proposed Rates'!$B:$J,J$11,FALSE),0)</f>
        <v>0</v>
      </c>
      <c r="K28" s="202">
        <f t="shared" si="3"/>
        <v>0</v>
      </c>
      <c r="L28" s="204">
        <f t="shared" si="4"/>
        <v>0</v>
      </c>
      <c r="M28" s="38"/>
      <c r="N28" s="205">
        <f t="shared" si="5"/>
        <v>0</v>
      </c>
      <c r="O28" s="206" t="str">
        <f t="shared" si="6"/>
        <v/>
      </c>
      <c r="P28" s="37"/>
      <c r="Q28" s="201">
        <f>IFERROR(VLOOKUP($C28,'Proposed Rates'!$B:$J,Q$11,FALSE),0)</f>
        <v>0</v>
      </c>
      <c r="R28" s="202">
        <f t="shared" si="7"/>
        <v>0</v>
      </c>
      <c r="S28" s="204">
        <f t="shared" si="8"/>
        <v>0</v>
      </c>
      <c r="T28" s="38"/>
      <c r="U28" s="205">
        <f t="shared" si="9"/>
        <v>0</v>
      </c>
      <c r="V28" s="206" t="str">
        <f t="shared" si="10"/>
        <v/>
      </c>
      <c r="W28" s="37"/>
      <c r="X28" s="201">
        <f>IFERROR(VLOOKUP($C28,'Proposed Rates'!$B:$J,X$11,FALSE),0)</f>
        <v>0</v>
      </c>
      <c r="Y28" s="202">
        <f t="shared" si="11"/>
        <v>0</v>
      </c>
      <c r="Z28" s="204">
        <f t="shared" si="12"/>
        <v>0</v>
      </c>
      <c r="AA28" s="38"/>
      <c r="AB28" s="205">
        <f t="shared" si="13"/>
        <v>0</v>
      </c>
      <c r="AC28" s="206" t="str">
        <f t="shared" si="14"/>
        <v/>
      </c>
      <c r="AD28" s="37"/>
      <c r="AE28" s="201">
        <f>IFERROR(VLOOKUP($C28,'Proposed Rates'!$B:$J,AE$11,FALSE),0)</f>
        <v>0</v>
      </c>
      <c r="AF28" s="202">
        <f t="shared" si="15"/>
        <v>0</v>
      </c>
      <c r="AG28" s="204">
        <f t="shared" si="16"/>
        <v>0</v>
      </c>
      <c r="AH28" s="38"/>
      <c r="AI28" s="205">
        <f t="shared" si="17"/>
        <v>0</v>
      </c>
      <c r="AJ28" s="206" t="str">
        <f t="shared" si="18"/>
        <v/>
      </c>
      <c r="AK28" s="37"/>
      <c r="AL28" s="201">
        <f>IFERROR(VLOOKUP($C28,'Proposed Rates'!$B:$J,AL$11,FALSE),0)</f>
        <v>0</v>
      </c>
      <c r="AM28" s="202">
        <f t="shared" si="19"/>
        <v>0</v>
      </c>
      <c r="AN28" s="204">
        <f t="shared" si="20"/>
        <v>0</v>
      </c>
      <c r="AO28" s="38"/>
      <c r="AP28" s="205">
        <f t="shared" si="21"/>
        <v>0</v>
      </c>
      <c r="AQ28" s="206" t="str">
        <f t="shared" si="22"/>
        <v/>
      </c>
      <c r="AR28" s="207"/>
    </row>
    <row r="29" spans="1:44" ht="12.75" customHeight="1" x14ac:dyDescent="0.2">
      <c r="A29" s="125"/>
      <c r="B29" s="209" t="s">
        <v>248</v>
      </c>
      <c r="C29" s="210"/>
      <c r="D29" s="210"/>
      <c r="E29" s="210"/>
      <c r="F29" s="211"/>
      <c r="G29" s="212"/>
      <c r="H29" s="213">
        <f>SUM(H15:H28)</f>
        <v>34.51</v>
      </c>
      <c r="I29" s="214"/>
      <c r="J29" s="211"/>
      <c r="K29" s="212"/>
      <c r="L29" s="213">
        <f>SUM(L15:L28)</f>
        <v>40.590000000000003</v>
      </c>
      <c r="M29" s="214"/>
      <c r="N29" s="215">
        <f t="shared" si="5"/>
        <v>6.0800000000000054</v>
      </c>
      <c r="O29" s="216">
        <f t="shared" si="6"/>
        <v>0.17618081715444817</v>
      </c>
      <c r="P29" s="125"/>
      <c r="Q29" s="211"/>
      <c r="R29" s="212"/>
      <c r="S29" s="213">
        <f>SUM(S15:S28)</f>
        <v>44.38</v>
      </c>
      <c r="T29" s="214"/>
      <c r="U29" s="215">
        <f t="shared" si="9"/>
        <v>3.7899999999999991</v>
      </c>
      <c r="V29" s="216">
        <f t="shared" si="10"/>
        <v>9.3372751909337248E-2</v>
      </c>
      <c r="W29" s="125"/>
      <c r="X29" s="211"/>
      <c r="Y29" s="212"/>
      <c r="Z29" s="213">
        <f>SUM(Z15:Z28)</f>
        <v>47.69</v>
      </c>
      <c r="AA29" s="214"/>
      <c r="AB29" s="215">
        <f t="shared" si="13"/>
        <v>3.3099999999999952</v>
      </c>
      <c r="AC29" s="216">
        <f t="shared" si="14"/>
        <v>7.4583145561063435E-2</v>
      </c>
      <c r="AD29" s="125"/>
      <c r="AE29" s="211"/>
      <c r="AF29" s="212"/>
      <c r="AG29" s="213">
        <f>SUM(AG15:AG28)</f>
        <v>50.41</v>
      </c>
      <c r="AH29" s="214"/>
      <c r="AI29" s="215">
        <f t="shared" si="17"/>
        <v>2.7199999999999989</v>
      </c>
      <c r="AJ29" s="216">
        <f t="shared" si="18"/>
        <v>5.703501782344305E-2</v>
      </c>
      <c r="AK29" s="125"/>
      <c r="AL29" s="211"/>
      <c r="AM29" s="212"/>
      <c r="AN29" s="213">
        <f>SUM(AN15:AN28)</f>
        <v>53.15</v>
      </c>
      <c r="AO29" s="214"/>
      <c r="AP29" s="215">
        <f t="shared" si="21"/>
        <v>2.740000000000002</v>
      </c>
      <c r="AQ29" s="216">
        <f t="shared" si="22"/>
        <v>5.435429478278124E-2</v>
      </c>
      <c r="AR29" s="217"/>
    </row>
    <row r="30" spans="1:44" ht="12.75" customHeight="1" x14ac:dyDescent="0.2">
      <c r="A30" s="37"/>
      <c r="B30" s="208" t="s">
        <v>172</v>
      </c>
      <c r="C30" s="199" t="str">
        <f t="shared" ref="C30:C36" si="23">D$6&amp;"."&amp;B30</f>
        <v>Residential.DVA Disposition Rate Rider Group 1 -2025</v>
      </c>
      <c r="D30" s="200" t="s">
        <v>246</v>
      </c>
      <c r="E30" s="139"/>
      <c r="F30" s="218">
        <f>IFERROR(VLOOKUP($C30,'Proposed Rates'!$B:$J,F$11,FALSE),0)</f>
        <v>-2.0000000000000001E-4</v>
      </c>
      <c r="G30" s="219">
        <f t="shared" ref="G30:G33" si="24">IF($D30="Monthly",1,IF($D30="per KWH",$F$10,0))</f>
        <v>250</v>
      </c>
      <c r="H30" s="204">
        <f t="shared" ref="H30:H36" si="25">G30*F30</f>
        <v>-0.05</v>
      </c>
      <c r="I30" s="38"/>
      <c r="J30" s="218">
        <f>IFERROR(VLOOKUP($C30,'Proposed Rates'!$B:$J,J$11,FALSE),0)</f>
        <v>0</v>
      </c>
      <c r="K30" s="219">
        <f t="shared" ref="K30:K33" si="26">IF($D30="Monthly",1,IF($D30="per KWH",$F$10,0))</f>
        <v>250</v>
      </c>
      <c r="L30" s="220">
        <f t="shared" ref="L30:L36" si="27">K30*J30</f>
        <v>0</v>
      </c>
      <c r="M30" s="38"/>
      <c r="N30" s="205">
        <f t="shared" si="5"/>
        <v>0.05</v>
      </c>
      <c r="O30" s="206">
        <f t="shared" si="6"/>
        <v>-1</v>
      </c>
      <c r="P30" s="37"/>
      <c r="Q30" s="218">
        <f>IFERROR(VLOOKUP($C30,'Proposed Rates'!$B:$J,Q$11,FALSE),0)</f>
        <v>0</v>
      </c>
      <c r="R30" s="219">
        <f t="shared" ref="R30:R33" si="28">IF($D30="Monthly",1,IF($D30="per KWH",$F$10,0))</f>
        <v>250</v>
      </c>
      <c r="S30" s="204">
        <f t="shared" ref="S30:S36" si="29">R30*Q30</f>
        <v>0</v>
      </c>
      <c r="T30" s="38"/>
      <c r="U30" s="205">
        <f t="shared" si="9"/>
        <v>0</v>
      </c>
      <c r="V30" s="206" t="str">
        <f t="shared" si="10"/>
        <v/>
      </c>
      <c r="W30" s="37"/>
      <c r="X30" s="218">
        <f>IFERROR(VLOOKUP($C30,'Proposed Rates'!$B:$J,X$11,FALSE),0)</f>
        <v>0</v>
      </c>
      <c r="Y30" s="219">
        <f t="shared" ref="Y30:Y33" si="30">IF($D30="Monthly",1,IF($D30="per KWH",$F$10,0))</f>
        <v>250</v>
      </c>
      <c r="Z30" s="204">
        <f t="shared" ref="Z30:Z36" si="31">Y30*X30</f>
        <v>0</v>
      </c>
      <c r="AA30" s="38"/>
      <c r="AB30" s="205">
        <f t="shared" si="13"/>
        <v>0</v>
      </c>
      <c r="AC30" s="206" t="str">
        <f t="shared" si="14"/>
        <v/>
      </c>
      <c r="AD30" s="37"/>
      <c r="AE30" s="218">
        <f>IFERROR(VLOOKUP($C30,'Proposed Rates'!$B:$J,AE$11,FALSE),0)</f>
        <v>0</v>
      </c>
      <c r="AF30" s="219">
        <f t="shared" ref="AF30:AF33" si="32">IF($D30="Monthly",1,IF($D30="per KWH",$F$10,0))</f>
        <v>250</v>
      </c>
      <c r="AG30" s="204">
        <f t="shared" ref="AG30:AG36" si="33">AF30*AE30</f>
        <v>0</v>
      </c>
      <c r="AH30" s="38"/>
      <c r="AI30" s="205">
        <f t="shared" si="17"/>
        <v>0</v>
      </c>
      <c r="AJ30" s="206" t="str">
        <f t="shared" si="18"/>
        <v/>
      </c>
      <c r="AK30" s="37"/>
      <c r="AL30" s="218">
        <f>IFERROR(VLOOKUP($C30,'Proposed Rates'!$B:$J,AL$11,FALSE),0)</f>
        <v>0</v>
      </c>
      <c r="AM30" s="219">
        <f t="shared" ref="AM30:AM33" si="34">IF($D30="Monthly",1,IF($D30="per KWH",$F$10,0))</f>
        <v>250</v>
      </c>
      <c r="AN30" s="204">
        <f t="shared" ref="AN30:AN36" si="35">AM30*AL30</f>
        <v>0</v>
      </c>
      <c r="AO30" s="38"/>
      <c r="AP30" s="205">
        <f t="shared" si="21"/>
        <v>0</v>
      </c>
      <c r="AQ30" s="206" t="str">
        <f t="shared" si="22"/>
        <v/>
      </c>
      <c r="AR30" s="207"/>
    </row>
    <row r="31" spans="1:44" ht="12.75" customHeight="1" x14ac:dyDescent="0.2">
      <c r="A31" s="37"/>
      <c r="B31" s="288" t="s">
        <v>174</v>
      </c>
      <c r="C31" s="199" t="str">
        <f t="shared" si="23"/>
        <v>Residential.DVA Disposition Rate Rider Group 1 - 2024</v>
      </c>
      <c r="D31" s="200" t="s">
        <v>246</v>
      </c>
      <c r="E31" s="139"/>
      <c r="F31" s="218">
        <f>IFERROR(VLOOKUP($C31,'Proposed Rates'!$B:$J,F$11,FALSE),0)</f>
        <v>0</v>
      </c>
      <c r="G31" s="219">
        <f t="shared" si="24"/>
        <v>250</v>
      </c>
      <c r="H31" s="204">
        <f t="shared" si="25"/>
        <v>0</v>
      </c>
      <c r="I31" s="289"/>
      <c r="J31" s="218">
        <f>IFERROR(VLOOKUP($C31,'Proposed Rates'!$B:$J,J$11,FALSE),0)</f>
        <v>0</v>
      </c>
      <c r="K31" s="219">
        <f t="shared" si="26"/>
        <v>250</v>
      </c>
      <c r="L31" s="220">
        <f t="shared" si="27"/>
        <v>0</v>
      </c>
      <c r="M31" s="38"/>
      <c r="N31" s="205">
        <f t="shared" si="5"/>
        <v>0</v>
      </c>
      <c r="O31" s="206" t="str">
        <f t="shared" si="6"/>
        <v/>
      </c>
      <c r="P31" s="37"/>
      <c r="Q31" s="218">
        <f>IFERROR(VLOOKUP($C31,'Proposed Rates'!$B:$J,Q$11,FALSE),0)</f>
        <v>0</v>
      </c>
      <c r="R31" s="219">
        <f t="shared" si="28"/>
        <v>250</v>
      </c>
      <c r="S31" s="204">
        <f t="shared" si="29"/>
        <v>0</v>
      </c>
      <c r="T31" s="38"/>
      <c r="U31" s="205">
        <f t="shared" si="9"/>
        <v>0</v>
      </c>
      <c r="V31" s="206" t="str">
        <f t="shared" si="10"/>
        <v/>
      </c>
      <c r="W31" s="37"/>
      <c r="X31" s="218">
        <f>IFERROR(VLOOKUP($C31,'Proposed Rates'!$B:$J,X$11,FALSE),0)</f>
        <v>0</v>
      </c>
      <c r="Y31" s="219">
        <f t="shared" si="30"/>
        <v>250</v>
      </c>
      <c r="Z31" s="204">
        <f t="shared" si="31"/>
        <v>0</v>
      </c>
      <c r="AA31" s="38"/>
      <c r="AB31" s="205">
        <f t="shared" si="13"/>
        <v>0</v>
      </c>
      <c r="AC31" s="206" t="str">
        <f t="shared" si="14"/>
        <v/>
      </c>
      <c r="AD31" s="37"/>
      <c r="AE31" s="218">
        <f>IFERROR(VLOOKUP($C31,'Proposed Rates'!$B:$J,AE$11,FALSE),0)</f>
        <v>0</v>
      </c>
      <c r="AF31" s="219">
        <f t="shared" si="32"/>
        <v>250</v>
      </c>
      <c r="AG31" s="204">
        <f t="shared" si="33"/>
        <v>0</v>
      </c>
      <c r="AH31" s="38"/>
      <c r="AI31" s="205">
        <f t="shared" si="17"/>
        <v>0</v>
      </c>
      <c r="AJ31" s="206" t="str">
        <f t="shared" si="18"/>
        <v/>
      </c>
      <c r="AK31" s="37"/>
      <c r="AL31" s="218">
        <f>IFERROR(VLOOKUP($C31,'Proposed Rates'!$B:$J,AL$11,FALSE),0)</f>
        <v>0</v>
      </c>
      <c r="AM31" s="219">
        <f t="shared" si="34"/>
        <v>250</v>
      </c>
      <c r="AN31" s="204">
        <f t="shared" si="35"/>
        <v>0</v>
      </c>
      <c r="AO31" s="221"/>
      <c r="AP31" s="205"/>
      <c r="AQ31" s="206"/>
      <c r="AR31" s="207"/>
    </row>
    <row r="32" spans="1:44" ht="12.75" customHeight="1" x14ac:dyDescent="0.2">
      <c r="A32" s="37"/>
      <c r="B32" s="288" t="s">
        <v>182</v>
      </c>
      <c r="C32" s="199" t="str">
        <f t="shared" si="23"/>
        <v>Residential.CBR Class B Rate Riders</v>
      </c>
      <c r="D32" s="200" t="s">
        <v>246</v>
      </c>
      <c r="E32" s="139"/>
      <c r="F32" s="218">
        <f>IFERROR(VLOOKUP($C32,'Proposed Rates'!$B:$J,F$11,FALSE),0)</f>
        <v>2.0000000000000001E-4</v>
      </c>
      <c r="G32" s="219">
        <f t="shared" si="24"/>
        <v>250</v>
      </c>
      <c r="H32" s="204">
        <f t="shared" si="25"/>
        <v>0.05</v>
      </c>
      <c r="I32" s="289"/>
      <c r="J32" s="218">
        <f>IFERROR(VLOOKUP($C32,'Proposed Rates'!$B:$J,J$11,FALSE),0)</f>
        <v>0</v>
      </c>
      <c r="K32" s="219">
        <f t="shared" si="26"/>
        <v>250</v>
      </c>
      <c r="L32" s="204">
        <f t="shared" si="27"/>
        <v>0</v>
      </c>
      <c r="M32" s="221"/>
      <c r="N32" s="205">
        <f t="shared" si="5"/>
        <v>-0.05</v>
      </c>
      <c r="O32" s="206">
        <f t="shared" si="6"/>
        <v>-1</v>
      </c>
      <c r="P32" s="37"/>
      <c r="Q32" s="218">
        <f>IFERROR(VLOOKUP($C32,'Proposed Rates'!$B:$J,Q$11,FALSE),0)</f>
        <v>0</v>
      </c>
      <c r="R32" s="219">
        <f t="shared" si="28"/>
        <v>250</v>
      </c>
      <c r="S32" s="204">
        <f t="shared" si="29"/>
        <v>0</v>
      </c>
      <c r="T32" s="221"/>
      <c r="U32" s="205">
        <f t="shared" si="9"/>
        <v>0</v>
      </c>
      <c r="V32" s="206" t="str">
        <f t="shared" si="10"/>
        <v/>
      </c>
      <c r="W32" s="37"/>
      <c r="X32" s="218">
        <f>IFERROR(VLOOKUP($C32,'Proposed Rates'!$B:$J,X$11,FALSE),0)</f>
        <v>0</v>
      </c>
      <c r="Y32" s="219">
        <f t="shared" si="30"/>
        <v>250</v>
      </c>
      <c r="Z32" s="204">
        <f t="shared" si="31"/>
        <v>0</v>
      </c>
      <c r="AA32" s="221"/>
      <c r="AB32" s="205">
        <f t="shared" si="13"/>
        <v>0</v>
      </c>
      <c r="AC32" s="206" t="str">
        <f t="shared" si="14"/>
        <v/>
      </c>
      <c r="AD32" s="37"/>
      <c r="AE32" s="218">
        <f>IFERROR(VLOOKUP($C32,'Proposed Rates'!$B:$J,AE$11,FALSE),0)</f>
        <v>0</v>
      </c>
      <c r="AF32" s="219">
        <f t="shared" si="32"/>
        <v>250</v>
      </c>
      <c r="AG32" s="204">
        <f t="shared" si="33"/>
        <v>0</v>
      </c>
      <c r="AH32" s="221"/>
      <c r="AI32" s="205">
        <f t="shared" si="17"/>
        <v>0</v>
      </c>
      <c r="AJ32" s="206" t="str">
        <f t="shared" si="18"/>
        <v/>
      </c>
      <c r="AK32" s="37"/>
      <c r="AL32" s="218">
        <f>IFERROR(VLOOKUP($C32,'Proposed Rates'!$B:$J,AL$11,FALSE),0)</f>
        <v>0</v>
      </c>
      <c r="AM32" s="219">
        <f t="shared" si="34"/>
        <v>250</v>
      </c>
      <c r="AN32" s="204">
        <f t="shared" si="35"/>
        <v>0</v>
      </c>
      <c r="AO32" s="221"/>
      <c r="AP32" s="205">
        <f t="shared" ref="AP32:AP48" si="36">AN32-AG32</f>
        <v>0</v>
      </c>
      <c r="AQ32" s="206" t="str">
        <f t="shared" ref="AQ32:AQ48" si="37">IF((AG32)=0,"",(AP32/AG32))</f>
        <v/>
      </c>
      <c r="AR32" s="207"/>
    </row>
    <row r="33" spans="1:44" ht="12.75" customHeight="1" x14ac:dyDescent="0.2">
      <c r="A33" s="37"/>
      <c r="B33" s="288" t="s">
        <v>249</v>
      </c>
      <c r="C33" s="199" t="str">
        <f t="shared" si="23"/>
        <v>Residential.GA Disposition Rate Rider-NonRPP</v>
      </c>
      <c r="D33" s="200" t="s">
        <v>246</v>
      </c>
      <c r="E33" s="139"/>
      <c r="F33" s="218">
        <f>IFERROR(VLOOKUP($C33,'Proposed Rates'!$B:$J,F$11,FALSE),0)</f>
        <v>0</v>
      </c>
      <c r="G33" s="219">
        <f t="shared" si="24"/>
        <v>250</v>
      </c>
      <c r="H33" s="204">
        <f t="shared" si="25"/>
        <v>0</v>
      </c>
      <c r="I33" s="289"/>
      <c r="J33" s="218">
        <f>IFERROR(VLOOKUP($C33,'Proposed Rates'!$B:$J,J$11,FALSE),0)</f>
        <v>0</v>
      </c>
      <c r="K33" s="219">
        <f t="shared" si="26"/>
        <v>250</v>
      </c>
      <c r="L33" s="204">
        <f t="shared" si="27"/>
        <v>0</v>
      </c>
      <c r="M33" s="221"/>
      <c r="N33" s="205">
        <f t="shared" si="5"/>
        <v>0</v>
      </c>
      <c r="O33" s="206" t="str">
        <f t="shared" si="6"/>
        <v/>
      </c>
      <c r="P33" s="37"/>
      <c r="Q33" s="218">
        <f>IFERROR(VLOOKUP($C33,'Proposed Rates'!$B:$J,Q$11,FALSE),0)</f>
        <v>0</v>
      </c>
      <c r="R33" s="219">
        <f t="shared" si="28"/>
        <v>250</v>
      </c>
      <c r="S33" s="204">
        <f t="shared" si="29"/>
        <v>0</v>
      </c>
      <c r="T33" s="221"/>
      <c r="U33" s="205">
        <f t="shared" si="9"/>
        <v>0</v>
      </c>
      <c r="V33" s="206" t="str">
        <f t="shared" si="10"/>
        <v/>
      </c>
      <c r="W33" s="37"/>
      <c r="X33" s="218">
        <f>IFERROR(VLOOKUP($C33,'Proposed Rates'!$B:$J,X$11,FALSE),0)</f>
        <v>0</v>
      </c>
      <c r="Y33" s="219">
        <f t="shared" si="30"/>
        <v>250</v>
      </c>
      <c r="Z33" s="204">
        <f t="shared" si="31"/>
        <v>0</v>
      </c>
      <c r="AA33" s="221"/>
      <c r="AB33" s="205">
        <f t="shared" si="13"/>
        <v>0</v>
      </c>
      <c r="AC33" s="206" t="str">
        <f t="shared" si="14"/>
        <v/>
      </c>
      <c r="AD33" s="37"/>
      <c r="AE33" s="218">
        <f>IFERROR(VLOOKUP($C33,'Proposed Rates'!$B:$J,AE$11,FALSE),0)</f>
        <v>0</v>
      </c>
      <c r="AF33" s="219">
        <f t="shared" si="32"/>
        <v>250</v>
      </c>
      <c r="AG33" s="204">
        <f t="shared" si="33"/>
        <v>0</v>
      </c>
      <c r="AH33" s="221"/>
      <c r="AI33" s="205">
        <f t="shared" si="17"/>
        <v>0</v>
      </c>
      <c r="AJ33" s="206" t="str">
        <f t="shared" si="18"/>
        <v/>
      </c>
      <c r="AK33" s="37"/>
      <c r="AL33" s="218">
        <f>IFERROR(VLOOKUP($C33,'Proposed Rates'!$B:$J,AL$11,FALSE),0)</f>
        <v>0</v>
      </c>
      <c r="AM33" s="219">
        <f t="shared" si="34"/>
        <v>250</v>
      </c>
      <c r="AN33" s="204">
        <f t="shared" si="35"/>
        <v>0</v>
      </c>
      <c r="AO33" s="221"/>
      <c r="AP33" s="205">
        <f t="shared" si="36"/>
        <v>0</v>
      </c>
      <c r="AQ33" s="206" t="str">
        <f t="shared" si="37"/>
        <v/>
      </c>
      <c r="AR33" s="207"/>
    </row>
    <row r="34" spans="1:44" ht="12.75" customHeight="1" x14ac:dyDescent="0.2">
      <c r="A34" s="37"/>
      <c r="B34" s="139" t="s">
        <v>207</v>
      </c>
      <c r="C34" s="199" t="str">
        <f t="shared" si="23"/>
        <v>Residential.Low Voltage Service Charge</v>
      </c>
      <c r="D34" s="200" t="s">
        <v>246</v>
      </c>
      <c r="E34" s="139"/>
      <c r="F34" s="222">
        <f>IFERROR(VLOOKUP($C34,'Proposed Rates'!$B:$J,F$11,FALSE),0)</f>
        <v>5.0000000000000002E-5</v>
      </c>
      <c r="G34" s="223">
        <f>$F$10*(1+F$63)</f>
        <v>258.45</v>
      </c>
      <c r="H34" s="204">
        <f t="shared" si="25"/>
        <v>1.29225E-2</v>
      </c>
      <c r="I34" s="38"/>
      <c r="J34" s="222">
        <f>IFERROR(VLOOKUP($C34,'Proposed Rates'!$B:$J,J$11,FALSE),0)</f>
        <v>6.0000000000000002E-5</v>
      </c>
      <c r="K34" s="223">
        <f>$F$10*(1+J$63)</f>
        <v>258.29999999999995</v>
      </c>
      <c r="L34" s="204">
        <f t="shared" si="27"/>
        <v>1.5497999999999998E-2</v>
      </c>
      <c r="M34" s="38"/>
      <c r="N34" s="205">
        <f t="shared" si="5"/>
        <v>2.5754999999999979E-3</v>
      </c>
      <c r="O34" s="206">
        <f t="shared" si="6"/>
        <v>0.19930354033662201</v>
      </c>
      <c r="P34" s="37"/>
      <c r="Q34" s="222">
        <f>IFERROR(VLOOKUP($C34,'Proposed Rates'!$B:$J,Q$11,FALSE),0)</f>
        <v>6.9999999999999994E-5</v>
      </c>
      <c r="R34" s="223">
        <f>$F$10*(1+Q$63)</f>
        <v>258.29999999999995</v>
      </c>
      <c r="S34" s="204">
        <f t="shared" si="29"/>
        <v>1.8080999999999996E-2</v>
      </c>
      <c r="T34" s="38"/>
      <c r="U34" s="205">
        <f t="shared" si="9"/>
        <v>2.5829999999999985E-3</v>
      </c>
      <c r="V34" s="206">
        <f t="shared" si="10"/>
        <v>0.1666666666666666</v>
      </c>
      <c r="W34" s="37"/>
      <c r="X34" s="222">
        <f>IFERROR(VLOOKUP($C34,'Proposed Rates'!$B:$J,X$11,FALSE),0)</f>
        <v>6.9999999999999994E-5</v>
      </c>
      <c r="Y34" s="223">
        <f>$F$10*(1+X$63)</f>
        <v>258.29999999999995</v>
      </c>
      <c r="Z34" s="204">
        <f t="shared" si="31"/>
        <v>1.8080999999999996E-2</v>
      </c>
      <c r="AA34" s="38"/>
      <c r="AB34" s="205">
        <f t="shared" si="13"/>
        <v>0</v>
      </c>
      <c r="AC34" s="206">
        <f t="shared" si="14"/>
        <v>0</v>
      </c>
      <c r="AD34" s="37"/>
      <c r="AE34" s="222">
        <f>IFERROR(VLOOKUP($C34,'Proposed Rates'!$B:$J,AE$11,FALSE),0)</f>
        <v>6.9999999999999994E-5</v>
      </c>
      <c r="AF34" s="223">
        <f>$F$10*(1+AE$63)</f>
        <v>258.29999999999995</v>
      </c>
      <c r="AG34" s="204">
        <f t="shared" si="33"/>
        <v>1.8080999999999996E-2</v>
      </c>
      <c r="AH34" s="38"/>
      <c r="AI34" s="205">
        <f t="shared" si="17"/>
        <v>0</v>
      </c>
      <c r="AJ34" s="206">
        <f t="shared" si="18"/>
        <v>0</v>
      </c>
      <c r="AK34" s="37"/>
      <c r="AL34" s="222">
        <f>IFERROR(VLOOKUP($C34,'Proposed Rates'!$B:$J,AL$11,FALSE),0)</f>
        <v>6.9999999999999994E-5</v>
      </c>
      <c r="AM34" s="223">
        <f>$F$10*(1+AL$63)</f>
        <v>258.29999999999995</v>
      </c>
      <c r="AN34" s="204">
        <f t="shared" si="35"/>
        <v>1.8080999999999996E-2</v>
      </c>
      <c r="AO34" s="38"/>
      <c r="AP34" s="205">
        <f t="shared" si="36"/>
        <v>0</v>
      </c>
      <c r="AQ34" s="206">
        <f t="shared" si="37"/>
        <v>0</v>
      </c>
      <c r="AR34" s="207"/>
    </row>
    <row r="35" spans="1:44" ht="12.75" customHeight="1" x14ac:dyDescent="0.2">
      <c r="A35" s="37"/>
      <c r="B35" s="139" t="s">
        <v>250</v>
      </c>
      <c r="C35" s="199" t="str">
        <f t="shared" si="23"/>
        <v>Residential.Line Losses on Cost of Power</v>
      </c>
      <c r="D35" s="200" t="s">
        <v>246</v>
      </c>
      <c r="E35" s="139"/>
      <c r="F35" s="224">
        <f>'Proposed Rates'!$K$249*F$44+'Proposed Rates'!$K$250*F$45+'Proposed Rates'!$K$251*F$46</f>
        <v>9.9039999999999989E-2</v>
      </c>
      <c r="G35" s="225">
        <f>$F$10*(1+F$63)-$F$10</f>
        <v>8.4499999999999886</v>
      </c>
      <c r="H35" s="204">
        <f t="shared" si="25"/>
        <v>0.83688799999999874</v>
      </c>
      <c r="I35" s="38"/>
      <c r="J35" s="224">
        <f>'Proposed Rates'!$K$249*J$44+'Proposed Rates'!$K$250*J$45+'Proposed Rates'!$K$251*J$46</f>
        <v>9.9039999999999989E-2</v>
      </c>
      <c r="K35" s="225">
        <f>$F$10*(1+J$63)-$F$10</f>
        <v>8.2999999999999545</v>
      </c>
      <c r="L35" s="204">
        <f t="shared" si="27"/>
        <v>0.82203199999999543</v>
      </c>
      <c r="M35" s="38"/>
      <c r="N35" s="205">
        <f t="shared" si="5"/>
        <v>-1.4856000000003311E-2</v>
      </c>
      <c r="O35" s="206">
        <f t="shared" si="6"/>
        <v>-1.7751479289944812E-2</v>
      </c>
      <c r="P35" s="37"/>
      <c r="Q35" s="224">
        <f>'Proposed Rates'!$K$249*Q$44+'Proposed Rates'!$K$250*Q$45+'Proposed Rates'!$K$251*Q$46</f>
        <v>9.9039999999999989E-2</v>
      </c>
      <c r="R35" s="225">
        <f>$F$10*(1+Q$63)-$F$10</f>
        <v>8.2999999999999545</v>
      </c>
      <c r="S35" s="204">
        <f t="shared" si="29"/>
        <v>0.82203199999999543</v>
      </c>
      <c r="T35" s="38"/>
      <c r="U35" s="205">
        <f t="shared" si="9"/>
        <v>0</v>
      </c>
      <c r="V35" s="206">
        <f t="shared" si="10"/>
        <v>0</v>
      </c>
      <c r="W35" s="37"/>
      <c r="X35" s="224">
        <f>'Proposed Rates'!$K$249*X$44+'Proposed Rates'!$K$250*X$45+'Proposed Rates'!$K$251*X$46</f>
        <v>9.9039999999999989E-2</v>
      </c>
      <c r="Y35" s="225">
        <f>$F$10*(1+X$63)-$F$10</f>
        <v>8.2999999999999545</v>
      </c>
      <c r="Z35" s="204">
        <f t="shared" si="31"/>
        <v>0.82203199999999543</v>
      </c>
      <c r="AA35" s="38"/>
      <c r="AB35" s="205">
        <f t="shared" si="13"/>
        <v>0</v>
      </c>
      <c r="AC35" s="206">
        <f t="shared" si="14"/>
        <v>0</v>
      </c>
      <c r="AD35" s="37"/>
      <c r="AE35" s="224">
        <f>'Proposed Rates'!$K$249*AE$44+'Proposed Rates'!$K$250*AE$45+'Proposed Rates'!$K$251*AE$46</f>
        <v>9.9039999999999989E-2</v>
      </c>
      <c r="AF35" s="225">
        <f>$F$10*(1+AE$63)-$F$10</f>
        <v>8.2999999999999545</v>
      </c>
      <c r="AG35" s="204">
        <f t="shared" si="33"/>
        <v>0.82203199999999543</v>
      </c>
      <c r="AH35" s="38"/>
      <c r="AI35" s="205">
        <f t="shared" si="17"/>
        <v>0</v>
      </c>
      <c r="AJ35" s="206">
        <f t="shared" si="18"/>
        <v>0</v>
      </c>
      <c r="AK35" s="37"/>
      <c r="AL35" s="224">
        <f>'Proposed Rates'!$K$249*AL$44+'Proposed Rates'!$K$250*AL$45+'Proposed Rates'!$K$251*AL$46</f>
        <v>9.9039999999999989E-2</v>
      </c>
      <c r="AM35" s="225">
        <f>$F$10*(1+AL$63)-$F$10</f>
        <v>8.2999999999999545</v>
      </c>
      <c r="AN35" s="204">
        <f t="shared" si="35"/>
        <v>0.82203199999999543</v>
      </c>
      <c r="AO35" s="38"/>
      <c r="AP35" s="205">
        <f t="shared" si="36"/>
        <v>0</v>
      </c>
      <c r="AQ35" s="206">
        <f t="shared" si="37"/>
        <v>0</v>
      </c>
      <c r="AR35" s="207"/>
    </row>
    <row r="36" spans="1:44" ht="12.75" customHeight="1" x14ac:dyDescent="0.2">
      <c r="A36" s="37"/>
      <c r="B36" s="139" t="s">
        <v>209</v>
      </c>
      <c r="C36" s="199" t="str">
        <f t="shared" si="23"/>
        <v>Residential.Smart Meter Entity Charge</v>
      </c>
      <c r="D36" s="200" t="s">
        <v>244</v>
      </c>
      <c r="E36" s="139"/>
      <c r="F36" s="201">
        <f>IFERROR(VLOOKUP($C36,'Proposed Rates'!$B:$J,F$11,FALSE),0)</f>
        <v>0.42</v>
      </c>
      <c r="G36" s="219">
        <f>IF($D36="Monthly",1,IF($D36="per KWH",$F$10,0))</f>
        <v>1</v>
      </c>
      <c r="H36" s="204">
        <f t="shared" si="25"/>
        <v>0.42</v>
      </c>
      <c r="I36" s="38"/>
      <c r="J36" s="201">
        <f>IFERROR(VLOOKUP($C36,'Proposed Rates'!$B:$J,J$11,FALSE),0)</f>
        <v>0.42</v>
      </c>
      <c r="K36" s="219">
        <f>IF($D36="Monthly",1,IF($D36="per KWH",$F$10,0))</f>
        <v>1</v>
      </c>
      <c r="L36" s="204">
        <f t="shared" si="27"/>
        <v>0.42</v>
      </c>
      <c r="M36" s="38"/>
      <c r="N36" s="205">
        <f t="shared" si="5"/>
        <v>0</v>
      </c>
      <c r="O36" s="206">
        <f t="shared" si="6"/>
        <v>0</v>
      </c>
      <c r="P36" s="37"/>
      <c r="Q36" s="201">
        <f>IFERROR(VLOOKUP($C36,'Proposed Rates'!$B:$J,Q$11,FALSE),0)</f>
        <v>0.42</v>
      </c>
      <c r="R36" s="219">
        <f>IF($D36="Monthly",1,IF($D36="per KWH",$F$10,0))</f>
        <v>1</v>
      </c>
      <c r="S36" s="204">
        <f t="shared" si="29"/>
        <v>0.42</v>
      </c>
      <c r="T36" s="38"/>
      <c r="U36" s="205">
        <f t="shared" si="9"/>
        <v>0</v>
      </c>
      <c r="V36" s="206">
        <f t="shared" si="10"/>
        <v>0</v>
      </c>
      <c r="W36" s="37"/>
      <c r="X36" s="201">
        <f>IFERROR(VLOOKUP($C36,'Proposed Rates'!$B:$J,X$11,FALSE),0)</f>
        <v>0.43</v>
      </c>
      <c r="Y36" s="219">
        <f>IF($D36="Monthly",1,IF($D36="per KWH",$F$10,0))</f>
        <v>1</v>
      </c>
      <c r="Z36" s="204">
        <f t="shared" si="31"/>
        <v>0.43</v>
      </c>
      <c r="AA36" s="38"/>
      <c r="AB36" s="205">
        <f t="shared" si="13"/>
        <v>1.0000000000000009E-2</v>
      </c>
      <c r="AC36" s="206">
        <f t="shared" si="14"/>
        <v>2.3809523809523832E-2</v>
      </c>
      <c r="AD36" s="37"/>
      <c r="AE36" s="201">
        <f>IFERROR(VLOOKUP($C36,'Proposed Rates'!$B:$J,AE$11,FALSE),0)</f>
        <v>0.44</v>
      </c>
      <c r="AF36" s="219">
        <f>IF($D36="Monthly",1,IF($D36="per KWH",$F$10,0))</f>
        <v>1</v>
      </c>
      <c r="AG36" s="204">
        <f t="shared" si="33"/>
        <v>0.44</v>
      </c>
      <c r="AH36" s="38"/>
      <c r="AI36" s="205">
        <f t="shared" si="17"/>
        <v>1.0000000000000009E-2</v>
      </c>
      <c r="AJ36" s="206">
        <f t="shared" si="18"/>
        <v>2.3255813953488393E-2</v>
      </c>
      <c r="AK36" s="37"/>
      <c r="AL36" s="201">
        <f>IFERROR(VLOOKUP($C36,'Proposed Rates'!$B:$J,AL$11,FALSE),0)</f>
        <v>0.45</v>
      </c>
      <c r="AM36" s="219">
        <f>IF($D36="Monthly",1,IF($D36="per KWH",$F$10,0))</f>
        <v>1</v>
      </c>
      <c r="AN36" s="204">
        <f t="shared" si="35"/>
        <v>0.45</v>
      </c>
      <c r="AO36" s="38"/>
      <c r="AP36" s="205">
        <f t="shared" si="36"/>
        <v>1.0000000000000009E-2</v>
      </c>
      <c r="AQ36" s="206">
        <f t="shared" si="37"/>
        <v>2.2727272727272749E-2</v>
      </c>
      <c r="AR36" s="207"/>
    </row>
    <row r="37" spans="1:44" ht="12.75" customHeight="1" x14ac:dyDescent="0.2">
      <c r="A37" s="37"/>
      <c r="B37" s="290" t="s">
        <v>251</v>
      </c>
      <c r="C37" s="226"/>
      <c r="D37" s="226"/>
      <c r="E37" s="226"/>
      <c r="F37" s="227"/>
      <c r="G37" s="228"/>
      <c r="H37" s="213">
        <f>SUM(H30:H36)+H29</f>
        <v>35.779810499999996</v>
      </c>
      <c r="I37" s="229"/>
      <c r="J37" s="227"/>
      <c r="K37" s="228"/>
      <c r="L37" s="213">
        <f>SUM(L30:L36)+L29</f>
        <v>41.847529999999999</v>
      </c>
      <c r="M37" s="229"/>
      <c r="N37" s="215">
        <f t="shared" si="5"/>
        <v>6.0677195000000026</v>
      </c>
      <c r="O37" s="216">
        <f t="shared" si="6"/>
        <v>0.16958500940076257</v>
      </c>
      <c r="P37" s="37"/>
      <c r="Q37" s="227"/>
      <c r="R37" s="228"/>
      <c r="S37" s="213">
        <f>SUM(S30:S36)+S29</f>
        <v>45.640112999999999</v>
      </c>
      <c r="T37" s="229"/>
      <c r="U37" s="215">
        <f t="shared" si="9"/>
        <v>3.7925830000000005</v>
      </c>
      <c r="V37" s="216">
        <f t="shared" si="10"/>
        <v>9.0628598629357585E-2</v>
      </c>
      <c r="W37" s="37"/>
      <c r="X37" s="227"/>
      <c r="Y37" s="228"/>
      <c r="Z37" s="213">
        <f>SUM(Z30:Z36)+Z29</f>
        <v>48.960112999999993</v>
      </c>
      <c r="AA37" s="229"/>
      <c r="AB37" s="215">
        <f t="shared" si="13"/>
        <v>3.3199999999999932</v>
      </c>
      <c r="AC37" s="216">
        <f t="shared" si="14"/>
        <v>7.274302760819179E-2</v>
      </c>
      <c r="AD37" s="37"/>
      <c r="AE37" s="227"/>
      <c r="AF37" s="228"/>
      <c r="AG37" s="213">
        <f>SUM(AG30:AG36)+AG29</f>
        <v>51.69011299999999</v>
      </c>
      <c r="AH37" s="229"/>
      <c r="AI37" s="215">
        <f t="shared" si="17"/>
        <v>2.7299999999999969</v>
      </c>
      <c r="AJ37" s="216">
        <f t="shared" si="18"/>
        <v>5.5759675227873701E-2</v>
      </c>
      <c r="AK37" s="37"/>
      <c r="AL37" s="227"/>
      <c r="AM37" s="228"/>
      <c r="AN37" s="213">
        <f>SUM(AN30:AN36)+AN29</f>
        <v>54.440112999999997</v>
      </c>
      <c r="AO37" s="229"/>
      <c r="AP37" s="215">
        <f t="shared" si="36"/>
        <v>2.7500000000000071</v>
      </c>
      <c r="AQ37" s="216">
        <f t="shared" si="37"/>
        <v>5.3201663536700097E-2</v>
      </c>
      <c r="AR37" s="217"/>
    </row>
    <row r="38" spans="1:44" ht="12.75" customHeight="1" x14ac:dyDescent="0.2">
      <c r="A38" s="37"/>
      <c r="B38" s="38" t="s">
        <v>193</v>
      </c>
      <c r="C38" s="199" t="str">
        <f t="shared" ref="C38:C39" si="38">D$6&amp;"."&amp;B38</f>
        <v>Residential.RTSR - Network</v>
      </c>
      <c r="D38" s="230" t="s">
        <v>246</v>
      </c>
      <c r="E38" s="38"/>
      <c r="F38" s="218">
        <f>IFERROR(VLOOKUP($C38,'Proposed Rates'!$B:$J,F$11,FALSE),0)</f>
        <v>1.26E-2</v>
      </c>
      <c r="G38" s="223">
        <f t="shared" ref="G38:G39" si="39">$F$10*(1+F$63)</f>
        <v>258.45</v>
      </c>
      <c r="H38" s="204">
        <f t="shared" ref="H38:H39" si="40">G38*F38</f>
        <v>3.2564699999999998</v>
      </c>
      <c r="I38" s="38"/>
      <c r="J38" s="218">
        <f>IFERROR(VLOOKUP($C38,'Proposed Rates'!$B:$J,J$11,FALSE),0)</f>
        <v>1.3299999999999999E-2</v>
      </c>
      <c r="K38" s="223">
        <f t="shared" ref="K38:K39" si="41">$F$10*(1+J$63)</f>
        <v>258.29999999999995</v>
      </c>
      <c r="L38" s="204">
        <f t="shared" ref="L38:L39" si="42">K38*J38</f>
        <v>3.4353899999999991</v>
      </c>
      <c r="M38" s="38"/>
      <c r="N38" s="205">
        <f t="shared" si="5"/>
        <v>0.1789199999999993</v>
      </c>
      <c r="O38" s="206">
        <f t="shared" si="6"/>
        <v>5.494292899980633E-2</v>
      </c>
      <c r="P38" s="37"/>
      <c r="Q38" s="218">
        <f>IFERROR(VLOOKUP($C38,'Proposed Rates'!$B:$J,Q$11,FALSE),0)</f>
        <v>1.3299999999999999E-2</v>
      </c>
      <c r="R38" s="223">
        <f t="shared" ref="R38:R39" si="43">$F$10*(1+Q$63)</f>
        <v>258.29999999999995</v>
      </c>
      <c r="S38" s="204">
        <f t="shared" ref="S38:S39" si="44">R38*Q38</f>
        <v>3.4353899999999991</v>
      </c>
      <c r="T38" s="38"/>
      <c r="U38" s="205">
        <f t="shared" si="9"/>
        <v>0</v>
      </c>
      <c r="V38" s="206">
        <f t="shared" si="10"/>
        <v>0</v>
      </c>
      <c r="W38" s="37"/>
      <c r="X38" s="218">
        <f>IFERROR(VLOOKUP($C38,'Proposed Rates'!$B:$J,X$11,FALSE),0)</f>
        <v>1.3299999999999999E-2</v>
      </c>
      <c r="Y38" s="223">
        <f t="shared" ref="Y38:Y39" si="45">$F$10*(1+X$63)</f>
        <v>258.29999999999995</v>
      </c>
      <c r="Z38" s="204">
        <f t="shared" ref="Z38:Z39" si="46">Y38*X38</f>
        <v>3.4353899999999991</v>
      </c>
      <c r="AA38" s="38"/>
      <c r="AB38" s="205">
        <f t="shared" si="13"/>
        <v>0</v>
      </c>
      <c r="AC38" s="206">
        <f t="shared" si="14"/>
        <v>0</v>
      </c>
      <c r="AD38" s="37"/>
      <c r="AE38" s="218">
        <f>IFERROR(VLOOKUP($C38,'Proposed Rates'!$B:$J,AE$11,FALSE),0)</f>
        <v>1.3299999999999999E-2</v>
      </c>
      <c r="AF38" s="223">
        <f t="shared" ref="AF38:AF39" si="47">$F$10*(1+AE$63)</f>
        <v>258.29999999999995</v>
      </c>
      <c r="AG38" s="204">
        <f t="shared" ref="AG38:AG39" si="48">AF38*AE38</f>
        <v>3.4353899999999991</v>
      </c>
      <c r="AH38" s="38"/>
      <c r="AI38" s="205">
        <f t="shared" si="17"/>
        <v>0</v>
      </c>
      <c r="AJ38" s="206">
        <f t="shared" si="18"/>
        <v>0</v>
      </c>
      <c r="AK38" s="37"/>
      <c r="AL38" s="218">
        <f>IFERROR(VLOOKUP($C38,'Proposed Rates'!$B:$J,AL$11,FALSE),0)</f>
        <v>1.3299999999999999E-2</v>
      </c>
      <c r="AM38" s="223">
        <f t="shared" ref="AM38:AM39" si="49">$F$10*(1+AL$63)</f>
        <v>258.29999999999995</v>
      </c>
      <c r="AN38" s="204">
        <f t="shared" ref="AN38:AN39" si="50">AM38*AL38</f>
        <v>3.4353899999999991</v>
      </c>
      <c r="AO38" s="38"/>
      <c r="AP38" s="205">
        <f t="shared" si="36"/>
        <v>0</v>
      </c>
      <c r="AQ38" s="206">
        <f t="shared" si="37"/>
        <v>0</v>
      </c>
      <c r="AR38" s="207"/>
    </row>
    <row r="39" spans="1:44" ht="12.75" customHeight="1" x14ac:dyDescent="0.2">
      <c r="A39" s="37"/>
      <c r="B39" s="291" t="s">
        <v>194</v>
      </c>
      <c r="C39" s="199" t="str">
        <f t="shared" si="38"/>
        <v>Residential.RTSR - Line and Transformation Connection</v>
      </c>
      <c r="D39" s="230" t="s">
        <v>246</v>
      </c>
      <c r="E39" s="38"/>
      <c r="F39" s="218">
        <f>IFERROR(VLOOKUP($C39,'Proposed Rates'!$B:$J,F$11,FALSE),0)</f>
        <v>7.1999999999999998E-3</v>
      </c>
      <c r="G39" s="223">
        <f t="shared" si="39"/>
        <v>258.45</v>
      </c>
      <c r="H39" s="204">
        <f t="shared" si="40"/>
        <v>1.8608399999999998</v>
      </c>
      <c r="I39" s="38"/>
      <c r="J39" s="218">
        <f>IFERROR(VLOOKUP($C39,'Proposed Rates'!$B:$J,J$11,FALSE),0)</f>
        <v>7.4000000000000003E-3</v>
      </c>
      <c r="K39" s="223">
        <f t="shared" si="41"/>
        <v>258.29999999999995</v>
      </c>
      <c r="L39" s="204">
        <f t="shared" si="42"/>
        <v>1.9114199999999997</v>
      </c>
      <c r="M39" s="38"/>
      <c r="N39" s="205">
        <f t="shared" si="5"/>
        <v>5.0579999999999847E-2</v>
      </c>
      <c r="O39" s="206">
        <f t="shared" si="6"/>
        <v>2.7181272973495763E-2</v>
      </c>
      <c r="P39" s="37"/>
      <c r="Q39" s="218">
        <f>IFERROR(VLOOKUP($C39,'Proposed Rates'!$B:$J,Q$11,FALSE),0)</f>
        <v>7.4000000000000003E-3</v>
      </c>
      <c r="R39" s="223">
        <f t="shared" si="43"/>
        <v>258.29999999999995</v>
      </c>
      <c r="S39" s="204">
        <f t="shared" si="44"/>
        <v>1.9114199999999997</v>
      </c>
      <c r="T39" s="38"/>
      <c r="U39" s="205">
        <f t="shared" si="9"/>
        <v>0</v>
      </c>
      <c r="V39" s="206">
        <f t="shared" si="10"/>
        <v>0</v>
      </c>
      <c r="W39" s="37"/>
      <c r="X39" s="218">
        <f>IFERROR(VLOOKUP($C39,'Proposed Rates'!$B:$J,X$11,FALSE),0)</f>
        <v>7.4000000000000003E-3</v>
      </c>
      <c r="Y39" s="223">
        <f t="shared" si="45"/>
        <v>258.29999999999995</v>
      </c>
      <c r="Z39" s="204">
        <f t="shared" si="46"/>
        <v>1.9114199999999997</v>
      </c>
      <c r="AA39" s="38"/>
      <c r="AB39" s="205">
        <f t="shared" si="13"/>
        <v>0</v>
      </c>
      <c r="AC39" s="206">
        <f t="shared" si="14"/>
        <v>0</v>
      </c>
      <c r="AD39" s="37"/>
      <c r="AE39" s="218">
        <f>IFERROR(VLOOKUP($C39,'Proposed Rates'!$B:$J,AE$11,FALSE),0)</f>
        <v>7.4000000000000003E-3</v>
      </c>
      <c r="AF39" s="223">
        <f t="shared" si="47"/>
        <v>258.29999999999995</v>
      </c>
      <c r="AG39" s="204">
        <f t="shared" si="48"/>
        <v>1.9114199999999997</v>
      </c>
      <c r="AH39" s="38"/>
      <c r="AI39" s="205">
        <f t="shared" si="17"/>
        <v>0</v>
      </c>
      <c r="AJ39" s="206">
        <f t="shared" si="18"/>
        <v>0</v>
      </c>
      <c r="AK39" s="37"/>
      <c r="AL39" s="218">
        <f>IFERROR(VLOOKUP($C39,'Proposed Rates'!$B:$J,AL$11,FALSE),0)</f>
        <v>7.4000000000000003E-3</v>
      </c>
      <c r="AM39" s="223">
        <f t="shared" si="49"/>
        <v>258.29999999999995</v>
      </c>
      <c r="AN39" s="204">
        <f t="shared" si="50"/>
        <v>1.9114199999999997</v>
      </c>
      <c r="AO39" s="38"/>
      <c r="AP39" s="205">
        <f t="shared" si="36"/>
        <v>0</v>
      </c>
      <c r="AQ39" s="206">
        <f t="shared" si="37"/>
        <v>0</v>
      </c>
      <c r="AR39" s="207"/>
    </row>
    <row r="40" spans="1:44" ht="12.75" customHeight="1" x14ac:dyDescent="0.2">
      <c r="A40" s="37"/>
      <c r="B40" s="290" t="s">
        <v>252</v>
      </c>
      <c r="C40" s="231"/>
      <c r="D40" s="231"/>
      <c r="E40" s="231"/>
      <c r="F40" s="232"/>
      <c r="G40" s="233"/>
      <c r="H40" s="213">
        <f>SUM(H37:H39)</f>
        <v>40.8971205</v>
      </c>
      <c r="I40" s="214"/>
      <c r="J40" s="232"/>
      <c r="K40" s="233"/>
      <c r="L40" s="213">
        <f>SUM(L37:L39)</f>
        <v>47.194339999999997</v>
      </c>
      <c r="M40" s="214"/>
      <c r="N40" s="215">
        <f t="shared" si="5"/>
        <v>6.2972194999999971</v>
      </c>
      <c r="O40" s="216">
        <f t="shared" si="6"/>
        <v>0.15397708745778318</v>
      </c>
      <c r="P40" s="37"/>
      <c r="Q40" s="232"/>
      <c r="R40" s="233"/>
      <c r="S40" s="213">
        <f>SUM(S37:S39)</f>
        <v>50.986922999999997</v>
      </c>
      <c r="T40" s="214"/>
      <c r="U40" s="215">
        <f t="shared" si="9"/>
        <v>3.7925830000000005</v>
      </c>
      <c r="V40" s="216">
        <f t="shared" si="10"/>
        <v>8.0360971252061167E-2</v>
      </c>
      <c r="W40" s="37"/>
      <c r="X40" s="232"/>
      <c r="Y40" s="233"/>
      <c r="Z40" s="213">
        <f>SUM(Z37:Z39)</f>
        <v>54.306922999999991</v>
      </c>
      <c r="AA40" s="214"/>
      <c r="AB40" s="215">
        <f t="shared" si="13"/>
        <v>3.3199999999999932</v>
      </c>
      <c r="AC40" s="216">
        <f t="shared" si="14"/>
        <v>6.5114735399898385E-2</v>
      </c>
      <c r="AD40" s="37"/>
      <c r="AE40" s="232"/>
      <c r="AF40" s="233"/>
      <c r="AG40" s="213">
        <f>SUM(AG37:AG39)</f>
        <v>57.036922999999987</v>
      </c>
      <c r="AH40" s="214"/>
      <c r="AI40" s="215">
        <f t="shared" si="17"/>
        <v>2.7299999999999969</v>
      </c>
      <c r="AJ40" s="216">
        <f t="shared" si="18"/>
        <v>5.0269833921542516E-2</v>
      </c>
      <c r="AK40" s="37"/>
      <c r="AL40" s="232"/>
      <c r="AM40" s="233"/>
      <c r="AN40" s="213">
        <f>SUM(AN37:AN39)</f>
        <v>59.786922999999994</v>
      </c>
      <c r="AO40" s="214"/>
      <c r="AP40" s="215">
        <f t="shared" si="36"/>
        <v>2.7500000000000071</v>
      </c>
      <c r="AQ40" s="216">
        <f t="shared" si="37"/>
        <v>4.8214382111742032E-2</v>
      </c>
      <c r="AR40" s="217"/>
    </row>
    <row r="41" spans="1:44" ht="12.75" customHeight="1" x14ac:dyDescent="0.2">
      <c r="A41" s="37"/>
      <c r="B41" s="292" t="s">
        <v>195</v>
      </c>
      <c r="C41" s="199" t="str">
        <f t="shared" ref="C41:C48" si="51">D$6&amp;"."&amp;B41</f>
        <v>Residential.Wholesale Market Service Charge (WMSC)</v>
      </c>
      <c r="D41" s="200" t="s">
        <v>246</v>
      </c>
      <c r="E41" s="139"/>
      <c r="F41" s="218">
        <f>IFERROR(VLOOKUP($C41,'Proposed Rates'!$B:$J,F$11,FALSE),0)</f>
        <v>4.4999999999999997E-3</v>
      </c>
      <c r="G41" s="223">
        <f t="shared" ref="G41:G42" si="52">$F$10*(1+F$63)</f>
        <v>258.45</v>
      </c>
      <c r="H41" s="204">
        <f t="shared" ref="H41:H48" si="53">G41*F41</f>
        <v>1.1630249999999998</v>
      </c>
      <c r="I41" s="38"/>
      <c r="J41" s="218">
        <f>IFERROR(VLOOKUP($C41,'Proposed Rates'!$B:$J,J$11,FALSE),0)</f>
        <v>4.4999999999999997E-3</v>
      </c>
      <c r="K41" s="223">
        <f t="shared" ref="K41:K42" si="54">$F$10*(1+J$63)</f>
        <v>258.29999999999995</v>
      </c>
      <c r="L41" s="204">
        <f t="shared" ref="L41:L48" si="55">K41*J41</f>
        <v>1.1623499999999998</v>
      </c>
      <c r="M41" s="38"/>
      <c r="N41" s="205">
        <f t="shared" si="5"/>
        <v>-6.7499999999998117E-4</v>
      </c>
      <c r="O41" s="206">
        <f t="shared" si="6"/>
        <v>-5.8038305281484176E-4</v>
      </c>
      <c r="P41" s="37"/>
      <c r="Q41" s="218">
        <f>IFERROR(VLOOKUP($C41,'Proposed Rates'!$B:$J,Q$11,FALSE),0)</f>
        <v>4.4999999999999997E-3</v>
      </c>
      <c r="R41" s="223">
        <f t="shared" ref="R41:R42" si="56">$F$10*(1+Q$63)</f>
        <v>258.29999999999995</v>
      </c>
      <c r="S41" s="204">
        <f t="shared" ref="S41:S48" si="57">R41*Q41</f>
        <v>1.1623499999999998</v>
      </c>
      <c r="T41" s="38"/>
      <c r="U41" s="205">
        <f t="shared" si="9"/>
        <v>0</v>
      </c>
      <c r="V41" s="206">
        <f t="shared" si="10"/>
        <v>0</v>
      </c>
      <c r="W41" s="37"/>
      <c r="X41" s="218">
        <f>IFERROR(VLOOKUP($C41,'Proposed Rates'!$B:$J,X$11,FALSE),0)</f>
        <v>4.4999999999999997E-3</v>
      </c>
      <c r="Y41" s="223">
        <f t="shared" ref="Y41:Y42" si="58">$F$10*(1+X$63)</f>
        <v>258.29999999999995</v>
      </c>
      <c r="Z41" s="204">
        <f t="shared" ref="Z41:Z48" si="59">Y41*X41</f>
        <v>1.1623499999999998</v>
      </c>
      <c r="AA41" s="38"/>
      <c r="AB41" s="205">
        <f t="shared" si="13"/>
        <v>0</v>
      </c>
      <c r="AC41" s="206">
        <f t="shared" si="14"/>
        <v>0</v>
      </c>
      <c r="AD41" s="37"/>
      <c r="AE41" s="218">
        <f>IFERROR(VLOOKUP($C41,'Proposed Rates'!$B:$J,AE$11,FALSE),0)</f>
        <v>4.4999999999999997E-3</v>
      </c>
      <c r="AF41" s="223">
        <f t="shared" ref="AF41:AF42" si="60">$F$10*(1+AE$63)</f>
        <v>258.29999999999995</v>
      </c>
      <c r="AG41" s="204">
        <f t="shared" ref="AG41:AG48" si="61">AF41*AE41</f>
        <v>1.1623499999999998</v>
      </c>
      <c r="AH41" s="38"/>
      <c r="AI41" s="205">
        <f t="shared" si="17"/>
        <v>0</v>
      </c>
      <c r="AJ41" s="206">
        <f t="shared" si="18"/>
        <v>0</v>
      </c>
      <c r="AK41" s="37"/>
      <c r="AL41" s="218">
        <f>IFERROR(VLOOKUP($C41,'Proposed Rates'!$B:$J,AL$11,FALSE),0)</f>
        <v>4.4999999999999997E-3</v>
      </c>
      <c r="AM41" s="223">
        <f t="shared" ref="AM41:AM42" si="62">$F$10*(1+AL$63)</f>
        <v>258.29999999999995</v>
      </c>
      <c r="AN41" s="204">
        <f t="shared" ref="AN41:AN48" si="63">AM41*AL41</f>
        <v>1.1623499999999998</v>
      </c>
      <c r="AO41" s="38"/>
      <c r="AP41" s="205">
        <f t="shared" si="36"/>
        <v>0</v>
      </c>
      <c r="AQ41" s="206">
        <f t="shared" si="37"/>
        <v>0</v>
      </c>
      <c r="AR41" s="207"/>
    </row>
    <row r="42" spans="1:44" ht="12.75" customHeight="1" x14ac:dyDescent="0.2">
      <c r="A42" s="37"/>
      <c r="B42" s="292" t="s">
        <v>196</v>
      </c>
      <c r="C42" s="199" t="str">
        <f t="shared" si="51"/>
        <v>Residential.Rural and Remote Rate Protection (RRRP)</v>
      </c>
      <c r="D42" s="200" t="s">
        <v>246</v>
      </c>
      <c r="E42" s="139"/>
      <c r="F42" s="218">
        <f>IFERROR(VLOOKUP($C42,'Proposed Rates'!$B:$J,F$11,FALSE),0)</f>
        <v>1.5E-3</v>
      </c>
      <c r="G42" s="223">
        <f t="shared" si="52"/>
        <v>258.45</v>
      </c>
      <c r="H42" s="204">
        <f t="shared" si="53"/>
        <v>0.38767499999999999</v>
      </c>
      <c r="I42" s="38"/>
      <c r="J42" s="218">
        <f>IFERROR(VLOOKUP($C42,'Proposed Rates'!$B:$J,J$11,FALSE),0)</f>
        <v>1.5E-3</v>
      </c>
      <c r="K42" s="223">
        <f t="shared" si="54"/>
        <v>258.29999999999995</v>
      </c>
      <c r="L42" s="204">
        <f t="shared" si="55"/>
        <v>0.38744999999999996</v>
      </c>
      <c r="M42" s="38"/>
      <c r="N42" s="205">
        <f t="shared" si="5"/>
        <v>-2.2500000000003073E-4</v>
      </c>
      <c r="O42" s="206">
        <f t="shared" si="6"/>
        <v>-5.8038305281493706E-4</v>
      </c>
      <c r="P42" s="37"/>
      <c r="Q42" s="218">
        <f>IFERROR(VLOOKUP($C42,'Proposed Rates'!$B:$J,Q$11,FALSE),0)</f>
        <v>1.5E-3</v>
      </c>
      <c r="R42" s="223">
        <f t="shared" si="56"/>
        <v>258.29999999999995</v>
      </c>
      <c r="S42" s="204">
        <f t="shared" si="57"/>
        <v>0.38744999999999996</v>
      </c>
      <c r="T42" s="38"/>
      <c r="U42" s="205">
        <f t="shared" si="9"/>
        <v>0</v>
      </c>
      <c r="V42" s="206">
        <f t="shared" si="10"/>
        <v>0</v>
      </c>
      <c r="W42" s="37"/>
      <c r="X42" s="218">
        <f>IFERROR(VLOOKUP($C42,'Proposed Rates'!$B:$J,X$11,FALSE),0)</f>
        <v>1.5E-3</v>
      </c>
      <c r="Y42" s="223">
        <f t="shared" si="58"/>
        <v>258.29999999999995</v>
      </c>
      <c r="Z42" s="204">
        <f t="shared" si="59"/>
        <v>0.38744999999999996</v>
      </c>
      <c r="AA42" s="38"/>
      <c r="AB42" s="205">
        <f t="shared" si="13"/>
        <v>0</v>
      </c>
      <c r="AC42" s="206">
        <f t="shared" si="14"/>
        <v>0</v>
      </c>
      <c r="AD42" s="37"/>
      <c r="AE42" s="218">
        <f>IFERROR(VLOOKUP($C42,'Proposed Rates'!$B:$J,AE$11,FALSE),0)</f>
        <v>1.5E-3</v>
      </c>
      <c r="AF42" s="223">
        <f t="shared" si="60"/>
        <v>258.29999999999995</v>
      </c>
      <c r="AG42" s="204">
        <f t="shared" si="61"/>
        <v>0.38744999999999996</v>
      </c>
      <c r="AH42" s="38"/>
      <c r="AI42" s="205">
        <f t="shared" si="17"/>
        <v>0</v>
      </c>
      <c r="AJ42" s="206">
        <f t="shared" si="18"/>
        <v>0</v>
      </c>
      <c r="AK42" s="37"/>
      <c r="AL42" s="218">
        <f>IFERROR(VLOOKUP($C42,'Proposed Rates'!$B:$J,AL$11,FALSE),0)</f>
        <v>1.5E-3</v>
      </c>
      <c r="AM42" s="223">
        <f t="shared" si="62"/>
        <v>258.29999999999995</v>
      </c>
      <c r="AN42" s="204">
        <f t="shared" si="63"/>
        <v>0.38744999999999996</v>
      </c>
      <c r="AO42" s="38"/>
      <c r="AP42" s="205">
        <f t="shared" si="36"/>
        <v>0</v>
      </c>
      <c r="AQ42" s="206">
        <f t="shared" si="37"/>
        <v>0</v>
      </c>
      <c r="AR42" s="207"/>
    </row>
    <row r="43" spans="1:44" ht="12.75" customHeight="1" x14ac:dyDescent="0.2">
      <c r="A43" s="37"/>
      <c r="B43" s="139" t="s">
        <v>198</v>
      </c>
      <c r="C43" s="199" t="str">
        <f t="shared" si="51"/>
        <v>Residential.Standard Supply Service Charge</v>
      </c>
      <c r="D43" s="200" t="s">
        <v>244</v>
      </c>
      <c r="E43" s="139"/>
      <c r="F43" s="218">
        <f>IFERROR(VLOOKUP($C43,'Proposed Rates'!$B:$J,F$11,FALSE),0)</f>
        <v>0.25</v>
      </c>
      <c r="G43" s="219">
        <f>IF($D43="Monthly",1,IF($D43="per KWH",$F$10,0))</f>
        <v>1</v>
      </c>
      <c r="H43" s="204">
        <f t="shared" si="53"/>
        <v>0.25</v>
      </c>
      <c r="I43" s="38"/>
      <c r="J43" s="218">
        <f>IFERROR(VLOOKUP($C43,'Proposed Rates'!$B:$J,J$11,FALSE),0)</f>
        <v>1.51</v>
      </c>
      <c r="K43" s="219">
        <f>IF($D43="Monthly",1,IF($D43="per KWH",$F$10,0))</f>
        <v>1</v>
      </c>
      <c r="L43" s="204">
        <f t="shared" si="55"/>
        <v>1.51</v>
      </c>
      <c r="M43" s="38"/>
      <c r="N43" s="205">
        <f t="shared" si="5"/>
        <v>1.26</v>
      </c>
      <c r="O43" s="206">
        <f t="shared" si="6"/>
        <v>5.04</v>
      </c>
      <c r="P43" s="37"/>
      <c r="Q43" s="218">
        <f>IFERROR(VLOOKUP($C43,'Proposed Rates'!$B:$J,Q$11,FALSE),0)</f>
        <v>1.54</v>
      </c>
      <c r="R43" s="219">
        <f>IF($D43="Monthly",1,IF($D43="per KWH",$F$10,0))</f>
        <v>1</v>
      </c>
      <c r="S43" s="204">
        <f t="shared" si="57"/>
        <v>1.54</v>
      </c>
      <c r="T43" s="38"/>
      <c r="U43" s="205">
        <f t="shared" si="9"/>
        <v>3.0000000000000027E-2</v>
      </c>
      <c r="V43" s="206">
        <f t="shared" si="10"/>
        <v>1.986754966887419E-2</v>
      </c>
      <c r="W43" s="37"/>
      <c r="X43" s="218">
        <f>IFERROR(VLOOKUP($C43,'Proposed Rates'!$B:$J,X$11,FALSE),0)</f>
        <v>1.57</v>
      </c>
      <c r="Y43" s="219">
        <f>IF($D43="Monthly",1,IF($D43="per KWH",$F$10,0))</f>
        <v>1</v>
      </c>
      <c r="Z43" s="204">
        <f t="shared" si="59"/>
        <v>1.57</v>
      </c>
      <c r="AA43" s="38"/>
      <c r="AB43" s="205">
        <f t="shared" si="13"/>
        <v>3.0000000000000027E-2</v>
      </c>
      <c r="AC43" s="206">
        <f t="shared" si="14"/>
        <v>1.9480519480519497E-2</v>
      </c>
      <c r="AD43" s="37"/>
      <c r="AE43" s="218">
        <f>IFERROR(VLOOKUP($C43,'Proposed Rates'!$B:$J,AE$11,FALSE),0)</f>
        <v>1.6</v>
      </c>
      <c r="AF43" s="219">
        <f>IF($D43="Monthly",1,IF($D43="per KWH",$F$10,0))</f>
        <v>1</v>
      </c>
      <c r="AG43" s="204">
        <f t="shared" si="61"/>
        <v>1.6</v>
      </c>
      <c r="AH43" s="38"/>
      <c r="AI43" s="205">
        <f t="shared" si="17"/>
        <v>3.0000000000000027E-2</v>
      </c>
      <c r="AJ43" s="206">
        <f t="shared" si="18"/>
        <v>1.9108280254777087E-2</v>
      </c>
      <c r="AK43" s="37"/>
      <c r="AL43" s="218">
        <f>IFERROR(VLOOKUP($C43,'Proposed Rates'!$B:$J,AL$11,FALSE),0)</f>
        <v>1.63</v>
      </c>
      <c r="AM43" s="219">
        <f>IF($D43="Monthly",1,IF($D43="per KWH",$F$10,0))</f>
        <v>1</v>
      </c>
      <c r="AN43" s="204">
        <f t="shared" si="63"/>
        <v>1.63</v>
      </c>
      <c r="AO43" s="38"/>
      <c r="AP43" s="205">
        <f t="shared" si="36"/>
        <v>2.9999999999999805E-2</v>
      </c>
      <c r="AQ43" s="206">
        <f t="shared" si="37"/>
        <v>1.8749999999999878E-2</v>
      </c>
      <c r="AR43" s="207"/>
    </row>
    <row r="44" spans="1:44" ht="12.75" customHeight="1" x14ac:dyDescent="0.2">
      <c r="A44" s="37"/>
      <c r="B44" s="139" t="s">
        <v>200</v>
      </c>
      <c r="C44" s="199" t="str">
        <f t="shared" si="51"/>
        <v>Residential.TOU - Off Peak</v>
      </c>
      <c r="D44" s="200" t="s">
        <v>246</v>
      </c>
      <c r="E44" s="139"/>
      <c r="F44" s="234">
        <f>VLOOKUP($B44,'Proposed Rates'!$D$248:$J$254,+F$11-2,FALSE)</f>
        <v>7.5999999999999998E-2</v>
      </c>
      <c r="G44" s="225">
        <f>$F$10*'Proposed Rates'!$K$249</f>
        <v>160</v>
      </c>
      <c r="H44" s="204">
        <f t="shared" si="53"/>
        <v>12.16</v>
      </c>
      <c r="I44" s="38"/>
      <c r="J44" s="234">
        <f>VLOOKUP($B44,'Proposed Rates'!$D$248:$J$254,+J$11-2,FALSE)</f>
        <v>7.5999999999999998E-2</v>
      </c>
      <c r="K44" s="225">
        <f>$F$10*'Proposed Rates'!$K$249</f>
        <v>160</v>
      </c>
      <c r="L44" s="204">
        <f t="shared" si="55"/>
        <v>12.16</v>
      </c>
      <c r="M44" s="38"/>
      <c r="N44" s="205">
        <f t="shared" si="5"/>
        <v>0</v>
      </c>
      <c r="O44" s="206">
        <f t="shared" si="6"/>
        <v>0</v>
      </c>
      <c r="P44" s="37"/>
      <c r="Q44" s="234">
        <f>VLOOKUP($B44,'Proposed Rates'!$D$248:$J$254,+Q$11-2,FALSE)</f>
        <v>7.5999999999999998E-2</v>
      </c>
      <c r="R44" s="225">
        <f>$F$10*'Proposed Rates'!$K$249</f>
        <v>160</v>
      </c>
      <c r="S44" s="204">
        <f t="shared" si="57"/>
        <v>12.16</v>
      </c>
      <c r="T44" s="38"/>
      <c r="U44" s="205">
        <f t="shared" si="9"/>
        <v>0</v>
      </c>
      <c r="V44" s="206">
        <f t="shared" si="10"/>
        <v>0</v>
      </c>
      <c r="W44" s="37"/>
      <c r="X44" s="234">
        <f>VLOOKUP($B44,'Proposed Rates'!$D$248:$J$254,+X$11-2,FALSE)</f>
        <v>7.5999999999999998E-2</v>
      </c>
      <c r="Y44" s="225">
        <f>$F$10*'Proposed Rates'!$K$249</f>
        <v>160</v>
      </c>
      <c r="Z44" s="204">
        <f t="shared" si="59"/>
        <v>12.16</v>
      </c>
      <c r="AA44" s="38"/>
      <c r="AB44" s="205">
        <f t="shared" si="13"/>
        <v>0</v>
      </c>
      <c r="AC44" s="206">
        <f t="shared" si="14"/>
        <v>0</v>
      </c>
      <c r="AD44" s="37"/>
      <c r="AE44" s="234">
        <f>VLOOKUP($B44,'Proposed Rates'!$D$248:$J$254,+AE$11-2,FALSE)</f>
        <v>7.5999999999999998E-2</v>
      </c>
      <c r="AF44" s="225">
        <f>$F$10*'Proposed Rates'!$K$249</f>
        <v>160</v>
      </c>
      <c r="AG44" s="204">
        <f t="shared" si="61"/>
        <v>12.16</v>
      </c>
      <c r="AH44" s="38"/>
      <c r="AI44" s="205">
        <f t="shared" si="17"/>
        <v>0</v>
      </c>
      <c r="AJ44" s="206">
        <f t="shared" si="18"/>
        <v>0</v>
      </c>
      <c r="AK44" s="37"/>
      <c r="AL44" s="234">
        <f>VLOOKUP($B44,'Proposed Rates'!$D$248:$J$254,+AL$11-2,FALSE)</f>
        <v>7.5999999999999998E-2</v>
      </c>
      <c r="AM44" s="225">
        <f>$F$10*'Proposed Rates'!$K$249</f>
        <v>160</v>
      </c>
      <c r="AN44" s="204">
        <f t="shared" si="63"/>
        <v>12.16</v>
      </c>
      <c r="AO44" s="38"/>
      <c r="AP44" s="205">
        <f t="shared" si="36"/>
        <v>0</v>
      </c>
      <c r="AQ44" s="206">
        <f t="shared" si="37"/>
        <v>0</v>
      </c>
      <c r="AR44" s="207"/>
    </row>
    <row r="45" spans="1:44" ht="12.75" customHeight="1" x14ac:dyDescent="0.2">
      <c r="A45" s="37"/>
      <c r="B45" s="139" t="s">
        <v>201</v>
      </c>
      <c r="C45" s="199" t="str">
        <f t="shared" si="51"/>
        <v>Residential.TOU - Mid Peak</v>
      </c>
      <c r="D45" s="200" t="s">
        <v>246</v>
      </c>
      <c r="E45" s="139"/>
      <c r="F45" s="234">
        <f>VLOOKUP($B45,'Proposed Rates'!$D$248:$J$254,+F$11-2,FALSE)</f>
        <v>0.122</v>
      </c>
      <c r="G45" s="225">
        <f>$F$10*'Proposed Rates'!$K$250</f>
        <v>45</v>
      </c>
      <c r="H45" s="204">
        <f t="shared" si="53"/>
        <v>5.49</v>
      </c>
      <c r="I45" s="38"/>
      <c r="J45" s="234">
        <f>VLOOKUP($B45,'Proposed Rates'!$D$248:$J$254,+J$11-2,FALSE)</f>
        <v>0.122</v>
      </c>
      <c r="K45" s="225">
        <f>$F$10*'Proposed Rates'!$K$250</f>
        <v>45</v>
      </c>
      <c r="L45" s="204">
        <f t="shared" si="55"/>
        <v>5.49</v>
      </c>
      <c r="M45" s="38"/>
      <c r="N45" s="205">
        <f t="shared" si="5"/>
        <v>0</v>
      </c>
      <c r="O45" s="206">
        <f t="shared" si="6"/>
        <v>0</v>
      </c>
      <c r="P45" s="37"/>
      <c r="Q45" s="234">
        <f>VLOOKUP($B45,'Proposed Rates'!$D$248:$J$254,+Q$11-2,FALSE)</f>
        <v>0.122</v>
      </c>
      <c r="R45" s="225">
        <f>$F$10*'Proposed Rates'!$K$250</f>
        <v>45</v>
      </c>
      <c r="S45" s="204">
        <f t="shared" si="57"/>
        <v>5.49</v>
      </c>
      <c r="T45" s="38"/>
      <c r="U45" s="205">
        <f t="shared" si="9"/>
        <v>0</v>
      </c>
      <c r="V45" s="206">
        <f t="shared" si="10"/>
        <v>0</v>
      </c>
      <c r="W45" s="37"/>
      <c r="X45" s="234">
        <f>VLOOKUP($B45,'Proposed Rates'!$D$248:$J$254,+X$11-2,FALSE)</f>
        <v>0.122</v>
      </c>
      <c r="Y45" s="225">
        <f>$F$10*'Proposed Rates'!$K$250</f>
        <v>45</v>
      </c>
      <c r="Z45" s="204">
        <f t="shared" si="59"/>
        <v>5.49</v>
      </c>
      <c r="AA45" s="38"/>
      <c r="AB45" s="205">
        <f t="shared" si="13"/>
        <v>0</v>
      </c>
      <c r="AC45" s="206">
        <f t="shared" si="14"/>
        <v>0</v>
      </c>
      <c r="AD45" s="37"/>
      <c r="AE45" s="234">
        <f>VLOOKUP($B45,'Proposed Rates'!$D$248:$J$254,+AE$11-2,FALSE)</f>
        <v>0.122</v>
      </c>
      <c r="AF45" s="225">
        <f>$F$10*'Proposed Rates'!$K$250</f>
        <v>45</v>
      </c>
      <c r="AG45" s="204">
        <f t="shared" si="61"/>
        <v>5.49</v>
      </c>
      <c r="AH45" s="38"/>
      <c r="AI45" s="205">
        <f t="shared" si="17"/>
        <v>0</v>
      </c>
      <c r="AJ45" s="206">
        <f t="shared" si="18"/>
        <v>0</v>
      </c>
      <c r="AK45" s="37"/>
      <c r="AL45" s="234">
        <f>VLOOKUP($B45,'Proposed Rates'!$D$248:$J$254,+AL$11-2,FALSE)</f>
        <v>0.122</v>
      </c>
      <c r="AM45" s="225">
        <f>$F$10*'Proposed Rates'!$K$250</f>
        <v>45</v>
      </c>
      <c r="AN45" s="204">
        <f t="shared" si="63"/>
        <v>5.49</v>
      </c>
      <c r="AO45" s="38"/>
      <c r="AP45" s="205">
        <f t="shared" si="36"/>
        <v>0</v>
      </c>
      <c r="AQ45" s="206">
        <f t="shared" si="37"/>
        <v>0</v>
      </c>
      <c r="AR45" s="207"/>
    </row>
    <row r="46" spans="1:44" ht="12.75" customHeight="1" x14ac:dyDescent="0.2">
      <c r="A46" s="37"/>
      <c r="B46" s="37" t="s">
        <v>202</v>
      </c>
      <c r="C46" s="199" t="str">
        <f t="shared" si="51"/>
        <v>Residential.TOU - On Peak</v>
      </c>
      <c r="D46" s="200" t="s">
        <v>246</v>
      </c>
      <c r="E46" s="139"/>
      <c r="F46" s="234">
        <f>VLOOKUP($B46,'Proposed Rates'!$D$248:$J$254,+F$11-2,FALSE)</f>
        <v>0.158</v>
      </c>
      <c r="G46" s="225">
        <f>$F$10*'Proposed Rates'!$K$251</f>
        <v>45</v>
      </c>
      <c r="H46" s="204">
        <f t="shared" si="53"/>
        <v>7.11</v>
      </c>
      <c r="I46" s="38"/>
      <c r="J46" s="234">
        <f>VLOOKUP($B46,'Proposed Rates'!$D$248:$J$254,+J$11-2,FALSE)</f>
        <v>0.158</v>
      </c>
      <c r="K46" s="225">
        <f>$F$10*'Proposed Rates'!$K$251</f>
        <v>45</v>
      </c>
      <c r="L46" s="204">
        <f t="shared" si="55"/>
        <v>7.11</v>
      </c>
      <c r="M46" s="38"/>
      <c r="N46" s="205">
        <f t="shared" si="5"/>
        <v>0</v>
      </c>
      <c r="O46" s="206">
        <f t="shared" si="6"/>
        <v>0</v>
      </c>
      <c r="P46" s="37"/>
      <c r="Q46" s="234">
        <f>VLOOKUP($B46,'Proposed Rates'!$D$248:$J$254,+Q$11-2,FALSE)</f>
        <v>0.158</v>
      </c>
      <c r="R46" s="225">
        <f>$F$10*'Proposed Rates'!$K$251</f>
        <v>45</v>
      </c>
      <c r="S46" s="204">
        <f t="shared" si="57"/>
        <v>7.11</v>
      </c>
      <c r="T46" s="38"/>
      <c r="U46" s="205">
        <f t="shared" si="9"/>
        <v>0</v>
      </c>
      <c r="V46" s="206">
        <f t="shared" si="10"/>
        <v>0</v>
      </c>
      <c r="W46" s="37"/>
      <c r="X46" s="234">
        <f>VLOOKUP($B46,'Proposed Rates'!$D$248:$J$254,+X$11-2,FALSE)</f>
        <v>0.158</v>
      </c>
      <c r="Y46" s="225">
        <f>$F$10*'Proposed Rates'!$K$251</f>
        <v>45</v>
      </c>
      <c r="Z46" s="204">
        <f t="shared" si="59"/>
        <v>7.11</v>
      </c>
      <c r="AA46" s="38"/>
      <c r="AB46" s="205">
        <f t="shared" si="13"/>
        <v>0</v>
      </c>
      <c r="AC46" s="206">
        <f t="shared" si="14"/>
        <v>0</v>
      </c>
      <c r="AD46" s="37"/>
      <c r="AE46" s="234">
        <f>VLOOKUP($B46,'Proposed Rates'!$D$248:$J$254,+AE$11-2,FALSE)</f>
        <v>0.158</v>
      </c>
      <c r="AF46" s="225">
        <f>$F$10*'Proposed Rates'!$K$251</f>
        <v>45</v>
      </c>
      <c r="AG46" s="204">
        <f t="shared" si="61"/>
        <v>7.11</v>
      </c>
      <c r="AH46" s="38"/>
      <c r="AI46" s="205">
        <f t="shared" si="17"/>
        <v>0</v>
      </c>
      <c r="AJ46" s="206">
        <f t="shared" si="18"/>
        <v>0</v>
      </c>
      <c r="AK46" s="37"/>
      <c r="AL46" s="234">
        <f>VLOOKUP($B46,'Proposed Rates'!$D$248:$J$254,+AL$11-2,FALSE)</f>
        <v>0.158</v>
      </c>
      <c r="AM46" s="225">
        <f>$F$10*'Proposed Rates'!$K$251</f>
        <v>45</v>
      </c>
      <c r="AN46" s="204">
        <f t="shared" si="63"/>
        <v>7.11</v>
      </c>
      <c r="AO46" s="38"/>
      <c r="AP46" s="205">
        <f t="shared" si="36"/>
        <v>0</v>
      </c>
      <c r="AQ46" s="206">
        <f t="shared" si="37"/>
        <v>0</v>
      </c>
      <c r="AR46" s="207"/>
    </row>
    <row r="47" spans="1:44" ht="12.75" customHeight="1" x14ac:dyDescent="0.2">
      <c r="A47" s="37"/>
      <c r="B47" s="139" t="s">
        <v>203</v>
      </c>
      <c r="C47" s="199" t="str">
        <f t="shared" si="51"/>
        <v>Residential.Energy - RPP - Tier 1</v>
      </c>
      <c r="D47" s="200" t="s">
        <v>246</v>
      </c>
      <c r="E47" s="139"/>
      <c r="F47" s="234">
        <f>VLOOKUP($B47,'Proposed Rates'!$D$248:$J$254,+F$11-2,FALSE)</f>
        <v>9.2999999999999999E-2</v>
      </c>
      <c r="G47" s="235">
        <f>IF(AND($S$2=1, $F$10&gt;=600), 600, IF(AND($S$2=1, AND($F$10&lt;600, $F$10&gt;=0)), $F$10, IF(AND($S$2=2, $F$10&gt;=1000), 1000, IF(AND($S$2=2, AND($F$10&lt;1000, $F$10&gt;=0)), $F$10))))</f>
        <v>250</v>
      </c>
      <c r="H47" s="204">
        <f t="shared" si="53"/>
        <v>23.25</v>
      </c>
      <c r="I47" s="38"/>
      <c r="J47" s="234">
        <f>VLOOKUP($B47,'Proposed Rates'!$D$248:$J$254,+J$11-2,FALSE)</f>
        <v>9.2999999999999999E-2</v>
      </c>
      <c r="K47" s="235">
        <f>IF(AND($S$2=1, $F$10&gt;=600), 600, IF(AND($S$2=1, AND($F$10&lt;600, $F$10&gt;=0)), $F$10, IF(AND($S$2=2, $F$10&gt;=1000), 1000, IF(AND($S$2=2, AND($F$10&lt;1000, $F$10&gt;=0)), $F$10))))</f>
        <v>250</v>
      </c>
      <c r="L47" s="204">
        <f t="shared" si="55"/>
        <v>23.25</v>
      </c>
      <c r="M47" s="38"/>
      <c r="N47" s="205">
        <f t="shared" si="5"/>
        <v>0</v>
      </c>
      <c r="O47" s="206">
        <f t="shared" si="6"/>
        <v>0</v>
      </c>
      <c r="P47" s="37"/>
      <c r="Q47" s="234">
        <f>VLOOKUP($B47,'Proposed Rates'!$D$248:$J$254,+Q$11-2,FALSE)</f>
        <v>9.2999999999999999E-2</v>
      </c>
      <c r="R47" s="235">
        <f>IF(AND($S$2=1, $F$10&gt;=600), 600, IF(AND($S$2=1, AND($F$10&lt;600, $F$10&gt;=0)), $F$10, IF(AND($S$2=2, $F$10&gt;=1000), 1000, IF(AND($S$2=2, AND($F$10&lt;1000, $F$10&gt;=0)), $F$10))))</f>
        <v>250</v>
      </c>
      <c r="S47" s="204">
        <f t="shared" si="57"/>
        <v>23.25</v>
      </c>
      <c r="T47" s="38"/>
      <c r="U47" s="205">
        <f t="shared" si="9"/>
        <v>0</v>
      </c>
      <c r="V47" s="206">
        <f t="shared" si="10"/>
        <v>0</v>
      </c>
      <c r="W47" s="37"/>
      <c r="X47" s="234">
        <f>VLOOKUP($B47,'Proposed Rates'!$D$248:$J$254,+X$11-2,FALSE)</f>
        <v>9.2999999999999999E-2</v>
      </c>
      <c r="Y47" s="235">
        <f>IF(AND($S$2=1, $F$10&gt;=600), 600, IF(AND($S$2=1, AND($F$10&lt;600, $F$10&gt;=0)), $F$10, IF(AND($S$2=2, $F$10&gt;=1000), 1000, IF(AND($S$2=2, AND($F$10&lt;1000, $F$10&gt;=0)), $F$10))))</f>
        <v>250</v>
      </c>
      <c r="Z47" s="204">
        <f t="shared" si="59"/>
        <v>23.25</v>
      </c>
      <c r="AA47" s="38"/>
      <c r="AB47" s="205">
        <f t="shared" si="13"/>
        <v>0</v>
      </c>
      <c r="AC47" s="206">
        <f t="shared" si="14"/>
        <v>0</v>
      </c>
      <c r="AD47" s="37"/>
      <c r="AE47" s="234">
        <f>VLOOKUP($B47,'Proposed Rates'!$D$248:$J$254,+AE$11-2,FALSE)</f>
        <v>9.2999999999999999E-2</v>
      </c>
      <c r="AF47" s="235">
        <f>IF(AND($S$2=1, $F$10&gt;=600), 600, IF(AND($S$2=1, AND($F$10&lt;600, $F$10&gt;=0)), $F$10, IF(AND($S$2=2, $F$10&gt;=1000), 1000, IF(AND($S$2=2, AND($F$10&lt;1000, $F$10&gt;=0)), $F$10))))</f>
        <v>250</v>
      </c>
      <c r="AG47" s="204">
        <f t="shared" si="61"/>
        <v>23.25</v>
      </c>
      <c r="AH47" s="38"/>
      <c r="AI47" s="205">
        <f t="shared" si="17"/>
        <v>0</v>
      </c>
      <c r="AJ47" s="206">
        <f t="shared" si="18"/>
        <v>0</v>
      </c>
      <c r="AK47" s="37"/>
      <c r="AL47" s="234">
        <f>VLOOKUP($B47,'Proposed Rates'!$D$248:$J$254,+AL$11-2,FALSE)</f>
        <v>9.2999999999999999E-2</v>
      </c>
      <c r="AM47" s="235">
        <f>IF(AND($S$2=1, $F$10&gt;=600), 600, IF(AND($S$2=1, AND($F$10&lt;600, $F$10&gt;=0)), $F$10, IF(AND($S$2=2, $F$10&gt;=1000), 1000, IF(AND($S$2=2, AND($F$10&lt;1000, $F$10&gt;=0)), $F$10))))</f>
        <v>250</v>
      </c>
      <c r="AN47" s="204">
        <f t="shared" si="63"/>
        <v>23.25</v>
      </c>
      <c r="AO47" s="38"/>
      <c r="AP47" s="205">
        <f t="shared" si="36"/>
        <v>0</v>
      </c>
      <c r="AQ47" s="206">
        <f t="shared" si="37"/>
        <v>0</v>
      </c>
      <c r="AR47" s="207"/>
    </row>
    <row r="48" spans="1:44" ht="12.75" customHeight="1" x14ac:dyDescent="0.2">
      <c r="A48" s="37"/>
      <c r="B48" s="139" t="s">
        <v>204</v>
      </c>
      <c r="C48" s="199" t="str">
        <f t="shared" si="51"/>
        <v>Residential.Energy - RPP - Tier 2</v>
      </c>
      <c r="D48" s="200" t="s">
        <v>246</v>
      </c>
      <c r="E48" s="139"/>
      <c r="F48" s="234">
        <f>VLOOKUP($B48,'Proposed Rates'!$D$248:$J$254,+F$11-2,FALSE)</f>
        <v>0.11</v>
      </c>
      <c r="G48" s="237">
        <f>IF(AND($S$2=1, $F$10&gt;=600), $F$10-600, IF(AND($S$2=1, AND($F$10&lt;600, $F$10&gt;=0)), 0, IF(AND($S$2=2, $F$10&gt;=1000), $F$10-1000, IF(AND($S$2=2, AND($F$10&lt;1000, $F$10&gt;=0)), 0))))</f>
        <v>0</v>
      </c>
      <c r="H48" s="204">
        <f t="shared" si="53"/>
        <v>0</v>
      </c>
      <c r="I48" s="38"/>
      <c r="J48" s="234">
        <f>VLOOKUP($B48,'Proposed Rates'!$D$248:$J$254,+J$11-2,FALSE)</f>
        <v>0.11</v>
      </c>
      <c r="K48" s="237">
        <f>IF(AND($S$2=1, $F$10&gt;=600), $F$10-600, IF(AND($S$2=1, AND($F$10&lt;600, $F$10&gt;=0)), 0, IF(AND($S$2=2, $F$10&gt;=1000), $F$10-1000, IF(AND($S$2=2, AND($F$10&lt;1000, $F$10&gt;=0)), 0))))</f>
        <v>0</v>
      </c>
      <c r="L48" s="204">
        <f t="shared" si="55"/>
        <v>0</v>
      </c>
      <c r="M48" s="38"/>
      <c r="N48" s="205">
        <f t="shared" si="5"/>
        <v>0</v>
      </c>
      <c r="O48" s="206" t="str">
        <f t="shared" si="6"/>
        <v/>
      </c>
      <c r="P48" s="37"/>
      <c r="Q48" s="234">
        <f>VLOOKUP($B48,'Proposed Rates'!$D$248:$J$254,+Q$11-2,FALSE)</f>
        <v>0.11</v>
      </c>
      <c r="R48" s="237">
        <f>IF(AND($S$2=1, $F$10&gt;=600), $F$10-600, IF(AND($S$2=1, AND($F$10&lt;600, $F$10&gt;=0)), 0, IF(AND($S$2=2, $F$10&gt;=1000), $F$10-1000, IF(AND($S$2=2, AND($F$10&lt;1000, $F$10&gt;=0)), 0))))</f>
        <v>0</v>
      </c>
      <c r="S48" s="204">
        <f t="shared" si="57"/>
        <v>0</v>
      </c>
      <c r="T48" s="38"/>
      <c r="U48" s="205">
        <f t="shared" si="9"/>
        <v>0</v>
      </c>
      <c r="V48" s="206" t="str">
        <f t="shared" si="10"/>
        <v/>
      </c>
      <c r="W48" s="37"/>
      <c r="X48" s="234">
        <f>VLOOKUP($B48,'Proposed Rates'!$D$248:$J$254,+X$11-2,FALSE)</f>
        <v>0.11</v>
      </c>
      <c r="Y48" s="237">
        <f>IF(AND($S$2=1, $F$10&gt;=600), $F$10-600, IF(AND($S$2=1, AND($F$10&lt;600, $F$10&gt;=0)), 0, IF(AND($S$2=2, $F$10&gt;=1000), $F$10-1000, IF(AND($S$2=2, AND($F$10&lt;1000, $F$10&gt;=0)), 0))))</f>
        <v>0</v>
      </c>
      <c r="Z48" s="204">
        <f t="shared" si="59"/>
        <v>0</v>
      </c>
      <c r="AA48" s="38"/>
      <c r="AB48" s="205">
        <f t="shared" si="13"/>
        <v>0</v>
      </c>
      <c r="AC48" s="206" t="str">
        <f t="shared" si="14"/>
        <v/>
      </c>
      <c r="AD48" s="37"/>
      <c r="AE48" s="234">
        <f>VLOOKUP($B48,'Proposed Rates'!$D$248:$J$254,+AE$11-2,FALSE)</f>
        <v>0.11</v>
      </c>
      <c r="AF48" s="237">
        <f>IF(AND($S$2=1, $F$10&gt;=600), $F$10-600, IF(AND($S$2=1, AND($F$10&lt;600, $F$10&gt;=0)), 0, IF(AND($S$2=2, $F$10&gt;=1000), $F$10-1000, IF(AND($S$2=2, AND($F$10&lt;1000, $F$10&gt;=0)), 0))))</f>
        <v>0</v>
      </c>
      <c r="AG48" s="204">
        <f t="shared" si="61"/>
        <v>0</v>
      </c>
      <c r="AH48" s="38"/>
      <c r="AI48" s="205">
        <f t="shared" si="17"/>
        <v>0</v>
      </c>
      <c r="AJ48" s="206" t="str">
        <f t="shared" si="18"/>
        <v/>
      </c>
      <c r="AK48" s="37"/>
      <c r="AL48" s="234">
        <f>VLOOKUP($B48,'Proposed Rates'!$D$248:$J$254,+AL$11-2,FALSE)</f>
        <v>0.11</v>
      </c>
      <c r="AM48" s="237">
        <f>IF(AND($S$2=1, $F$10&gt;=600), $F$10-600, IF(AND($S$2=1, AND($F$10&lt;600, $F$10&gt;=0)), 0, IF(AND($S$2=2, $F$10&gt;=1000), $F$10-1000, IF(AND($S$2=2, AND($F$10&lt;1000, $F$10&gt;=0)), 0))))</f>
        <v>0</v>
      </c>
      <c r="AN48" s="204">
        <f t="shared" si="63"/>
        <v>0</v>
      </c>
      <c r="AO48" s="38"/>
      <c r="AP48" s="205">
        <f t="shared" si="36"/>
        <v>0</v>
      </c>
      <c r="AQ48" s="206" t="str">
        <f t="shared" si="37"/>
        <v/>
      </c>
      <c r="AR48" s="207"/>
    </row>
    <row r="49" spans="1:44" ht="8.25"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row>
    <row r="50" spans="1:44" ht="12.75" customHeight="1" x14ac:dyDescent="0.2">
      <c r="A50" s="37"/>
      <c r="B50" s="248" t="s">
        <v>253</v>
      </c>
      <c r="C50" s="139"/>
      <c r="D50" s="139"/>
      <c r="E50" s="139"/>
      <c r="F50" s="249"/>
      <c r="G50" s="293"/>
      <c r="H50" s="251">
        <f>SUM(H41:H46,H40)</f>
        <v>67.457820499999997</v>
      </c>
      <c r="I50" s="286"/>
      <c r="J50" s="249"/>
      <c r="K50" s="250"/>
      <c r="L50" s="251">
        <f>SUM(L41:L46,L40)</f>
        <v>75.014139999999998</v>
      </c>
      <c r="M50" s="253"/>
      <c r="N50" s="252">
        <f t="shared" ref="N50:N54" si="64">L50-H50</f>
        <v>7.5563195000000007</v>
      </c>
      <c r="O50" s="254">
        <f t="shared" ref="O50:O54" si="65">IF((H50)=0,"",(N50/H50))</f>
        <v>0.11201547046720849</v>
      </c>
      <c r="P50" s="37"/>
      <c r="Q50" s="250"/>
      <c r="R50" s="250"/>
      <c r="S50" s="252">
        <f>SUM(S41:S46,S40)</f>
        <v>78.836723000000006</v>
      </c>
      <c r="T50" s="253"/>
      <c r="U50" s="252">
        <f t="shared" ref="U50:U54" si="66">S50-L50</f>
        <v>3.8225830000000087</v>
      </c>
      <c r="V50" s="254">
        <f t="shared" ref="V50:V54" si="67">IF((L50)=0,"",(U50/L50))</f>
        <v>5.0958166020433064E-2</v>
      </c>
      <c r="W50" s="37"/>
      <c r="X50" s="250"/>
      <c r="Y50" s="250"/>
      <c r="Z50" s="252">
        <f>SUM(Z41:Z46,Z40)</f>
        <v>82.186722999999986</v>
      </c>
      <c r="AA50" s="253"/>
      <c r="AB50" s="252">
        <f t="shared" ref="AB50:AB54" si="68">Z50-S50</f>
        <v>3.3499999999999801</v>
      </c>
      <c r="AC50" s="254">
        <f t="shared" ref="AC50:AC54" si="69">IF((S50)=0,"",(AB50/S50))</f>
        <v>4.2492887483412775E-2</v>
      </c>
      <c r="AD50" s="37"/>
      <c r="AE50" s="250"/>
      <c r="AF50" s="250"/>
      <c r="AG50" s="252">
        <f>SUM(AG41:AG46,AG40)</f>
        <v>84.946722999999992</v>
      </c>
      <c r="AH50" s="253"/>
      <c r="AI50" s="252">
        <f t="shared" ref="AI50:AI54" si="70">AG50-Z50</f>
        <v>2.7600000000000051</v>
      </c>
      <c r="AJ50" s="254">
        <f t="shared" ref="AJ50:AJ54" si="71">IF((Z50)=0,"",(AI50/Z50))</f>
        <v>3.3582066534031361E-2</v>
      </c>
      <c r="AK50" s="37"/>
      <c r="AL50" s="250"/>
      <c r="AM50" s="250"/>
      <c r="AN50" s="252">
        <f>SUM(AN41:AN46,AN40)</f>
        <v>87.726722999999993</v>
      </c>
      <c r="AO50" s="253"/>
      <c r="AP50" s="252">
        <f t="shared" ref="AP50:AP54" si="72">AN50-AG50</f>
        <v>2.7800000000000011</v>
      </c>
      <c r="AQ50" s="254">
        <f t="shared" ref="AQ50:AQ54" si="73">IF((AG50)=0,"",(AP50/AG50))</f>
        <v>3.2726394872230696E-2</v>
      </c>
      <c r="AR50" s="255"/>
    </row>
    <row r="51" spans="1:44" ht="12.75" customHeight="1" x14ac:dyDescent="0.2">
      <c r="A51" s="37"/>
      <c r="B51" s="256" t="s">
        <v>254</v>
      </c>
      <c r="C51" s="139"/>
      <c r="D51" s="139"/>
      <c r="E51" s="139"/>
      <c r="F51" s="249">
        <v>0.13</v>
      </c>
      <c r="G51" s="38"/>
      <c r="H51" s="294">
        <f>H50*F51</f>
        <v>8.7695166649999994</v>
      </c>
      <c r="I51" s="221"/>
      <c r="J51" s="249">
        <v>0.13</v>
      </c>
      <c r="K51" s="221"/>
      <c r="L51" s="204">
        <f>L50*J51</f>
        <v>9.7518381999999999</v>
      </c>
      <c r="M51" s="38"/>
      <c r="N51" s="205">
        <f t="shared" si="64"/>
        <v>0.98232153500000052</v>
      </c>
      <c r="O51" s="206">
        <f t="shared" si="65"/>
        <v>0.11201547046720854</v>
      </c>
      <c r="P51" s="37"/>
      <c r="Q51" s="257">
        <v>0.13</v>
      </c>
      <c r="R51" s="221"/>
      <c r="S51" s="204">
        <f>S50*Q51</f>
        <v>10.248773990000002</v>
      </c>
      <c r="T51" s="38"/>
      <c r="U51" s="205">
        <f t="shared" si="66"/>
        <v>0.49693579000000199</v>
      </c>
      <c r="V51" s="206">
        <f t="shared" si="67"/>
        <v>5.0958166020433154E-2</v>
      </c>
      <c r="W51" s="37"/>
      <c r="X51" s="257">
        <v>0.13</v>
      </c>
      <c r="Y51" s="221"/>
      <c r="Z51" s="204">
        <f>Z50*X51</f>
        <v>10.684273989999999</v>
      </c>
      <c r="AA51" s="38"/>
      <c r="AB51" s="205">
        <f t="shared" si="68"/>
        <v>0.43549999999999756</v>
      </c>
      <c r="AC51" s="206">
        <f t="shared" si="69"/>
        <v>4.2492887483412782E-2</v>
      </c>
      <c r="AD51" s="37"/>
      <c r="AE51" s="257">
        <v>0.13</v>
      </c>
      <c r="AF51" s="221"/>
      <c r="AG51" s="204">
        <f>AG50*AE51</f>
        <v>11.04307399</v>
      </c>
      <c r="AH51" s="38"/>
      <c r="AI51" s="205">
        <f t="shared" si="70"/>
        <v>0.35880000000000045</v>
      </c>
      <c r="AJ51" s="206">
        <f t="shared" si="71"/>
        <v>3.3582066534031341E-2</v>
      </c>
      <c r="AK51" s="37"/>
      <c r="AL51" s="257">
        <v>0.13</v>
      </c>
      <c r="AM51" s="221"/>
      <c r="AN51" s="204">
        <f>AN50*AL51</f>
        <v>11.40447399</v>
      </c>
      <c r="AO51" s="38"/>
      <c r="AP51" s="205">
        <f t="shared" si="72"/>
        <v>0.36139999999999972</v>
      </c>
      <c r="AQ51" s="206">
        <f t="shared" si="73"/>
        <v>3.2726394872230655E-2</v>
      </c>
      <c r="AR51" s="207"/>
    </row>
    <row r="52" spans="1:44" ht="12.75" customHeight="1" x14ac:dyDescent="0.2">
      <c r="A52" s="37"/>
      <c r="B52" s="295" t="s">
        <v>276</v>
      </c>
      <c r="C52" s="139"/>
      <c r="D52" s="139"/>
      <c r="E52" s="139"/>
      <c r="F52" s="259"/>
      <c r="G52" s="38"/>
      <c r="H52" s="294">
        <f>H50+H51</f>
        <v>76.227337164999994</v>
      </c>
      <c r="I52" s="221"/>
      <c r="J52" s="259"/>
      <c r="K52" s="221"/>
      <c r="L52" s="204">
        <f>L50+L51</f>
        <v>84.765978199999992</v>
      </c>
      <c r="M52" s="38"/>
      <c r="N52" s="205">
        <f t="shared" si="64"/>
        <v>8.5386410349999977</v>
      </c>
      <c r="O52" s="206">
        <f t="shared" si="65"/>
        <v>0.11201547046720844</v>
      </c>
      <c r="P52" s="37"/>
      <c r="Q52" s="221"/>
      <c r="R52" s="221"/>
      <c r="S52" s="204">
        <f>S50+S51</f>
        <v>89.08549699000001</v>
      </c>
      <c r="T52" s="38"/>
      <c r="U52" s="205">
        <f t="shared" si="66"/>
        <v>4.3195187900000178</v>
      </c>
      <c r="V52" s="206">
        <f t="shared" si="67"/>
        <v>5.0958166020433161E-2</v>
      </c>
      <c r="W52" s="37"/>
      <c r="X52" s="221"/>
      <c r="Y52" s="221"/>
      <c r="Z52" s="204">
        <f>Z50+Z51</f>
        <v>92.870996989999981</v>
      </c>
      <c r="AA52" s="38"/>
      <c r="AB52" s="205">
        <f t="shared" si="68"/>
        <v>3.7854999999999706</v>
      </c>
      <c r="AC52" s="206">
        <f t="shared" si="69"/>
        <v>4.2492887483412692E-2</v>
      </c>
      <c r="AD52" s="37"/>
      <c r="AE52" s="221"/>
      <c r="AF52" s="221"/>
      <c r="AG52" s="204">
        <f>AG50+AG51</f>
        <v>95.989796989999988</v>
      </c>
      <c r="AH52" s="38"/>
      <c r="AI52" s="205">
        <f t="shared" si="70"/>
        <v>3.1188000000000073</v>
      </c>
      <c r="AJ52" s="206">
        <f t="shared" si="71"/>
        <v>3.3582066534031382E-2</v>
      </c>
      <c r="AK52" s="37"/>
      <c r="AL52" s="221"/>
      <c r="AM52" s="221"/>
      <c r="AN52" s="204">
        <f>AN50+AN51</f>
        <v>99.131196989999992</v>
      </c>
      <c r="AO52" s="38"/>
      <c r="AP52" s="205">
        <f t="shared" si="72"/>
        <v>3.1414000000000044</v>
      </c>
      <c r="AQ52" s="206">
        <f t="shared" si="73"/>
        <v>3.2726394872230731E-2</v>
      </c>
      <c r="AR52" s="207"/>
    </row>
    <row r="53" spans="1:44" ht="15.75" customHeight="1" x14ac:dyDescent="0.2">
      <c r="A53" s="37"/>
      <c r="B53" s="462" t="s">
        <v>211</v>
      </c>
      <c r="C53" s="441"/>
      <c r="D53" s="441"/>
      <c r="E53" s="139"/>
      <c r="F53" s="260">
        <f>'Proposed Rates'!E286</f>
        <v>0.13100000000000001</v>
      </c>
      <c r="G53" s="38"/>
      <c r="H53" s="296">
        <f>F53*H50</f>
        <v>8.8369744855000008</v>
      </c>
      <c r="I53" s="221"/>
      <c r="J53" s="260">
        <f>'Proposed Rates'!F286</f>
        <v>0.13100000000000001</v>
      </c>
      <c r="K53" s="221"/>
      <c r="L53" s="261">
        <f>J53*L50</f>
        <v>9.8268523400000003</v>
      </c>
      <c r="M53" s="38"/>
      <c r="N53" s="261">
        <f t="shared" si="64"/>
        <v>0.98987785449999954</v>
      </c>
      <c r="O53" s="263">
        <f t="shared" si="65"/>
        <v>0.1120154704672084</v>
      </c>
      <c r="P53" s="37"/>
      <c r="Q53" s="262">
        <f>'Proposed Rates'!G286</f>
        <v>0.13100000000000001</v>
      </c>
      <c r="R53" s="221"/>
      <c r="S53" s="261">
        <f>Q53*S50</f>
        <v>10.327610713000002</v>
      </c>
      <c r="T53" s="38"/>
      <c r="U53" s="261">
        <f t="shared" si="66"/>
        <v>0.50075837300000181</v>
      </c>
      <c r="V53" s="263">
        <f t="shared" si="67"/>
        <v>5.0958166020433134E-2</v>
      </c>
      <c r="W53" s="37"/>
      <c r="X53" s="262">
        <f>'Proposed Rates'!H286</f>
        <v>0.13100000000000001</v>
      </c>
      <c r="Y53" s="221"/>
      <c r="Z53" s="261">
        <f>X53*Z50</f>
        <v>10.766460712999999</v>
      </c>
      <c r="AA53" s="38"/>
      <c r="AB53" s="261">
        <f t="shared" si="68"/>
        <v>0.43884999999999685</v>
      </c>
      <c r="AC53" s="263">
        <f t="shared" si="69"/>
        <v>4.2492887483412713E-2</v>
      </c>
      <c r="AD53" s="37"/>
      <c r="AE53" s="262">
        <f>'Proposed Rates'!I286</f>
        <v>0.13100000000000001</v>
      </c>
      <c r="AF53" s="221"/>
      <c r="AG53" s="261">
        <f>AE53*AG50</f>
        <v>11.128020713</v>
      </c>
      <c r="AH53" s="38"/>
      <c r="AI53" s="261">
        <f t="shared" si="70"/>
        <v>0.36156000000000077</v>
      </c>
      <c r="AJ53" s="263">
        <f t="shared" si="71"/>
        <v>3.3582066534031368E-2</v>
      </c>
      <c r="AK53" s="37"/>
      <c r="AL53" s="262">
        <f>'Proposed Rates'!J286</f>
        <v>0.13100000000000001</v>
      </c>
      <c r="AM53" s="221"/>
      <c r="AN53" s="261">
        <f>AL53*AN50</f>
        <v>11.492200712999999</v>
      </c>
      <c r="AO53" s="38"/>
      <c r="AP53" s="261">
        <f t="shared" si="72"/>
        <v>0.36417999999999928</v>
      </c>
      <c r="AQ53" s="263">
        <f t="shared" si="73"/>
        <v>3.272639487223062E-2</v>
      </c>
      <c r="AR53" s="264"/>
    </row>
    <row r="54" spans="1:44" ht="12.75" customHeight="1" x14ac:dyDescent="0.2">
      <c r="A54" s="37"/>
      <c r="B54" s="464" t="s">
        <v>256</v>
      </c>
      <c r="C54" s="439"/>
      <c r="D54" s="440"/>
      <c r="E54" s="265"/>
      <c r="F54" s="266"/>
      <c r="G54" s="297"/>
      <c r="H54" s="298">
        <f>H52-H53</f>
        <v>67.390362679499987</v>
      </c>
      <c r="I54" s="267"/>
      <c r="J54" s="266"/>
      <c r="K54" s="267"/>
      <c r="L54" s="268">
        <f>L52-L53</f>
        <v>74.93912585999999</v>
      </c>
      <c r="M54" s="269"/>
      <c r="N54" s="270">
        <f t="shared" si="64"/>
        <v>7.5487631805000035</v>
      </c>
      <c r="O54" s="271">
        <f t="shared" si="65"/>
        <v>0.11201547046720854</v>
      </c>
      <c r="P54" s="37"/>
      <c r="Q54" s="267"/>
      <c r="R54" s="267"/>
      <c r="S54" s="268">
        <f>S52-S53</f>
        <v>78.757886277000011</v>
      </c>
      <c r="T54" s="269"/>
      <c r="U54" s="270">
        <f t="shared" si="66"/>
        <v>3.8187604170000213</v>
      </c>
      <c r="V54" s="271">
        <f t="shared" si="67"/>
        <v>5.0958166020433238E-2</v>
      </c>
      <c r="W54" s="37"/>
      <c r="X54" s="267"/>
      <c r="Y54" s="267"/>
      <c r="Z54" s="268">
        <f>Z52-Z53</f>
        <v>82.10453627699998</v>
      </c>
      <c r="AA54" s="269"/>
      <c r="AB54" s="270">
        <f t="shared" si="68"/>
        <v>3.3466499999999684</v>
      </c>
      <c r="AC54" s="271">
        <f t="shared" si="69"/>
        <v>4.2492887483412622E-2</v>
      </c>
      <c r="AD54" s="37"/>
      <c r="AE54" s="267"/>
      <c r="AF54" s="267"/>
      <c r="AG54" s="268">
        <f>AG52-AG53</f>
        <v>84.86177627699999</v>
      </c>
      <c r="AH54" s="269"/>
      <c r="AI54" s="270">
        <f t="shared" si="70"/>
        <v>2.7572400000000101</v>
      </c>
      <c r="AJ54" s="271">
        <f t="shared" si="71"/>
        <v>3.3582066534031424E-2</v>
      </c>
      <c r="AK54" s="37"/>
      <c r="AL54" s="267"/>
      <c r="AM54" s="267"/>
      <c r="AN54" s="268">
        <f>AN52-AN53</f>
        <v>87.63899627699999</v>
      </c>
      <c r="AO54" s="269"/>
      <c r="AP54" s="270">
        <f t="shared" si="72"/>
        <v>2.7772199999999998</v>
      </c>
      <c r="AQ54" s="271">
        <f t="shared" si="73"/>
        <v>3.2726394872230682E-2</v>
      </c>
      <c r="AR54" s="272"/>
    </row>
    <row r="55" spans="1:44" ht="8.25"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row>
    <row r="56" spans="1:44" ht="12.75" customHeight="1" x14ac:dyDescent="0.2">
      <c r="A56" s="37"/>
      <c r="B56" s="248" t="s">
        <v>257</v>
      </c>
      <c r="C56" s="139"/>
      <c r="D56" s="139"/>
      <c r="E56" s="139"/>
      <c r="F56" s="249"/>
      <c r="G56" s="293"/>
      <c r="H56" s="251">
        <f>SUM(H47:H48,H40,H41:H43)</f>
        <v>65.947820500000006</v>
      </c>
      <c r="I56" s="286"/>
      <c r="J56" s="249"/>
      <c r="K56" s="250"/>
      <c r="L56" s="251">
        <f>SUM(L47:L48,L40,L41:L43)</f>
        <v>73.504140000000007</v>
      </c>
      <c r="M56" s="253"/>
      <c r="N56" s="252">
        <f t="shared" ref="N56:N60" si="74">L56-H56</f>
        <v>7.5563195000000007</v>
      </c>
      <c r="O56" s="254">
        <f t="shared" ref="O56:O60" si="75">IF((H56)=0,"",(N56/H56))</f>
        <v>0.11458027638684436</v>
      </c>
      <c r="P56" s="37"/>
      <c r="Q56" s="250"/>
      <c r="R56" s="250"/>
      <c r="S56" s="252">
        <f>SUM(S47:S48,S40,S41:S43)</f>
        <v>77.326723000000001</v>
      </c>
      <c r="T56" s="253"/>
      <c r="U56" s="252">
        <f t="shared" ref="U56:U60" si="76">S56-L56</f>
        <v>3.8225829999999945</v>
      </c>
      <c r="V56" s="254">
        <f t="shared" ref="V56:V60" si="77">IF((L56)=0,"",(U56/L56))</f>
        <v>5.200500271141182E-2</v>
      </c>
      <c r="W56" s="37"/>
      <c r="X56" s="250"/>
      <c r="Y56" s="250"/>
      <c r="Z56" s="252">
        <f>SUM(Z47:Z48,Z40,Z41:Z43)</f>
        <v>80.676722999999981</v>
      </c>
      <c r="AA56" s="253"/>
      <c r="AB56" s="252">
        <f t="shared" ref="AB56:AB60" si="78">Z56-S56</f>
        <v>3.3499999999999801</v>
      </c>
      <c r="AC56" s="254">
        <f t="shared" ref="AC56:AC60" si="79">IF((S56)=0,"",(AB56/S56))</f>
        <v>4.332266867173435E-2</v>
      </c>
      <c r="AD56" s="37"/>
      <c r="AE56" s="250"/>
      <c r="AF56" s="250"/>
      <c r="AG56" s="252">
        <f>SUM(AG47:AG48,AG40,AG41:AG43)</f>
        <v>83.436722999999986</v>
      </c>
      <c r="AH56" s="253"/>
      <c r="AI56" s="252">
        <f t="shared" ref="AI56:AI60" si="80">AG56-Z56</f>
        <v>2.7600000000000051</v>
      </c>
      <c r="AJ56" s="254">
        <f t="shared" ref="AJ56:AJ60" si="81">IF((Z56)=0,"",(AI56/Z56))</f>
        <v>3.4210611157322365E-2</v>
      </c>
      <c r="AK56" s="37"/>
      <c r="AL56" s="250"/>
      <c r="AM56" s="250"/>
      <c r="AN56" s="252">
        <f>SUM(AN47:AN48,AN40,AN41:AN43)</f>
        <v>86.216723000000002</v>
      </c>
      <c r="AO56" s="253"/>
      <c r="AP56" s="252">
        <f t="shared" ref="AP56:AP60" si="82">AN56-AG56</f>
        <v>2.7800000000000153</v>
      </c>
      <c r="AQ56" s="254">
        <f t="shared" ref="AQ56:AQ60" si="83">IF((AG56)=0,"",(AP56/AG56))</f>
        <v>3.3318662335288692E-2</v>
      </c>
      <c r="AR56" s="255"/>
    </row>
    <row r="57" spans="1:44" ht="12.75" customHeight="1" x14ac:dyDescent="0.2">
      <c r="A57" s="37"/>
      <c r="B57" s="256" t="s">
        <v>254</v>
      </c>
      <c r="C57" s="139"/>
      <c r="D57" s="139"/>
      <c r="E57" s="139"/>
      <c r="F57" s="249">
        <v>0.13</v>
      </c>
      <c r="G57" s="293"/>
      <c r="H57" s="294">
        <f>H56*F57</f>
        <v>8.5732166650000003</v>
      </c>
      <c r="I57" s="221"/>
      <c r="J57" s="249">
        <v>0.13</v>
      </c>
      <c r="K57" s="257"/>
      <c r="L57" s="204">
        <f>L56*J57</f>
        <v>9.5555382000000009</v>
      </c>
      <c r="M57" s="38"/>
      <c r="N57" s="205">
        <f t="shared" si="74"/>
        <v>0.98232153500000052</v>
      </c>
      <c r="O57" s="206">
        <f t="shared" si="75"/>
        <v>0.11458027638684441</v>
      </c>
      <c r="P57" s="37"/>
      <c r="Q57" s="249">
        <v>0.13</v>
      </c>
      <c r="R57" s="257"/>
      <c r="S57" s="204">
        <f>S56*Q57</f>
        <v>10.052473990000001</v>
      </c>
      <c r="T57" s="38"/>
      <c r="U57" s="205">
        <f t="shared" si="76"/>
        <v>0.49693579000000021</v>
      </c>
      <c r="V57" s="206">
        <f t="shared" si="77"/>
        <v>5.2005002711411917E-2</v>
      </c>
      <c r="W57" s="37"/>
      <c r="X57" s="249">
        <v>0.13</v>
      </c>
      <c r="Y57" s="257"/>
      <c r="Z57" s="204">
        <f>Z56*X57</f>
        <v>10.487973989999999</v>
      </c>
      <c r="AA57" s="38"/>
      <c r="AB57" s="205">
        <f t="shared" si="78"/>
        <v>0.43549999999999756</v>
      </c>
      <c r="AC57" s="206">
        <f t="shared" si="79"/>
        <v>4.3322668671734357E-2</v>
      </c>
      <c r="AD57" s="37"/>
      <c r="AE57" s="249">
        <v>0.13</v>
      </c>
      <c r="AF57" s="257"/>
      <c r="AG57" s="204">
        <f>AG56*AE57</f>
        <v>10.846773989999999</v>
      </c>
      <c r="AH57" s="38"/>
      <c r="AI57" s="205">
        <f t="shared" si="80"/>
        <v>0.35880000000000045</v>
      </c>
      <c r="AJ57" s="206">
        <f t="shared" si="81"/>
        <v>3.4210611157322338E-2</v>
      </c>
      <c r="AK57" s="37"/>
      <c r="AL57" s="249">
        <v>0.13</v>
      </c>
      <c r="AM57" s="257"/>
      <c r="AN57" s="204">
        <f>AN56*AL57</f>
        <v>11.208173990000001</v>
      </c>
      <c r="AO57" s="38"/>
      <c r="AP57" s="205">
        <f t="shared" si="82"/>
        <v>0.3614000000000015</v>
      </c>
      <c r="AQ57" s="206">
        <f t="shared" si="83"/>
        <v>3.3318662335288643E-2</v>
      </c>
      <c r="AR57" s="207"/>
    </row>
    <row r="58" spans="1:44" ht="12.75" customHeight="1" x14ac:dyDescent="0.2">
      <c r="A58" s="37"/>
      <c r="B58" s="295" t="s">
        <v>277</v>
      </c>
      <c r="C58" s="139"/>
      <c r="D58" s="139"/>
      <c r="E58" s="139"/>
      <c r="F58" s="259"/>
      <c r="G58" s="38"/>
      <c r="H58" s="294">
        <f>H56+H57</f>
        <v>74.52103716500001</v>
      </c>
      <c r="I58" s="221"/>
      <c r="J58" s="259"/>
      <c r="K58" s="221"/>
      <c r="L58" s="204">
        <f>L56+L57</f>
        <v>83.059678200000008</v>
      </c>
      <c r="M58" s="38"/>
      <c r="N58" s="205">
        <f t="shared" si="74"/>
        <v>8.5386410349999977</v>
      </c>
      <c r="O58" s="206">
        <f t="shared" si="75"/>
        <v>0.1145802763868443</v>
      </c>
      <c r="P58" s="37"/>
      <c r="Q58" s="221"/>
      <c r="R58" s="221"/>
      <c r="S58" s="204">
        <f>S56+S57</f>
        <v>87.379196989999997</v>
      </c>
      <c r="T58" s="38"/>
      <c r="U58" s="205">
        <f t="shared" si="76"/>
        <v>4.3195187899999894</v>
      </c>
      <c r="V58" s="206">
        <f t="shared" si="77"/>
        <v>5.2005002711411771E-2</v>
      </c>
      <c r="W58" s="37"/>
      <c r="X58" s="221"/>
      <c r="Y58" s="221"/>
      <c r="Z58" s="204">
        <f>Z56+Z57</f>
        <v>91.164696989999982</v>
      </c>
      <c r="AA58" s="38"/>
      <c r="AB58" s="205">
        <f t="shared" si="78"/>
        <v>3.7854999999999848</v>
      </c>
      <c r="AC58" s="206">
        <f t="shared" si="79"/>
        <v>4.3322668671734434E-2</v>
      </c>
      <c r="AD58" s="37"/>
      <c r="AE58" s="221"/>
      <c r="AF58" s="221"/>
      <c r="AG58" s="204">
        <f>AG56+AG57</f>
        <v>94.283496989999989</v>
      </c>
      <c r="AH58" s="38"/>
      <c r="AI58" s="205">
        <f t="shared" si="80"/>
        <v>3.1188000000000073</v>
      </c>
      <c r="AJ58" s="206">
        <f t="shared" si="81"/>
        <v>3.4210611157322379E-2</v>
      </c>
      <c r="AK58" s="37"/>
      <c r="AL58" s="221"/>
      <c r="AM58" s="221"/>
      <c r="AN58" s="204">
        <f>AN56+AN57</f>
        <v>97.424896990000008</v>
      </c>
      <c r="AO58" s="38"/>
      <c r="AP58" s="205">
        <f t="shared" si="82"/>
        <v>3.1414000000000186</v>
      </c>
      <c r="AQ58" s="206">
        <f t="shared" si="83"/>
        <v>3.3318662335288705E-2</v>
      </c>
      <c r="AR58" s="207"/>
    </row>
    <row r="59" spans="1:44" ht="15.75" customHeight="1" x14ac:dyDescent="0.2">
      <c r="A59" s="37"/>
      <c r="B59" s="462" t="s">
        <v>211</v>
      </c>
      <c r="C59" s="441"/>
      <c r="D59" s="441"/>
      <c r="E59" s="139"/>
      <c r="F59" s="260">
        <f>F53</f>
        <v>0.13100000000000001</v>
      </c>
      <c r="G59" s="38"/>
      <c r="H59" s="296">
        <f>F59*H56</f>
        <v>8.6391644855000003</v>
      </c>
      <c r="I59" s="221"/>
      <c r="J59" s="260">
        <f>J53</f>
        <v>0.13100000000000001</v>
      </c>
      <c r="K59" s="221"/>
      <c r="L59" s="261">
        <f>J59*L56</f>
        <v>9.6290423400000016</v>
      </c>
      <c r="M59" s="38"/>
      <c r="N59" s="261">
        <f t="shared" si="74"/>
        <v>0.98987785450000132</v>
      </c>
      <c r="O59" s="263">
        <f t="shared" si="75"/>
        <v>0.11458027638684451</v>
      </c>
      <c r="P59" s="37"/>
      <c r="Q59" s="262">
        <f>Q53</f>
        <v>0.13100000000000001</v>
      </c>
      <c r="R59" s="221"/>
      <c r="S59" s="261">
        <f>Q59*S56</f>
        <v>10.129800713</v>
      </c>
      <c r="T59" s="38"/>
      <c r="U59" s="261">
        <f t="shared" si="76"/>
        <v>0.50075837299999826</v>
      </c>
      <c r="V59" s="263">
        <f t="shared" si="77"/>
        <v>5.2005002711411709E-2</v>
      </c>
      <c r="W59" s="37"/>
      <c r="X59" s="262">
        <f>X53</f>
        <v>0.13100000000000001</v>
      </c>
      <c r="Y59" s="221"/>
      <c r="Z59" s="261">
        <f>X59*Z56</f>
        <v>10.568650712999998</v>
      </c>
      <c r="AA59" s="38"/>
      <c r="AB59" s="261">
        <f t="shared" si="78"/>
        <v>0.43884999999999863</v>
      </c>
      <c r="AC59" s="263">
        <f t="shared" si="79"/>
        <v>4.3322668671734475E-2</v>
      </c>
      <c r="AD59" s="37"/>
      <c r="AE59" s="262">
        <f>AE53</f>
        <v>0.13100000000000001</v>
      </c>
      <c r="AF59" s="221"/>
      <c r="AG59" s="261">
        <f>AE59*AG56</f>
        <v>10.930210712999999</v>
      </c>
      <c r="AH59" s="38"/>
      <c r="AI59" s="261">
        <f t="shared" si="80"/>
        <v>0.36156000000000077</v>
      </c>
      <c r="AJ59" s="263">
        <f t="shared" si="81"/>
        <v>3.4210611157322372E-2</v>
      </c>
      <c r="AK59" s="37"/>
      <c r="AL59" s="262">
        <f>AL53</f>
        <v>0.13100000000000001</v>
      </c>
      <c r="AM59" s="221"/>
      <c r="AN59" s="261">
        <f>AL59*AN56</f>
        <v>11.294390713</v>
      </c>
      <c r="AO59" s="38"/>
      <c r="AP59" s="261">
        <f t="shared" si="82"/>
        <v>0.36418000000000106</v>
      </c>
      <c r="AQ59" s="263">
        <f t="shared" si="83"/>
        <v>3.3318662335288601E-2</v>
      </c>
      <c r="AR59" s="264"/>
    </row>
    <row r="60" spans="1:44" ht="12.75" customHeight="1" x14ac:dyDescent="0.2">
      <c r="A60" s="37"/>
      <c r="B60" s="464" t="s">
        <v>259</v>
      </c>
      <c r="C60" s="439"/>
      <c r="D60" s="440"/>
      <c r="E60" s="265"/>
      <c r="F60" s="273"/>
      <c r="G60" s="299"/>
      <c r="H60" s="300">
        <f>H58-H59</f>
        <v>65.881872679500006</v>
      </c>
      <c r="I60" s="274"/>
      <c r="J60" s="273"/>
      <c r="K60" s="274"/>
      <c r="L60" s="275">
        <f>L58-L59</f>
        <v>73.43063586000001</v>
      </c>
      <c r="M60" s="276"/>
      <c r="N60" s="277">
        <f t="shared" si="74"/>
        <v>7.5487631805000035</v>
      </c>
      <c r="O60" s="278">
        <f t="shared" si="75"/>
        <v>0.1145802763868444</v>
      </c>
      <c r="P60" s="37"/>
      <c r="Q60" s="274"/>
      <c r="R60" s="274"/>
      <c r="S60" s="275">
        <f>S58-S59</f>
        <v>77.249396277000002</v>
      </c>
      <c r="T60" s="276"/>
      <c r="U60" s="277">
        <f t="shared" si="76"/>
        <v>3.8187604169999929</v>
      </c>
      <c r="V60" s="278">
        <f t="shared" si="77"/>
        <v>5.2005002711411799E-2</v>
      </c>
      <c r="W60" s="37"/>
      <c r="X60" s="274"/>
      <c r="Y60" s="274"/>
      <c r="Z60" s="275">
        <f>Z58-Z59</f>
        <v>80.596046276999985</v>
      </c>
      <c r="AA60" s="276"/>
      <c r="AB60" s="277">
        <f t="shared" si="78"/>
        <v>3.3466499999999826</v>
      </c>
      <c r="AC60" s="278">
        <f t="shared" si="79"/>
        <v>4.3322668671734385E-2</v>
      </c>
      <c r="AD60" s="37"/>
      <c r="AE60" s="274"/>
      <c r="AF60" s="274"/>
      <c r="AG60" s="275">
        <f>AG58-AG59</f>
        <v>83.353286276999995</v>
      </c>
      <c r="AH60" s="276"/>
      <c r="AI60" s="277">
        <f t="shared" si="80"/>
        <v>2.7572400000000101</v>
      </c>
      <c r="AJ60" s="278">
        <f t="shared" si="81"/>
        <v>3.4210611157322428E-2</v>
      </c>
      <c r="AK60" s="37"/>
      <c r="AL60" s="274"/>
      <c r="AM60" s="274"/>
      <c r="AN60" s="275">
        <f>AN58-AN59</f>
        <v>86.130506277000009</v>
      </c>
      <c r="AO60" s="276"/>
      <c r="AP60" s="277">
        <f t="shared" si="82"/>
        <v>2.777220000000014</v>
      </c>
      <c r="AQ60" s="278">
        <f t="shared" si="83"/>
        <v>3.3318662335288671E-2</v>
      </c>
      <c r="AR60" s="272"/>
    </row>
    <row r="61" spans="1:44" ht="8.25"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row>
    <row r="62" spans="1:44" ht="12.75"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row>
    <row r="63" spans="1:44" ht="12.75"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row>
    <row r="64" spans="1:44" ht="12.7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row>
    <row r="65" spans="1:44" ht="15.75" customHeight="1" x14ac:dyDescent="0.2">
      <c r="A65" s="283" t="s">
        <v>278</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3.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8.25" customHeight="1" x14ac:dyDescent="0.2">
      <c r="A67" s="37" t="s">
        <v>262</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75" customHeight="1" x14ac:dyDescent="0.2">
      <c r="A68" s="37" t="s">
        <v>263</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7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75" customHeight="1" x14ac:dyDescent="0.2">
      <c r="A70" s="37" t="s">
        <v>264</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75" customHeight="1" x14ac:dyDescent="0.2">
      <c r="A71" s="37" t="s">
        <v>265</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7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75" customHeight="1" x14ac:dyDescent="0.2">
      <c r="A73" s="37" t="s">
        <v>266</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75" customHeight="1" x14ac:dyDescent="0.2">
      <c r="A74" s="37" t="s">
        <v>267</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75" customHeight="1" x14ac:dyDescent="0.2">
      <c r="A75" s="37" t="s">
        <v>268</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75" customHeight="1" x14ac:dyDescent="0.2">
      <c r="A76" s="37" t="s">
        <v>269</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75" customHeight="1" x14ac:dyDescent="0.2">
      <c r="A77" s="37" t="s">
        <v>270</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7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75" customHeight="1" x14ac:dyDescent="0.2">
      <c r="A79" s="284"/>
      <c r="B79" s="37" t="s">
        <v>271</v>
      </c>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75" customHeight="1" x14ac:dyDescent="0.2">
      <c r="A81" s="37"/>
      <c r="B81" s="37" t="s">
        <v>272</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7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row>
    <row r="193" spans="1:44"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row>
    <row r="194" spans="1:44"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row>
    <row r="195" spans="1:44"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row>
    <row r="196" spans="1:44"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row>
    <row r="197" spans="1:44"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row>
    <row r="198" spans="1:44"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row>
    <row r="199" spans="1:44"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row>
    <row r="200" spans="1:44"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row>
    <row r="201" spans="1:44"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row>
    <row r="202" spans="1:44"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row>
    <row r="203" spans="1:44"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row>
    <row r="204" spans="1:44"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row>
    <row r="205" spans="1:44"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row>
    <row r="206" spans="1:44"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row>
    <row r="207" spans="1:44"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row>
    <row r="208" spans="1:44"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row>
    <row r="209" spans="1:44"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row>
    <row r="210" spans="1:44"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row>
    <row r="211" spans="1:44"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row>
    <row r="212" spans="1:44"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row>
    <row r="213" spans="1:44"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row>
    <row r="214" spans="1:44"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row>
    <row r="215" spans="1:44"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row>
    <row r="216" spans="1:44"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row>
    <row r="217" spans="1:44"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row>
    <row r="218" spans="1:44"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row>
    <row r="219" spans="1:44"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row>
    <row r="220" spans="1:44"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row>
    <row r="221" spans="1:44"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row>
    <row r="222" spans="1:44"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row>
    <row r="223" spans="1:44"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row>
    <row r="224" spans="1:44"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row>
    <row r="225" spans="1:44"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row>
    <row r="226" spans="1:44"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row>
    <row r="227" spans="1:44"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row>
    <row r="228" spans="1:44"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row>
    <row r="229" spans="1:44"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row>
    <row r="230" spans="1:44"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row>
    <row r="231" spans="1:44"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row>
    <row r="232" spans="1:44"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row>
    <row r="233" spans="1:44"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row>
    <row r="234" spans="1:44"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row>
    <row r="235" spans="1:44"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row>
    <row r="236" spans="1:44"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row>
    <row r="237" spans="1:44"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row>
    <row r="238" spans="1:44"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row>
    <row r="239" spans="1:44"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row>
    <row r="240" spans="1:44"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row>
    <row r="241" spans="1:44"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row>
    <row r="242" spans="1:44" ht="12.75"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row>
    <row r="243" spans="1:44" ht="12.75"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row>
    <row r="244" spans="1:44" ht="12.75"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row>
    <row r="245" spans="1:44" ht="12.75"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row>
    <row r="246" spans="1:44" ht="12.75"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row>
    <row r="247" spans="1:44" ht="12.75"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row>
    <row r="248" spans="1:44" ht="12.75"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row>
    <row r="249" spans="1:44" ht="12.75"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row>
    <row r="250" spans="1:44" ht="12.75"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row>
    <row r="251" spans="1:44" ht="12.75"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row>
    <row r="252" spans="1:44" ht="12.75"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row>
    <row r="253" spans="1:44" ht="12.75"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row>
    <row r="254" spans="1:44" ht="12.75"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row>
    <row r="255" spans="1:44" ht="12.75"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row>
    <row r="256" spans="1:44" ht="12.75"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row>
    <row r="257" spans="1:44" ht="12.75"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row>
    <row r="258" spans="1:44" ht="12.75"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row>
    <row r="259" spans="1:44" ht="12.75"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row>
    <row r="260" spans="1:44" ht="12.75"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row>
    <row r="261" spans="1:44" ht="12.75"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row>
    <row r="262" spans="1:44" ht="12.75"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row>
    <row r="263" spans="1:44" ht="12.75"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row>
    <row r="264" spans="1:44" ht="12.75"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row>
    <row r="265" spans="1:44" ht="12.75"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row>
    <row r="266" spans="1:44" ht="12.75"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row>
    <row r="267" spans="1:44" ht="12.75"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row>
    <row r="268" spans="1:44" ht="12.75"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row>
    <row r="269" spans="1:44" ht="12.75"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row>
    <row r="270" spans="1:44" ht="12.75"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row>
    <row r="271" spans="1:44" ht="12.75"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row>
    <row r="272" spans="1:44" ht="12.75"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row>
    <row r="273" spans="1:44" ht="12.75"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row>
    <row r="274" spans="1:44" ht="12.75"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row>
    <row r="275" spans="1:44" ht="12.75"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row>
    <row r="276" spans="1:44" ht="12.75"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row>
    <row r="277" spans="1:44" ht="12.75"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row>
    <row r="278" spans="1:44" ht="12.75"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row>
    <row r="279" spans="1:44" ht="12.75"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row>
    <row r="280" spans="1:44" ht="12.75"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row>
    <row r="281" spans="1:44" ht="12.75"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row>
    <row r="282" spans="1:44" ht="15.75" customHeight="1" x14ac:dyDescent="0.2"/>
    <row r="283" spans="1:44" ht="15.75" customHeight="1" x14ac:dyDescent="0.2"/>
    <row r="284" spans="1:44" ht="15.75" customHeight="1" x14ac:dyDescent="0.2"/>
    <row r="285" spans="1:44" ht="15.75" customHeight="1" x14ac:dyDescent="0.2"/>
    <row r="286" spans="1:44" ht="15.75" customHeight="1" x14ac:dyDescent="0.2"/>
    <row r="287" spans="1:44" ht="15.75" customHeight="1" x14ac:dyDescent="0.2"/>
    <row r="288" spans="1:4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A00-000000000000}">
      <formula1>"TOU,non-TOU"</formula1>
    </dataValidation>
    <dataValidation type="list" allowBlank="1" showErrorMessage="1" sqref="E15:E28 E30:E36 E38:E39 E41:E49 E55 E61" xr:uid="{00000000-0002-0000-0A00-000001000000}">
      <formula1>#REF!</formula1>
    </dataValidation>
    <dataValidation type="list" allowBlank="1" showInputMessage="1" showErrorMessage="1" prompt="Select Charge Unit - monthly, per kWh, per kW" sqref="D15:D28 D30:D36 D38:D39 D41:D49 D55 D61" xr:uid="{00000000-0002-0000-0A00-000002000000}">
      <formula1>"Monthly,per kWh,per kW"</formula1>
    </dataValidation>
  </dataValidations>
  <pageMargins left="0.74803149606299213" right="0.74803149606299213" top="0.98425196850393704" bottom="0.98425196850393704"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4.42578125" customWidth="1"/>
    <col min="4" max="4" width="11.42578125" customWidth="1"/>
    <col min="5" max="5" width="1.42578125" customWidth="1"/>
    <col min="6" max="6" width="10.140625" customWidth="1"/>
    <col min="7" max="7" width="8" customWidth="1"/>
    <col min="8" max="8" width="8.7109375" customWidth="1"/>
    <col min="9" max="9" width="1.42578125" customWidth="1"/>
    <col min="10" max="10" width="9.7109375" customWidth="1"/>
    <col min="11" max="11" width="8" customWidth="1"/>
    <col min="12" max="12" width="8.7109375" customWidth="1"/>
    <col min="13" max="13" width="1" customWidth="1"/>
    <col min="14" max="14" width="9.42578125" customWidth="1"/>
    <col min="15" max="15" width="10" customWidth="1"/>
    <col min="16" max="16" width="1.28515625" customWidth="1"/>
    <col min="17" max="17" width="9.7109375" customWidth="1"/>
    <col min="18" max="18" width="8" customWidth="1"/>
    <col min="19" max="19" width="8.7109375" customWidth="1"/>
    <col min="20" max="20" width="1.28515625" customWidth="1"/>
    <col min="21" max="21" width="9.42578125" customWidth="1"/>
    <col min="22" max="22" width="10" customWidth="1"/>
    <col min="23" max="23" width="0.7109375" customWidth="1"/>
    <col min="24" max="24" width="9.7109375" customWidth="1"/>
    <col min="25" max="25" width="8" customWidth="1"/>
    <col min="26" max="26" width="8.7109375" customWidth="1"/>
    <col min="27" max="27" width="1.42578125" customWidth="1"/>
    <col min="28" max="28" width="9.42578125" customWidth="1"/>
    <col min="29" max="29" width="10" customWidth="1"/>
    <col min="30" max="30" width="0.85546875" customWidth="1"/>
    <col min="31" max="31" width="9.7109375" customWidth="1"/>
    <col min="32" max="32" width="8" customWidth="1"/>
    <col min="33" max="33" width="8.7109375" customWidth="1"/>
    <col min="34" max="34" width="2.85546875" customWidth="1"/>
    <col min="35" max="35" width="9.42578125" customWidth="1"/>
    <col min="36" max="36" width="10" customWidth="1"/>
    <col min="37" max="37" width="0.42578125" customWidth="1"/>
    <col min="38" max="38" width="9.7109375" customWidth="1"/>
    <col min="39" max="39" width="8" customWidth="1"/>
    <col min="40" max="40" width="8.7109375" customWidth="1"/>
    <col min="41" max="41" width="2.85546875" customWidth="1"/>
    <col min="42" max="42" width="9.42578125" customWidth="1"/>
    <col min="43" max="43" width="10" customWidth="1"/>
    <col min="44" max="44" width="1.140625" customWidth="1"/>
  </cols>
  <sheetData>
    <row r="1" spans="1:44" ht="15" customHeight="1" x14ac:dyDescent="0.25">
      <c r="A1" s="3"/>
      <c r="B1" s="3"/>
      <c r="C1" s="3"/>
      <c r="D1" s="3"/>
      <c r="E1" s="3"/>
      <c r="F1" s="3"/>
      <c r="G1" s="3"/>
      <c r="H1" s="3"/>
      <c r="I1" s="3"/>
      <c r="J1" s="3"/>
      <c r="K1" s="3"/>
      <c r="L1" s="3"/>
      <c r="M1" s="3"/>
      <c r="N1" s="3"/>
      <c r="O1" s="3"/>
      <c r="P1" s="3"/>
      <c r="Q1" s="3"/>
      <c r="R1" s="3"/>
      <c r="S1" s="466" t="s">
        <v>228</v>
      </c>
      <c r="T1" s="467"/>
      <c r="U1" s="467"/>
      <c r="V1" s="467"/>
      <c r="W1" s="467"/>
      <c r="X1" s="467"/>
      <c r="Y1" s="468"/>
      <c r="Z1" s="3"/>
      <c r="AA1" s="3"/>
      <c r="AB1" s="3"/>
      <c r="AC1" s="3"/>
      <c r="AD1" s="3"/>
      <c r="AE1" s="3"/>
      <c r="AF1" s="3"/>
      <c r="AG1" s="3"/>
      <c r="AH1" s="3"/>
      <c r="AI1" s="3"/>
      <c r="AJ1" s="3"/>
      <c r="AK1" s="3"/>
      <c r="AL1" s="3"/>
      <c r="AM1" s="3"/>
      <c r="AN1" s="3"/>
      <c r="AO1" s="3"/>
      <c r="AP1" s="3"/>
      <c r="AQ1" s="3"/>
      <c r="AR1" s="3"/>
    </row>
    <row r="2" spans="1:44" ht="18.75"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4" ht="18.75"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4" ht="7.5"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4" ht="7.5"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4" ht="12.75" customHeight="1" x14ac:dyDescent="0.2">
      <c r="A6" s="37"/>
      <c r="B6" s="138" t="s">
        <v>232</v>
      </c>
      <c r="C6" s="37"/>
      <c r="D6" s="185" t="s">
        <v>157</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row>
    <row r="7" spans="1:44" ht="7.5"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4" ht="12.75"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4" ht="12.75"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4" ht="12.75" customHeight="1" x14ac:dyDescent="0.2">
      <c r="A10" s="37"/>
      <c r="B10" s="37"/>
      <c r="C10" s="37"/>
      <c r="D10" s="125" t="s">
        <v>235</v>
      </c>
      <c r="E10" s="125"/>
      <c r="F10" s="190">
        <v>500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4" ht="12.75"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4" ht="12.75"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4" ht="12.75"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4" ht="12.75"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4" ht="12.75" customHeight="1" x14ac:dyDescent="0.2">
      <c r="A15" s="37"/>
      <c r="B15" s="139" t="s">
        <v>156</v>
      </c>
      <c r="C15" s="199" t="str">
        <f t="shared" ref="C15:C28" si="0">D$6&amp;"."&amp;B15</f>
        <v>Residential.Monthly Service Charge</v>
      </c>
      <c r="D15" s="200" t="s">
        <v>244</v>
      </c>
      <c r="E15" s="139"/>
      <c r="F15" s="201">
        <f>IFERROR(VLOOKUP($C15,'Proposed Rates'!$B:$J,F$11,FALSE),0)</f>
        <v>34.26</v>
      </c>
      <c r="G15" s="202">
        <f t="shared" ref="G15:G28" si="1">IF($D15="Monthly",1,IF($D15="per KWH",$F$10,0))</f>
        <v>1</v>
      </c>
      <c r="H15" s="204">
        <f t="shared" ref="H15:H28" si="2">G15*F15</f>
        <v>34.26</v>
      </c>
      <c r="I15" s="38"/>
      <c r="J15" s="201">
        <f>IFERROR(VLOOKUP($C15,'Proposed Rates'!$B:$J,J$11,FALSE),0)</f>
        <v>41.13</v>
      </c>
      <c r="K15" s="202">
        <f t="shared" ref="K15:K28" si="3">IF($D15="Monthly",1,IF($D15="per KWH",$F$10,0))</f>
        <v>1</v>
      </c>
      <c r="L15" s="204">
        <f t="shared" ref="L15:L28" si="4">K15*J15</f>
        <v>41.13</v>
      </c>
      <c r="M15" s="38"/>
      <c r="N15" s="205">
        <f t="shared" ref="N15:N48" si="5">L15-H15</f>
        <v>6.8700000000000045</v>
      </c>
      <c r="O15" s="206">
        <f t="shared" ref="O15:O48" si="6">IF((H15)=0,"",(N15/H15))</f>
        <v>0.20052539404553429</v>
      </c>
      <c r="P15" s="37"/>
      <c r="Q15" s="201">
        <f>IFERROR(VLOOKUP($C15,'Proposed Rates'!$B:$J,Q$11,FALSE),0)</f>
        <v>44.38</v>
      </c>
      <c r="R15" s="202">
        <f t="shared" ref="R15:R28" si="7">IF($D15="Monthly",1,IF($D15="per KWH",$F$10,0))</f>
        <v>1</v>
      </c>
      <c r="S15" s="204">
        <f t="shared" ref="S15:S28" si="8">R15*Q15</f>
        <v>44.38</v>
      </c>
      <c r="T15" s="38"/>
      <c r="U15" s="205">
        <f t="shared" ref="U15:U48" si="9">S15-L15</f>
        <v>3.25</v>
      </c>
      <c r="V15" s="206">
        <f t="shared" ref="V15:V48" si="10">IF((L15)=0,"",(U15/L15))</f>
        <v>7.9017748601993676E-2</v>
      </c>
      <c r="W15" s="37"/>
      <c r="X15" s="201">
        <f>IFERROR(VLOOKUP($C15,'Proposed Rates'!$B:$J,X$11,FALSE),0)</f>
        <v>47.69</v>
      </c>
      <c r="Y15" s="202">
        <f t="shared" ref="Y15:Y28" si="11">IF($D15="Monthly",1,IF($D15="per KWH",$F$10,0))</f>
        <v>1</v>
      </c>
      <c r="Z15" s="204">
        <f t="shared" ref="Z15:Z28" si="12">Y15*X15</f>
        <v>47.69</v>
      </c>
      <c r="AA15" s="38"/>
      <c r="AB15" s="205">
        <f t="shared" ref="AB15:AB48" si="13">Z15-S15</f>
        <v>3.3099999999999952</v>
      </c>
      <c r="AC15" s="206">
        <f t="shared" ref="AC15:AC48" si="14">IF((S15)=0,"",(AB15/S15))</f>
        <v>7.4583145561063435E-2</v>
      </c>
      <c r="AD15" s="37"/>
      <c r="AE15" s="201">
        <f>IFERROR(VLOOKUP($C15,'Proposed Rates'!$B:$J,AE$11,FALSE),0)</f>
        <v>50.41</v>
      </c>
      <c r="AF15" s="202">
        <f t="shared" ref="AF15:AF28" si="15">IF($D15="Monthly",1,IF($D15="per KWH",$F$10,0))</f>
        <v>1</v>
      </c>
      <c r="AG15" s="204">
        <f t="shared" ref="AG15:AG28" si="16">AF15*AE15</f>
        <v>50.41</v>
      </c>
      <c r="AH15" s="38"/>
      <c r="AI15" s="205">
        <f t="shared" ref="AI15:AI48" si="17">AG15-Z15</f>
        <v>2.7199999999999989</v>
      </c>
      <c r="AJ15" s="206">
        <f t="shared" ref="AJ15:AJ48" si="18">IF((Z15)=0,"",(AI15/Z15))</f>
        <v>5.703501782344305E-2</v>
      </c>
      <c r="AK15" s="37"/>
      <c r="AL15" s="201">
        <f>IFERROR(VLOOKUP($C15,'Proposed Rates'!$B:$J,AL$11,FALSE),0)</f>
        <v>53.15</v>
      </c>
      <c r="AM15" s="202">
        <f t="shared" ref="AM15:AM28" si="19">IF($D15="Monthly",1,IF($D15="per KWH",$F$10,0))</f>
        <v>1</v>
      </c>
      <c r="AN15" s="204">
        <f t="shared" ref="AN15:AN28" si="20">AM15*AL15</f>
        <v>53.15</v>
      </c>
      <c r="AO15" s="38"/>
      <c r="AP15" s="205">
        <f t="shared" ref="AP15:AP48" si="21">AN15-AG15</f>
        <v>2.740000000000002</v>
      </c>
      <c r="AQ15" s="206">
        <f t="shared" ref="AQ15:AQ48" si="22">IF((AG15)=0,"",(AP15/AG15))</f>
        <v>5.435429478278124E-2</v>
      </c>
      <c r="AR15" s="207"/>
    </row>
    <row r="16" spans="1:44" ht="12.75" customHeight="1" x14ac:dyDescent="0.2">
      <c r="A16" s="37"/>
      <c r="B16" s="139" t="s">
        <v>245</v>
      </c>
      <c r="C16" s="199" t="str">
        <f t="shared" si="0"/>
        <v>Residential.Smart Meter Rate Adder</v>
      </c>
      <c r="D16" s="200" t="s">
        <v>244</v>
      </c>
      <c r="E16" s="139"/>
      <c r="F16" s="201">
        <f>IFERROR(VLOOKUP($C16,'Proposed Rates'!$B:$J,F$11,FALSE),0)</f>
        <v>0</v>
      </c>
      <c r="G16" s="202">
        <f t="shared" si="1"/>
        <v>1</v>
      </c>
      <c r="H16" s="204">
        <f t="shared" si="2"/>
        <v>0</v>
      </c>
      <c r="I16" s="38"/>
      <c r="J16" s="201">
        <f>IFERROR(VLOOKUP($C16,'Proposed Rates'!$B:$J,J$11,FALSE),0)</f>
        <v>0</v>
      </c>
      <c r="K16" s="202">
        <f t="shared" si="3"/>
        <v>1</v>
      </c>
      <c r="L16" s="204">
        <f t="shared" si="4"/>
        <v>0</v>
      </c>
      <c r="M16" s="38"/>
      <c r="N16" s="205">
        <f t="shared" si="5"/>
        <v>0</v>
      </c>
      <c r="O16" s="206" t="str">
        <f t="shared" si="6"/>
        <v/>
      </c>
      <c r="P16" s="37"/>
      <c r="Q16" s="201">
        <f>IFERROR(VLOOKUP($C16,'Proposed Rates'!$B:$J,Q$11,FALSE),0)</f>
        <v>0</v>
      </c>
      <c r="R16" s="202">
        <f t="shared" si="7"/>
        <v>1</v>
      </c>
      <c r="S16" s="204">
        <f t="shared" si="8"/>
        <v>0</v>
      </c>
      <c r="T16" s="38"/>
      <c r="U16" s="205">
        <f t="shared" si="9"/>
        <v>0</v>
      </c>
      <c r="V16" s="206" t="str">
        <f t="shared" si="10"/>
        <v/>
      </c>
      <c r="W16" s="37"/>
      <c r="X16" s="201">
        <f>IFERROR(VLOOKUP($C16,'Proposed Rates'!$B:$J,X$11,FALSE),0)</f>
        <v>0</v>
      </c>
      <c r="Y16" s="202">
        <f t="shared" si="11"/>
        <v>1</v>
      </c>
      <c r="Z16" s="204">
        <f t="shared" si="12"/>
        <v>0</v>
      </c>
      <c r="AA16" s="38"/>
      <c r="AB16" s="205">
        <f t="shared" si="13"/>
        <v>0</v>
      </c>
      <c r="AC16" s="206" t="str">
        <f t="shared" si="14"/>
        <v/>
      </c>
      <c r="AD16" s="37"/>
      <c r="AE16" s="201">
        <f>IFERROR(VLOOKUP($C16,'Proposed Rates'!$B:$J,AE$11,FALSE),0)</f>
        <v>0</v>
      </c>
      <c r="AF16" s="202">
        <f t="shared" si="15"/>
        <v>1</v>
      </c>
      <c r="AG16" s="204">
        <f t="shared" si="16"/>
        <v>0</v>
      </c>
      <c r="AH16" s="38"/>
      <c r="AI16" s="205">
        <f t="shared" si="17"/>
        <v>0</v>
      </c>
      <c r="AJ16" s="206" t="str">
        <f t="shared" si="18"/>
        <v/>
      </c>
      <c r="AK16" s="37"/>
      <c r="AL16" s="201">
        <f>IFERROR(VLOOKUP($C16,'Proposed Rates'!$B:$J,AL$11,FALSE),0)</f>
        <v>0</v>
      </c>
      <c r="AM16" s="202">
        <f t="shared" si="19"/>
        <v>1</v>
      </c>
      <c r="AN16" s="204">
        <f t="shared" si="20"/>
        <v>0</v>
      </c>
      <c r="AO16" s="38"/>
      <c r="AP16" s="205">
        <f t="shared" si="21"/>
        <v>0</v>
      </c>
      <c r="AQ16" s="206" t="str">
        <f t="shared" si="22"/>
        <v/>
      </c>
      <c r="AR16" s="207"/>
    </row>
    <row r="17" spans="1:44" ht="12.75" customHeight="1" x14ac:dyDescent="0.2">
      <c r="A17" s="37"/>
      <c r="B17" s="208" t="str">
        <f>'Proposed Rates'!C115</f>
        <v>Rate Rider Calculation for PILs</v>
      </c>
      <c r="C17" s="199" t="str">
        <f t="shared" si="0"/>
        <v>Residential.Rate Rider Calculation for PILs</v>
      </c>
      <c r="D17" s="200" t="s">
        <v>246</v>
      </c>
      <c r="E17" s="139"/>
      <c r="F17" s="201">
        <f>IFERROR(VLOOKUP($C17,'Proposed Rates'!$B:$J,F$11,FALSE),0)</f>
        <v>0</v>
      </c>
      <c r="G17" s="202">
        <f t="shared" si="1"/>
        <v>500</v>
      </c>
      <c r="H17" s="204">
        <f t="shared" si="2"/>
        <v>0</v>
      </c>
      <c r="I17" s="38"/>
      <c r="J17" s="201">
        <f>IFERROR(VLOOKUP($C17,'Proposed Rates'!$B:$J,J$11,FALSE),0)</f>
        <v>0</v>
      </c>
      <c r="K17" s="202">
        <f t="shared" si="3"/>
        <v>500</v>
      </c>
      <c r="L17" s="204">
        <f t="shared" si="4"/>
        <v>0</v>
      </c>
      <c r="M17" s="38"/>
      <c r="N17" s="205">
        <f t="shared" si="5"/>
        <v>0</v>
      </c>
      <c r="O17" s="206" t="str">
        <f t="shared" si="6"/>
        <v/>
      </c>
      <c r="P17" s="37"/>
      <c r="Q17" s="201">
        <f>IFERROR(VLOOKUP($C17,'Proposed Rates'!$B:$J,Q$11,FALSE),0)</f>
        <v>0</v>
      </c>
      <c r="R17" s="202">
        <f t="shared" si="7"/>
        <v>500</v>
      </c>
      <c r="S17" s="204">
        <f t="shared" si="8"/>
        <v>0</v>
      </c>
      <c r="T17" s="38"/>
      <c r="U17" s="205">
        <f t="shared" si="9"/>
        <v>0</v>
      </c>
      <c r="V17" s="206" t="str">
        <f t="shared" si="10"/>
        <v/>
      </c>
      <c r="W17" s="37"/>
      <c r="X17" s="201">
        <f>IFERROR(VLOOKUP($C17,'Proposed Rates'!$B:$J,X$11,FALSE),0)</f>
        <v>0</v>
      </c>
      <c r="Y17" s="202">
        <f t="shared" si="11"/>
        <v>500</v>
      </c>
      <c r="Z17" s="204">
        <f t="shared" si="12"/>
        <v>0</v>
      </c>
      <c r="AA17" s="38"/>
      <c r="AB17" s="205">
        <f t="shared" si="13"/>
        <v>0</v>
      </c>
      <c r="AC17" s="206" t="str">
        <f t="shared" si="14"/>
        <v/>
      </c>
      <c r="AD17" s="37"/>
      <c r="AE17" s="201">
        <f>IFERROR(VLOOKUP($C17,'Proposed Rates'!$B:$J,AE$11,FALSE),0)</f>
        <v>0</v>
      </c>
      <c r="AF17" s="202">
        <f t="shared" si="15"/>
        <v>500</v>
      </c>
      <c r="AG17" s="204">
        <f t="shared" si="16"/>
        <v>0</v>
      </c>
      <c r="AH17" s="38"/>
      <c r="AI17" s="205">
        <f t="shared" si="17"/>
        <v>0</v>
      </c>
      <c r="AJ17" s="206" t="str">
        <f t="shared" si="18"/>
        <v/>
      </c>
      <c r="AK17" s="37"/>
      <c r="AL17" s="201">
        <f>IFERROR(VLOOKUP($C17,'Proposed Rates'!$B:$J,AL$11,FALSE),0)</f>
        <v>0</v>
      </c>
      <c r="AM17" s="202">
        <f t="shared" si="19"/>
        <v>500</v>
      </c>
      <c r="AN17" s="204">
        <f t="shared" si="20"/>
        <v>0</v>
      </c>
      <c r="AO17" s="38"/>
      <c r="AP17" s="205">
        <f t="shared" si="21"/>
        <v>0</v>
      </c>
      <c r="AQ17" s="206" t="str">
        <f t="shared" si="22"/>
        <v/>
      </c>
      <c r="AR17" s="207"/>
    </row>
    <row r="18" spans="1:44" ht="12.75" customHeight="1" x14ac:dyDescent="0.2">
      <c r="A18" s="37"/>
      <c r="B18" s="208" t="str">
        <f>'Proposed Rates'!C128</f>
        <v>Rate Rider Calculation for Generic</v>
      </c>
      <c r="C18" s="199" t="str">
        <f t="shared" si="0"/>
        <v>Residential.Rate Rider Calculation for Generic</v>
      </c>
      <c r="D18" s="200" t="s">
        <v>244</v>
      </c>
      <c r="E18" s="139"/>
      <c r="F18" s="201">
        <f>IFERROR(VLOOKUP($C18,'Proposed Rates'!$B:$J,F$11,FALSE),0)</f>
        <v>0</v>
      </c>
      <c r="G18" s="202">
        <f t="shared" si="1"/>
        <v>1</v>
      </c>
      <c r="H18" s="204">
        <f t="shared" si="2"/>
        <v>0</v>
      </c>
      <c r="I18" s="38"/>
      <c r="J18" s="201">
        <f>IFERROR(VLOOKUP($C18,'Proposed Rates'!$B:$J,J$11,FALSE),0)</f>
        <v>0</v>
      </c>
      <c r="K18" s="202">
        <f t="shared" si="3"/>
        <v>1</v>
      </c>
      <c r="L18" s="204">
        <f t="shared" si="4"/>
        <v>0</v>
      </c>
      <c r="M18" s="38"/>
      <c r="N18" s="205">
        <f t="shared" si="5"/>
        <v>0</v>
      </c>
      <c r="O18" s="206" t="str">
        <f t="shared" si="6"/>
        <v/>
      </c>
      <c r="P18" s="37"/>
      <c r="Q18" s="201">
        <f>IFERROR(VLOOKUP($C18,'Proposed Rates'!$B:$J,Q$11,FALSE),0)</f>
        <v>0</v>
      </c>
      <c r="R18" s="202">
        <f t="shared" si="7"/>
        <v>1</v>
      </c>
      <c r="S18" s="204">
        <f t="shared" si="8"/>
        <v>0</v>
      </c>
      <c r="T18" s="38"/>
      <c r="U18" s="205">
        <f t="shared" si="9"/>
        <v>0</v>
      </c>
      <c r="V18" s="206" t="str">
        <f t="shared" si="10"/>
        <v/>
      </c>
      <c r="W18" s="37"/>
      <c r="X18" s="201">
        <f>IFERROR(VLOOKUP($C18,'Proposed Rates'!$B:$J,X$11,FALSE),0)</f>
        <v>0</v>
      </c>
      <c r="Y18" s="202">
        <f t="shared" si="11"/>
        <v>1</v>
      </c>
      <c r="Z18" s="204">
        <f t="shared" si="12"/>
        <v>0</v>
      </c>
      <c r="AA18" s="38"/>
      <c r="AB18" s="205">
        <f t="shared" si="13"/>
        <v>0</v>
      </c>
      <c r="AC18" s="206" t="str">
        <f t="shared" si="14"/>
        <v/>
      </c>
      <c r="AD18" s="37"/>
      <c r="AE18" s="201">
        <f>IFERROR(VLOOKUP($C18,'Proposed Rates'!$B:$J,AE$11,FALSE),0)</f>
        <v>0</v>
      </c>
      <c r="AF18" s="202">
        <f t="shared" si="15"/>
        <v>1</v>
      </c>
      <c r="AG18" s="204">
        <f t="shared" si="16"/>
        <v>0</v>
      </c>
      <c r="AH18" s="38"/>
      <c r="AI18" s="205">
        <f t="shared" si="17"/>
        <v>0</v>
      </c>
      <c r="AJ18" s="206" t="str">
        <f t="shared" si="18"/>
        <v/>
      </c>
      <c r="AK18" s="37"/>
      <c r="AL18" s="201">
        <f>IFERROR(VLOOKUP($C18,'Proposed Rates'!$B:$J,AL$11,FALSE),0)</f>
        <v>0</v>
      </c>
      <c r="AM18" s="202">
        <f t="shared" si="19"/>
        <v>1</v>
      </c>
      <c r="AN18" s="204">
        <f t="shared" si="20"/>
        <v>0</v>
      </c>
      <c r="AO18" s="38"/>
      <c r="AP18" s="205">
        <f t="shared" si="21"/>
        <v>0</v>
      </c>
      <c r="AQ18" s="206" t="str">
        <f t="shared" si="22"/>
        <v/>
      </c>
      <c r="AR18" s="207"/>
    </row>
    <row r="19" spans="1:44" ht="12.75" customHeight="1" x14ac:dyDescent="0.2">
      <c r="A19" s="37"/>
      <c r="B19" s="139" t="s">
        <v>54</v>
      </c>
      <c r="C19" s="199" t="str">
        <f t="shared" si="0"/>
        <v>Residential.Distribution Volumetric Rate</v>
      </c>
      <c r="D19" s="200" t="s">
        <v>246</v>
      </c>
      <c r="E19" s="139"/>
      <c r="F19" s="201">
        <f>IFERROR(VLOOKUP($C19,'Proposed Rates'!$B:$J,F$11,FALSE),0)</f>
        <v>0</v>
      </c>
      <c r="G19" s="202">
        <f t="shared" si="1"/>
        <v>500</v>
      </c>
      <c r="H19" s="204">
        <f t="shared" si="2"/>
        <v>0</v>
      </c>
      <c r="I19" s="38"/>
      <c r="J19" s="201">
        <f>IFERROR(VLOOKUP($C19,'Proposed Rates'!$B:$J,J$11,FALSE),0)</f>
        <v>0</v>
      </c>
      <c r="K19" s="202">
        <f t="shared" si="3"/>
        <v>500</v>
      </c>
      <c r="L19" s="204">
        <f t="shared" si="4"/>
        <v>0</v>
      </c>
      <c r="M19" s="38"/>
      <c r="N19" s="205">
        <f t="shared" si="5"/>
        <v>0</v>
      </c>
      <c r="O19" s="206" t="str">
        <f t="shared" si="6"/>
        <v/>
      </c>
      <c r="P19" s="37"/>
      <c r="Q19" s="201">
        <f>IFERROR(VLOOKUP($C19,'Proposed Rates'!$B:$J,Q$11,FALSE),0)</f>
        <v>0</v>
      </c>
      <c r="R19" s="202">
        <f t="shared" si="7"/>
        <v>500</v>
      </c>
      <c r="S19" s="204">
        <f t="shared" si="8"/>
        <v>0</v>
      </c>
      <c r="T19" s="38"/>
      <c r="U19" s="205">
        <f t="shared" si="9"/>
        <v>0</v>
      </c>
      <c r="V19" s="206" t="str">
        <f t="shared" si="10"/>
        <v/>
      </c>
      <c r="W19" s="37"/>
      <c r="X19" s="201">
        <f>IFERROR(VLOOKUP($C19,'Proposed Rates'!$B:$J,X$11,FALSE),0)</f>
        <v>0</v>
      </c>
      <c r="Y19" s="202">
        <f t="shared" si="11"/>
        <v>500</v>
      </c>
      <c r="Z19" s="204">
        <f t="shared" si="12"/>
        <v>0</v>
      </c>
      <c r="AA19" s="38"/>
      <c r="AB19" s="205">
        <f t="shared" si="13"/>
        <v>0</v>
      </c>
      <c r="AC19" s="206" t="str">
        <f t="shared" si="14"/>
        <v/>
      </c>
      <c r="AD19" s="37"/>
      <c r="AE19" s="201">
        <f>IFERROR(VLOOKUP($C19,'Proposed Rates'!$B:$J,AE$11,FALSE),0)</f>
        <v>0</v>
      </c>
      <c r="AF19" s="202">
        <f t="shared" si="15"/>
        <v>500</v>
      </c>
      <c r="AG19" s="204">
        <f t="shared" si="16"/>
        <v>0</v>
      </c>
      <c r="AH19" s="38"/>
      <c r="AI19" s="205">
        <f t="shared" si="17"/>
        <v>0</v>
      </c>
      <c r="AJ19" s="206" t="str">
        <f t="shared" si="18"/>
        <v/>
      </c>
      <c r="AK19" s="37"/>
      <c r="AL19" s="201">
        <f>IFERROR(VLOOKUP($C19,'Proposed Rates'!$B:$J,AL$11,FALSE),0)</f>
        <v>0</v>
      </c>
      <c r="AM19" s="202">
        <f t="shared" si="19"/>
        <v>500</v>
      </c>
      <c r="AN19" s="204">
        <f t="shared" si="20"/>
        <v>0</v>
      </c>
      <c r="AO19" s="38"/>
      <c r="AP19" s="205">
        <f t="shared" si="21"/>
        <v>0</v>
      </c>
      <c r="AQ19" s="206" t="str">
        <f t="shared" si="22"/>
        <v/>
      </c>
      <c r="AR19" s="207"/>
    </row>
    <row r="20" spans="1:44" ht="12.75" customHeight="1" x14ac:dyDescent="0.2">
      <c r="A20" s="37"/>
      <c r="B20" s="139" t="s">
        <v>247</v>
      </c>
      <c r="C20" s="199" t="str">
        <f t="shared" si="0"/>
        <v>Residential.Smart Meter Disposition Rider</v>
      </c>
      <c r="D20" s="200" t="s">
        <v>246</v>
      </c>
      <c r="E20" s="139"/>
      <c r="F20" s="201">
        <f>IFERROR(VLOOKUP($C20,'Proposed Rates'!$B:$J,F$11,FALSE),0)</f>
        <v>0</v>
      </c>
      <c r="G20" s="202">
        <f t="shared" si="1"/>
        <v>500</v>
      </c>
      <c r="H20" s="204">
        <f t="shared" si="2"/>
        <v>0</v>
      </c>
      <c r="I20" s="38"/>
      <c r="J20" s="201">
        <f>IFERROR(VLOOKUP($C20,'Proposed Rates'!$B:$J,J$11,FALSE),0)</f>
        <v>0</v>
      </c>
      <c r="K20" s="202">
        <f t="shared" si="3"/>
        <v>500</v>
      </c>
      <c r="L20" s="204">
        <f t="shared" si="4"/>
        <v>0</v>
      </c>
      <c r="M20" s="38"/>
      <c r="N20" s="205">
        <f t="shared" si="5"/>
        <v>0</v>
      </c>
      <c r="O20" s="206" t="str">
        <f t="shared" si="6"/>
        <v/>
      </c>
      <c r="P20" s="37"/>
      <c r="Q20" s="201">
        <f>IFERROR(VLOOKUP($C20,'Proposed Rates'!$B:$J,Q$11,FALSE),0)</f>
        <v>0</v>
      </c>
      <c r="R20" s="202">
        <f t="shared" si="7"/>
        <v>500</v>
      </c>
      <c r="S20" s="204">
        <f t="shared" si="8"/>
        <v>0</v>
      </c>
      <c r="T20" s="38"/>
      <c r="U20" s="205">
        <f t="shared" si="9"/>
        <v>0</v>
      </c>
      <c r="V20" s="206" t="str">
        <f t="shared" si="10"/>
        <v/>
      </c>
      <c r="W20" s="37"/>
      <c r="X20" s="201">
        <f>IFERROR(VLOOKUP($C20,'Proposed Rates'!$B:$J,X$11,FALSE),0)</f>
        <v>0</v>
      </c>
      <c r="Y20" s="202">
        <f t="shared" si="11"/>
        <v>500</v>
      </c>
      <c r="Z20" s="204">
        <f t="shared" si="12"/>
        <v>0</v>
      </c>
      <c r="AA20" s="38"/>
      <c r="AB20" s="205">
        <f t="shared" si="13"/>
        <v>0</v>
      </c>
      <c r="AC20" s="206" t="str">
        <f t="shared" si="14"/>
        <v/>
      </c>
      <c r="AD20" s="37"/>
      <c r="AE20" s="201">
        <f>IFERROR(VLOOKUP($C20,'Proposed Rates'!$B:$J,AE$11,FALSE),0)</f>
        <v>0</v>
      </c>
      <c r="AF20" s="202">
        <f t="shared" si="15"/>
        <v>500</v>
      </c>
      <c r="AG20" s="204">
        <f t="shared" si="16"/>
        <v>0</v>
      </c>
      <c r="AH20" s="38"/>
      <c r="AI20" s="205">
        <f t="shared" si="17"/>
        <v>0</v>
      </c>
      <c r="AJ20" s="206" t="str">
        <f t="shared" si="18"/>
        <v/>
      </c>
      <c r="AK20" s="37"/>
      <c r="AL20" s="201">
        <f>IFERROR(VLOOKUP($C20,'Proposed Rates'!$B:$J,AL$11,FALSE),0)</f>
        <v>0</v>
      </c>
      <c r="AM20" s="202">
        <f t="shared" si="19"/>
        <v>500</v>
      </c>
      <c r="AN20" s="204">
        <f t="shared" si="20"/>
        <v>0</v>
      </c>
      <c r="AO20" s="38"/>
      <c r="AP20" s="205">
        <f t="shared" si="21"/>
        <v>0</v>
      </c>
      <c r="AQ20" s="206" t="str">
        <f t="shared" si="22"/>
        <v/>
      </c>
      <c r="AR20" s="207"/>
    </row>
    <row r="21" spans="1:44" ht="12.75" customHeight="1" x14ac:dyDescent="0.2">
      <c r="A21" s="37"/>
      <c r="B21" s="139" t="s">
        <v>179</v>
      </c>
      <c r="C21" s="199" t="str">
        <f t="shared" si="0"/>
        <v>Residential.LRAM Rate Rider</v>
      </c>
      <c r="D21" s="200" t="s">
        <v>244</v>
      </c>
      <c r="E21" s="139"/>
      <c r="F21" s="201">
        <f>'Proposed Rates'!E77+'Proposed Rates'!E90</f>
        <v>0.25</v>
      </c>
      <c r="G21" s="202">
        <f t="shared" si="1"/>
        <v>1</v>
      </c>
      <c r="H21" s="203">
        <f t="shared" si="2"/>
        <v>0.25</v>
      </c>
      <c r="I21" s="37"/>
      <c r="J21" s="201">
        <f>'Proposed Rates'!F77+'Proposed Rates'!F90</f>
        <v>0</v>
      </c>
      <c r="K21" s="202">
        <f t="shared" si="3"/>
        <v>1</v>
      </c>
      <c r="L21" s="204">
        <f t="shared" si="4"/>
        <v>0</v>
      </c>
      <c r="M21" s="38"/>
      <c r="N21" s="205">
        <f t="shared" si="5"/>
        <v>-0.25</v>
      </c>
      <c r="O21" s="206">
        <f t="shared" si="6"/>
        <v>-1</v>
      </c>
      <c r="P21" s="37"/>
      <c r="Q21" s="201">
        <f>'Proposed Rates'!G77+'Proposed Rates'!G90</f>
        <v>0</v>
      </c>
      <c r="R21" s="202">
        <f t="shared" si="7"/>
        <v>1</v>
      </c>
      <c r="S21" s="204">
        <f t="shared" si="8"/>
        <v>0</v>
      </c>
      <c r="T21" s="38"/>
      <c r="U21" s="205">
        <f t="shared" si="9"/>
        <v>0</v>
      </c>
      <c r="V21" s="206" t="str">
        <f t="shared" si="10"/>
        <v/>
      </c>
      <c r="W21" s="37"/>
      <c r="X21" s="201">
        <f>IFERROR(VLOOKUP($C21,'Proposed Rates'!$B:$J,X$11,FALSE),0)</f>
        <v>0</v>
      </c>
      <c r="Y21" s="202">
        <f t="shared" si="11"/>
        <v>1</v>
      </c>
      <c r="Z21" s="204">
        <f t="shared" si="12"/>
        <v>0</v>
      </c>
      <c r="AA21" s="38"/>
      <c r="AB21" s="205">
        <f t="shared" si="13"/>
        <v>0</v>
      </c>
      <c r="AC21" s="206" t="str">
        <f t="shared" si="14"/>
        <v/>
      </c>
      <c r="AD21" s="37"/>
      <c r="AE21" s="201">
        <f>IFERROR(VLOOKUP($C21,'Proposed Rates'!$B:$J,AE$11,FALSE),0)</f>
        <v>0</v>
      </c>
      <c r="AF21" s="202">
        <f t="shared" si="15"/>
        <v>1</v>
      </c>
      <c r="AG21" s="204">
        <f t="shared" si="16"/>
        <v>0</v>
      </c>
      <c r="AH21" s="38"/>
      <c r="AI21" s="205">
        <f t="shared" si="17"/>
        <v>0</v>
      </c>
      <c r="AJ21" s="206" t="str">
        <f t="shared" si="18"/>
        <v/>
      </c>
      <c r="AK21" s="37"/>
      <c r="AL21" s="201">
        <f>IFERROR(VLOOKUP($C21,'Proposed Rates'!$B:$J,AL$11,FALSE),0)</f>
        <v>0</v>
      </c>
      <c r="AM21" s="202">
        <f t="shared" si="19"/>
        <v>1</v>
      </c>
      <c r="AN21" s="204">
        <f t="shared" si="20"/>
        <v>0</v>
      </c>
      <c r="AO21" s="38"/>
      <c r="AP21" s="205">
        <f t="shared" si="21"/>
        <v>0</v>
      </c>
      <c r="AQ21" s="206" t="str">
        <f t="shared" si="22"/>
        <v/>
      </c>
      <c r="AR21" s="207"/>
    </row>
    <row r="22" spans="1:44" ht="12.75" customHeight="1" x14ac:dyDescent="0.2">
      <c r="A22" s="37"/>
      <c r="B22" s="288" t="s">
        <v>175</v>
      </c>
      <c r="C22" s="199" t="str">
        <f t="shared" si="0"/>
        <v>Residential.Deferral/Variance Account Disposition Rate Rider Group 2</v>
      </c>
      <c r="D22" s="200" t="s">
        <v>244</v>
      </c>
      <c r="E22" s="139"/>
      <c r="F22" s="201">
        <f>IFERROR(VLOOKUP($C22,'Proposed Rates'!$B:$J,F$11,FALSE),0)</f>
        <v>0</v>
      </c>
      <c r="G22" s="202">
        <f t="shared" si="1"/>
        <v>1</v>
      </c>
      <c r="H22" s="204">
        <f t="shared" si="2"/>
        <v>0</v>
      </c>
      <c r="I22" s="38"/>
      <c r="J22" s="201">
        <f>IFERROR(VLOOKUP($C22,'Proposed Rates'!$B:$J,J$11,FALSE),0)</f>
        <v>-0.54</v>
      </c>
      <c r="K22" s="202">
        <f t="shared" si="3"/>
        <v>1</v>
      </c>
      <c r="L22" s="204">
        <f t="shared" si="4"/>
        <v>-0.54</v>
      </c>
      <c r="M22" s="38"/>
      <c r="N22" s="205">
        <f t="shared" si="5"/>
        <v>-0.54</v>
      </c>
      <c r="O22" s="206" t="str">
        <f t="shared" si="6"/>
        <v/>
      </c>
      <c r="P22" s="37"/>
      <c r="Q22" s="201">
        <f>IFERROR(VLOOKUP($C22,'Proposed Rates'!$B:$J,Q$11,FALSE),0)</f>
        <v>0</v>
      </c>
      <c r="R22" s="202">
        <f t="shared" si="7"/>
        <v>1</v>
      </c>
      <c r="S22" s="204">
        <f t="shared" si="8"/>
        <v>0</v>
      </c>
      <c r="T22" s="38"/>
      <c r="U22" s="205">
        <f t="shared" si="9"/>
        <v>0.54</v>
      </c>
      <c r="V22" s="206">
        <f t="shared" si="10"/>
        <v>-1</v>
      </c>
      <c r="W22" s="37"/>
      <c r="X22" s="201">
        <f>IFERROR(VLOOKUP($C22,'Proposed Rates'!$B:$J,X$11,FALSE),0)</f>
        <v>0</v>
      </c>
      <c r="Y22" s="202">
        <f t="shared" si="11"/>
        <v>1</v>
      </c>
      <c r="Z22" s="204">
        <f t="shared" si="12"/>
        <v>0</v>
      </c>
      <c r="AA22" s="38"/>
      <c r="AB22" s="205">
        <f t="shared" si="13"/>
        <v>0</v>
      </c>
      <c r="AC22" s="206" t="str">
        <f t="shared" si="14"/>
        <v/>
      </c>
      <c r="AD22" s="37"/>
      <c r="AE22" s="201">
        <f>IFERROR(VLOOKUP($C22,'Proposed Rates'!$B:$J,AE$11,FALSE),0)</f>
        <v>0</v>
      </c>
      <c r="AF22" s="202">
        <f t="shared" si="15"/>
        <v>1</v>
      </c>
      <c r="AG22" s="204">
        <f t="shared" si="16"/>
        <v>0</v>
      </c>
      <c r="AH22" s="38"/>
      <c r="AI22" s="205">
        <f t="shared" si="17"/>
        <v>0</v>
      </c>
      <c r="AJ22" s="206" t="str">
        <f t="shared" si="18"/>
        <v/>
      </c>
      <c r="AK22" s="37"/>
      <c r="AL22" s="201">
        <f>IFERROR(VLOOKUP($C22,'Proposed Rates'!$B:$J,AL$11,FALSE),0)</f>
        <v>0</v>
      </c>
      <c r="AM22" s="202">
        <f t="shared" si="19"/>
        <v>1</v>
      </c>
      <c r="AN22" s="204">
        <f t="shared" si="20"/>
        <v>0</v>
      </c>
      <c r="AO22" s="38"/>
      <c r="AP22" s="205">
        <f t="shared" si="21"/>
        <v>0</v>
      </c>
      <c r="AQ22" s="206" t="str">
        <f t="shared" si="22"/>
        <v/>
      </c>
      <c r="AR22" s="207"/>
    </row>
    <row r="23" spans="1:44" ht="12.75" customHeight="1" x14ac:dyDescent="0.2">
      <c r="A23" s="37"/>
      <c r="B23" s="208"/>
      <c r="C23" s="199" t="str">
        <f t="shared" si="0"/>
        <v>Residential.</v>
      </c>
      <c r="D23" s="200"/>
      <c r="E23" s="139"/>
      <c r="F23" s="201">
        <f>IFERROR(VLOOKUP($C23,'Proposed Rates'!$B:$J,F$11,FALSE),0)</f>
        <v>0</v>
      </c>
      <c r="G23" s="202">
        <f t="shared" si="1"/>
        <v>0</v>
      </c>
      <c r="H23" s="204">
        <f t="shared" si="2"/>
        <v>0</v>
      </c>
      <c r="I23" s="38"/>
      <c r="J23" s="201">
        <f>IFERROR(VLOOKUP($C23,'Proposed Rates'!$B:$J,J$11,FALSE),0)</f>
        <v>0</v>
      </c>
      <c r="K23" s="202">
        <f t="shared" si="3"/>
        <v>0</v>
      </c>
      <c r="L23" s="204">
        <f t="shared" si="4"/>
        <v>0</v>
      </c>
      <c r="M23" s="38"/>
      <c r="N23" s="205">
        <f t="shared" si="5"/>
        <v>0</v>
      </c>
      <c r="O23" s="206" t="str">
        <f t="shared" si="6"/>
        <v/>
      </c>
      <c r="P23" s="37"/>
      <c r="Q23" s="201">
        <f>IFERROR(VLOOKUP($C23,'Proposed Rates'!$B:$J,Q$11,FALSE),0)</f>
        <v>0</v>
      </c>
      <c r="R23" s="202">
        <f t="shared" si="7"/>
        <v>0</v>
      </c>
      <c r="S23" s="204">
        <f t="shared" si="8"/>
        <v>0</v>
      </c>
      <c r="T23" s="38"/>
      <c r="U23" s="205">
        <f t="shared" si="9"/>
        <v>0</v>
      </c>
      <c r="V23" s="206" t="str">
        <f t="shared" si="10"/>
        <v/>
      </c>
      <c r="W23" s="37"/>
      <c r="X23" s="201">
        <f>IFERROR(VLOOKUP($C23,'Proposed Rates'!$B:$J,X$11,FALSE),0)</f>
        <v>0</v>
      </c>
      <c r="Y23" s="202">
        <f t="shared" si="11"/>
        <v>0</v>
      </c>
      <c r="Z23" s="204">
        <f t="shared" si="12"/>
        <v>0</v>
      </c>
      <c r="AA23" s="38"/>
      <c r="AB23" s="205">
        <f t="shared" si="13"/>
        <v>0</v>
      </c>
      <c r="AC23" s="206" t="str">
        <f t="shared" si="14"/>
        <v/>
      </c>
      <c r="AD23" s="37"/>
      <c r="AE23" s="201">
        <f>IFERROR(VLOOKUP($C23,'Proposed Rates'!$B:$J,AE$11,FALSE),0)</f>
        <v>0</v>
      </c>
      <c r="AF23" s="202">
        <f t="shared" si="15"/>
        <v>0</v>
      </c>
      <c r="AG23" s="204">
        <f t="shared" si="16"/>
        <v>0</v>
      </c>
      <c r="AH23" s="38"/>
      <c r="AI23" s="205">
        <f t="shared" si="17"/>
        <v>0</v>
      </c>
      <c r="AJ23" s="206" t="str">
        <f t="shared" si="18"/>
        <v/>
      </c>
      <c r="AK23" s="37"/>
      <c r="AL23" s="201">
        <f>IFERROR(VLOOKUP($C23,'Proposed Rates'!$B:$J,AL$11,FALSE),0)</f>
        <v>0</v>
      </c>
      <c r="AM23" s="202">
        <f t="shared" si="19"/>
        <v>0</v>
      </c>
      <c r="AN23" s="204">
        <f t="shared" si="20"/>
        <v>0</v>
      </c>
      <c r="AO23" s="38"/>
      <c r="AP23" s="205">
        <f t="shared" si="21"/>
        <v>0</v>
      </c>
      <c r="AQ23" s="206" t="str">
        <f t="shared" si="22"/>
        <v/>
      </c>
      <c r="AR23" s="207"/>
    </row>
    <row r="24" spans="1:44" ht="12.75" customHeight="1" x14ac:dyDescent="0.2">
      <c r="A24" s="37"/>
      <c r="B24" s="208"/>
      <c r="C24" s="199" t="str">
        <f t="shared" si="0"/>
        <v>Residential.</v>
      </c>
      <c r="D24" s="200"/>
      <c r="E24" s="139"/>
      <c r="F24" s="201">
        <f>IFERROR(VLOOKUP($C24,'Proposed Rates'!$B:$J,F$11,FALSE),0)</f>
        <v>0</v>
      </c>
      <c r="G24" s="202">
        <f t="shared" si="1"/>
        <v>0</v>
      </c>
      <c r="H24" s="204">
        <f t="shared" si="2"/>
        <v>0</v>
      </c>
      <c r="I24" s="38"/>
      <c r="J24" s="201">
        <f>IFERROR(VLOOKUP($C24,'Proposed Rates'!$B:$J,J$11,FALSE),0)</f>
        <v>0</v>
      </c>
      <c r="K24" s="202">
        <f t="shared" si="3"/>
        <v>0</v>
      </c>
      <c r="L24" s="204">
        <f t="shared" si="4"/>
        <v>0</v>
      </c>
      <c r="M24" s="38"/>
      <c r="N24" s="205">
        <f t="shared" si="5"/>
        <v>0</v>
      </c>
      <c r="O24" s="206" t="str">
        <f t="shared" si="6"/>
        <v/>
      </c>
      <c r="P24" s="37"/>
      <c r="Q24" s="201">
        <f>IFERROR(VLOOKUP($C24,'Proposed Rates'!$B:$J,Q$11,FALSE),0)</f>
        <v>0</v>
      </c>
      <c r="R24" s="202">
        <f t="shared" si="7"/>
        <v>0</v>
      </c>
      <c r="S24" s="204">
        <f t="shared" si="8"/>
        <v>0</v>
      </c>
      <c r="T24" s="38"/>
      <c r="U24" s="205">
        <f t="shared" si="9"/>
        <v>0</v>
      </c>
      <c r="V24" s="206" t="str">
        <f t="shared" si="10"/>
        <v/>
      </c>
      <c r="W24" s="37"/>
      <c r="X24" s="201">
        <f>IFERROR(VLOOKUP($C24,'Proposed Rates'!$B:$J,X$11,FALSE),0)</f>
        <v>0</v>
      </c>
      <c r="Y24" s="202">
        <f t="shared" si="11"/>
        <v>0</v>
      </c>
      <c r="Z24" s="204">
        <f t="shared" si="12"/>
        <v>0</v>
      </c>
      <c r="AA24" s="38"/>
      <c r="AB24" s="205">
        <f t="shared" si="13"/>
        <v>0</v>
      </c>
      <c r="AC24" s="206" t="str">
        <f t="shared" si="14"/>
        <v/>
      </c>
      <c r="AD24" s="37"/>
      <c r="AE24" s="201">
        <f>IFERROR(VLOOKUP($C24,'Proposed Rates'!$B:$J,AE$11,FALSE),0)</f>
        <v>0</v>
      </c>
      <c r="AF24" s="202">
        <f t="shared" si="15"/>
        <v>0</v>
      </c>
      <c r="AG24" s="204">
        <f t="shared" si="16"/>
        <v>0</v>
      </c>
      <c r="AH24" s="38"/>
      <c r="AI24" s="205">
        <f t="shared" si="17"/>
        <v>0</v>
      </c>
      <c r="AJ24" s="206" t="str">
        <f t="shared" si="18"/>
        <v/>
      </c>
      <c r="AK24" s="37"/>
      <c r="AL24" s="201">
        <f>IFERROR(VLOOKUP($C24,'Proposed Rates'!$B:$J,AL$11,FALSE),0)</f>
        <v>0</v>
      </c>
      <c r="AM24" s="202">
        <f t="shared" si="19"/>
        <v>0</v>
      </c>
      <c r="AN24" s="204">
        <f t="shared" si="20"/>
        <v>0</v>
      </c>
      <c r="AO24" s="38"/>
      <c r="AP24" s="205">
        <f t="shared" si="21"/>
        <v>0</v>
      </c>
      <c r="AQ24" s="206" t="str">
        <f t="shared" si="22"/>
        <v/>
      </c>
      <c r="AR24" s="207"/>
    </row>
    <row r="25" spans="1:44" ht="12.75" customHeight="1" x14ac:dyDescent="0.2">
      <c r="A25" s="37"/>
      <c r="B25" s="208"/>
      <c r="C25" s="199" t="str">
        <f t="shared" si="0"/>
        <v>Residential.</v>
      </c>
      <c r="D25" s="200"/>
      <c r="E25" s="139"/>
      <c r="F25" s="201">
        <f>IFERROR(VLOOKUP($C25,'Proposed Rates'!$B:$J,F$11,FALSE),0)</f>
        <v>0</v>
      </c>
      <c r="G25" s="202">
        <f t="shared" si="1"/>
        <v>0</v>
      </c>
      <c r="H25" s="204">
        <f t="shared" si="2"/>
        <v>0</v>
      </c>
      <c r="I25" s="38"/>
      <c r="J25" s="201">
        <f>IFERROR(VLOOKUP($C25,'Proposed Rates'!$B:$J,J$11,FALSE),0)</f>
        <v>0</v>
      </c>
      <c r="K25" s="202">
        <f t="shared" si="3"/>
        <v>0</v>
      </c>
      <c r="L25" s="204">
        <f t="shared" si="4"/>
        <v>0</v>
      </c>
      <c r="M25" s="38"/>
      <c r="N25" s="205">
        <f t="shared" si="5"/>
        <v>0</v>
      </c>
      <c r="O25" s="206" t="str">
        <f t="shared" si="6"/>
        <v/>
      </c>
      <c r="P25" s="37"/>
      <c r="Q25" s="201">
        <f>IFERROR(VLOOKUP($C25,'Proposed Rates'!$B:$J,Q$11,FALSE),0)</f>
        <v>0</v>
      </c>
      <c r="R25" s="202">
        <f t="shared" si="7"/>
        <v>0</v>
      </c>
      <c r="S25" s="204">
        <f t="shared" si="8"/>
        <v>0</v>
      </c>
      <c r="T25" s="38"/>
      <c r="U25" s="205">
        <f t="shared" si="9"/>
        <v>0</v>
      </c>
      <c r="V25" s="206" t="str">
        <f t="shared" si="10"/>
        <v/>
      </c>
      <c r="W25" s="37"/>
      <c r="X25" s="201">
        <f>IFERROR(VLOOKUP($C25,'Proposed Rates'!$B:$J,X$11,FALSE),0)</f>
        <v>0</v>
      </c>
      <c r="Y25" s="202">
        <f t="shared" si="11"/>
        <v>0</v>
      </c>
      <c r="Z25" s="204">
        <f t="shared" si="12"/>
        <v>0</v>
      </c>
      <c r="AA25" s="38"/>
      <c r="AB25" s="205">
        <f t="shared" si="13"/>
        <v>0</v>
      </c>
      <c r="AC25" s="206" t="str">
        <f t="shared" si="14"/>
        <v/>
      </c>
      <c r="AD25" s="37"/>
      <c r="AE25" s="201">
        <f>IFERROR(VLOOKUP($C25,'Proposed Rates'!$B:$J,AE$11,FALSE),0)</f>
        <v>0</v>
      </c>
      <c r="AF25" s="202">
        <f t="shared" si="15"/>
        <v>0</v>
      </c>
      <c r="AG25" s="204">
        <f t="shared" si="16"/>
        <v>0</v>
      </c>
      <c r="AH25" s="38"/>
      <c r="AI25" s="205">
        <f t="shared" si="17"/>
        <v>0</v>
      </c>
      <c r="AJ25" s="206" t="str">
        <f t="shared" si="18"/>
        <v/>
      </c>
      <c r="AK25" s="37"/>
      <c r="AL25" s="201">
        <f>IFERROR(VLOOKUP($C25,'Proposed Rates'!$B:$J,AL$11,FALSE),0)</f>
        <v>0</v>
      </c>
      <c r="AM25" s="202">
        <f t="shared" si="19"/>
        <v>0</v>
      </c>
      <c r="AN25" s="204">
        <f t="shared" si="20"/>
        <v>0</v>
      </c>
      <c r="AO25" s="38"/>
      <c r="AP25" s="205">
        <f t="shared" si="21"/>
        <v>0</v>
      </c>
      <c r="AQ25" s="206" t="str">
        <f t="shared" si="22"/>
        <v/>
      </c>
      <c r="AR25" s="207"/>
    </row>
    <row r="26" spans="1:44" ht="12.75" customHeight="1" x14ac:dyDescent="0.2">
      <c r="A26" s="37"/>
      <c r="B26" s="288"/>
      <c r="C26" s="199" t="str">
        <f t="shared" si="0"/>
        <v>Residential.</v>
      </c>
      <c r="D26" s="200"/>
      <c r="E26" s="139"/>
      <c r="F26" s="201">
        <f>IFERROR(VLOOKUP($C26,'Proposed Rates'!$B:$J,F$11,FALSE),0)</f>
        <v>0</v>
      </c>
      <c r="G26" s="202">
        <f t="shared" si="1"/>
        <v>0</v>
      </c>
      <c r="H26" s="204">
        <f t="shared" si="2"/>
        <v>0</v>
      </c>
      <c r="I26" s="38"/>
      <c r="J26" s="201">
        <f>IFERROR(VLOOKUP($C26,'Proposed Rates'!$B:$J,J$11,FALSE),0)</f>
        <v>0</v>
      </c>
      <c r="K26" s="202">
        <f t="shared" si="3"/>
        <v>0</v>
      </c>
      <c r="L26" s="204">
        <f t="shared" si="4"/>
        <v>0</v>
      </c>
      <c r="M26" s="38"/>
      <c r="N26" s="205">
        <f t="shared" si="5"/>
        <v>0</v>
      </c>
      <c r="O26" s="206" t="str">
        <f t="shared" si="6"/>
        <v/>
      </c>
      <c r="P26" s="37"/>
      <c r="Q26" s="201">
        <f>IFERROR(VLOOKUP($C26,'Proposed Rates'!$B:$J,Q$11,FALSE),0)</f>
        <v>0</v>
      </c>
      <c r="R26" s="202">
        <f t="shared" si="7"/>
        <v>0</v>
      </c>
      <c r="S26" s="204">
        <f t="shared" si="8"/>
        <v>0</v>
      </c>
      <c r="T26" s="38"/>
      <c r="U26" s="205">
        <f t="shared" si="9"/>
        <v>0</v>
      </c>
      <c r="V26" s="206" t="str">
        <f t="shared" si="10"/>
        <v/>
      </c>
      <c r="W26" s="37"/>
      <c r="X26" s="201">
        <f>IFERROR(VLOOKUP($C26,'Proposed Rates'!$B:$J,X$11,FALSE),0)</f>
        <v>0</v>
      </c>
      <c r="Y26" s="202">
        <f t="shared" si="11"/>
        <v>0</v>
      </c>
      <c r="Z26" s="204">
        <f t="shared" si="12"/>
        <v>0</v>
      </c>
      <c r="AA26" s="38"/>
      <c r="AB26" s="205">
        <f t="shared" si="13"/>
        <v>0</v>
      </c>
      <c r="AC26" s="206" t="str">
        <f t="shared" si="14"/>
        <v/>
      </c>
      <c r="AD26" s="37"/>
      <c r="AE26" s="201">
        <f>IFERROR(VLOOKUP($C26,'Proposed Rates'!$B:$J,AE$11,FALSE),0)</f>
        <v>0</v>
      </c>
      <c r="AF26" s="202">
        <f t="shared" si="15"/>
        <v>0</v>
      </c>
      <c r="AG26" s="204">
        <f t="shared" si="16"/>
        <v>0</v>
      </c>
      <c r="AH26" s="38"/>
      <c r="AI26" s="205">
        <f t="shared" si="17"/>
        <v>0</v>
      </c>
      <c r="AJ26" s="206" t="str">
        <f t="shared" si="18"/>
        <v/>
      </c>
      <c r="AK26" s="37"/>
      <c r="AL26" s="201">
        <f>IFERROR(VLOOKUP($C26,'Proposed Rates'!$B:$J,AL$11,FALSE),0)</f>
        <v>0</v>
      </c>
      <c r="AM26" s="202">
        <f t="shared" si="19"/>
        <v>0</v>
      </c>
      <c r="AN26" s="204">
        <f t="shared" si="20"/>
        <v>0</v>
      </c>
      <c r="AO26" s="38"/>
      <c r="AP26" s="205">
        <f t="shared" si="21"/>
        <v>0</v>
      </c>
      <c r="AQ26" s="206" t="str">
        <f t="shared" si="22"/>
        <v/>
      </c>
      <c r="AR26" s="207"/>
    </row>
    <row r="27" spans="1:44" ht="12.75" customHeight="1" x14ac:dyDescent="0.2">
      <c r="A27" s="37"/>
      <c r="B27" s="208"/>
      <c r="C27" s="199" t="str">
        <f t="shared" si="0"/>
        <v>Residential.</v>
      </c>
      <c r="D27" s="200"/>
      <c r="E27" s="139"/>
      <c r="F27" s="201">
        <f>IFERROR(VLOOKUP($C27,'Proposed Rates'!$B:$J,F$11,FALSE),0)</f>
        <v>0</v>
      </c>
      <c r="G27" s="202">
        <f t="shared" si="1"/>
        <v>0</v>
      </c>
      <c r="H27" s="204">
        <f t="shared" si="2"/>
        <v>0</v>
      </c>
      <c r="I27" s="38"/>
      <c r="J27" s="201">
        <f>IFERROR(VLOOKUP($C27,'Proposed Rates'!$B:$J,J$11,FALSE),0)</f>
        <v>0</v>
      </c>
      <c r="K27" s="202">
        <f t="shared" si="3"/>
        <v>0</v>
      </c>
      <c r="L27" s="204">
        <f t="shared" si="4"/>
        <v>0</v>
      </c>
      <c r="M27" s="38"/>
      <c r="N27" s="205">
        <f t="shared" si="5"/>
        <v>0</v>
      </c>
      <c r="O27" s="206" t="str">
        <f t="shared" si="6"/>
        <v/>
      </c>
      <c r="P27" s="37"/>
      <c r="Q27" s="201">
        <f>IFERROR(VLOOKUP($C27,'Proposed Rates'!$B:$J,Q$11,FALSE),0)</f>
        <v>0</v>
      </c>
      <c r="R27" s="202">
        <f t="shared" si="7"/>
        <v>0</v>
      </c>
      <c r="S27" s="204">
        <f t="shared" si="8"/>
        <v>0</v>
      </c>
      <c r="T27" s="38"/>
      <c r="U27" s="205">
        <f t="shared" si="9"/>
        <v>0</v>
      </c>
      <c r="V27" s="206" t="str">
        <f t="shared" si="10"/>
        <v/>
      </c>
      <c r="W27" s="37"/>
      <c r="X27" s="201">
        <f>IFERROR(VLOOKUP($C27,'Proposed Rates'!$B:$J,X$11,FALSE),0)</f>
        <v>0</v>
      </c>
      <c r="Y27" s="202">
        <f t="shared" si="11"/>
        <v>0</v>
      </c>
      <c r="Z27" s="204">
        <f t="shared" si="12"/>
        <v>0</v>
      </c>
      <c r="AA27" s="38"/>
      <c r="AB27" s="205">
        <f t="shared" si="13"/>
        <v>0</v>
      </c>
      <c r="AC27" s="206" t="str">
        <f t="shared" si="14"/>
        <v/>
      </c>
      <c r="AD27" s="37"/>
      <c r="AE27" s="201">
        <f>IFERROR(VLOOKUP($C27,'Proposed Rates'!$B:$J,AE$11,FALSE),0)</f>
        <v>0</v>
      </c>
      <c r="AF27" s="202">
        <f t="shared" si="15"/>
        <v>0</v>
      </c>
      <c r="AG27" s="204">
        <f t="shared" si="16"/>
        <v>0</v>
      </c>
      <c r="AH27" s="38"/>
      <c r="AI27" s="205">
        <f t="shared" si="17"/>
        <v>0</v>
      </c>
      <c r="AJ27" s="206" t="str">
        <f t="shared" si="18"/>
        <v/>
      </c>
      <c r="AK27" s="37"/>
      <c r="AL27" s="201">
        <f>IFERROR(VLOOKUP($C27,'Proposed Rates'!$B:$J,AL$11,FALSE),0)</f>
        <v>0</v>
      </c>
      <c r="AM27" s="202">
        <f t="shared" si="19"/>
        <v>0</v>
      </c>
      <c r="AN27" s="204">
        <f t="shared" si="20"/>
        <v>0</v>
      </c>
      <c r="AO27" s="38"/>
      <c r="AP27" s="205">
        <f t="shared" si="21"/>
        <v>0</v>
      </c>
      <c r="AQ27" s="206" t="str">
        <f t="shared" si="22"/>
        <v/>
      </c>
      <c r="AR27" s="207"/>
    </row>
    <row r="28" spans="1:44" ht="12.75" customHeight="1" x14ac:dyDescent="0.2">
      <c r="A28" s="37"/>
      <c r="B28" s="208"/>
      <c r="C28" s="199" t="str">
        <f t="shared" si="0"/>
        <v>Residential.</v>
      </c>
      <c r="D28" s="200"/>
      <c r="E28" s="139"/>
      <c r="F28" s="201">
        <f>IFERROR(VLOOKUP($C28,'Proposed Rates'!$B:$J,F$11,FALSE),0)</f>
        <v>0</v>
      </c>
      <c r="G28" s="202">
        <f t="shared" si="1"/>
        <v>0</v>
      </c>
      <c r="H28" s="204">
        <f t="shared" si="2"/>
        <v>0</v>
      </c>
      <c r="I28" s="38"/>
      <c r="J28" s="201">
        <f>IFERROR(VLOOKUP($C28,'Proposed Rates'!$B:$J,J$11,FALSE),0)</f>
        <v>0</v>
      </c>
      <c r="K28" s="202">
        <f t="shared" si="3"/>
        <v>0</v>
      </c>
      <c r="L28" s="204">
        <f t="shared" si="4"/>
        <v>0</v>
      </c>
      <c r="M28" s="38"/>
      <c r="N28" s="205">
        <f t="shared" si="5"/>
        <v>0</v>
      </c>
      <c r="O28" s="206" t="str">
        <f t="shared" si="6"/>
        <v/>
      </c>
      <c r="P28" s="37"/>
      <c r="Q28" s="201">
        <f>IFERROR(VLOOKUP($C28,'Proposed Rates'!$B:$J,Q$11,FALSE),0)</f>
        <v>0</v>
      </c>
      <c r="R28" s="202">
        <f t="shared" si="7"/>
        <v>0</v>
      </c>
      <c r="S28" s="204">
        <f t="shared" si="8"/>
        <v>0</v>
      </c>
      <c r="T28" s="38"/>
      <c r="U28" s="205">
        <f t="shared" si="9"/>
        <v>0</v>
      </c>
      <c r="V28" s="206" t="str">
        <f t="shared" si="10"/>
        <v/>
      </c>
      <c r="W28" s="37"/>
      <c r="X28" s="201">
        <f>IFERROR(VLOOKUP($C28,'Proposed Rates'!$B:$J,X$11,FALSE),0)</f>
        <v>0</v>
      </c>
      <c r="Y28" s="202">
        <f t="shared" si="11"/>
        <v>0</v>
      </c>
      <c r="Z28" s="204">
        <f t="shared" si="12"/>
        <v>0</v>
      </c>
      <c r="AA28" s="38"/>
      <c r="AB28" s="205">
        <f t="shared" si="13"/>
        <v>0</v>
      </c>
      <c r="AC28" s="206" t="str">
        <f t="shared" si="14"/>
        <v/>
      </c>
      <c r="AD28" s="37"/>
      <c r="AE28" s="201">
        <f>IFERROR(VLOOKUP($C28,'Proposed Rates'!$B:$J,AE$11,FALSE),0)</f>
        <v>0</v>
      </c>
      <c r="AF28" s="202">
        <f t="shared" si="15"/>
        <v>0</v>
      </c>
      <c r="AG28" s="204">
        <f t="shared" si="16"/>
        <v>0</v>
      </c>
      <c r="AH28" s="38"/>
      <c r="AI28" s="205">
        <f t="shared" si="17"/>
        <v>0</v>
      </c>
      <c r="AJ28" s="206" t="str">
        <f t="shared" si="18"/>
        <v/>
      </c>
      <c r="AK28" s="37"/>
      <c r="AL28" s="201">
        <f>IFERROR(VLOOKUP($C28,'Proposed Rates'!$B:$J,AL$11,FALSE),0)</f>
        <v>0</v>
      </c>
      <c r="AM28" s="202">
        <f t="shared" si="19"/>
        <v>0</v>
      </c>
      <c r="AN28" s="204">
        <f t="shared" si="20"/>
        <v>0</v>
      </c>
      <c r="AO28" s="38"/>
      <c r="AP28" s="205">
        <f t="shared" si="21"/>
        <v>0</v>
      </c>
      <c r="AQ28" s="206" t="str">
        <f t="shared" si="22"/>
        <v/>
      </c>
      <c r="AR28" s="207"/>
    </row>
    <row r="29" spans="1:44" ht="12.75" customHeight="1" x14ac:dyDescent="0.2">
      <c r="A29" s="125"/>
      <c r="B29" s="209" t="s">
        <v>248</v>
      </c>
      <c r="C29" s="210"/>
      <c r="D29" s="210"/>
      <c r="E29" s="210"/>
      <c r="F29" s="211"/>
      <c r="G29" s="212"/>
      <c r="H29" s="213">
        <f>SUM(H15:H28)</f>
        <v>34.51</v>
      </c>
      <c r="I29" s="214"/>
      <c r="J29" s="211"/>
      <c r="K29" s="212"/>
      <c r="L29" s="213">
        <f>SUM(L15:L28)</f>
        <v>40.590000000000003</v>
      </c>
      <c r="M29" s="214"/>
      <c r="N29" s="215">
        <f t="shared" si="5"/>
        <v>6.0800000000000054</v>
      </c>
      <c r="O29" s="216">
        <f t="shared" si="6"/>
        <v>0.17618081715444817</v>
      </c>
      <c r="P29" s="125"/>
      <c r="Q29" s="211"/>
      <c r="R29" s="212"/>
      <c r="S29" s="213">
        <f>SUM(S15:S28)</f>
        <v>44.38</v>
      </c>
      <c r="T29" s="214"/>
      <c r="U29" s="215">
        <f t="shared" si="9"/>
        <v>3.7899999999999991</v>
      </c>
      <c r="V29" s="216">
        <f t="shared" si="10"/>
        <v>9.3372751909337248E-2</v>
      </c>
      <c r="W29" s="125"/>
      <c r="X29" s="211"/>
      <c r="Y29" s="212"/>
      <c r="Z29" s="213">
        <f>SUM(Z15:Z28)</f>
        <v>47.69</v>
      </c>
      <c r="AA29" s="214"/>
      <c r="AB29" s="215">
        <f t="shared" si="13"/>
        <v>3.3099999999999952</v>
      </c>
      <c r="AC29" s="216">
        <f t="shared" si="14"/>
        <v>7.4583145561063435E-2</v>
      </c>
      <c r="AD29" s="125"/>
      <c r="AE29" s="211"/>
      <c r="AF29" s="212"/>
      <c r="AG29" s="213">
        <f>SUM(AG15:AG28)</f>
        <v>50.41</v>
      </c>
      <c r="AH29" s="214"/>
      <c r="AI29" s="215">
        <f t="shared" si="17"/>
        <v>2.7199999999999989</v>
      </c>
      <c r="AJ29" s="216">
        <f t="shared" si="18"/>
        <v>5.703501782344305E-2</v>
      </c>
      <c r="AK29" s="125"/>
      <c r="AL29" s="211"/>
      <c r="AM29" s="212"/>
      <c r="AN29" s="213">
        <f>SUM(AN15:AN28)</f>
        <v>53.15</v>
      </c>
      <c r="AO29" s="214"/>
      <c r="AP29" s="215">
        <f t="shared" si="21"/>
        <v>2.740000000000002</v>
      </c>
      <c r="AQ29" s="216">
        <f t="shared" si="22"/>
        <v>5.435429478278124E-2</v>
      </c>
      <c r="AR29" s="217"/>
    </row>
    <row r="30" spans="1:44" ht="12.75" customHeight="1" x14ac:dyDescent="0.2">
      <c r="A30" s="37"/>
      <c r="B30" s="208" t="s">
        <v>172</v>
      </c>
      <c r="C30" s="199" t="str">
        <f t="shared" ref="C30:C36" si="23">D$6&amp;"."&amp;B30</f>
        <v>Residential.DVA Disposition Rate Rider Group 1 -2025</v>
      </c>
      <c r="D30" s="200" t="s">
        <v>246</v>
      </c>
      <c r="E30" s="139"/>
      <c r="F30" s="218">
        <f>IFERROR(VLOOKUP($C30,'Proposed Rates'!$B:$J,F$11,FALSE),0)</f>
        <v>-2.0000000000000001E-4</v>
      </c>
      <c r="G30" s="219">
        <f t="shared" ref="G30:G33" si="24">IF($D30="Monthly",1,IF($D30="per KWH",$F$10,0))</f>
        <v>500</v>
      </c>
      <c r="H30" s="204">
        <f t="shared" ref="H30:H36" si="25">G30*F30</f>
        <v>-0.1</v>
      </c>
      <c r="I30" s="38"/>
      <c r="J30" s="218">
        <f>IFERROR(VLOOKUP($C30,'Proposed Rates'!$B:$J,J$11,FALSE),0)</f>
        <v>0</v>
      </c>
      <c r="K30" s="219">
        <f t="shared" ref="K30:K33" si="26">IF($D30="Monthly",1,IF($D30="per KWH",$F$10,0))</f>
        <v>500</v>
      </c>
      <c r="L30" s="220">
        <f t="shared" ref="L30:L36" si="27">K30*J30</f>
        <v>0</v>
      </c>
      <c r="M30" s="38"/>
      <c r="N30" s="205">
        <f t="shared" si="5"/>
        <v>0.1</v>
      </c>
      <c r="O30" s="206">
        <f t="shared" si="6"/>
        <v>-1</v>
      </c>
      <c r="P30" s="37"/>
      <c r="Q30" s="218">
        <f>IFERROR(VLOOKUP($C30,'Proposed Rates'!$B:$J,Q$11,FALSE),0)</f>
        <v>0</v>
      </c>
      <c r="R30" s="219">
        <f t="shared" ref="R30:R33" si="28">IF($D30="Monthly",1,IF($D30="per KWH",$F$10,0))</f>
        <v>500</v>
      </c>
      <c r="S30" s="204">
        <f t="shared" ref="S30:S36" si="29">R30*Q30</f>
        <v>0</v>
      </c>
      <c r="T30" s="38"/>
      <c r="U30" s="205">
        <f t="shared" si="9"/>
        <v>0</v>
      </c>
      <c r="V30" s="206" t="str">
        <f t="shared" si="10"/>
        <v/>
      </c>
      <c r="W30" s="37"/>
      <c r="X30" s="218">
        <f>IFERROR(VLOOKUP($C30,'Proposed Rates'!$B:$J,X$11,FALSE),0)</f>
        <v>0</v>
      </c>
      <c r="Y30" s="219">
        <f t="shared" ref="Y30:Y33" si="30">IF($D30="Monthly",1,IF($D30="per KWH",$F$10,0))</f>
        <v>500</v>
      </c>
      <c r="Z30" s="204">
        <f t="shared" ref="Z30:Z36" si="31">Y30*X30</f>
        <v>0</v>
      </c>
      <c r="AA30" s="38"/>
      <c r="AB30" s="205">
        <f t="shared" si="13"/>
        <v>0</v>
      </c>
      <c r="AC30" s="206" t="str">
        <f t="shared" si="14"/>
        <v/>
      </c>
      <c r="AD30" s="37"/>
      <c r="AE30" s="218">
        <f>IFERROR(VLOOKUP($C30,'Proposed Rates'!$B:$J,AE$11,FALSE),0)</f>
        <v>0</v>
      </c>
      <c r="AF30" s="219">
        <f t="shared" ref="AF30:AF33" si="32">IF($D30="Monthly",1,IF($D30="per KWH",$F$10,0))</f>
        <v>500</v>
      </c>
      <c r="AG30" s="204">
        <f t="shared" ref="AG30:AG36" si="33">AF30*AE30</f>
        <v>0</v>
      </c>
      <c r="AH30" s="38"/>
      <c r="AI30" s="205">
        <f t="shared" si="17"/>
        <v>0</v>
      </c>
      <c r="AJ30" s="206" t="str">
        <f t="shared" si="18"/>
        <v/>
      </c>
      <c r="AK30" s="37"/>
      <c r="AL30" s="218">
        <f>IFERROR(VLOOKUP($C30,'Proposed Rates'!$B:$J,AL$11,FALSE),0)</f>
        <v>0</v>
      </c>
      <c r="AM30" s="219">
        <f t="shared" ref="AM30:AM33" si="34">IF($D30="Monthly",1,IF($D30="per KWH",$F$10,0))</f>
        <v>500</v>
      </c>
      <c r="AN30" s="204">
        <f t="shared" ref="AN30:AN36" si="35">AM30*AL30</f>
        <v>0</v>
      </c>
      <c r="AO30" s="38"/>
      <c r="AP30" s="205">
        <f t="shared" si="21"/>
        <v>0</v>
      </c>
      <c r="AQ30" s="206" t="str">
        <f t="shared" si="22"/>
        <v/>
      </c>
      <c r="AR30" s="207"/>
    </row>
    <row r="31" spans="1:44" ht="12.75" customHeight="1" x14ac:dyDescent="0.2">
      <c r="A31" s="37"/>
      <c r="B31" s="288" t="s">
        <v>174</v>
      </c>
      <c r="C31" s="199" t="str">
        <f t="shared" si="23"/>
        <v>Residential.DVA Disposition Rate Rider Group 1 - 2024</v>
      </c>
      <c r="D31" s="200" t="s">
        <v>246</v>
      </c>
      <c r="E31" s="139"/>
      <c r="F31" s="218">
        <f>IFERROR(VLOOKUP($C31,'Proposed Rates'!$B:$J,F$11,FALSE),0)</f>
        <v>0</v>
      </c>
      <c r="G31" s="219">
        <f t="shared" si="24"/>
        <v>500</v>
      </c>
      <c r="H31" s="302">
        <f t="shared" si="25"/>
        <v>0</v>
      </c>
      <c r="I31" s="289"/>
      <c r="J31" s="218">
        <f>IFERROR(VLOOKUP($C31,'Proposed Rates'!$B:$J,J$11,FALSE),0)</f>
        <v>0</v>
      </c>
      <c r="K31" s="219">
        <f t="shared" si="26"/>
        <v>500</v>
      </c>
      <c r="L31" s="302">
        <f t="shared" si="27"/>
        <v>0</v>
      </c>
      <c r="M31" s="221"/>
      <c r="N31" s="205">
        <f t="shared" si="5"/>
        <v>0</v>
      </c>
      <c r="O31" s="206" t="str">
        <f t="shared" si="6"/>
        <v/>
      </c>
      <c r="P31" s="37"/>
      <c r="Q31" s="218">
        <f>IFERROR(VLOOKUP($C31,'Proposed Rates'!$B:$J,Q$11,FALSE),0)</f>
        <v>0</v>
      </c>
      <c r="R31" s="219">
        <f t="shared" si="28"/>
        <v>500</v>
      </c>
      <c r="S31" s="302">
        <f t="shared" si="29"/>
        <v>0</v>
      </c>
      <c r="T31" s="221"/>
      <c r="U31" s="205">
        <f t="shared" si="9"/>
        <v>0</v>
      </c>
      <c r="V31" s="206" t="str">
        <f t="shared" si="10"/>
        <v/>
      </c>
      <c r="W31" s="37"/>
      <c r="X31" s="218">
        <f>IFERROR(VLOOKUP($C31,'Proposed Rates'!$B:$J,X$11,FALSE),0)</f>
        <v>0</v>
      </c>
      <c r="Y31" s="219">
        <f t="shared" si="30"/>
        <v>500</v>
      </c>
      <c r="Z31" s="302">
        <f t="shared" si="31"/>
        <v>0</v>
      </c>
      <c r="AA31" s="221"/>
      <c r="AB31" s="205">
        <f t="shared" si="13"/>
        <v>0</v>
      </c>
      <c r="AC31" s="206" t="str">
        <f t="shared" si="14"/>
        <v/>
      </c>
      <c r="AD31" s="37"/>
      <c r="AE31" s="218">
        <f>IFERROR(VLOOKUP($C31,'Proposed Rates'!$B:$J,AE$11,FALSE),0)</f>
        <v>0</v>
      </c>
      <c r="AF31" s="219">
        <f t="shared" si="32"/>
        <v>500</v>
      </c>
      <c r="AG31" s="302">
        <f t="shared" si="33"/>
        <v>0</v>
      </c>
      <c r="AH31" s="221"/>
      <c r="AI31" s="205">
        <f t="shared" si="17"/>
        <v>0</v>
      </c>
      <c r="AJ31" s="206" t="str">
        <f t="shared" si="18"/>
        <v/>
      </c>
      <c r="AK31" s="37"/>
      <c r="AL31" s="218">
        <f>IFERROR(VLOOKUP($C31,'Proposed Rates'!$B:$J,AL$11,FALSE),0)</f>
        <v>0</v>
      </c>
      <c r="AM31" s="219">
        <f t="shared" si="34"/>
        <v>500</v>
      </c>
      <c r="AN31" s="302">
        <f t="shared" si="35"/>
        <v>0</v>
      </c>
      <c r="AO31" s="221"/>
      <c r="AP31" s="205">
        <f t="shared" si="21"/>
        <v>0</v>
      </c>
      <c r="AQ31" s="206" t="str">
        <f t="shared" si="22"/>
        <v/>
      </c>
      <c r="AR31" s="207"/>
    </row>
    <row r="32" spans="1:44" ht="12.75" customHeight="1" x14ac:dyDescent="0.2">
      <c r="A32" s="37"/>
      <c r="B32" s="288" t="s">
        <v>182</v>
      </c>
      <c r="C32" s="199" t="str">
        <f t="shared" si="23"/>
        <v>Residential.CBR Class B Rate Riders</v>
      </c>
      <c r="D32" s="200" t="s">
        <v>246</v>
      </c>
      <c r="E32" s="139"/>
      <c r="F32" s="218">
        <f>IFERROR(VLOOKUP($C32,'Proposed Rates'!$B:$J,F$11,FALSE),0)</f>
        <v>2.0000000000000001E-4</v>
      </c>
      <c r="G32" s="219">
        <f t="shared" si="24"/>
        <v>500</v>
      </c>
      <c r="H32" s="204">
        <f t="shared" si="25"/>
        <v>0.1</v>
      </c>
      <c r="I32" s="289"/>
      <c r="J32" s="218">
        <f>IFERROR(VLOOKUP($C32,'Proposed Rates'!$B:$J,J$11,FALSE),0)</f>
        <v>0</v>
      </c>
      <c r="K32" s="219">
        <f t="shared" si="26"/>
        <v>500</v>
      </c>
      <c r="L32" s="204">
        <f t="shared" si="27"/>
        <v>0</v>
      </c>
      <c r="M32" s="221"/>
      <c r="N32" s="205">
        <f t="shared" si="5"/>
        <v>-0.1</v>
      </c>
      <c r="O32" s="206">
        <f t="shared" si="6"/>
        <v>-1</v>
      </c>
      <c r="P32" s="37"/>
      <c r="Q32" s="218">
        <f>IFERROR(VLOOKUP($C32,'Proposed Rates'!$B:$J,Q$11,FALSE),0)</f>
        <v>0</v>
      </c>
      <c r="R32" s="219">
        <f t="shared" si="28"/>
        <v>500</v>
      </c>
      <c r="S32" s="204">
        <f t="shared" si="29"/>
        <v>0</v>
      </c>
      <c r="T32" s="221"/>
      <c r="U32" s="205">
        <f t="shared" si="9"/>
        <v>0</v>
      </c>
      <c r="V32" s="206" t="str">
        <f t="shared" si="10"/>
        <v/>
      </c>
      <c r="W32" s="37"/>
      <c r="X32" s="218">
        <f>IFERROR(VLOOKUP($C32,'Proposed Rates'!$B:$J,X$11,FALSE),0)</f>
        <v>0</v>
      </c>
      <c r="Y32" s="219">
        <f t="shared" si="30"/>
        <v>500</v>
      </c>
      <c r="Z32" s="204">
        <f t="shared" si="31"/>
        <v>0</v>
      </c>
      <c r="AA32" s="221"/>
      <c r="AB32" s="205">
        <f t="shared" si="13"/>
        <v>0</v>
      </c>
      <c r="AC32" s="206" t="str">
        <f t="shared" si="14"/>
        <v/>
      </c>
      <c r="AD32" s="37"/>
      <c r="AE32" s="218">
        <f>IFERROR(VLOOKUP($C32,'Proposed Rates'!$B:$J,AE$11,FALSE),0)</f>
        <v>0</v>
      </c>
      <c r="AF32" s="219">
        <f t="shared" si="32"/>
        <v>500</v>
      </c>
      <c r="AG32" s="204">
        <f t="shared" si="33"/>
        <v>0</v>
      </c>
      <c r="AH32" s="221"/>
      <c r="AI32" s="205">
        <f t="shared" si="17"/>
        <v>0</v>
      </c>
      <c r="AJ32" s="206" t="str">
        <f t="shared" si="18"/>
        <v/>
      </c>
      <c r="AK32" s="37"/>
      <c r="AL32" s="218">
        <f>IFERROR(VLOOKUP($C32,'Proposed Rates'!$B:$J,AL$11,FALSE),0)</f>
        <v>0</v>
      </c>
      <c r="AM32" s="219">
        <f t="shared" si="34"/>
        <v>500</v>
      </c>
      <c r="AN32" s="204">
        <f t="shared" si="35"/>
        <v>0</v>
      </c>
      <c r="AO32" s="221"/>
      <c r="AP32" s="205">
        <f t="shared" si="21"/>
        <v>0</v>
      </c>
      <c r="AQ32" s="206" t="str">
        <f t="shared" si="22"/>
        <v/>
      </c>
      <c r="AR32" s="207"/>
    </row>
    <row r="33" spans="1:44" ht="12.75" customHeight="1" x14ac:dyDescent="0.2">
      <c r="A33" s="37"/>
      <c r="B33" s="288" t="s">
        <v>249</v>
      </c>
      <c r="C33" s="199" t="str">
        <f t="shared" si="23"/>
        <v>Residential.GA Disposition Rate Rider-NonRPP</v>
      </c>
      <c r="D33" s="200" t="s">
        <v>246</v>
      </c>
      <c r="E33" s="139"/>
      <c r="F33" s="218">
        <f>IFERROR(VLOOKUP($C33,'Proposed Rates'!$B:$J,F$11,FALSE),0)</f>
        <v>0</v>
      </c>
      <c r="G33" s="219">
        <f t="shared" si="24"/>
        <v>500</v>
      </c>
      <c r="H33" s="204">
        <f t="shared" si="25"/>
        <v>0</v>
      </c>
      <c r="I33" s="289"/>
      <c r="J33" s="218">
        <f>IFERROR(VLOOKUP($C33,'Proposed Rates'!$B:$J,J$11,FALSE),0)</f>
        <v>0</v>
      </c>
      <c r="K33" s="219">
        <f t="shared" si="26"/>
        <v>500</v>
      </c>
      <c r="L33" s="204">
        <f t="shared" si="27"/>
        <v>0</v>
      </c>
      <c r="M33" s="221"/>
      <c r="N33" s="205">
        <f t="shared" si="5"/>
        <v>0</v>
      </c>
      <c r="O33" s="206" t="str">
        <f t="shared" si="6"/>
        <v/>
      </c>
      <c r="P33" s="37"/>
      <c r="Q33" s="218">
        <f>IFERROR(VLOOKUP($C33,'Proposed Rates'!$B:$J,Q$11,FALSE),0)</f>
        <v>0</v>
      </c>
      <c r="R33" s="219">
        <f t="shared" si="28"/>
        <v>500</v>
      </c>
      <c r="S33" s="204">
        <f t="shared" si="29"/>
        <v>0</v>
      </c>
      <c r="T33" s="221"/>
      <c r="U33" s="205">
        <f t="shared" si="9"/>
        <v>0</v>
      </c>
      <c r="V33" s="206" t="str">
        <f t="shared" si="10"/>
        <v/>
      </c>
      <c r="W33" s="37"/>
      <c r="X33" s="218">
        <f>IFERROR(VLOOKUP($C33,'Proposed Rates'!$B:$J,X$11,FALSE),0)</f>
        <v>0</v>
      </c>
      <c r="Y33" s="219">
        <f t="shared" si="30"/>
        <v>500</v>
      </c>
      <c r="Z33" s="204">
        <f t="shared" si="31"/>
        <v>0</v>
      </c>
      <c r="AA33" s="221"/>
      <c r="AB33" s="205">
        <f t="shared" si="13"/>
        <v>0</v>
      </c>
      <c r="AC33" s="206" t="str">
        <f t="shared" si="14"/>
        <v/>
      </c>
      <c r="AD33" s="37"/>
      <c r="AE33" s="218">
        <f>IFERROR(VLOOKUP($C33,'Proposed Rates'!$B:$J,AE$11,FALSE),0)</f>
        <v>0</v>
      </c>
      <c r="AF33" s="219">
        <f t="shared" si="32"/>
        <v>500</v>
      </c>
      <c r="AG33" s="204">
        <f t="shared" si="33"/>
        <v>0</v>
      </c>
      <c r="AH33" s="221"/>
      <c r="AI33" s="205">
        <f t="shared" si="17"/>
        <v>0</v>
      </c>
      <c r="AJ33" s="206" t="str">
        <f t="shared" si="18"/>
        <v/>
      </c>
      <c r="AK33" s="37"/>
      <c r="AL33" s="218">
        <f>IFERROR(VLOOKUP($C33,'Proposed Rates'!$B:$J,AL$11,FALSE),0)</f>
        <v>0</v>
      </c>
      <c r="AM33" s="219">
        <f t="shared" si="34"/>
        <v>500</v>
      </c>
      <c r="AN33" s="204">
        <f t="shared" si="35"/>
        <v>0</v>
      </c>
      <c r="AO33" s="221"/>
      <c r="AP33" s="205">
        <f t="shared" si="21"/>
        <v>0</v>
      </c>
      <c r="AQ33" s="206" t="str">
        <f t="shared" si="22"/>
        <v/>
      </c>
      <c r="AR33" s="207"/>
    </row>
    <row r="34" spans="1:44" ht="12.75" customHeight="1" x14ac:dyDescent="0.2">
      <c r="A34" s="37"/>
      <c r="B34" s="139" t="s">
        <v>207</v>
      </c>
      <c r="C34" s="199" t="str">
        <f t="shared" si="23"/>
        <v>Residential.Low Voltage Service Charge</v>
      </c>
      <c r="D34" s="200" t="s">
        <v>246</v>
      </c>
      <c r="E34" s="139"/>
      <c r="F34" s="222">
        <f>IFERROR(VLOOKUP($C34,'Proposed Rates'!$B:$J,F$11,FALSE),0)</f>
        <v>5.0000000000000002E-5</v>
      </c>
      <c r="G34" s="223">
        <f>$F$10*(1+F$63)</f>
        <v>516.9</v>
      </c>
      <c r="H34" s="204">
        <f t="shared" si="25"/>
        <v>2.5845E-2</v>
      </c>
      <c r="I34" s="38"/>
      <c r="J34" s="222">
        <f>IFERROR(VLOOKUP($C34,'Proposed Rates'!$B:$J,J$11,FALSE),0)</f>
        <v>6.0000000000000002E-5</v>
      </c>
      <c r="K34" s="223">
        <f>$F$10*(1+J$63)</f>
        <v>516.59999999999991</v>
      </c>
      <c r="L34" s="204">
        <f t="shared" si="27"/>
        <v>3.0995999999999996E-2</v>
      </c>
      <c r="M34" s="38"/>
      <c r="N34" s="205">
        <f t="shared" si="5"/>
        <v>5.1509999999999959E-3</v>
      </c>
      <c r="O34" s="206">
        <f t="shared" si="6"/>
        <v>0.19930354033662201</v>
      </c>
      <c r="P34" s="37"/>
      <c r="Q34" s="222">
        <f>IFERROR(VLOOKUP($C34,'Proposed Rates'!$B:$J,Q$11,FALSE),0)</f>
        <v>6.9999999999999994E-5</v>
      </c>
      <c r="R34" s="223">
        <f>$F$10*(1+Q$63)</f>
        <v>516.59999999999991</v>
      </c>
      <c r="S34" s="204">
        <f t="shared" si="29"/>
        <v>3.6161999999999993E-2</v>
      </c>
      <c r="T34" s="38"/>
      <c r="U34" s="205">
        <f t="shared" si="9"/>
        <v>5.165999999999997E-3</v>
      </c>
      <c r="V34" s="206">
        <f t="shared" si="10"/>
        <v>0.1666666666666666</v>
      </c>
      <c r="W34" s="37"/>
      <c r="X34" s="222">
        <f>IFERROR(VLOOKUP($C34,'Proposed Rates'!$B:$J,X$11,FALSE),0)</f>
        <v>6.9999999999999994E-5</v>
      </c>
      <c r="Y34" s="223">
        <f>$F$10*(1+X$63)</f>
        <v>516.59999999999991</v>
      </c>
      <c r="Z34" s="204">
        <f t="shared" si="31"/>
        <v>3.6161999999999993E-2</v>
      </c>
      <c r="AA34" s="38"/>
      <c r="AB34" s="205">
        <f t="shared" si="13"/>
        <v>0</v>
      </c>
      <c r="AC34" s="206">
        <f t="shared" si="14"/>
        <v>0</v>
      </c>
      <c r="AD34" s="37"/>
      <c r="AE34" s="222">
        <f>IFERROR(VLOOKUP($C34,'Proposed Rates'!$B:$J,AE$11,FALSE),0)</f>
        <v>6.9999999999999994E-5</v>
      </c>
      <c r="AF34" s="223">
        <f>$F$10*(1+AE$63)</f>
        <v>516.59999999999991</v>
      </c>
      <c r="AG34" s="204">
        <f t="shared" si="33"/>
        <v>3.6161999999999993E-2</v>
      </c>
      <c r="AH34" s="38"/>
      <c r="AI34" s="205">
        <f t="shared" si="17"/>
        <v>0</v>
      </c>
      <c r="AJ34" s="206">
        <f t="shared" si="18"/>
        <v>0</v>
      </c>
      <c r="AK34" s="37"/>
      <c r="AL34" s="222">
        <f>IFERROR(VLOOKUP($C34,'Proposed Rates'!$B:$J,AL$11,FALSE),0)</f>
        <v>6.9999999999999994E-5</v>
      </c>
      <c r="AM34" s="223">
        <f>$F$10*(1+AL$63)</f>
        <v>516.59999999999991</v>
      </c>
      <c r="AN34" s="204">
        <f t="shared" si="35"/>
        <v>3.6161999999999993E-2</v>
      </c>
      <c r="AO34" s="38"/>
      <c r="AP34" s="205">
        <f t="shared" si="21"/>
        <v>0</v>
      </c>
      <c r="AQ34" s="206">
        <f t="shared" si="22"/>
        <v>0</v>
      </c>
      <c r="AR34" s="207"/>
    </row>
    <row r="35" spans="1:44" ht="12.75" customHeight="1" x14ac:dyDescent="0.2">
      <c r="A35" s="37"/>
      <c r="B35" s="139" t="s">
        <v>250</v>
      </c>
      <c r="C35" s="199" t="str">
        <f t="shared" si="23"/>
        <v>Residential.Line Losses on Cost of Power</v>
      </c>
      <c r="D35" s="200" t="s">
        <v>246</v>
      </c>
      <c r="E35" s="139"/>
      <c r="F35" s="224">
        <f>'Proposed Rates'!$K$249*F$44+'Proposed Rates'!$K$250*F$45+'Proposed Rates'!$K$251*F$46</f>
        <v>9.9039999999999989E-2</v>
      </c>
      <c r="G35" s="225">
        <f>$F$10*(1+F$63)-$F$10</f>
        <v>16.899999999999977</v>
      </c>
      <c r="H35" s="204">
        <f t="shared" si="25"/>
        <v>1.6737759999999975</v>
      </c>
      <c r="I35" s="38"/>
      <c r="J35" s="224">
        <f>'Proposed Rates'!$K$249*J$44+'Proposed Rates'!$K$250*J$45+'Proposed Rates'!$K$251*J$46</f>
        <v>9.9039999999999989E-2</v>
      </c>
      <c r="K35" s="225">
        <f>$F$10*(1+J$63)-$F$10</f>
        <v>16.599999999999909</v>
      </c>
      <c r="L35" s="204">
        <f t="shared" si="27"/>
        <v>1.6440639999999909</v>
      </c>
      <c r="M35" s="38"/>
      <c r="N35" s="205">
        <f t="shared" si="5"/>
        <v>-2.9712000000006622E-2</v>
      </c>
      <c r="O35" s="206">
        <f t="shared" si="6"/>
        <v>-1.7751479289944812E-2</v>
      </c>
      <c r="P35" s="37"/>
      <c r="Q35" s="224">
        <f>'Proposed Rates'!$K$249*Q$44+'Proposed Rates'!$K$250*Q$45+'Proposed Rates'!$K$251*Q$46</f>
        <v>9.9039999999999989E-2</v>
      </c>
      <c r="R35" s="225">
        <f>$F$10*(1+Q$63)-$F$10</f>
        <v>16.599999999999909</v>
      </c>
      <c r="S35" s="204">
        <f t="shared" si="29"/>
        <v>1.6440639999999909</v>
      </c>
      <c r="T35" s="38"/>
      <c r="U35" s="205">
        <f t="shared" si="9"/>
        <v>0</v>
      </c>
      <c r="V35" s="206">
        <f t="shared" si="10"/>
        <v>0</v>
      </c>
      <c r="W35" s="37"/>
      <c r="X35" s="224">
        <f>'Proposed Rates'!$K$249*X$44+'Proposed Rates'!$K$250*X$45+'Proposed Rates'!$K$251*X$46</f>
        <v>9.9039999999999989E-2</v>
      </c>
      <c r="Y35" s="225">
        <f>$F$10*(1+X$63)-$F$10</f>
        <v>16.599999999999909</v>
      </c>
      <c r="Z35" s="204">
        <f t="shared" si="31"/>
        <v>1.6440639999999909</v>
      </c>
      <c r="AA35" s="38"/>
      <c r="AB35" s="205">
        <f t="shared" si="13"/>
        <v>0</v>
      </c>
      <c r="AC35" s="206">
        <f t="shared" si="14"/>
        <v>0</v>
      </c>
      <c r="AD35" s="37"/>
      <c r="AE35" s="224">
        <f>'Proposed Rates'!$K$249*AE$44+'Proposed Rates'!$K$250*AE$45+'Proposed Rates'!$K$251*AE$46</f>
        <v>9.9039999999999989E-2</v>
      </c>
      <c r="AF35" s="225">
        <f>$F$10*(1+AE$63)-$F$10</f>
        <v>16.599999999999909</v>
      </c>
      <c r="AG35" s="204">
        <f t="shared" si="33"/>
        <v>1.6440639999999909</v>
      </c>
      <c r="AH35" s="38"/>
      <c r="AI35" s="205">
        <f t="shared" si="17"/>
        <v>0</v>
      </c>
      <c r="AJ35" s="206">
        <f t="shared" si="18"/>
        <v>0</v>
      </c>
      <c r="AK35" s="37"/>
      <c r="AL35" s="224">
        <f>'Proposed Rates'!$K$249*AL$44+'Proposed Rates'!$K$250*AL$45+'Proposed Rates'!$K$251*AL$46</f>
        <v>9.9039999999999989E-2</v>
      </c>
      <c r="AM35" s="225">
        <f>$F$10*(1+AL$63)-$F$10</f>
        <v>16.599999999999909</v>
      </c>
      <c r="AN35" s="204">
        <f t="shared" si="35"/>
        <v>1.6440639999999909</v>
      </c>
      <c r="AO35" s="38"/>
      <c r="AP35" s="205">
        <f t="shared" si="21"/>
        <v>0</v>
      </c>
      <c r="AQ35" s="206">
        <f t="shared" si="22"/>
        <v>0</v>
      </c>
      <c r="AR35" s="207"/>
    </row>
    <row r="36" spans="1:44" ht="12.75" customHeight="1" x14ac:dyDescent="0.2">
      <c r="A36" s="37"/>
      <c r="B36" s="139" t="s">
        <v>209</v>
      </c>
      <c r="C36" s="199" t="str">
        <f t="shared" si="23"/>
        <v>Residential.Smart Meter Entity Charge</v>
      </c>
      <c r="D36" s="200" t="s">
        <v>244</v>
      </c>
      <c r="E36" s="139"/>
      <c r="F36" s="201">
        <f>IFERROR(VLOOKUP($C36,'Proposed Rates'!$B:$J,F$11,FALSE),0)</f>
        <v>0.42</v>
      </c>
      <c r="G36" s="219">
        <f>IF($D36="Monthly",1,IF($D36="per KWH",$F$10,0))</f>
        <v>1</v>
      </c>
      <c r="H36" s="204">
        <f t="shared" si="25"/>
        <v>0.42</v>
      </c>
      <c r="I36" s="38"/>
      <c r="J36" s="201">
        <f>IFERROR(VLOOKUP($C36,'Proposed Rates'!$B:$J,J$11,FALSE),0)</f>
        <v>0.42</v>
      </c>
      <c r="K36" s="219">
        <f>IF($D36="Monthly",1,IF($D36="per KWH",$F$10,0))</f>
        <v>1</v>
      </c>
      <c r="L36" s="204">
        <f t="shared" si="27"/>
        <v>0.42</v>
      </c>
      <c r="M36" s="38"/>
      <c r="N36" s="205">
        <f t="shared" si="5"/>
        <v>0</v>
      </c>
      <c r="O36" s="206">
        <f t="shared" si="6"/>
        <v>0</v>
      </c>
      <c r="P36" s="37"/>
      <c r="Q36" s="201">
        <f>IFERROR(VLOOKUP($C36,'Proposed Rates'!$B:$J,Q$11,FALSE),0)</f>
        <v>0.42</v>
      </c>
      <c r="R36" s="219">
        <f>IF($D36="Monthly",1,IF($D36="per KWH",$F$10,0))</f>
        <v>1</v>
      </c>
      <c r="S36" s="204">
        <f t="shared" si="29"/>
        <v>0.42</v>
      </c>
      <c r="T36" s="38"/>
      <c r="U36" s="205">
        <f t="shared" si="9"/>
        <v>0</v>
      </c>
      <c r="V36" s="206">
        <f t="shared" si="10"/>
        <v>0</v>
      </c>
      <c r="W36" s="37"/>
      <c r="X36" s="201">
        <f>IFERROR(VLOOKUP($C36,'Proposed Rates'!$B:$J,X$11,FALSE),0)</f>
        <v>0.43</v>
      </c>
      <c r="Y36" s="219">
        <f>IF($D36="Monthly",1,IF($D36="per KWH",$F$10,0))</f>
        <v>1</v>
      </c>
      <c r="Z36" s="204">
        <f t="shared" si="31"/>
        <v>0.43</v>
      </c>
      <c r="AA36" s="38"/>
      <c r="AB36" s="205">
        <f t="shared" si="13"/>
        <v>1.0000000000000009E-2</v>
      </c>
      <c r="AC36" s="206">
        <f t="shared" si="14"/>
        <v>2.3809523809523832E-2</v>
      </c>
      <c r="AD36" s="37"/>
      <c r="AE36" s="201">
        <f>IFERROR(VLOOKUP($C36,'Proposed Rates'!$B:$J,AE$11,FALSE),0)</f>
        <v>0.44</v>
      </c>
      <c r="AF36" s="219">
        <f>IF($D36="Monthly",1,IF($D36="per KWH",$F$10,0))</f>
        <v>1</v>
      </c>
      <c r="AG36" s="204">
        <f t="shared" si="33"/>
        <v>0.44</v>
      </c>
      <c r="AH36" s="38"/>
      <c r="AI36" s="205">
        <f t="shared" si="17"/>
        <v>1.0000000000000009E-2</v>
      </c>
      <c r="AJ36" s="206">
        <f t="shared" si="18"/>
        <v>2.3255813953488393E-2</v>
      </c>
      <c r="AK36" s="37"/>
      <c r="AL36" s="201">
        <f>IFERROR(VLOOKUP($C36,'Proposed Rates'!$B:$J,AL$11,FALSE),0)</f>
        <v>0.45</v>
      </c>
      <c r="AM36" s="219">
        <f>IF($D36="Monthly",1,IF($D36="per KWH",$F$10,0))</f>
        <v>1</v>
      </c>
      <c r="AN36" s="204">
        <f t="shared" si="35"/>
        <v>0.45</v>
      </c>
      <c r="AO36" s="38"/>
      <c r="AP36" s="205">
        <f t="shared" si="21"/>
        <v>1.0000000000000009E-2</v>
      </c>
      <c r="AQ36" s="206">
        <f t="shared" si="22"/>
        <v>2.2727272727272749E-2</v>
      </c>
      <c r="AR36" s="207"/>
    </row>
    <row r="37" spans="1:44" ht="12.75" customHeight="1" x14ac:dyDescent="0.2">
      <c r="A37" s="37"/>
      <c r="B37" s="290" t="s">
        <v>251</v>
      </c>
      <c r="C37" s="226"/>
      <c r="D37" s="226"/>
      <c r="E37" s="226"/>
      <c r="F37" s="227"/>
      <c r="G37" s="228"/>
      <c r="H37" s="213">
        <f>SUM(H30:H36)+H29</f>
        <v>36.629620999999993</v>
      </c>
      <c r="I37" s="229"/>
      <c r="J37" s="227"/>
      <c r="K37" s="228"/>
      <c r="L37" s="213">
        <f>SUM(L30:L36)+L29</f>
        <v>42.685059999999993</v>
      </c>
      <c r="M37" s="229"/>
      <c r="N37" s="215">
        <f t="shared" si="5"/>
        <v>6.0554389999999998</v>
      </c>
      <c r="O37" s="216">
        <f t="shared" si="6"/>
        <v>0.16531536048380083</v>
      </c>
      <c r="P37" s="37"/>
      <c r="Q37" s="227"/>
      <c r="R37" s="228"/>
      <c r="S37" s="213">
        <f>SUM(S30:S36)+S29</f>
        <v>46.480225999999995</v>
      </c>
      <c r="T37" s="229"/>
      <c r="U37" s="215">
        <f t="shared" si="9"/>
        <v>3.7951660000000018</v>
      </c>
      <c r="V37" s="216">
        <f t="shared" si="10"/>
        <v>8.8910874202824189E-2</v>
      </c>
      <c r="W37" s="37"/>
      <c r="X37" s="227"/>
      <c r="Y37" s="228"/>
      <c r="Z37" s="213">
        <f>SUM(Z30:Z36)+Z29</f>
        <v>49.800225999999988</v>
      </c>
      <c r="AA37" s="229"/>
      <c r="AB37" s="215">
        <f t="shared" si="13"/>
        <v>3.3199999999999932</v>
      </c>
      <c r="AC37" s="216">
        <f t="shared" si="14"/>
        <v>7.1428224122662254E-2</v>
      </c>
      <c r="AD37" s="37"/>
      <c r="AE37" s="227"/>
      <c r="AF37" s="228"/>
      <c r="AG37" s="213">
        <f>SUM(AG30:AG36)+AG29</f>
        <v>52.530225999999985</v>
      </c>
      <c r="AH37" s="229"/>
      <c r="AI37" s="215">
        <f t="shared" si="17"/>
        <v>2.7299999999999969</v>
      </c>
      <c r="AJ37" s="216">
        <f t="shared" si="18"/>
        <v>5.481902833131716E-2</v>
      </c>
      <c r="AK37" s="37"/>
      <c r="AL37" s="227"/>
      <c r="AM37" s="228"/>
      <c r="AN37" s="213">
        <f>SUM(AN30:AN36)+AN29</f>
        <v>55.280225999999992</v>
      </c>
      <c r="AO37" s="229"/>
      <c r="AP37" s="215">
        <f t="shared" si="21"/>
        <v>2.7500000000000071</v>
      </c>
      <c r="AQ37" s="216">
        <f t="shared" si="22"/>
        <v>5.235081227329972E-2</v>
      </c>
      <c r="AR37" s="217"/>
    </row>
    <row r="38" spans="1:44" ht="12.75" customHeight="1" x14ac:dyDescent="0.2">
      <c r="A38" s="37"/>
      <c r="B38" s="38" t="s">
        <v>193</v>
      </c>
      <c r="C38" s="199" t="str">
        <f t="shared" ref="C38:C39" si="36">D$6&amp;"."&amp;B38</f>
        <v>Residential.RTSR - Network</v>
      </c>
      <c r="D38" s="230" t="s">
        <v>246</v>
      </c>
      <c r="E38" s="38"/>
      <c r="F38" s="218">
        <f>IFERROR(VLOOKUP($C38,'Proposed Rates'!$B:$J,F$11,FALSE),0)</f>
        <v>1.26E-2</v>
      </c>
      <c r="G38" s="223">
        <f t="shared" ref="G38:G39" si="37">$F$10*(1+F$63)</f>
        <v>516.9</v>
      </c>
      <c r="H38" s="204">
        <f t="shared" ref="H38:H39" si="38">G38*F38</f>
        <v>6.5129399999999995</v>
      </c>
      <c r="I38" s="38"/>
      <c r="J38" s="218">
        <f>IFERROR(VLOOKUP($C38,'Proposed Rates'!$B:$J,J$11,FALSE),0)</f>
        <v>1.3299999999999999E-2</v>
      </c>
      <c r="K38" s="223">
        <f t="shared" ref="K38:K39" si="39">$F$10*(1+J$63)</f>
        <v>516.59999999999991</v>
      </c>
      <c r="L38" s="204">
        <f t="shared" ref="L38:L39" si="40">K38*J38</f>
        <v>6.8707799999999981</v>
      </c>
      <c r="M38" s="38"/>
      <c r="N38" s="205">
        <f t="shared" si="5"/>
        <v>0.3578399999999986</v>
      </c>
      <c r="O38" s="206">
        <f t="shared" si="6"/>
        <v>5.494292899980633E-2</v>
      </c>
      <c r="P38" s="37"/>
      <c r="Q38" s="218">
        <f>IFERROR(VLOOKUP($C38,'Proposed Rates'!$B:$J,Q$11,FALSE),0)</f>
        <v>1.3299999999999999E-2</v>
      </c>
      <c r="R38" s="223">
        <f t="shared" ref="R38:R39" si="41">$F$10*(1+Q$63)</f>
        <v>516.59999999999991</v>
      </c>
      <c r="S38" s="204">
        <f t="shared" ref="S38:S39" si="42">R38*Q38</f>
        <v>6.8707799999999981</v>
      </c>
      <c r="T38" s="38"/>
      <c r="U38" s="205">
        <f t="shared" si="9"/>
        <v>0</v>
      </c>
      <c r="V38" s="206">
        <f t="shared" si="10"/>
        <v>0</v>
      </c>
      <c r="W38" s="37"/>
      <c r="X38" s="218">
        <f>IFERROR(VLOOKUP($C38,'Proposed Rates'!$B:$J,X$11,FALSE),0)</f>
        <v>1.3299999999999999E-2</v>
      </c>
      <c r="Y38" s="223">
        <f t="shared" ref="Y38:Y39" si="43">$F$10*(1+X$63)</f>
        <v>516.59999999999991</v>
      </c>
      <c r="Z38" s="204">
        <f t="shared" ref="Z38:Z39" si="44">Y38*X38</f>
        <v>6.8707799999999981</v>
      </c>
      <c r="AA38" s="38"/>
      <c r="AB38" s="205">
        <f t="shared" si="13"/>
        <v>0</v>
      </c>
      <c r="AC38" s="206">
        <f t="shared" si="14"/>
        <v>0</v>
      </c>
      <c r="AD38" s="37"/>
      <c r="AE38" s="218">
        <f>IFERROR(VLOOKUP($C38,'Proposed Rates'!$B:$J,AE$11,FALSE),0)</f>
        <v>1.3299999999999999E-2</v>
      </c>
      <c r="AF38" s="223">
        <f t="shared" ref="AF38:AF39" si="45">$F$10*(1+AE$63)</f>
        <v>516.59999999999991</v>
      </c>
      <c r="AG38" s="204">
        <f t="shared" ref="AG38:AG39" si="46">AF38*AE38</f>
        <v>6.8707799999999981</v>
      </c>
      <c r="AH38" s="38"/>
      <c r="AI38" s="205">
        <f t="shared" si="17"/>
        <v>0</v>
      </c>
      <c r="AJ38" s="206">
        <f t="shared" si="18"/>
        <v>0</v>
      </c>
      <c r="AK38" s="37"/>
      <c r="AL38" s="218">
        <f>IFERROR(VLOOKUP($C38,'Proposed Rates'!$B:$J,AL$11,FALSE),0)</f>
        <v>1.3299999999999999E-2</v>
      </c>
      <c r="AM38" s="223">
        <f t="shared" ref="AM38:AM39" si="47">$F$10*(1+AL$63)</f>
        <v>516.59999999999991</v>
      </c>
      <c r="AN38" s="204">
        <f t="shared" ref="AN38:AN39" si="48">AM38*AL38</f>
        <v>6.8707799999999981</v>
      </c>
      <c r="AO38" s="38"/>
      <c r="AP38" s="205">
        <f t="shared" si="21"/>
        <v>0</v>
      </c>
      <c r="AQ38" s="206">
        <f t="shared" si="22"/>
        <v>0</v>
      </c>
      <c r="AR38" s="207"/>
    </row>
    <row r="39" spans="1:44" ht="12.75" customHeight="1" x14ac:dyDescent="0.2">
      <c r="A39" s="37"/>
      <c r="B39" s="291" t="s">
        <v>194</v>
      </c>
      <c r="C39" s="199" t="str">
        <f t="shared" si="36"/>
        <v>Residential.RTSR - Line and Transformation Connection</v>
      </c>
      <c r="D39" s="230" t="s">
        <v>246</v>
      </c>
      <c r="E39" s="38"/>
      <c r="F39" s="218">
        <f>IFERROR(VLOOKUP($C39,'Proposed Rates'!$B:$J,F$11,FALSE),0)</f>
        <v>7.1999999999999998E-3</v>
      </c>
      <c r="G39" s="223">
        <f t="shared" si="37"/>
        <v>516.9</v>
      </c>
      <c r="H39" s="204">
        <f t="shared" si="38"/>
        <v>3.7216799999999997</v>
      </c>
      <c r="I39" s="38"/>
      <c r="J39" s="218">
        <f>IFERROR(VLOOKUP($C39,'Proposed Rates'!$B:$J,J$11,FALSE),0)</f>
        <v>7.4000000000000003E-3</v>
      </c>
      <c r="K39" s="223">
        <f t="shared" si="39"/>
        <v>516.59999999999991</v>
      </c>
      <c r="L39" s="204">
        <f t="shared" si="40"/>
        <v>3.8228399999999993</v>
      </c>
      <c r="M39" s="38"/>
      <c r="N39" s="205">
        <f t="shared" si="5"/>
        <v>0.10115999999999969</v>
      </c>
      <c r="O39" s="206">
        <f t="shared" si="6"/>
        <v>2.7181272973495763E-2</v>
      </c>
      <c r="P39" s="37"/>
      <c r="Q39" s="218">
        <f>IFERROR(VLOOKUP($C39,'Proposed Rates'!$B:$J,Q$11,FALSE),0)</f>
        <v>7.4000000000000003E-3</v>
      </c>
      <c r="R39" s="223">
        <f t="shared" si="41"/>
        <v>516.59999999999991</v>
      </c>
      <c r="S39" s="204">
        <f t="shared" si="42"/>
        <v>3.8228399999999993</v>
      </c>
      <c r="T39" s="38"/>
      <c r="U39" s="205">
        <f t="shared" si="9"/>
        <v>0</v>
      </c>
      <c r="V39" s="206">
        <f t="shared" si="10"/>
        <v>0</v>
      </c>
      <c r="W39" s="37"/>
      <c r="X39" s="218">
        <f>IFERROR(VLOOKUP($C39,'Proposed Rates'!$B:$J,X$11,FALSE),0)</f>
        <v>7.4000000000000003E-3</v>
      </c>
      <c r="Y39" s="223">
        <f t="shared" si="43"/>
        <v>516.59999999999991</v>
      </c>
      <c r="Z39" s="204">
        <f t="shared" si="44"/>
        <v>3.8228399999999993</v>
      </c>
      <c r="AA39" s="38"/>
      <c r="AB39" s="205">
        <f t="shared" si="13"/>
        <v>0</v>
      </c>
      <c r="AC39" s="206">
        <f t="shared" si="14"/>
        <v>0</v>
      </c>
      <c r="AD39" s="37"/>
      <c r="AE39" s="218">
        <f>IFERROR(VLOOKUP($C39,'Proposed Rates'!$B:$J,AE$11,FALSE),0)</f>
        <v>7.4000000000000003E-3</v>
      </c>
      <c r="AF39" s="223">
        <f t="shared" si="45"/>
        <v>516.59999999999991</v>
      </c>
      <c r="AG39" s="204">
        <f t="shared" si="46"/>
        <v>3.8228399999999993</v>
      </c>
      <c r="AH39" s="38"/>
      <c r="AI39" s="205">
        <f t="shared" si="17"/>
        <v>0</v>
      </c>
      <c r="AJ39" s="206">
        <f t="shared" si="18"/>
        <v>0</v>
      </c>
      <c r="AK39" s="37"/>
      <c r="AL39" s="218">
        <f>IFERROR(VLOOKUP($C39,'Proposed Rates'!$B:$J,AL$11,FALSE),0)</f>
        <v>7.4000000000000003E-3</v>
      </c>
      <c r="AM39" s="223">
        <f t="shared" si="47"/>
        <v>516.59999999999991</v>
      </c>
      <c r="AN39" s="204">
        <f t="shared" si="48"/>
        <v>3.8228399999999993</v>
      </c>
      <c r="AO39" s="38"/>
      <c r="AP39" s="205">
        <f t="shared" si="21"/>
        <v>0</v>
      </c>
      <c r="AQ39" s="206">
        <f t="shared" si="22"/>
        <v>0</v>
      </c>
      <c r="AR39" s="207"/>
    </row>
    <row r="40" spans="1:44" ht="12.75" customHeight="1" x14ac:dyDescent="0.2">
      <c r="A40" s="37"/>
      <c r="B40" s="290" t="s">
        <v>252</v>
      </c>
      <c r="C40" s="231"/>
      <c r="D40" s="231"/>
      <c r="E40" s="231"/>
      <c r="F40" s="232"/>
      <c r="G40" s="233"/>
      <c r="H40" s="213">
        <f>SUM(H37:H39)</f>
        <v>46.864240999999993</v>
      </c>
      <c r="I40" s="214"/>
      <c r="J40" s="232"/>
      <c r="K40" s="233"/>
      <c r="L40" s="213">
        <f>SUM(L37:L39)</f>
        <v>53.378679999999989</v>
      </c>
      <c r="M40" s="214"/>
      <c r="N40" s="215">
        <f t="shared" si="5"/>
        <v>6.5144389999999959</v>
      </c>
      <c r="O40" s="216">
        <f t="shared" si="6"/>
        <v>0.13900660420383201</v>
      </c>
      <c r="P40" s="37"/>
      <c r="Q40" s="232"/>
      <c r="R40" s="233"/>
      <c r="S40" s="213">
        <f>SUM(S37:S39)</f>
        <v>57.17384599999999</v>
      </c>
      <c r="T40" s="214"/>
      <c r="U40" s="215">
        <f t="shared" si="9"/>
        <v>3.7951660000000018</v>
      </c>
      <c r="V40" s="216">
        <f t="shared" si="10"/>
        <v>7.1098910651218844E-2</v>
      </c>
      <c r="W40" s="37"/>
      <c r="X40" s="232"/>
      <c r="Y40" s="233"/>
      <c r="Z40" s="213">
        <f>SUM(Z37:Z39)</f>
        <v>60.493845999999984</v>
      </c>
      <c r="AA40" s="214"/>
      <c r="AB40" s="215">
        <f t="shared" si="13"/>
        <v>3.3199999999999932</v>
      </c>
      <c r="AC40" s="216">
        <f t="shared" si="14"/>
        <v>5.8068509157141429E-2</v>
      </c>
      <c r="AD40" s="37"/>
      <c r="AE40" s="232"/>
      <c r="AF40" s="233"/>
      <c r="AG40" s="213">
        <f>SUM(AG37:AG39)</f>
        <v>63.22384599999998</v>
      </c>
      <c r="AH40" s="214"/>
      <c r="AI40" s="215">
        <f t="shared" si="17"/>
        <v>2.7299999999999969</v>
      </c>
      <c r="AJ40" s="216">
        <f t="shared" si="18"/>
        <v>4.5128557374249235E-2</v>
      </c>
      <c r="AK40" s="37"/>
      <c r="AL40" s="232"/>
      <c r="AM40" s="233"/>
      <c r="AN40" s="213">
        <f>SUM(AN37:AN39)</f>
        <v>65.97384599999998</v>
      </c>
      <c r="AO40" s="214"/>
      <c r="AP40" s="215">
        <f t="shared" si="21"/>
        <v>2.75</v>
      </c>
      <c r="AQ40" s="216">
        <f t="shared" si="22"/>
        <v>4.3496246653517423E-2</v>
      </c>
      <c r="AR40" s="217"/>
    </row>
    <row r="41" spans="1:44" ht="12.75" customHeight="1" x14ac:dyDescent="0.2">
      <c r="A41" s="37"/>
      <c r="B41" s="292" t="s">
        <v>195</v>
      </c>
      <c r="C41" s="199" t="str">
        <f t="shared" ref="C41:C48" si="49">D$6&amp;"."&amp;B41</f>
        <v>Residential.Wholesale Market Service Charge (WMSC)</v>
      </c>
      <c r="D41" s="200" t="s">
        <v>246</v>
      </c>
      <c r="E41" s="139"/>
      <c r="F41" s="218">
        <f>IFERROR(VLOOKUP($C41,'Proposed Rates'!$B:$J,F$11,FALSE),0)</f>
        <v>4.4999999999999997E-3</v>
      </c>
      <c r="G41" s="223">
        <f t="shared" ref="G41:G42" si="50">$F$10*(1+F$63)</f>
        <v>516.9</v>
      </c>
      <c r="H41" s="204">
        <f t="shared" ref="H41:H48" si="51">G41*F41</f>
        <v>2.3260499999999995</v>
      </c>
      <c r="I41" s="38"/>
      <c r="J41" s="218">
        <f>IFERROR(VLOOKUP($C41,'Proposed Rates'!$B:$J,J$11,FALSE),0)</f>
        <v>4.4999999999999997E-3</v>
      </c>
      <c r="K41" s="223">
        <f t="shared" ref="K41:K42" si="52">$F$10*(1+J$63)</f>
        <v>516.59999999999991</v>
      </c>
      <c r="L41" s="204">
        <f t="shared" ref="L41:L48" si="53">K41*J41</f>
        <v>2.3246999999999995</v>
      </c>
      <c r="M41" s="38"/>
      <c r="N41" s="205">
        <f t="shared" si="5"/>
        <v>-1.3499999999999623E-3</v>
      </c>
      <c r="O41" s="206">
        <f t="shared" si="6"/>
        <v>-5.8038305281484176E-4</v>
      </c>
      <c r="P41" s="37"/>
      <c r="Q41" s="218">
        <f>IFERROR(VLOOKUP($C41,'Proposed Rates'!$B:$J,Q$11,FALSE),0)</f>
        <v>4.4999999999999997E-3</v>
      </c>
      <c r="R41" s="223">
        <f t="shared" ref="R41:R42" si="54">$F$10*(1+Q$63)</f>
        <v>516.59999999999991</v>
      </c>
      <c r="S41" s="204">
        <f t="shared" ref="S41:S48" si="55">R41*Q41</f>
        <v>2.3246999999999995</v>
      </c>
      <c r="T41" s="38"/>
      <c r="U41" s="205">
        <f t="shared" si="9"/>
        <v>0</v>
      </c>
      <c r="V41" s="206">
        <f t="shared" si="10"/>
        <v>0</v>
      </c>
      <c r="W41" s="37"/>
      <c r="X41" s="218">
        <f>IFERROR(VLOOKUP($C41,'Proposed Rates'!$B:$J,X$11,FALSE),0)</f>
        <v>4.4999999999999997E-3</v>
      </c>
      <c r="Y41" s="223">
        <f t="shared" ref="Y41:Y42" si="56">$F$10*(1+X$63)</f>
        <v>516.59999999999991</v>
      </c>
      <c r="Z41" s="204">
        <f t="shared" ref="Z41:Z48" si="57">Y41*X41</f>
        <v>2.3246999999999995</v>
      </c>
      <c r="AA41" s="38"/>
      <c r="AB41" s="205">
        <f t="shared" si="13"/>
        <v>0</v>
      </c>
      <c r="AC41" s="206">
        <f t="shared" si="14"/>
        <v>0</v>
      </c>
      <c r="AD41" s="37"/>
      <c r="AE41" s="218">
        <f>IFERROR(VLOOKUP($C41,'Proposed Rates'!$B:$J,AE$11,FALSE),0)</f>
        <v>4.4999999999999997E-3</v>
      </c>
      <c r="AF41" s="223">
        <f t="shared" ref="AF41:AF42" si="58">$F$10*(1+AE$63)</f>
        <v>516.59999999999991</v>
      </c>
      <c r="AG41" s="204">
        <f t="shared" ref="AG41:AG48" si="59">AF41*AE41</f>
        <v>2.3246999999999995</v>
      </c>
      <c r="AH41" s="38"/>
      <c r="AI41" s="205">
        <f t="shared" si="17"/>
        <v>0</v>
      </c>
      <c r="AJ41" s="206">
        <f t="shared" si="18"/>
        <v>0</v>
      </c>
      <c r="AK41" s="37"/>
      <c r="AL41" s="218">
        <f>IFERROR(VLOOKUP($C41,'Proposed Rates'!$B:$J,AL$11,FALSE),0)</f>
        <v>4.4999999999999997E-3</v>
      </c>
      <c r="AM41" s="223">
        <f t="shared" ref="AM41:AM42" si="60">$F$10*(1+AL$63)</f>
        <v>516.59999999999991</v>
      </c>
      <c r="AN41" s="204">
        <f t="shared" ref="AN41:AN48" si="61">AM41*AL41</f>
        <v>2.3246999999999995</v>
      </c>
      <c r="AO41" s="38"/>
      <c r="AP41" s="205">
        <f t="shared" si="21"/>
        <v>0</v>
      </c>
      <c r="AQ41" s="206">
        <f t="shared" si="22"/>
        <v>0</v>
      </c>
      <c r="AR41" s="207"/>
    </row>
    <row r="42" spans="1:44" ht="12.75" customHeight="1" x14ac:dyDescent="0.2">
      <c r="A42" s="37"/>
      <c r="B42" s="292" t="s">
        <v>196</v>
      </c>
      <c r="C42" s="199" t="str">
        <f t="shared" si="49"/>
        <v>Residential.Rural and Remote Rate Protection (RRRP)</v>
      </c>
      <c r="D42" s="200" t="s">
        <v>246</v>
      </c>
      <c r="E42" s="139"/>
      <c r="F42" s="218">
        <f>IFERROR(VLOOKUP($C42,'Proposed Rates'!$B:$J,F$11,FALSE),0)</f>
        <v>1.5E-3</v>
      </c>
      <c r="G42" s="223">
        <f t="shared" si="50"/>
        <v>516.9</v>
      </c>
      <c r="H42" s="204">
        <f t="shared" si="51"/>
        <v>0.77534999999999998</v>
      </c>
      <c r="I42" s="38"/>
      <c r="J42" s="218">
        <f>IFERROR(VLOOKUP($C42,'Proposed Rates'!$B:$J,J$11,FALSE),0)</f>
        <v>1.5E-3</v>
      </c>
      <c r="K42" s="223">
        <f t="shared" si="52"/>
        <v>516.59999999999991</v>
      </c>
      <c r="L42" s="204">
        <f t="shared" si="53"/>
        <v>0.77489999999999992</v>
      </c>
      <c r="M42" s="38"/>
      <c r="N42" s="205">
        <f t="shared" si="5"/>
        <v>-4.5000000000006146E-4</v>
      </c>
      <c r="O42" s="206">
        <f t="shared" si="6"/>
        <v>-5.8038305281493706E-4</v>
      </c>
      <c r="P42" s="37"/>
      <c r="Q42" s="218">
        <f>IFERROR(VLOOKUP($C42,'Proposed Rates'!$B:$J,Q$11,FALSE),0)</f>
        <v>1.5E-3</v>
      </c>
      <c r="R42" s="223">
        <f t="shared" si="54"/>
        <v>516.59999999999991</v>
      </c>
      <c r="S42" s="204">
        <f t="shared" si="55"/>
        <v>0.77489999999999992</v>
      </c>
      <c r="T42" s="38"/>
      <c r="U42" s="205">
        <f t="shared" si="9"/>
        <v>0</v>
      </c>
      <c r="V42" s="206">
        <f t="shared" si="10"/>
        <v>0</v>
      </c>
      <c r="W42" s="37"/>
      <c r="X42" s="218">
        <f>IFERROR(VLOOKUP($C42,'Proposed Rates'!$B:$J,X$11,FALSE),0)</f>
        <v>1.5E-3</v>
      </c>
      <c r="Y42" s="223">
        <f t="shared" si="56"/>
        <v>516.59999999999991</v>
      </c>
      <c r="Z42" s="204">
        <f t="shared" si="57"/>
        <v>0.77489999999999992</v>
      </c>
      <c r="AA42" s="38"/>
      <c r="AB42" s="205">
        <f t="shared" si="13"/>
        <v>0</v>
      </c>
      <c r="AC42" s="206">
        <f t="shared" si="14"/>
        <v>0</v>
      </c>
      <c r="AD42" s="37"/>
      <c r="AE42" s="218">
        <f>IFERROR(VLOOKUP($C42,'Proposed Rates'!$B:$J,AE$11,FALSE),0)</f>
        <v>1.5E-3</v>
      </c>
      <c r="AF42" s="223">
        <f t="shared" si="58"/>
        <v>516.59999999999991</v>
      </c>
      <c r="AG42" s="204">
        <f t="shared" si="59"/>
        <v>0.77489999999999992</v>
      </c>
      <c r="AH42" s="38"/>
      <c r="AI42" s="205">
        <f t="shared" si="17"/>
        <v>0</v>
      </c>
      <c r="AJ42" s="206">
        <f t="shared" si="18"/>
        <v>0</v>
      </c>
      <c r="AK42" s="37"/>
      <c r="AL42" s="218">
        <f>IFERROR(VLOOKUP($C42,'Proposed Rates'!$B:$J,AL$11,FALSE),0)</f>
        <v>1.5E-3</v>
      </c>
      <c r="AM42" s="223">
        <f t="shared" si="60"/>
        <v>516.59999999999991</v>
      </c>
      <c r="AN42" s="204">
        <f t="shared" si="61"/>
        <v>0.77489999999999992</v>
      </c>
      <c r="AO42" s="38"/>
      <c r="AP42" s="205">
        <f t="shared" si="21"/>
        <v>0</v>
      </c>
      <c r="AQ42" s="206">
        <f t="shared" si="22"/>
        <v>0</v>
      </c>
      <c r="AR42" s="207"/>
    </row>
    <row r="43" spans="1:44" ht="12.75" customHeight="1" x14ac:dyDescent="0.2">
      <c r="A43" s="37"/>
      <c r="B43" s="139" t="s">
        <v>198</v>
      </c>
      <c r="C43" s="199" t="str">
        <f t="shared" si="49"/>
        <v>Residential.Standard Supply Service Charge</v>
      </c>
      <c r="D43" s="200" t="s">
        <v>244</v>
      </c>
      <c r="E43" s="139"/>
      <c r="F43" s="218">
        <f>IFERROR(VLOOKUP($C43,'Proposed Rates'!$B:$J,F$11,FALSE),0)</f>
        <v>0.25</v>
      </c>
      <c r="G43" s="219">
        <f>IF($D43="Monthly",1,IF($D43="per KWH",$F$10,0))</f>
        <v>1</v>
      </c>
      <c r="H43" s="204">
        <f t="shared" si="51"/>
        <v>0.25</v>
      </c>
      <c r="I43" s="38"/>
      <c r="J43" s="218">
        <f>IFERROR(VLOOKUP($C43,'Proposed Rates'!$B:$J,J$11,FALSE),0)</f>
        <v>1.51</v>
      </c>
      <c r="K43" s="219">
        <f>IF($D43="Monthly",1,IF($D43="per KWH",$F$10,0))</f>
        <v>1</v>
      </c>
      <c r="L43" s="204">
        <f t="shared" si="53"/>
        <v>1.51</v>
      </c>
      <c r="M43" s="38"/>
      <c r="N43" s="205">
        <f t="shared" si="5"/>
        <v>1.26</v>
      </c>
      <c r="O43" s="206">
        <f t="shared" si="6"/>
        <v>5.04</v>
      </c>
      <c r="P43" s="37"/>
      <c r="Q43" s="218">
        <f>IFERROR(VLOOKUP($C43,'Proposed Rates'!$B:$J,Q$11,FALSE),0)</f>
        <v>1.54</v>
      </c>
      <c r="R43" s="219">
        <f>IF($D43="Monthly",1,IF($D43="per KWH",$F$10,0))</f>
        <v>1</v>
      </c>
      <c r="S43" s="204">
        <f t="shared" si="55"/>
        <v>1.54</v>
      </c>
      <c r="T43" s="38"/>
      <c r="U43" s="205">
        <f t="shared" si="9"/>
        <v>3.0000000000000027E-2</v>
      </c>
      <c r="V43" s="206">
        <f t="shared" si="10"/>
        <v>1.986754966887419E-2</v>
      </c>
      <c r="W43" s="37"/>
      <c r="X43" s="218">
        <f>IFERROR(VLOOKUP($C43,'Proposed Rates'!$B:$J,X$11,FALSE),0)</f>
        <v>1.57</v>
      </c>
      <c r="Y43" s="219">
        <f>IF($D43="Monthly",1,IF($D43="per KWH",$F$10,0))</f>
        <v>1</v>
      </c>
      <c r="Z43" s="204">
        <f t="shared" si="57"/>
        <v>1.57</v>
      </c>
      <c r="AA43" s="38"/>
      <c r="AB43" s="205">
        <f t="shared" si="13"/>
        <v>3.0000000000000027E-2</v>
      </c>
      <c r="AC43" s="206">
        <f t="shared" si="14"/>
        <v>1.9480519480519497E-2</v>
      </c>
      <c r="AD43" s="37"/>
      <c r="AE43" s="218">
        <f>IFERROR(VLOOKUP($C43,'Proposed Rates'!$B:$J,AE$11,FALSE),0)</f>
        <v>1.6</v>
      </c>
      <c r="AF43" s="219">
        <f>IF($D43="Monthly",1,IF($D43="per KWH",$F$10,0))</f>
        <v>1</v>
      </c>
      <c r="AG43" s="204">
        <f t="shared" si="59"/>
        <v>1.6</v>
      </c>
      <c r="AH43" s="38"/>
      <c r="AI43" s="205">
        <f t="shared" si="17"/>
        <v>3.0000000000000027E-2</v>
      </c>
      <c r="AJ43" s="206">
        <f t="shared" si="18"/>
        <v>1.9108280254777087E-2</v>
      </c>
      <c r="AK43" s="37"/>
      <c r="AL43" s="218">
        <f>IFERROR(VLOOKUP($C43,'Proposed Rates'!$B:$J,AL$11,FALSE),0)</f>
        <v>1.63</v>
      </c>
      <c r="AM43" s="219">
        <f>IF($D43="Monthly",1,IF($D43="per KWH",$F$10,0))</f>
        <v>1</v>
      </c>
      <c r="AN43" s="204">
        <f t="shared" si="61"/>
        <v>1.63</v>
      </c>
      <c r="AO43" s="38"/>
      <c r="AP43" s="205">
        <f t="shared" si="21"/>
        <v>2.9999999999999805E-2</v>
      </c>
      <c r="AQ43" s="206">
        <f t="shared" si="22"/>
        <v>1.8749999999999878E-2</v>
      </c>
      <c r="AR43" s="207"/>
    </row>
    <row r="44" spans="1:44" ht="12.75" customHeight="1" x14ac:dyDescent="0.2">
      <c r="A44" s="37"/>
      <c r="B44" s="139" t="s">
        <v>200</v>
      </c>
      <c r="C44" s="199" t="str">
        <f t="shared" si="49"/>
        <v>Residential.TOU - Off Peak</v>
      </c>
      <c r="D44" s="200" t="s">
        <v>246</v>
      </c>
      <c r="E44" s="139"/>
      <c r="F44" s="234">
        <f>VLOOKUP($B44,'Proposed Rates'!$D$248:$J$254,+F$11-2,FALSE)</f>
        <v>7.5999999999999998E-2</v>
      </c>
      <c r="G44" s="225">
        <f>$F$10*'Proposed Rates'!$K$249</f>
        <v>320</v>
      </c>
      <c r="H44" s="204">
        <f t="shared" si="51"/>
        <v>24.32</v>
      </c>
      <c r="I44" s="38"/>
      <c r="J44" s="234">
        <f>VLOOKUP($B44,'Proposed Rates'!$D$248:$J$254,+J$11-2,FALSE)</f>
        <v>7.5999999999999998E-2</v>
      </c>
      <c r="K44" s="225">
        <f>$F$10*'Proposed Rates'!$K$249</f>
        <v>320</v>
      </c>
      <c r="L44" s="204">
        <f t="shared" si="53"/>
        <v>24.32</v>
      </c>
      <c r="M44" s="38"/>
      <c r="N44" s="205">
        <f t="shared" si="5"/>
        <v>0</v>
      </c>
      <c r="O44" s="206">
        <f t="shared" si="6"/>
        <v>0</v>
      </c>
      <c r="P44" s="37"/>
      <c r="Q44" s="234">
        <f>VLOOKUP($B44,'Proposed Rates'!$D$248:$J$254,+Q$11-2,FALSE)</f>
        <v>7.5999999999999998E-2</v>
      </c>
      <c r="R44" s="225">
        <f>$F$10*'Proposed Rates'!$K$249</f>
        <v>320</v>
      </c>
      <c r="S44" s="204">
        <f t="shared" si="55"/>
        <v>24.32</v>
      </c>
      <c r="T44" s="38"/>
      <c r="U44" s="205">
        <f t="shared" si="9"/>
        <v>0</v>
      </c>
      <c r="V44" s="206">
        <f t="shared" si="10"/>
        <v>0</v>
      </c>
      <c r="W44" s="37"/>
      <c r="X44" s="234">
        <f>VLOOKUP($B44,'Proposed Rates'!$D$248:$J$254,+X$11-2,FALSE)</f>
        <v>7.5999999999999998E-2</v>
      </c>
      <c r="Y44" s="225">
        <f>$F$10*'Proposed Rates'!$K$249</f>
        <v>320</v>
      </c>
      <c r="Z44" s="204">
        <f t="shared" si="57"/>
        <v>24.32</v>
      </c>
      <c r="AA44" s="38"/>
      <c r="AB44" s="205">
        <f t="shared" si="13"/>
        <v>0</v>
      </c>
      <c r="AC44" s="206">
        <f t="shared" si="14"/>
        <v>0</v>
      </c>
      <c r="AD44" s="37"/>
      <c r="AE44" s="234">
        <f>VLOOKUP($B44,'Proposed Rates'!$D$248:$J$254,+AE$11-2,FALSE)</f>
        <v>7.5999999999999998E-2</v>
      </c>
      <c r="AF44" s="225">
        <f>$F$10*'Proposed Rates'!$K$249</f>
        <v>320</v>
      </c>
      <c r="AG44" s="204">
        <f t="shared" si="59"/>
        <v>24.32</v>
      </c>
      <c r="AH44" s="38"/>
      <c r="AI44" s="205">
        <f t="shared" si="17"/>
        <v>0</v>
      </c>
      <c r="AJ44" s="206">
        <f t="shared" si="18"/>
        <v>0</v>
      </c>
      <c r="AK44" s="37"/>
      <c r="AL44" s="234">
        <f>VLOOKUP($B44,'Proposed Rates'!$D$248:$J$254,+AL$11-2,FALSE)</f>
        <v>7.5999999999999998E-2</v>
      </c>
      <c r="AM44" s="225">
        <f>$F$10*'Proposed Rates'!$K$249</f>
        <v>320</v>
      </c>
      <c r="AN44" s="204">
        <f t="shared" si="61"/>
        <v>24.32</v>
      </c>
      <c r="AO44" s="38"/>
      <c r="AP44" s="205">
        <f t="shared" si="21"/>
        <v>0</v>
      </c>
      <c r="AQ44" s="206">
        <f t="shared" si="22"/>
        <v>0</v>
      </c>
      <c r="AR44" s="207"/>
    </row>
    <row r="45" spans="1:44" ht="12.75" customHeight="1" x14ac:dyDescent="0.2">
      <c r="A45" s="37"/>
      <c r="B45" s="139" t="s">
        <v>201</v>
      </c>
      <c r="C45" s="199" t="str">
        <f t="shared" si="49"/>
        <v>Residential.TOU - Mid Peak</v>
      </c>
      <c r="D45" s="200" t="s">
        <v>246</v>
      </c>
      <c r="E45" s="139"/>
      <c r="F45" s="234">
        <f>VLOOKUP($B45,'Proposed Rates'!$D$248:$J$254,+F$11-2,FALSE)</f>
        <v>0.122</v>
      </c>
      <c r="G45" s="225">
        <f>$F$10*'Proposed Rates'!$K$250</f>
        <v>90</v>
      </c>
      <c r="H45" s="204">
        <f t="shared" si="51"/>
        <v>10.98</v>
      </c>
      <c r="I45" s="38"/>
      <c r="J45" s="234">
        <f>VLOOKUP($B45,'Proposed Rates'!$D$248:$J$254,+J$11-2,FALSE)</f>
        <v>0.122</v>
      </c>
      <c r="K45" s="225">
        <f>$F$10*'Proposed Rates'!$K$250</f>
        <v>90</v>
      </c>
      <c r="L45" s="204">
        <f t="shared" si="53"/>
        <v>10.98</v>
      </c>
      <c r="M45" s="38"/>
      <c r="N45" s="205">
        <f t="shared" si="5"/>
        <v>0</v>
      </c>
      <c r="O45" s="206">
        <f t="shared" si="6"/>
        <v>0</v>
      </c>
      <c r="P45" s="37"/>
      <c r="Q45" s="234">
        <f>VLOOKUP($B45,'Proposed Rates'!$D$248:$J$254,+Q$11-2,FALSE)</f>
        <v>0.122</v>
      </c>
      <c r="R45" s="225">
        <f>$F$10*'Proposed Rates'!$K$250</f>
        <v>90</v>
      </c>
      <c r="S45" s="204">
        <f t="shared" si="55"/>
        <v>10.98</v>
      </c>
      <c r="T45" s="38"/>
      <c r="U45" s="205">
        <f t="shared" si="9"/>
        <v>0</v>
      </c>
      <c r="V45" s="206">
        <f t="shared" si="10"/>
        <v>0</v>
      </c>
      <c r="W45" s="37"/>
      <c r="X45" s="234">
        <f>VLOOKUP($B45,'Proposed Rates'!$D$248:$J$254,+X$11-2,FALSE)</f>
        <v>0.122</v>
      </c>
      <c r="Y45" s="225">
        <f>$F$10*'Proposed Rates'!$K$250</f>
        <v>90</v>
      </c>
      <c r="Z45" s="204">
        <f t="shared" si="57"/>
        <v>10.98</v>
      </c>
      <c r="AA45" s="38"/>
      <c r="AB45" s="205">
        <f t="shared" si="13"/>
        <v>0</v>
      </c>
      <c r="AC45" s="206">
        <f t="shared" si="14"/>
        <v>0</v>
      </c>
      <c r="AD45" s="37"/>
      <c r="AE45" s="234">
        <f>VLOOKUP($B45,'Proposed Rates'!$D$248:$J$254,+AE$11-2,FALSE)</f>
        <v>0.122</v>
      </c>
      <c r="AF45" s="225">
        <f>$F$10*'Proposed Rates'!$K$250</f>
        <v>90</v>
      </c>
      <c r="AG45" s="204">
        <f t="shared" si="59"/>
        <v>10.98</v>
      </c>
      <c r="AH45" s="38"/>
      <c r="AI45" s="205">
        <f t="shared" si="17"/>
        <v>0</v>
      </c>
      <c r="AJ45" s="206">
        <f t="shared" si="18"/>
        <v>0</v>
      </c>
      <c r="AK45" s="37"/>
      <c r="AL45" s="234">
        <f>VLOOKUP($B45,'Proposed Rates'!$D$248:$J$254,+AL$11-2,FALSE)</f>
        <v>0.122</v>
      </c>
      <c r="AM45" s="225">
        <f>$F$10*'Proposed Rates'!$K$250</f>
        <v>90</v>
      </c>
      <c r="AN45" s="204">
        <f t="shared" si="61"/>
        <v>10.98</v>
      </c>
      <c r="AO45" s="38"/>
      <c r="AP45" s="205">
        <f t="shared" si="21"/>
        <v>0</v>
      </c>
      <c r="AQ45" s="206">
        <f t="shared" si="22"/>
        <v>0</v>
      </c>
      <c r="AR45" s="207"/>
    </row>
    <row r="46" spans="1:44" ht="12.75" customHeight="1" x14ac:dyDescent="0.2">
      <c r="A46" s="37"/>
      <c r="B46" s="37" t="s">
        <v>202</v>
      </c>
      <c r="C46" s="199" t="str">
        <f t="shared" si="49"/>
        <v>Residential.TOU - On Peak</v>
      </c>
      <c r="D46" s="200" t="s">
        <v>246</v>
      </c>
      <c r="E46" s="139"/>
      <c r="F46" s="234">
        <f>VLOOKUP($B46,'Proposed Rates'!$D$248:$J$254,+F$11-2,FALSE)</f>
        <v>0.158</v>
      </c>
      <c r="G46" s="225">
        <f>$F$10*'Proposed Rates'!$K$251</f>
        <v>90</v>
      </c>
      <c r="H46" s="204">
        <f t="shared" si="51"/>
        <v>14.22</v>
      </c>
      <c r="I46" s="38"/>
      <c r="J46" s="234">
        <f>VLOOKUP($B46,'Proposed Rates'!$D$248:$J$254,+J$11-2,FALSE)</f>
        <v>0.158</v>
      </c>
      <c r="K46" s="225">
        <f>$F$10*'Proposed Rates'!$K$251</f>
        <v>90</v>
      </c>
      <c r="L46" s="204">
        <f t="shared" si="53"/>
        <v>14.22</v>
      </c>
      <c r="M46" s="38"/>
      <c r="N46" s="205">
        <f t="shared" si="5"/>
        <v>0</v>
      </c>
      <c r="O46" s="206">
        <f t="shared" si="6"/>
        <v>0</v>
      </c>
      <c r="P46" s="37"/>
      <c r="Q46" s="234">
        <f>VLOOKUP($B46,'Proposed Rates'!$D$248:$J$254,+Q$11-2,FALSE)</f>
        <v>0.158</v>
      </c>
      <c r="R46" s="225">
        <f>$F$10*'Proposed Rates'!$K$251</f>
        <v>90</v>
      </c>
      <c r="S46" s="204">
        <f t="shared" si="55"/>
        <v>14.22</v>
      </c>
      <c r="T46" s="38"/>
      <c r="U46" s="205">
        <f t="shared" si="9"/>
        <v>0</v>
      </c>
      <c r="V46" s="206">
        <f t="shared" si="10"/>
        <v>0</v>
      </c>
      <c r="W46" s="37"/>
      <c r="X46" s="234">
        <f>VLOOKUP($B46,'Proposed Rates'!$D$248:$J$254,+X$11-2,FALSE)</f>
        <v>0.158</v>
      </c>
      <c r="Y46" s="225">
        <f>$F$10*'Proposed Rates'!$K$251</f>
        <v>90</v>
      </c>
      <c r="Z46" s="204">
        <f t="shared" si="57"/>
        <v>14.22</v>
      </c>
      <c r="AA46" s="38"/>
      <c r="AB46" s="205">
        <f t="shared" si="13"/>
        <v>0</v>
      </c>
      <c r="AC46" s="206">
        <f t="shared" si="14"/>
        <v>0</v>
      </c>
      <c r="AD46" s="37"/>
      <c r="AE46" s="234">
        <f>VLOOKUP($B46,'Proposed Rates'!$D$248:$J$254,+AE$11-2,FALSE)</f>
        <v>0.158</v>
      </c>
      <c r="AF46" s="225">
        <f>$F$10*'Proposed Rates'!$K$251</f>
        <v>90</v>
      </c>
      <c r="AG46" s="204">
        <f t="shared" si="59"/>
        <v>14.22</v>
      </c>
      <c r="AH46" s="38"/>
      <c r="AI46" s="205">
        <f t="shared" si="17"/>
        <v>0</v>
      </c>
      <c r="AJ46" s="206">
        <f t="shared" si="18"/>
        <v>0</v>
      </c>
      <c r="AK46" s="37"/>
      <c r="AL46" s="234">
        <f>VLOOKUP($B46,'Proposed Rates'!$D$248:$J$254,+AL$11-2,FALSE)</f>
        <v>0.158</v>
      </c>
      <c r="AM46" s="225">
        <f>$F$10*'Proposed Rates'!$K$251</f>
        <v>90</v>
      </c>
      <c r="AN46" s="204">
        <f t="shared" si="61"/>
        <v>14.22</v>
      </c>
      <c r="AO46" s="38"/>
      <c r="AP46" s="205">
        <f t="shared" si="21"/>
        <v>0</v>
      </c>
      <c r="AQ46" s="206">
        <f t="shared" si="22"/>
        <v>0</v>
      </c>
      <c r="AR46" s="207"/>
    </row>
    <row r="47" spans="1:44" ht="12.75" customHeight="1" x14ac:dyDescent="0.2">
      <c r="A47" s="37"/>
      <c r="B47" s="139" t="s">
        <v>203</v>
      </c>
      <c r="C47" s="199" t="str">
        <f t="shared" si="49"/>
        <v>Residential.Energy - RPP - Tier 1</v>
      </c>
      <c r="D47" s="200" t="s">
        <v>246</v>
      </c>
      <c r="E47" s="139"/>
      <c r="F47" s="234">
        <f>VLOOKUP($B47,'Proposed Rates'!$D$248:$J$254,+F$11-2,FALSE)</f>
        <v>9.2999999999999999E-2</v>
      </c>
      <c r="G47" s="235">
        <f>IF(AND($S$2=1, $F$10&gt;=600), 600, IF(AND($S$2=1, AND($F$10&lt;600, $F$10&gt;=0)), $F$10, IF(AND($S$2=2, $F$10&gt;=1000), 1000, IF(AND($S$2=2, AND($F$10&lt;1000, $F$10&gt;=0)), $F$10))))</f>
        <v>500</v>
      </c>
      <c r="H47" s="204">
        <f t="shared" si="51"/>
        <v>46.5</v>
      </c>
      <c r="I47" s="38"/>
      <c r="J47" s="234">
        <f>VLOOKUP($B47,'Proposed Rates'!$D$248:$J$254,+J$11-2,FALSE)</f>
        <v>9.2999999999999999E-2</v>
      </c>
      <c r="K47" s="235">
        <f>IF(AND($S$2=1, $F$10&gt;=600), 600, IF(AND($S$2=1, AND($F$10&lt;600, $F$10&gt;=0)), $F$10, IF(AND($S$2=2, $F$10&gt;=1000), 1000, IF(AND($S$2=2, AND($F$10&lt;1000, $F$10&gt;=0)), $F$10))))</f>
        <v>500</v>
      </c>
      <c r="L47" s="204">
        <f t="shared" si="53"/>
        <v>46.5</v>
      </c>
      <c r="M47" s="38"/>
      <c r="N47" s="205">
        <f t="shared" si="5"/>
        <v>0</v>
      </c>
      <c r="O47" s="206">
        <f t="shared" si="6"/>
        <v>0</v>
      </c>
      <c r="P47" s="37"/>
      <c r="Q47" s="234">
        <f>VLOOKUP($B47,'Proposed Rates'!$D$248:$J$254,+Q$11-2,FALSE)</f>
        <v>9.2999999999999999E-2</v>
      </c>
      <c r="R47" s="235">
        <f>IF(AND($S$2=1, $F$10&gt;=600), 600, IF(AND($S$2=1, AND($F$10&lt;600, $F$10&gt;=0)), $F$10, IF(AND($S$2=2, $F$10&gt;=1000), 1000, IF(AND($S$2=2, AND($F$10&lt;1000, $F$10&gt;=0)), $F$10))))</f>
        <v>500</v>
      </c>
      <c r="S47" s="204">
        <f t="shared" si="55"/>
        <v>46.5</v>
      </c>
      <c r="T47" s="38"/>
      <c r="U47" s="205">
        <f t="shared" si="9"/>
        <v>0</v>
      </c>
      <c r="V47" s="206">
        <f t="shared" si="10"/>
        <v>0</v>
      </c>
      <c r="W47" s="37"/>
      <c r="X47" s="234">
        <f>VLOOKUP($B47,'Proposed Rates'!$D$248:$J$254,+X$11-2,FALSE)</f>
        <v>9.2999999999999999E-2</v>
      </c>
      <c r="Y47" s="235">
        <f>IF(AND($S$2=1, $F$10&gt;=600), 600, IF(AND($S$2=1, AND($F$10&lt;600, $F$10&gt;=0)), $F$10, IF(AND($S$2=2, $F$10&gt;=1000), 1000, IF(AND($S$2=2, AND($F$10&lt;1000, $F$10&gt;=0)), $F$10))))</f>
        <v>500</v>
      </c>
      <c r="Z47" s="204">
        <f t="shared" si="57"/>
        <v>46.5</v>
      </c>
      <c r="AA47" s="38"/>
      <c r="AB47" s="205">
        <f t="shared" si="13"/>
        <v>0</v>
      </c>
      <c r="AC47" s="206">
        <f t="shared" si="14"/>
        <v>0</v>
      </c>
      <c r="AD47" s="37"/>
      <c r="AE47" s="234">
        <f>VLOOKUP($B47,'Proposed Rates'!$D$248:$J$254,+AE$11-2,FALSE)</f>
        <v>9.2999999999999999E-2</v>
      </c>
      <c r="AF47" s="235">
        <f>IF(AND($S$2=1, $F$10&gt;=600), 600, IF(AND($S$2=1, AND($F$10&lt;600, $F$10&gt;=0)), $F$10, IF(AND($S$2=2, $F$10&gt;=1000), 1000, IF(AND($S$2=2, AND($F$10&lt;1000, $F$10&gt;=0)), $F$10))))</f>
        <v>500</v>
      </c>
      <c r="AG47" s="204">
        <f t="shared" si="59"/>
        <v>46.5</v>
      </c>
      <c r="AH47" s="38"/>
      <c r="AI47" s="205">
        <f t="shared" si="17"/>
        <v>0</v>
      </c>
      <c r="AJ47" s="206">
        <f t="shared" si="18"/>
        <v>0</v>
      </c>
      <c r="AK47" s="37"/>
      <c r="AL47" s="234">
        <f>VLOOKUP($B47,'Proposed Rates'!$D$248:$J$254,+AL$11-2,FALSE)</f>
        <v>9.2999999999999999E-2</v>
      </c>
      <c r="AM47" s="235">
        <f>IF(AND($S$2=1, $F$10&gt;=600), 600, IF(AND($S$2=1, AND($F$10&lt;600, $F$10&gt;=0)), $F$10, IF(AND($S$2=2, $F$10&gt;=1000), 1000, IF(AND($S$2=2, AND($F$10&lt;1000, $F$10&gt;=0)), $F$10))))</f>
        <v>500</v>
      </c>
      <c r="AN47" s="204">
        <f t="shared" si="61"/>
        <v>46.5</v>
      </c>
      <c r="AO47" s="38"/>
      <c r="AP47" s="205">
        <f t="shared" si="21"/>
        <v>0</v>
      </c>
      <c r="AQ47" s="206">
        <f t="shared" si="22"/>
        <v>0</v>
      </c>
      <c r="AR47" s="207"/>
    </row>
    <row r="48" spans="1:44" ht="12.75" customHeight="1" x14ac:dyDescent="0.2">
      <c r="A48" s="37"/>
      <c r="B48" s="139" t="s">
        <v>204</v>
      </c>
      <c r="C48" s="199" t="str">
        <f t="shared" si="49"/>
        <v>Residential.Energy - RPP - Tier 2</v>
      </c>
      <c r="D48" s="200" t="s">
        <v>246</v>
      </c>
      <c r="E48" s="139"/>
      <c r="F48" s="234">
        <f>VLOOKUP($B48,'Proposed Rates'!$D$248:$J$254,+F$11-2,FALSE)</f>
        <v>0.11</v>
      </c>
      <c r="G48" s="237">
        <f>IF(AND($S$2=1, $F$10&gt;=600), $F$10-600, IF(AND($S$2=1, AND($F$10&lt;600, $F$10&gt;=0)), 0, IF(AND($S$2=2, $F$10&gt;=1000), $F$10-1000, IF(AND($S$2=2, AND($F$10&lt;1000, $F$10&gt;=0)), 0))))</f>
        <v>0</v>
      </c>
      <c r="H48" s="204">
        <f t="shared" si="51"/>
        <v>0</v>
      </c>
      <c r="I48" s="38"/>
      <c r="J48" s="234">
        <f>VLOOKUP($B48,'Proposed Rates'!$D$248:$J$254,+J$11-2,FALSE)</f>
        <v>0.11</v>
      </c>
      <c r="K48" s="237">
        <f>IF(AND($S$2=1, $F$10&gt;=600), $F$10-600, IF(AND($S$2=1, AND($F$10&lt;600, $F$10&gt;=0)), 0, IF(AND($S$2=2, $F$10&gt;=1000), $F$10-1000, IF(AND($S$2=2, AND($F$10&lt;1000, $F$10&gt;=0)), 0))))</f>
        <v>0</v>
      </c>
      <c r="L48" s="204">
        <f t="shared" si="53"/>
        <v>0</v>
      </c>
      <c r="M48" s="38"/>
      <c r="N48" s="205">
        <f t="shared" si="5"/>
        <v>0</v>
      </c>
      <c r="O48" s="206" t="str">
        <f t="shared" si="6"/>
        <v/>
      </c>
      <c r="P48" s="37"/>
      <c r="Q48" s="234">
        <f>VLOOKUP($B48,'Proposed Rates'!$D$248:$J$254,+Q$11-2,FALSE)</f>
        <v>0.11</v>
      </c>
      <c r="R48" s="237">
        <f>IF(AND($S$2=1, $F$10&gt;=600), $F$10-600, IF(AND($S$2=1, AND($F$10&lt;600, $F$10&gt;=0)), 0, IF(AND($S$2=2, $F$10&gt;=1000), $F$10-1000, IF(AND($S$2=2, AND($F$10&lt;1000, $F$10&gt;=0)), 0))))</f>
        <v>0</v>
      </c>
      <c r="S48" s="204">
        <f t="shared" si="55"/>
        <v>0</v>
      </c>
      <c r="T48" s="38"/>
      <c r="U48" s="205">
        <f t="shared" si="9"/>
        <v>0</v>
      </c>
      <c r="V48" s="206" t="str">
        <f t="shared" si="10"/>
        <v/>
      </c>
      <c r="W48" s="37"/>
      <c r="X48" s="234">
        <f>VLOOKUP($B48,'Proposed Rates'!$D$248:$J$254,+X$11-2,FALSE)</f>
        <v>0.11</v>
      </c>
      <c r="Y48" s="237">
        <f>IF(AND($S$2=1, $F$10&gt;=600), $F$10-600, IF(AND($S$2=1, AND($F$10&lt;600, $F$10&gt;=0)), 0, IF(AND($S$2=2, $F$10&gt;=1000), $F$10-1000, IF(AND($S$2=2, AND($F$10&lt;1000, $F$10&gt;=0)), 0))))</f>
        <v>0</v>
      </c>
      <c r="Z48" s="204">
        <f t="shared" si="57"/>
        <v>0</v>
      </c>
      <c r="AA48" s="38"/>
      <c r="AB48" s="205">
        <f t="shared" si="13"/>
        <v>0</v>
      </c>
      <c r="AC48" s="206" t="str">
        <f t="shared" si="14"/>
        <v/>
      </c>
      <c r="AD48" s="37"/>
      <c r="AE48" s="234">
        <f>VLOOKUP($B48,'Proposed Rates'!$D$248:$J$254,+AE$11-2,FALSE)</f>
        <v>0.11</v>
      </c>
      <c r="AF48" s="237">
        <f>IF(AND($S$2=1, $F$10&gt;=600), $F$10-600, IF(AND($S$2=1, AND($F$10&lt;600, $F$10&gt;=0)), 0, IF(AND($S$2=2, $F$10&gt;=1000), $F$10-1000, IF(AND($S$2=2, AND($F$10&lt;1000, $F$10&gt;=0)), 0))))</f>
        <v>0</v>
      </c>
      <c r="AG48" s="204">
        <f t="shared" si="59"/>
        <v>0</v>
      </c>
      <c r="AH48" s="38"/>
      <c r="AI48" s="205">
        <f t="shared" si="17"/>
        <v>0</v>
      </c>
      <c r="AJ48" s="206" t="str">
        <f t="shared" si="18"/>
        <v/>
      </c>
      <c r="AK48" s="37"/>
      <c r="AL48" s="234">
        <f>VLOOKUP($B48,'Proposed Rates'!$D$248:$J$254,+AL$11-2,FALSE)</f>
        <v>0.11</v>
      </c>
      <c r="AM48" s="237">
        <f>IF(AND($S$2=1, $F$10&gt;=600), $F$10-600, IF(AND($S$2=1, AND($F$10&lt;600, $F$10&gt;=0)), 0, IF(AND($S$2=2, $F$10&gt;=1000), $F$10-1000, IF(AND($S$2=2, AND($F$10&lt;1000, $F$10&gt;=0)), 0))))</f>
        <v>0</v>
      </c>
      <c r="AN48" s="204">
        <f t="shared" si="61"/>
        <v>0</v>
      </c>
      <c r="AO48" s="38"/>
      <c r="AP48" s="205">
        <f t="shared" si="21"/>
        <v>0</v>
      </c>
      <c r="AQ48" s="206" t="str">
        <f t="shared" si="22"/>
        <v/>
      </c>
      <c r="AR48" s="207"/>
    </row>
    <row r="49" spans="1:44" ht="8.25"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row>
    <row r="50" spans="1:44" ht="12.75" customHeight="1" x14ac:dyDescent="0.2">
      <c r="A50" s="37"/>
      <c r="B50" s="248" t="s">
        <v>253</v>
      </c>
      <c r="C50" s="139"/>
      <c r="D50" s="139"/>
      <c r="E50" s="139"/>
      <c r="F50" s="249"/>
      <c r="G50" s="293"/>
      <c r="H50" s="251">
        <f>SUM(H41:H46,H40)</f>
        <v>99.735640999999987</v>
      </c>
      <c r="I50" s="286"/>
      <c r="J50" s="249"/>
      <c r="K50" s="250"/>
      <c r="L50" s="251">
        <f>SUM(L41:L46,L40)</f>
        <v>107.50827999999998</v>
      </c>
      <c r="M50" s="253"/>
      <c r="N50" s="252">
        <f t="shared" ref="N50:N54" si="62">L50-H50</f>
        <v>7.7726389999999981</v>
      </c>
      <c r="O50" s="254">
        <f t="shared" ref="O50:O54" si="63">IF((H50)=0,"",(N50/H50))</f>
        <v>7.7932411343303032E-2</v>
      </c>
      <c r="P50" s="37"/>
      <c r="Q50" s="250"/>
      <c r="R50" s="250"/>
      <c r="S50" s="252">
        <f>SUM(S41:S46,S40)</f>
        <v>111.33344599999998</v>
      </c>
      <c r="T50" s="253"/>
      <c r="U50" s="252">
        <f t="shared" ref="U50:U54" si="64">S50-L50</f>
        <v>3.8251659999999958</v>
      </c>
      <c r="V50" s="254">
        <f t="shared" ref="V50:V54" si="65">IF((L50)=0,"",(U50/L50))</f>
        <v>3.5580199032111723E-2</v>
      </c>
      <c r="W50" s="37"/>
      <c r="X50" s="250"/>
      <c r="Y50" s="250"/>
      <c r="Z50" s="252">
        <f>SUM(Z41:Z46,Z40)</f>
        <v>114.68344599999998</v>
      </c>
      <c r="AA50" s="253"/>
      <c r="AB50" s="252">
        <f t="shared" ref="AB50:AB54" si="66">Z50-S50</f>
        <v>3.3499999999999943</v>
      </c>
      <c r="AC50" s="254">
        <f t="shared" ref="AC50:AC54" si="67">IF((S50)=0,"",(AB50/S50))</f>
        <v>3.0089789909134718E-2</v>
      </c>
      <c r="AD50" s="37"/>
      <c r="AE50" s="250"/>
      <c r="AF50" s="250"/>
      <c r="AG50" s="252">
        <f>SUM(AG41:AG46,AG40)</f>
        <v>117.44344599999998</v>
      </c>
      <c r="AH50" s="253"/>
      <c r="AI50" s="252">
        <f t="shared" ref="AI50:AI54" si="68">AG50-Z50</f>
        <v>2.7600000000000051</v>
      </c>
      <c r="AJ50" s="254">
        <f t="shared" ref="AJ50:AJ54" si="69">IF((Z50)=0,"",(AI50/Z50))</f>
        <v>2.4066245794532592E-2</v>
      </c>
      <c r="AK50" s="37"/>
      <c r="AL50" s="250"/>
      <c r="AM50" s="250"/>
      <c r="AN50" s="252">
        <f>SUM(AN41:AN46,AN40)</f>
        <v>120.22344599999998</v>
      </c>
      <c r="AO50" s="253"/>
      <c r="AP50" s="252">
        <f t="shared" ref="AP50:AP54" si="70">AN50-AG50</f>
        <v>2.7800000000000011</v>
      </c>
      <c r="AQ50" s="254">
        <f t="shared" ref="AQ50:AQ54" si="71">IF((AG50)=0,"",(AP50/AG50))</f>
        <v>2.3670967556588911E-2</v>
      </c>
      <c r="AR50" s="255"/>
    </row>
    <row r="51" spans="1:44" ht="12.75" customHeight="1" x14ac:dyDescent="0.2">
      <c r="A51" s="37"/>
      <c r="B51" s="256" t="s">
        <v>254</v>
      </c>
      <c r="C51" s="139"/>
      <c r="D51" s="139"/>
      <c r="E51" s="139"/>
      <c r="F51" s="249">
        <v>0.13</v>
      </c>
      <c r="G51" s="38"/>
      <c r="H51" s="294">
        <f>H50*F51</f>
        <v>12.965633329999999</v>
      </c>
      <c r="I51" s="221"/>
      <c r="J51" s="249">
        <v>0.13</v>
      </c>
      <c r="K51" s="221"/>
      <c r="L51" s="204">
        <f>L50*J51</f>
        <v>13.976076399999998</v>
      </c>
      <c r="M51" s="38"/>
      <c r="N51" s="205">
        <f t="shared" si="62"/>
        <v>1.0104430699999991</v>
      </c>
      <c r="O51" s="206">
        <f t="shared" si="63"/>
        <v>7.7932411343302976E-2</v>
      </c>
      <c r="P51" s="37"/>
      <c r="Q51" s="257">
        <v>0.13</v>
      </c>
      <c r="R51" s="221"/>
      <c r="S51" s="204">
        <f>S50*Q51</f>
        <v>14.473347979999998</v>
      </c>
      <c r="T51" s="38"/>
      <c r="U51" s="205">
        <f t="shared" si="64"/>
        <v>0.4972715799999996</v>
      </c>
      <c r="V51" s="206">
        <f t="shared" si="65"/>
        <v>3.5580199032111737E-2</v>
      </c>
      <c r="W51" s="37"/>
      <c r="X51" s="257">
        <v>0.13</v>
      </c>
      <c r="Y51" s="221"/>
      <c r="Z51" s="204">
        <f>Z50*X51</f>
        <v>14.908847979999997</v>
      </c>
      <c r="AA51" s="38"/>
      <c r="AB51" s="205">
        <f t="shared" si="66"/>
        <v>0.43549999999999933</v>
      </c>
      <c r="AC51" s="206">
        <f t="shared" si="67"/>
        <v>3.0089789909134721E-2</v>
      </c>
      <c r="AD51" s="37"/>
      <c r="AE51" s="257">
        <v>0.13</v>
      </c>
      <c r="AF51" s="221"/>
      <c r="AG51" s="204">
        <f>AG50*AE51</f>
        <v>15.267647979999998</v>
      </c>
      <c r="AH51" s="38"/>
      <c r="AI51" s="205">
        <f t="shared" si="68"/>
        <v>0.35880000000000045</v>
      </c>
      <c r="AJ51" s="206">
        <f t="shared" si="69"/>
        <v>2.4066245794532579E-2</v>
      </c>
      <c r="AK51" s="37"/>
      <c r="AL51" s="257">
        <v>0.13</v>
      </c>
      <c r="AM51" s="221"/>
      <c r="AN51" s="204">
        <f>AN50*AL51</f>
        <v>15.629047979999998</v>
      </c>
      <c r="AO51" s="38"/>
      <c r="AP51" s="205">
        <f t="shared" si="70"/>
        <v>0.36139999999999972</v>
      </c>
      <c r="AQ51" s="206">
        <f t="shared" si="71"/>
        <v>2.367096755658888E-2</v>
      </c>
      <c r="AR51" s="207"/>
    </row>
    <row r="52" spans="1:44" ht="12.75" customHeight="1" x14ac:dyDescent="0.2">
      <c r="A52" s="37"/>
      <c r="B52" s="295" t="s">
        <v>279</v>
      </c>
      <c r="C52" s="139"/>
      <c r="D52" s="139"/>
      <c r="E52" s="139"/>
      <c r="F52" s="259"/>
      <c r="G52" s="38"/>
      <c r="H52" s="294">
        <f>H50+H51</f>
        <v>112.70127432999999</v>
      </c>
      <c r="I52" s="221"/>
      <c r="J52" s="259"/>
      <c r="K52" s="221"/>
      <c r="L52" s="204">
        <f>L50+L51</f>
        <v>121.48435639999998</v>
      </c>
      <c r="M52" s="38"/>
      <c r="N52" s="205">
        <f t="shared" si="62"/>
        <v>8.7830820699999919</v>
      </c>
      <c r="O52" s="206">
        <f t="shared" si="63"/>
        <v>7.7932411343302976E-2</v>
      </c>
      <c r="P52" s="37"/>
      <c r="Q52" s="221"/>
      <c r="R52" s="221"/>
      <c r="S52" s="204">
        <f>S50+S51</f>
        <v>125.80679397999998</v>
      </c>
      <c r="T52" s="38"/>
      <c r="U52" s="205">
        <f t="shared" si="64"/>
        <v>4.322437579999999</v>
      </c>
      <c r="V52" s="206">
        <f t="shared" si="65"/>
        <v>3.5580199032111758E-2</v>
      </c>
      <c r="W52" s="37"/>
      <c r="X52" s="221"/>
      <c r="Y52" s="221"/>
      <c r="Z52" s="204">
        <f>Z50+Z51</f>
        <v>129.59229397999997</v>
      </c>
      <c r="AA52" s="38"/>
      <c r="AB52" s="205">
        <f t="shared" si="66"/>
        <v>3.7854999999999848</v>
      </c>
      <c r="AC52" s="206">
        <f t="shared" si="67"/>
        <v>3.0089789909134645E-2</v>
      </c>
      <c r="AD52" s="37"/>
      <c r="AE52" s="221"/>
      <c r="AF52" s="221"/>
      <c r="AG52" s="204">
        <f>AG50+AG51</f>
        <v>132.71109397999999</v>
      </c>
      <c r="AH52" s="38"/>
      <c r="AI52" s="205">
        <f t="shared" si="68"/>
        <v>3.1188000000000216</v>
      </c>
      <c r="AJ52" s="206">
        <f t="shared" si="69"/>
        <v>2.4066245794532717E-2</v>
      </c>
      <c r="AK52" s="37"/>
      <c r="AL52" s="221"/>
      <c r="AM52" s="221"/>
      <c r="AN52" s="204">
        <f>AN50+AN51</f>
        <v>135.85249397999999</v>
      </c>
      <c r="AO52" s="38"/>
      <c r="AP52" s="205">
        <f t="shared" si="70"/>
        <v>3.1414000000000044</v>
      </c>
      <c r="AQ52" s="206">
        <f t="shared" si="71"/>
        <v>2.3670967556588932E-2</v>
      </c>
      <c r="AR52" s="207"/>
    </row>
    <row r="53" spans="1:44" ht="15.75" customHeight="1" x14ac:dyDescent="0.2">
      <c r="A53" s="37"/>
      <c r="B53" s="462" t="s">
        <v>211</v>
      </c>
      <c r="C53" s="441"/>
      <c r="D53" s="441"/>
      <c r="E53" s="139"/>
      <c r="F53" s="260">
        <f>'Proposed Rates'!E286</f>
        <v>0.13100000000000001</v>
      </c>
      <c r="G53" s="38"/>
      <c r="H53" s="296">
        <f>F53*H50</f>
        <v>13.065368970999998</v>
      </c>
      <c r="I53" s="221"/>
      <c r="J53" s="260">
        <f>'Proposed Rates'!F286</f>
        <v>0.13100000000000001</v>
      </c>
      <c r="K53" s="221"/>
      <c r="L53" s="261">
        <f>J53*L50</f>
        <v>14.083584679999998</v>
      </c>
      <c r="M53" s="38"/>
      <c r="N53" s="261">
        <f t="shared" si="62"/>
        <v>1.0182157089999997</v>
      </c>
      <c r="O53" s="263">
        <f t="shared" si="63"/>
        <v>7.7932411343303032E-2</v>
      </c>
      <c r="P53" s="37"/>
      <c r="Q53" s="262">
        <f>'Proposed Rates'!G286</f>
        <v>0.13100000000000001</v>
      </c>
      <c r="R53" s="221"/>
      <c r="S53" s="261">
        <f>Q53*S50</f>
        <v>14.584681425999998</v>
      </c>
      <c r="T53" s="38"/>
      <c r="U53" s="261">
        <f t="shared" si="64"/>
        <v>0.50109674599999998</v>
      </c>
      <c r="V53" s="263">
        <f t="shared" si="65"/>
        <v>3.5580199032111764E-2</v>
      </c>
      <c r="W53" s="37"/>
      <c r="X53" s="262">
        <f>'Proposed Rates'!H286</f>
        <v>0.13100000000000001</v>
      </c>
      <c r="Y53" s="221"/>
      <c r="Z53" s="261">
        <f>X53*Z50</f>
        <v>15.023531425999998</v>
      </c>
      <c r="AA53" s="38"/>
      <c r="AB53" s="261">
        <f t="shared" si="66"/>
        <v>0.43885000000000041</v>
      </c>
      <c r="AC53" s="263">
        <f t="shared" si="67"/>
        <v>3.0089789909134794E-2</v>
      </c>
      <c r="AD53" s="37"/>
      <c r="AE53" s="262">
        <f>'Proposed Rates'!I286</f>
        <v>0.13100000000000001</v>
      </c>
      <c r="AF53" s="221"/>
      <c r="AG53" s="261">
        <f>AE53*AG50</f>
        <v>15.385091425999999</v>
      </c>
      <c r="AH53" s="38"/>
      <c r="AI53" s="261">
        <f t="shared" si="68"/>
        <v>0.36156000000000077</v>
      </c>
      <c r="AJ53" s="263">
        <f t="shared" si="69"/>
        <v>2.4066245794532596E-2</v>
      </c>
      <c r="AK53" s="37"/>
      <c r="AL53" s="262">
        <f>'Proposed Rates'!J286</f>
        <v>0.13100000000000001</v>
      </c>
      <c r="AM53" s="221"/>
      <c r="AN53" s="261">
        <f>AL53*AN50</f>
        <v>15.749271425999998</v>
      </c>
      <c r="AO53" s="38"/>
      <c r="AP53" s="261">
        <f t="shared" si="70"/>
        <v>0.36417999999999928</v>
      </c>
      <c r="AQ53" s="263">
        <f t="shared" si="71"/>
        <v>2.3670967556588852E-2</v>
      </c>
      <c r="AR53" s="264"/>
    </row>
    <row r="54" spans="1:44" ht="12.75" customHeight="1" x14ac:dyDescent="0.2">
      <c r="A54" s="37"/>
      <c r="B54" s="464" t="s">
        <v>256</v>
      </c>
      <c r="C54" s="439"/>
      <c r="D54" s="440"/>
      <c r="E54" s="265"/>
      <c r="F54" s="266"/>
      <c r="G54" s="297"/>
      <c r="H54" s="298">
        <f>H52-H53</f>
        <v>99.635905358999992</v>
      </c>
      <c r="I54" s="267"/>
      <c r="J54" s="266"/>
      <c r="K54" s="267"/>
      <c r="L54" s="268">
        <f>L52-L53</f>
        <v>107.40077171999998</v>
      </c>
      <c r="M54" s="269"/>
      <c r="N54" s="270">
        <f t="shared" si="62"/>
        <v>7.7648663609999886</v>
      </c>
      <c r="O54" s="271">
        <f t="shared" si="63"/>
        <v>7.7932411343302935E-2</v>
      </c>
      <c r="P54" s="37"/>
      <c r="Q54" s="267"/>
      <c r="R54" s="267"/>
      <c r="S54" s="268">
        <f>S52-S53</f>
        <v>111.22211255399998</v>
      </c>
      <c r="T54" s="269"/>
      <c r="U54" s="270">
        <f t="shared" si="64"/>
        <v>3.8213408339999972</v>
      </c>
      <c r="V54" s="271">
        <f t="shared" si="65"/>
        <v>3.5580199032111737E-2</v>
      </c>
      <c r="W54" s="37"/>
      <c r="X54" s="267"/>
      <c r="Y54" s="267"/>
      <c r="Z54" s="268">
        <f>Z52-Z53</f>
        <v>114.56876255399996</v>
      </c>
      <c r="AA54" s="269"/>
      <c r="AB54" s="270">
        <f t="shared" si="66"/>
        <v>3.3466499999999826</v>
      </c>
      <c r="AC54" s="271">
        <f t="shared" si="67"/>
        <v>3.0089789909134614E-2</v>
      </c>
      <c r="AD54" s="37"/>
      <c r="AE54" s="267"/>
      <c r="AF54" s="267"/>
      <c r="AG54" s="268">
        <f>AG52-AG53</f>
        <v>117.32600255399998</v>
      </c>
      <c r="AH54" s="269"/>
      <c r="AI54" s="270">
        <f t="shared" si="68"/>
        <v>2.7572400000000243</v>
      </c>
      <c r="AJ54" s="271">
        <f t="shared" si="69"/>
        <v>2.4066245794532762E-2</v>
      </c>
      <c r="AK54" s="37"/>
      <c r="AL54" s="267"/>
      <c r="AM54" s="267"/>
      <c r="AN54" s="268">
        <f>AN52-AN53</f>
        <v>120.103222554</v>
      </c>
      <c r="AO54" s="269"/>
      <c r="AP54" s="270">
        <f t="shared" si="70"/>
        <v>2.777220000000014</v>
      </c>
      <c r="AQ54" s="271">
        <f t="shared" si="71"/>
        <v>2.3670967556589019E-2</v>
      </c>
      <c r="AR54" s="272"/>
    </row>
    <row r="55" spans="1:44" ht="8.25"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row>
    <row r="56" spans="1:44" ht="12.75" customHeight="1" x14ac:dyDescent="0.2">
      <c r="A56" s="37"/>
      <c r="B56" s="248" t="s">
        <v>257</v>
      </c>
      <c r="C56" s="139"/>
      <c r="D56" s="139"/>
      <c r="E56" s="139"/>
      <c r="F56" s="249"/>
      <c r="G56" s="293"/>
      <c r="H56" s="251">
        <f>SUM(H47:H48,H40,H41:H43)</f>
        <v>96.715640999999991</v>
      </c>
      <c r="I56" s="286"/>
      <c r="J56" s="249"/>
      <c r="K56" s="250"/>
      <c r="L56" s="251">
        <f>SUM(L47:L48,L40,L41:L43)</f>
        <v>104.48827999999999</v>
      </c>
      <c r="M56" s="253"/>
      <c r="N56" s="252">
        <f t="shared" ref="N56:N60" si="72">L56-H56</f>
        <v>7.7726389999999981</v>
      </c>
      <c r="O56" s="254">
        <f t="shared" ref="O56:O60" si="73">IF((H56)=0,"",(N56/H56))</f>
        <v>8.0365894488565695E-2</v>
      </c>
      <c r="P56" s="37"/>
      <c r="Q56" s="250"/>
      <c r="R56" s="250"/>
      <c r="S56" s="252">
        <f>SUM(S47:S48,S40,S41:S43)</f>
        <v>108.313446</v>
      </c>
      <c r="T56" s="253"/>
      <c r="U56" s="252">
        <f t="shared" ref="U56:U60" si="74">S56-L56</f>
        <v>3.8251660000000101</v>
      </c>
      <c r="V56" s="254">
        <f t="shared" ref="V56:V60" si="75">IF((L56)=0,"",(U56/L56))</f>
        <v>3.6608565094573386E-2</v>
      </c>
      <c r="W56" s="37"/>
      <c r="X56" s="250"/>
      <c r="Y56" s="250"/>
      <c r="Z56" s="252">
        <f>SUM(Z47:Z48,Z40,Z41:Z43)</f>
        <v>111.66344599999998</v>
      </c>
      <c r="AA56" s="253"/>
      <c r="AB56" s="252">
        <f t="shared" ref="AB56:AB60" si="76">Z56-S56</f>
        <v>3.3499999999999801</v>
      </c>
      <c r="AC56" s="254">
        <f t="shared" ref="AC56:AC60" si="77">IF((S56)=0,"",(AB56/S56))</f>
        <v>3.0928754681112999E-2</v>
      </c>
      <c r="AD56" s="37"/>
      <c r="AE56" s="250"/>
      <c r="AF56" s="250"/>
      <c r="AG56" s="252">
        <f>SUM(AG47:AG48,AG40,AG41:AG43)</f>
        <v>114.42344599999997</v>
      </c>
      <c r="AH56" s="253"/>
      <c r="AI56" s="252">
        <f t="shared" ref="AI56:AI60" si="78">AG56-Z56</f>
        <v>2.7599999999999909</v>
      </c>
      <c r="AJ56" s="254">
        <f t="shared" ref="AJ56:AJ60" si="79">IF((Z56)=0,"",(AI56/Z56))</f>
        <v>2.4717130796769352E-2</v>
      </c>
      <c r="AK56" s="37"/>
      <c r="AL56" s="250"/>
      <c r="AM56" s="250"/>
      <c r="AN56" s="252">
        <f>SUM(AN47:AN48,AN40,AN41:AN43)</f>
        <v>117.20344599999997</v>
      </c>
      <c r="AO56" s="253"/>
      <c r="AP56" s="252">
        <f t="shared" ref="AP56:AP60" si="80">AN56-AG56</f>
        <v>2.7800000000000011</v>
      </c>
      <c r="AQ56" s="254">
        <f t="shared" ref="AQ56:AQ60" si="81">IF((AG56)=0,"",(AP56/AG56))</f>
        <v>2.4295719952360129E-2</v>
      </c>
      <c r="AR56" s="255"/>
    </row>
    <row r="57" spans="1:44" ht="12.75" customHeight="1" x14ac:dyDescent="0.2">
      <c r="A57" s="37"/>
      <c r="B57" s="256" t="s">
        <v>254</v>
      </c>
      <c r="C57" s="139"/>
      <c r="D57" s="139"/>
      <c r="E57" s="139"/>
      <c r="F57" s="249">
        <v>0.13</v>
      </c>
      <c r="G57" s="293"/>
      <c r="H57" s="294">
        <f>H56*F57</f>
        <v>12.573033329999999</v>
      </c>
      <c r="I57" s="221"/>
      <c r="J57" s="249">
        <v>0.13</v>
      </c>
      <c r="K57" s="257"/>
      <c r="L57" s="204">
        <f>L56*J57</f>
        <v>13.583476399999999</v>
      </c>
      <c r="M57" s="38"/>
      <c r="N57" s="205">
        <f t="shared" si="72"/>
        <v>1.0104430699999991</v>
      </c>
      <c r="O57" s="206">
        <f t="shared" si="73"/>
        <v>8.036589448856564E-2</v>
      </c>
      <c r="P57" s="37"/>
      <c r="Q57" s="249">
        <v>0.13</v>
      </c>
      <c r="R57" s="257"/>
      <c r="S57" s="204">
        <f>S56*Q57</f>
        <v>14.08074798</v>
      </c>
      <c r="T57" s="38"/>
      <c r="U57" s="205">
        <f t="shared" si="74"/>
        <v>0.49727158000000138</v>
      </c>
      <c r="V57" s="206">
        <f t="shared" si="75"/>
        <v>3.6608565094573393E-2</v>
      </c>
      <c r="W57" s="37"/>
      <c r="X57" s="249">
        <v>0.13</v>
      </c>
      <c r="Y57" s="257"/>
      <c r="Z57" s="204">
        <f>Z56*X57</f>
        <v>14.516247979999997</v>
      </c>
      <c r="AA57" s="38"/>
      <c r="AB57" s="205">
        <f t="shared" si="76"/>
        <v>0.43549999999999756</v>
      </c>
      <c r="AC57" s="206">
        <f t="shared" si="77"/>
        <v>3.0928754681113009E-2</v>
      </c>
      <c r="AD57" s="37"/>
      <c r="AE57" s="249">
        <v>0.13</v>
      </c>
      <c r="AF57" s="257"/>
      <c r="AG57" s="204">
        <f>AG56*AE57</f>
        <v>14.875047979999996</v>
      </c>
      <c r="AH57" s="38"/>
      <c r="AI57" s="205">
        <f t="shared" si="78"/>
        <v>0.35879999999999868</v>
      </c>
      <c r="AJ57" s="206">
        <f t="shared" si="79"/>
        <v>2.4717130796769342E-2</v>
      </c>
      <c r="AK57" s="37"/>
      <c r="AL57" s="249">
        <v>0.13</v>
      </c>
      <c r="AM57" s="257"/>
      <c r="AN57" s="204">
        <f>AN56*AL57</f>
        <v>15.236447979999996</v>
      </c>
      <c r="AO57" s="38"/>
      <c r="AP57" s="205">
        <f t="shared" si="80"/>
        <v>0.36139999999999972</v>
      </c>
      <c r="AQ57" s="206">
        <f t="shared" si="81"/>
        <v>2.4295719952360101E-2</v>
      </c>
      <c r="AR57" s="207"/>
    </row>
    <row r="58" spans="1:44" ht="12.75" customHeight="1" x14ac:dyDescent="0.2">
      <c r="A58" s="37"/>
      <c r="B58" s="295" t="s">
        <v>280</v>
      </c>
      <c r="C58" s="139"/>
      <c r="D58" s="139"/>
      <c r="E58" s="139"/>
      <c r="F58" s="259"/>
      <c r="G58" s="38"/>
      <c r="H58" s="294">
        <f>H56+H57</f>
        <v>109.28867432999999</v>
      </c>
      <c r="I58" s="221"/>
      <c r="J58" s="259"/>
      <c r="K58" s="221"/>
      <c r="L58" s="204">
        <f>L56+L57</f>
        <v>118.07175639999998</v>
      </c>
      <c r="M58" s="38"/>
      <c r="N58" s="205">
        <f t="shared" si="72"/>
        <v>8.7830820699999919</v>
      </c>
      <c r="O58" s="206">
        <f t="shared" si="73"/>
        <v>8.036589448856564E-2</v>
      </c>
      <c r="P58" s="37"/>
      <c r="Q58" s="221"/>
      <c r="R58" s="221"/>
      <c r="S58" s="204">
        <f>S56+S57</f>
        <v>122.39419398</v>
      </c>
      <c r="T58" s="38"/>
      <c r="U58" s="205">
        <f t="shared" si="74"/>
        <v>4.3224375800000132</v>
      </c>
      <c r="V58" s="206">
        <f t="shared" si="75"/>
        <v>3.66085650945734E-2</v>
      </c>
      <c r="W58" s="37"/>
      <c r="X58" s="221"/>
      <c r="Y58" s="221"/>
      <c r="Z58" s="204">
        <f>Z56+Z57</f>
        <v>126.17969397999998</v>
      </c>
      <c r="AA58" s="38"/>
      <c r="AB58" s="205">
        <f t="shared" si="76"/>
        <v>3.7854999999999848</v>
      </c>
      <c r="AC58" s="206">
        <f t="shared" si="77"/>
        <v>3.0928754681113061E-2</v>
      </c>
      <c r="AD58" s="37"/>
      <c r="AE58" s="221"/>
      <c r="AF58" s="221"/>
      <c r="AG58" s="204">
        <f>AG56+AG57</f>
        <v>129.29849397999996</v>
      </c>
      <c r="AH58" s="38"/>
      <c r="AI58" s="205">
        <f t="shared" si="78"/>
        <v>3.1187999999999789</v>
      </c>
      <c r="AJ58" s="206">
        <f t="shared" si="79"/>
        <v>2.4717130796769265E-2</v>
      </c>
      <c r="AK58" s="37"/>
      <c r="AL58" s="221"/>
      <c r="AM58" s="221"/>
      <c r="AN58" s="204">
        <f>AN56+AN57</f>
        <v>132.43989397999997</v>
      </c>
      <c r="AO58" s="38"/>
      <c r="AP58" s="205">
        <f t="shared" si="80"/>
        <v>3.1414000000000044</v>
      </c>
      <c r="AQ58" s="206">
        <f t="shared" si="81"/>
        <v>2.4295719952360156E-2</v>
      </c>
      <c r="AR58" s="207"/>
    </row>
    <row r="59" spans="1:44" ht="15.75" customHeight="1" x14ac:dyDescent="0.2">
      <c r="A59" s="37"/>
      <c r="B59" s="462" t="s">
        <v>211</v>
      </c>
      <c r="C59" s="441"/>
      <c r="D59" s="441"/>
      <c r="E59" s="139"/>
      <c r="F59" s="260">
        <f>F53</f>
        <v>0.13100000000000001</v>
      </c>
      <c r="G59" s="38"/>
      <c r="H59" s="296">
        <f>F59*H56</f>
        <v>12.669748970999999</v>
      </c>
      <c r="I59" s="221"/>
      <c r="J59" s="260">
        <f>J53</f>
        <v>0.13100000000000001</v>
      </c>
      <c r="K59" s="221"/>
      <c r="L59" s="261">
        <f>J59*L56</f>
        <v>13.687964679999999</v>
      </c>
      <c r="M59" s="38"/>
      <c r="N59" s="261">
        <f t="shared" si="72"/>
        <v>1.0182157089999997</v>
      </c>
      <c r="O59" s="263">
        <f t="shared" si="73"/>
        <v>8.0365894488565695E-2</v>
      </c>
      <c r="P59" s="37"/>
      <c r="Q59" s="262">
        <f>Q53</f>
        <v>0.13100000000000001</v>
      </c>
      <c r="R59" s="221"/>
      <c r="S59" s="261">
        <f>Q59*S56</f>
        <v>14.189061426</v>
      </c>
      <c r="T59" s="38"/>
      <c r="U59" s="261">
        <f t="shared" si="74"/>
        <v>0.50109674600000176</v>
      </c>
      <c r="V59" s="263">
        <f t="shared" si="75"/>
        <v>3.6608565094573421E-2</v>
      </c>
      <c r="W59" s="37"/>
      <c r="X59" s="262">
        <f>X53</f>
        <v>0.13100000000000001</v>
      </c>
      <c r="Y59" s="221"/>
      <c r="Z59" s="261">
        <f>X59*Z56</f>
        <v>14.627911425999997</v>
      </c>
      <c r="AA59" s="38"/>
      <c r="AB59" s="261">
        <f t="shared" si="76"/>
        <v>0.43884999999999685</v>
      </c>
      <c r="AC59" s="263">
        <f t="shared" si="77"/>
        <v>3.092875468111296E-2</v>
      </c>
      <c r="AD59" s="37"/>
      <c r="AE59" s="262">
        <f>AE53</f>
        <v>0.13100000000000001</v>
      </c>
      <c r="AF59" s="221"/>
      <c r="AG59" s="261">
        <f>AE59*AG56</f>
        <v>14.989471425999996</v>
      </c>
      <c r="AH59" s="38"/>
      <c r="AI59" s="261">
        <f t="shared" si="78"/>
        <v>0.36155999999999899</v>
      </c>
      <c r="AJ59" s="263">
        <f t="shared" si="79"/>
        <v>2.4717130796769363E-2</v>
      </c>
      <c r="AK59" s="37"/>
      <c r="AL59" s="262">
        <f>AL53</f>
        <v>0.13100000000000001</v>
      </c>
      <c r="AM59" s="221"/>
      <c r="AN59" s="261">
        <f>AL59*AN56</f>
        <v>15.353651425999997</v>
      </c>
      <c r="AO59" s="38"/>
      <c r="AP59" s="261">
        <f t="shared" si="80"/>
        <v>0.36418000000000106</v>
      </c>
      <c r="AQ59" s="263">
        <f t="shared" si="81"/>
        <v>2.4295719952360191E-2</v>
      </c>
      <c r="AR59" s="264"/>
    </row>
    <row r="60" spans="1:44" ht="12.75" customHeight="1" x14ac:dyDescent="0.2">
      <c r="A60" s="37"/>
      <c r="B60" s="464" t="s">
        <v>259</v>
      </c>
      <c r="C60" s="439"/>
      <c r="D60" s="440"/>
      <c r="E60" s="265"/>
      <c r="F60" s="273"/>
      <c r="G60" s="299"/>
      <c r="H60" s="300">
        <f>H58-H59</f>
        <v>96.618925358999988</v>
      </c>
      <c r="I60" s="274"/>
      <c r="J60" s="273"/>
      <c r="K60" s="274"/>
      <c r="L60" s="275">
        <f>L58-L59</f>
        <v>104.38379171999999</v>
      </c>
      <c r="M60" s="276"/>
      <c r="N60" s="277">
        <f t="shared" si="72"/>
        <v>7.7648663610000028</v>
      </c>
      <c r="O60" s="278">
        <f t="shared" si="73"/>
        <v>8.0365894488565751E-2</v>
      </c>
      <c r="P60" s="37"/>
      <c r="Q60" s="274"/>
      <c r="R60" s="274"/>
      <c r="S60" s="275">
        <f>S58-S59</f>
        <v>108.205132554</v>
      </c>
      <c r="T60" s="276"/>
      <c r="U60" s="277">
        <f t="shared" si="74"/>
        <v>3.8213408340000115</v>
      </c>
      <c r="V60" s="278">
        <f t="shared" si="75"/>
        <v>3.66085650945734E-2</v>
      </c>
      <c r="W60" s="37"/>
      <c r="X60" s="274"/>
      <c r="Y60" s="274"/>
      <c r="Z60" s="275">
        <f>Z58-Z59</f>
        <v>111.55178255399998</v>
      </c>
      <c r="AA60" s="276"/>
      <c r="AB60" s="277">
        <f t="shared" si="76"/>
        <v>3.3466499999999826</v>
      </c>
      <c r="AC60" s="278">
        <f t="shared" si="77"/>
        <v>3.0928754681113023E-2</v>
      </c>
      <c r="AD60" s="37"/>
      <c r="AE60" s="274"/>
      <c r="AF60" s="274"/>
      <c r="AG60" s="275">
        <f>AG58-AG59</f>
        <v>114.30902255399997</v>
      </c>
      <c r="AH60" s="276"/>
      <c r="AI60" s="277">
        <f t="shared" si="78"/>
        <v>2.7572399999999817</v>
      </c>
      <c r="AJ60" s="278">
        <f t="shared" si="79"/>
        <v>2.4717130796769269E-2</v>
      </c>
      <c r="AK60" s="37"/>
      <c r="AL60" s="274"/>
      <c r="AM60" s="274"/>
      <c r="AN60" s="275">
        <f>AN58-AN59</f>
        <v>117.08624255399997</v>
      </c>
      <c r="AO60" s="276"/>
      <c r="AP60" s="277">
        <f t="shared" si="80"/>
        <v>2.7772199999999998</v>
      </c>
      <c r="AQ60" s="278">
        <f t="shared" si="81"/>
        <v>2.4295719952360118E-2</v>
      </c>
      <c r="AR60" s="272"/>
    </row>
    <row r="61" spans="1:44" ht="8.25"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row>
    <row r="62" spans="1:44" ht="12.75"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row>
    <row r="63" spans="1:44" ht="12.75"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row>
    <row r="64" spans="1:44" ht="12.7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row>
    <row r="65" spans="1:44" ht="15.75" customHeight="1" x14ac:dyDescent="0.2">
      <c r="A65" s="283" t="s">
        <v>281</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3.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8.25" customHeight="1" x14ac:dyDescent="0.2">
      <c r="A67" s="37" t="s">
        <v>262</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75" customHeight="1" x14ac:dyDescent="0.2">
      <c r="A68" s="37" t="s">
        <v>263</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7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75" customHeight="1" x14ac:dyDescent="0.2">
      <c r="A70" s="37" t="s">
        <v>264</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75" customHeight="1" x14ac:dyDescent="0.2">
      <c r="A71" s="37" t="s">
        <v>265</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7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75" customHeight="1" x14ac:dyDescent="0.2">
      <c r="A73" s="37" t="s">
        <v>266</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75" customHeight="1" x14ac:dyDescent="0.2">
      <c r="A74" s="37" t="s">
        <v>267</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75" customHeight="1" x14ac:dyDescent="0.2">
      <c r="A75" s="37" t="s">
        <v>268</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75" customHeight="1" x14ac:dyDescent="0.2">
      <c r="A76" s="37" t="s">
        <v>269</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75" customHeight="1" x14ac:dyDescent="0.2">
      <c r="A77" s="37" t="s">
        <v>270</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7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75" customHeight="1" x14ac:dyDescent="0.2">
      <c r="A79" s="284"/>
      <c r="B79" s="37" t="s">
        <v>271</v>
      </c>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75" customHeight="1" x14ac:dyDescent="0.2">
      <c r="A81" s="37"/>
      <c r="B81" s="37" t="s">
        <v>272</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7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row>
    <row r="193" spans="1:44"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row>
    <row r="194" spans="1:44"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row>
    <row r="195" spans="1:44"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row>
    <row r="196" spans="1:44"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row>
    <row r="197" spans="1:44"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row>
    <row r="198" spans="1:44"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row>
    <row r="199" spans="1:44"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row>
    <row r="200" spans="1:44"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row>
    <row r="201" spans="1:44"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row>
    <row r="202" spans="1:44"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row>
    <row r="203" spans="1:44"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row>
    <row r="204" spans="1:44"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row>
    <row r="205" spans="1:44"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row>
    <row r="206" spans="1:44"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row>
    <row r="207" spans="1:44"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row>
    <row r="208" spans="1:44"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row>
    <row r="209" spans="1:44"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row>
    <row r="210" spans="1:44"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row>
    <row r="211" spans="1:44"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row>
    <row r="212" spans="1:44"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row>
    <row r="213" spans="1:44"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row>
    <row r="214" spans="1:44"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row>
    <row r="215" spans="1:44"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row>
    <row r="216" spans="1:44"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row>
    <row r="217" spans="1:44"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row>
    <row r="218" spans="1:44"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row>
    <row r="219" spans="1:44"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row>
    <row r="220" spans="1:44"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row>
    <row r="221" spans="1:44"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row>
    <row r="222" spans="1:44"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row>
    <row r="223" spans="1:44"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row>
    <row r="224" spans="1:44"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row>
    <row r="225" spans="1:44"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row>
    <row r="226" spans="1:44"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row>
    <row r="227" spans="1:44"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row>
    <row r="228" spans="1:44"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row>
    <row r="229" spans="1:44"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row>
    <row r="230" spans="1:44"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row>
    <row r="231" spans="1:44"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row>
    <row r="232" spans="1:44"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row>
    <row r="233" spans="1:44"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row>
    <row r="234" spans="1:44"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row>
    <row r="235" spans="1:44"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row>
    <row r="236" spans="1:44"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row>
    <row r="237" spans="1:44"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row>
    <row r="238" spans="1:44"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row>
    <row r="239" spans="1:44"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row>
    <row r="240" spans="1:44"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row>
    <row r="241" spans="1:44"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row>
    <row r="242" spans="1:44" ht="12.75"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row>
    <row r="243" spans="1:44" ht="12.75"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row>
    <row r="244" spans="1:44" ht="12.75"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row>
    <row r="245" spans="1:44" ht="12.75"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row>
    <row r="246" spans="1:44" ht="12.75"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row>
    <row r="247" spans="1:44" ht="12.75"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row>
    <row r="248" spans="1:44" ht="12.75"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row>
    <row r="249" spans="1:44" ht="12.75"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row>
    <row r="250" spans="1:44" ht="12.75"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row>
    <row r="251" spans="1:44" ht="12.75"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row>
    <row r="252" spans="1:44" ht="12.75"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row>
    <row r="253" spans="1:44" ht="12.75"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row>
    <row r="254" spans="1:44" ht="12.75"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row>
    <row r="255" spans="1:44" ht="12.75"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row>
    <row r="256" spans="1:44" ht="12.75"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row>
    <row r="257" spans="1:44" ht="12.75"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row>
    <row r="258" spans="1:44" ht="12.75"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row>
    <row r="259" spans="1:44" ht="12.75"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row>
    <row r="260" spans="1:44" ht="12.75"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row>
    <row r="261" spans="1:44" ht="12.75"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row>
    <row r="262" spans="1:44" ht="12.75"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row>
    <row r="263" spans="1:44" ht="12.75"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row>
    <row r="264" spans="1:44" ht="12.75"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row>
    <row r="265" spans="1:44" ht="12.75"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row>
    <row r="266" spans="1:44" ht="12.75"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row>
    <row r="267" spans="1:44" ht="12.75"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row>
    <row r="268" spans="1:44" ht="12.75"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row>
    <row r="269" spans="1:44" ht="12.75"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row>
    <row r="270" spans="1:44" ht="12.75"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row>
    <row r="271" spans="1:44" ht="12.75"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row>
    <row r="272" spans="1:44" ht="12.75"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row>
    <row r="273" spans="1:44" ht="12.75"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row>
    <row r="274" spans="1:44" ht="12.75"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row>
    <row r="275" spans="1:44" ht="12.75"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row>
    <row r="276" spans="1:44" ht="12.75"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row>
    <row r="277" spans="1:44" ht="12.75"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row>
    <row r="278" spans="1:44" ht="12.75"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row>
    <row r="279" spans="1:44" ht="12.75"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row>
    <row r="280" spans="1:44" ht="12.75"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row>
    <row r="281" spans="1:44" ht="12.75"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row>
    <row r="282" spans="1:44" ht="15.75" customHeight="1" x14ac:dyDescent="0.2"/>
    <row r="283" spans="1:44" ht="15.75" customHeight="1" x14ac:dyDescent="0.2"/>
    <row r="284" spans="1:44" ht="15.75" customHeight="1" x14ac:dyDescent="0.2"/>
    <row r="285" spans="1:44" ht="15.75" customHeight="1" x14ac:dyDescent="0.2"/>
    <row r="286" spans="1:44" ht="15.75" customHeight="1" x14ac:dyDescent="0.2"/>
    <row r="287" spans="1:44" ht="15.75" customHeight="1" x14ac:dyDescent="0.2"/>
    <row r="288" spans="1:4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B00-000000000000}">
      <formula1>"TOU,non-TOU"</formula1>
    </dataValidation>
    <dataValidation type="list" allowBlank="1" showErrorMessage="1" sqref="E15:E28 E30:E36 E38:E39 E41:E49 E55 E61" xr:uid="{00000000-0002-0000-0B00-000001000000}">
      <formula1>#REF!</formula1>
    </dataValidation>
    <dataValidation type="list" allowBlank="1" showInputMessage="1" showErrorMessage="1" prompt="Select Charge Unit - monthly, per kWh, per kW" sqref="D15:D28 D30:D36 D38:D39 D41:D49 D55 D61" xr:uid="{00000000-0002-0000-0B00-000002000000}">
      <formula1>"Monthly,per kWh,per kW"</formula1>
    </dataValidation>
  </dataValidations>
  <pageMargins left="0.74803149606299213" right="0.74803149606299213" top="0.98425196850393704" bottom="0.98425196850393704"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4.42578125" customWidth="1"/>
    <col min="4" max="4" width="11.42578125" customWidth="1"/>
    <col min="5" max="5" width="1.42578125" customWidth="1"/>
    <col min="6" max="6" width="10.140625" customWidth="1"/>
    <col min="7" max="7" width="7.5703125" customWidth="1"/>
    <col min="8" max="8" width="8.5703125" customWidth="1"/>
    <col min="9" max="9" width="1.42578125" customWidth="1"/>
    <col min="10" max="10" width="9.5703125" customWidth="1"/>
    <col min="11" max="11" width="7.5703125" customWidth="1"/>
    <col min="12" max="12" width="8.5703125" customWidth="1"/>
    <col min="13" max="13" width="1" customWidth="1"/>
    <col min="14" max="14" width="9.140625" customWidth="1"/>
    <col min="15" max="15" width="9.42578125" customWidth="1"/>
    <col min="16" max="16" width="1.28515625" customWidth="1"/>
    <col min="17" max="17" width="9.5703125" customWidth="1"/>
    <col min="18" max="18" width="7.5703125" customWidth="1"/>
    <col min="19" max="19" width="8.5703125" customWidth="1"/>
    <col min="20" max="20" width="1.28515625" customWidth="1"/>
    <col min="21" max="21" width="9.140625" customWidth="1"/>
    <col min="22" max="22" width="9.42578125" customWidth="1"/>
    <col min="23" max="23" width="0.7109375" customWidth="1"/>
    <col min="24" max="24" width="9.5703125" customWidth="1"/>
    <col min="25" max="25" width="7.5703125" customWidth="1"/>
    <col min="26" max="26" width="8.5703125" customWidth="1"/>
    <col min="27" max="27" width="1.42578125" customWidth="1"/>
    <col min="28" max="28" width="9.140625" customWidth="1"/>
    <col min="29" max="29" width="9.42578125" customWidth="1"/>
    <col min="30" max="30" width="0.85546875" customWidth="1"/>
    <col min="31" max="31" width="9.5703125" customWidth="1"/>
    <col min="32" max="32" width="7.5703125" customWidth="1"/>
    <col min="33" max="33" width="8.5703125" customWidth="1"/>
    <col min="34" max="34" width="2.85546875" customWidth="1"/>
    <col min="35" max="35" width="9.140625" customWidth="1"/>
    <col min="36" max="36" width="9.42578125" customWidth="1"/>
    <col min="37" max="37" width="0.42578125" customWidth="1"/>
    <col min="38" max="38" width="9.5703125" customWidth="1"/>
    <col min="39" max="39" width="7.5703125" customWidth="1"/>
    <col min="40" max="40" width="8.5703125" customWidth="1"/>
    <col min="41" max="41" width="2.85546875" customWidth="1"/>
    <col min="42" max="42" width="9.140625" customWidth="1"/>
    <col min="43" max="43" width="9.42578125" customWidth="1"/>
    <col min="44" max="44" width="1.140625" customWidth="1"/>
    <col min="45" max="46" width="10.85546875" customWidth="1"/>
    <col min="47" max="54" width="12.42578125" customWidth="1"/>
  </cols>
  <sheetData>
    <row r="1" spans="1:54" ht="6" customHeight="1" x14ac:dyDescent="0.25">
      <c r="A1" s="3"/>
      <c r="B1" s="3"/>
      <c r="C1" s="3"/>
      <c r="D1" s="3"/>
      <c r="E1" s="3"/>
      <c r="F1" s="3"/>
      <c r="G1" s="3"/>
      <c r="H1" s="3"/>
      <c r="I1" s="3"/>
      <c r="J1" s="3"/>
      <c r="K1" s="3"/>
      <c r="L1" s="3"/>
      <c r="M1" s="3"/>
      <c r="N1" s="3"/>
      <c r="O1" s="3"/>
      <c r="P1" s="3"/>
      <c r="Q1" s="3"/>
      <c r="R1" s="3"/>
      <c r="S1" s="466" t="s">
        <v>228</v>
      </c>
      <c r="T1" s="467"/>
      <c r="U1" s="467"/>
      <c r="V1" s="467"/>
      <c r="W1" s="467"/>
      <c r="X1" s="467"/>
      <c r="Y1" s="468"/>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18.75" customHeight="1" x14ac:dyDescent="0.25">
      <c r="A2" s="37"/>
      <c r="B2" s="37"/>
      <c r="C2" s="183"/>
      <c r="D2" s="183"/>
      <c r="E2" s="183"/>
      <c r="F2" s="183" t="s">
        <v>229</v>
      </c>
      <c r="G2" s="183"/>
      <c r="H2" s="183"/>
      <c r="I2" s="183"/>
      <c r="J2" s="183"/>
      <c r="K2" s="183"/>
      <c r="L2" s="183"/>
      <c r="M2" s="183"/>
      <c r="N2" s="183"/>
      <c r="O2" s="183"/>
      <c r="P2" s="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c r="AS2" s="37"/>
      <c r="AT2" s="37"/>
      <c r="AU2" s="3"/>
      <c r="AV2" s="3"/>
      <c r="AW2" s="3"/>
      <c r="AX2" s="3"/>
      <c r="AY2" s="3"/>
      <c r="AZ2" s="3"/>
      <c r="BA2" s="3"/>
      <c r="BB2" s="3"/>
    </row>
    <row r="3" spans="1:54" ht="18.75" customHeight="1" x14ac:dyDescent="0.25">
      <c r="A3" s="37"/>
      <c r="B3" s="37"/>
      <c r="C3" s="183"/>
      <c r="D3" s="183"/>
      <c r="E3" s="183"/>
      <c r="F3" s="183" t="s">
        <v>231</v>
      </c>
      <c r="G3" s="183"/>
      <c r="H3" s="183"/>
      <c r="I3" s="183"/>
      <c r="J3" s="183"/>
      <c r="K3" s="183"/>
      <c r="L3" s="183"/>
      <c r="M3" s="183"/>
      <c r="N3" s="183"/>
      <c r="O3" s="183"/>
      <c r="P3" s="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
      <c r="AV3" s="3"/>
      <c r="AW3" s="3"/>
      <c r="AX3" s="3"/>
      <c r="AY3" s="3"/>
      <c r="AZ3" s="3"/>
      <c r="BA3" s="3"/>
      <c r="BB3" s="3"/>
    </row>
    <row r="4" spans="1:54" ht="7.5" customHeight="1" x14ac:dyDescent="0.2">
      <c r="A4" s="37"/>
      <c r="B4" s="37"/>
      <c r="C4" s="37"/>
      <c r="D4" s="37"/>
      <c r="E4" s="37"/>
      <c r="F4" s="37"/>
      <c r="G4" s="37"/>
      <c r="H4" s="37"/>
      <c r="I4" s="37"/>
      <c r="J4" s="37"/>
      <c r="K4" s="37"/>
      <c r="L4" s="3"/>
      <c r="M4" s="3"/>
      <c r="N4" s="3"/>
      <c r="O4" s="3"/>
      <c r="P4" s="3"/>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
      <c r="AV4" s="3"/>
      <c r="AW4" s="3"/>
      <c r="AX4" s="3"/>
      <c r="AY4" s="3"/>
      <c r="AZ4" s="3"/>
      <c r="BA4" s="3"/>
      <c r="BB4" s="3"/>
    </row>
    <row r="5" spans="1:54" ht="7.5" customHeight="1" x14ac:dyDescent="0.2">
      <c r="A5" s="37"/>
      <c r="B5" s="37"/>
      <c r="C5" s="37"/>
      <c r="D5" s="37"/>
      <c r="E5" s="37"/>
      <c r="F5" s="37"/>
      <c r="G5" s="37"/>
      <c r="H5" s="37"/>
      <c r="I5" s="37"/>
      <c r="J5" s="37"/>
      <c r="K5" s="37"/>
      <c r="L5" s="3"/>
      <c r="M5" s="3"/>
      <c r="N5" s="3"/>
      <c r="O5" s="3"/>
      <c r="P5" s="3"/>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
      <c r="AV5" s="3"/>
      <c r="AW5" s="3"/>
      <c r="AX5" s="3"/>
      <c r="AY5" s="3"/>
      <c r="AZ5" s="3"/>
      <c r="BA5" s="3"/>
      <c r="BB5" s="3"/>
    </row>
    <row r="6" spans="1:54" ht="12.75" customHeight="1" x14ac:dyDescent="0.2">
      <c r="A6" s="37"/>
      <c r="B6" s="138" t="s">
        <v>232</v>
      </c>
      <c r="C6" s="37"/>
      <c r="D6" s="303" t="s">
        <v>157</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
      <c r="AV6" s="3"/>
      <c r="AW6" s="3"/>
      <c r="AX6" s="3"/>
      <c r="AY6" s="3"/>
      <c r="AZ6" s="3"/>
      <c r="BA6" s="3"/>
      <c r="BB6" s="3"/>
    </row>
    <row r="7" spans="1:54" ht="7.5"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
      <c r="AV7" s="3"/>
      <c r="AW7" s="3"/>
      <c r="AX7" s="3"/>
      <c r="AY7" s="3"/>
      <c r="AZ7" s="3"/>
      <c r="BA7" s="3"/>
      <c r="BB7" s="3"/>
    </row>
    <row r="8" spans="1:54" ht="12.75"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
      <c r="AV8" s="3"/>
      <c r="AW8" s="3"/>
      <c r="AX8" s="3"/>
      <c r="AY8" s="3"/>
      <c r="AZ8" s="3"/>
      <c r="BA8" s="3"/>
      <c r="BB8" s="3"/>
    </row>
    <row r="9" spans="1:54" ht="12.75"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
      <c r="AV9" s="3"/>
      <c r="AW9" s="3"/>
      <c r="AX9" s="3"/>
      <c r="AY9" s="3"/>
      <c r="AZ9" s="3"/>
      <c r="BA9" s="3"/>
      <c r="BB9" s="3"/>
    </row>
    <row r="10" spans="1:54" ht="12.75" customHeight="1" x14ac:dyDescent="0.2">
      <c r="A10" s="37"/>
      <c r="B10" s="37"/>
      <c r="C10" s="37"/>
      <c r="D10" s="125" t="s">
        <v>235</v>
      </c>
      <c r="E10" s="125"/>
      <c r="F10" s="190">
        <v>620</v>
      </c>
      <c r="G10" s="125" t="s">
        <v>282</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
      <c r="AV10" s="3"/>
      <c r="AW10" s="3"/>
      <c r="AX10" s="3"/>
      <c r="AY10" s="3"/>
      <c r="AZ10" s="3"/>
      <c r="BA10" s="3"/>
      <c r="BB10" s="3"/>
    </row>
    <row r="11" spans="1:54" ht="12.75"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c r="AS11" s="37"/>
      <c r="AT11" s="37"/>
      <c r="AU11" s="3"/>
      <c r="AV11" s="3"/>
      <c r="AW11" s="3"/>
      <c r="AX11" s="3"/>
      <c r="AY11" s="3"/>
      <c r="AZ11" s="3"/>
      <c r="BA11" s="3"/>
      <c r="BB11" s="3"/>
    </row>
    <row r="12" spans="1:54" ht="12.75"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c r="AS12" s="128"/>
      <c r="AT12" s="128"/>
      <c r="AU12" s="3"/>
      <c r="AV12" s="3"/>
      <c r="AW12" s="3"/>
      <c r="AX12" s="3"/>
      <c r="AY12" s="3"/>
      <c r="AZ12" s="3"/>
      <c r="BA12" s="3"/>
      <c r="BB12" s="3"/>
    </row>
    <row r="13" spans="1:54" ht="12.75"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c r="AS13" s="192"/>
      <c r="AT13" s="192"/>
      <c r="AU13" s="3"/>
      <c r="AV13" s="3"/>
      <c r="AW13" s="3"/>
      <c r="AX13" s="3"/>
      <c r="AY13" s="3"/>
      <c r="AZ13" s="3"/>
      <c r="BA13" s="3"/>
      <c r="BB13" s="3"/>
    </row>
    <row r="14" spans="1:54" ht="12.75"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c r="AS14" s="192"/>
      <c r="AT14" s="192"/>
      <c r="AU14" s="3"/>
      <c r="AV14" s="3"/>
      <c r="AW14" s="3"/>
      <c r="AX14" s="3"/>
      <c r="AY14" s="3"/>
      <c r="AZ14" s="3"/>
      <c r="BA14" s="3"/>
      <c r="BB14" s="3"/>
    </row>
    <row r="15" spans="1:54" ht="12.75" customHeight="1" x14ac:dyDescent="0.2">
      <c r="A15" s="37"/>
      <c r="B15" s="139" t="s">
        <v>156</v>
      </c>
      <c r="C15" s="199" t="str">
        <f t="shared" ref="C15:C28" si="0">D$6&amp;"."&amp;B15</f>
        <v>Residential.Monthly Service Charge</v>
      </c>
      <c r="D15" s="200" t="s">
        <v>244</v>
      </c>
      <c r="E15" s="139"/>
      <c r="F15" s="201">
        <f>IFERROR(VLOOKUP($C15,'Proposed Rates'!$B:$J,F$11,FALSE),0)</f>
        <v>34.26</v>
      </c>
      <c r="G15" s="202">
        <f t="shared" ref="G15:G28" si="1">IF($D15="Monthly",1,IF($D15="per KWH",$F$10,0))</f>
        <v>1</v>
      </c>
      <c r="H15" s="204">
        <f t="shared" ref="H15:H28" si="2">G15*F15</f>
        <v>34.26</v>
      </c>
      <c r="I15" s="38"/>
      <c r="J15" s="201">
        <f>IFERROR(VLOOKUP($C15,'Proposed Rates'!$B:$J,J$11,FALSE),0)</f>
        <v>41.13</v>
      </c>
      <c r="K15" s="202">
        <f t="shared" ref="K15:K28" si="3">IF($D15="Monthly",1,IF($D15="per KWH",$F$10,0))</f>
        <v>1</v>
      </c>
      <c r="L15" s="204">
        <f t="shared" ref="L15:L28" si="4">K15*J15</f>
        <v>41.13</v>
      </c>
      <c r="M15" s="38"/>
      <c r="N15" s="205">
        <f t="shared" ref="N15:N30" si="5">L15-H15</f>
        <v>6.8700000000000045</v>
      </c>
      <c r="O15" s="206">
        <f t="shared" ref="O15:O30" si="6">IF((H15)=0,"",(N15/H15))</f>
        <v>0.20052539404553429</v>
      </c>
      <c r="P15" s="37"/>
      <c r="Q15" s="201">
        <f>IFERROR(VLOOKUP($C15,'Proposed Rates'!$B:$J,Q$11,FALSE),0)</f>
        <v>44.38</v>
      </c>
      <c r="R15" s="202">
        <f t="shared" ref="R15:R28" si="7">IF($D15="Monthly",1,IF($D15="per KWH",$F$10,0))</f>
        <v>1</v>
      </c>
      <c r="S15" s="204">
        <f t="shared" ref="S15:S28" si="8">R15*Q15</f>
        <v>44.38</v>
      </c>
      <c r="T15" s="38"/>
      <c r="U15" s="205">
        <f t="shared" ref="U15:U48" si="9">S15-L15</f>
        <v>3.25</v>
      </c>
      <c r="V15" s="206">
        <f t="shared" ref="V15:V48" si="10">IF((L15)=0,"",(U15/L15))</f>
        <v>7.9017748601993676E-2</v>
      </c>
      <c r="W15" s="37"/>
      <c r="X15" s="201">
        <f>IFERROR(VLOOKUP($C15,'Proposed Rates'!$B:$J,X$11,FALSE),0)</f>
        <v>47.69</v>
      </c>
      <c r="Y15" s="202">
        <f t="shared" ref="Y15:Y28" si="11">IF($D15="Monthly",1,IF($D15="per KWH",$F$10,0))</f>
        <v>1</v>
      </c>
      <c r="Z15" s="204">
        <f t="shared" ref="Z15:Z28" si="12">Y15*X15</f>
        <v>47.69</v>
      </c>
      <c r="AA15" s="38"/>
      <c r="AB15" s="205">
        <f t="shared" ref="AB15:AB48" si="13">Z15-S15</f>
        <v>3.3099999999999952</v>
      </c>
      <c r="AC15" s="206">
        <f t="shared" ref="AC15:AC48" si="14">IF((S15)=0,"",(AB15/S15))</f>
        <v>7.4583145561063435E-2</v>
      </c>
      <c r="AD15" s="37"/>
      <c r="AE15" s="201">
        <f>IFERROR(VLOOKUP($C15,'Proposed Rates'!$B:$J,AE$11,FALSE),0)</f>
        <v>50.41</v>
      </c>
      <c r="AF15" s="202">
        <f t="shared" ref="AF15:AF28" si="15">IF($D15="Monthly",1,IF($D15="per KWH",$F$10,0))</f>
        <v>1</v>
      </c>
      <c r="AG15" s="204">
        <f t="shared" ref="AG15:AG28" si="16">AF15*AE15</f>
        <v>50.41</v>
      </c>
      <c r="AH15" s="38"/>
      <c r="AI15" s="205">
        <f t="shared" ref="AI15:AI48" si="17">AG15-Z15</f>
        <v>2.7199999999999989</v>
      </c>
      <c r="AJ15" s="206">
        <f t="shared" ref="AJ15:AJ48" si="18">IF((Z15)=0,"",(AI15/Z15))</f>
        <v>5.703501782344305E-2</v>
      </c>
      <c r="AK15" s="37"/>
      <c r="AL15" s="201">
        <f>IFERROR(VLOOKUP($C15,'Proposed Rates'!$B:$J,AL$11,FALSE),0)</f>
        <v>53.15</v>
      </c>
      <c r="AM15" s="202">
        <f t="shared" ref="AM15:AM28" si="19">IF($D15="Monthly",1,IF($D15="per KWH",$F$10,0))</f>
        <v>1</v>
      </c>
      <c r="AN15" s="204">
        <f t="shared" ref="AN15:AN28" si="20">AM15*AL15</f>
        <v>53.15</v>
      </c>
      <c r="AO15" s="38"/>
      <c r="AP15" s="205">
        <f t="shared" ref="AP15:AP48" si="21">AN15-AG15</f>
        <v>2.740000000000002</v>
      </c>
      <c r="AQ15" s="206">
        <f t="shared" ref="AQ15:AQ48" si="22">IF((AG15)=0,"",(AP15/AG15))</f>
        <v>5.435429478278124E-2</v>
      </c>
      <c r="AR15" s="207"/>
      <c r="AS15" s="207"/>
      <c r="AT15" s="207"/>
      <c r="AU15" s="3"/>
      <c r="AV15" s="3"/>
      <c r="AW15" s="3"/>
      <c r="AX15" s="3"/>
      <c r="AY15" s="3"/>
      <c r="AZ15" s="3"/>
      <c r="BA15" s="3"/>
      <c r="BB15" s="3"/>
    </row>
    <row r="16" spans="1:54" ht="12.75" customHeight="1" x14ac:dyDescent="0.2">
      <c r="A16" s="37"/>
      <c r="B16" s="139" t="s">
        <v>245</v>
      </c>
      <c r="C16" s="199" t="str">
        <f t="shared" si="0"/>
        <v>Residential.Smart Meter Rate Adder</v>
      </c>
      <c r="D16" s="200" t="s">
        <v>244</v>
      </c>
      <c r="E16" s="139"/>
      <c r="F16" s="201">
        <f>IFERROR(VLOOKUP($C16,'Proposed Rates'!$B:$J,F$11,FALSE),0)</f>
        <v>0</v>
      </c>
      <c r="G16" s="202">
        <f t="shared" si="1"/>
        <v>1</v>
      </c>
      <c r="H16" s="204">
        <f t="shared" si="2"/>
        <v>0</v>
      </c>
      <c r="I16" s="38"/>
      <c r="J16" s="201">
        <f>IFERROR(VLOOKUP($C16,'Proposed Rates'!$B:$J,J$11,FALSE),0)</f>
        <v>0</v>
      </c>
      <c r="K16" s="202">
        <f t="shared" si="3"/>
        <v>1</v>
      </c>
      <c r="L16" s="204">
        <f t="shared" si="4"/>
        <v>0</v>
      </c>
      <c r="M16" s="38"/>
      <c r="N16" s="205">
        <f t="shared" si="5"/>
        <v>0</v>
      </c>
      <c r="O16" s="206" t="str">
        <f t="shared" si="6"/>
        <v/>
      </c>
      <c r="P16" s="37"/>
      <c r="Q16" s="201">
        <f>IFERROR(VLOOKUP($C16,'Proposed Rates'!$B:$J,Q$11,FALSE),0)</f>
        <v>0</v>
      </c>
      <c r="R16" s="202">
        <f t="shared" si="7"/>
        <v>1</v>
      </c>
      <c r="S16" s="204">
        <f t="shared" si="8"/>
        <v>0</v>
      </c>
      <c r="T16" s="38"/>
      <c r="U16" s="205">
        <f t="shared" si="9"/>
        <v>0</v>
      </c>
      <c r="V16" s="206" t="str">
        <f t="shared" si="10"/>
        <v/>
      </c>
      <c r="W16" s="37"/>
      <c r="X16" s="201">
        <f>IFERROR(VLOOKUP($C16,'Proposed Rates'!$B:$J,X$11,FALSE),0)</f>
        <v>0</v>
      </c>
      <c r="Y16" s="202">
        <f t="shared" si="11"/>
        <v>1</v>
      </c>
      <c r="Z16" s="204">
        <f t="shared" si="12"/>
        <v>0</v>
      </c>
      <c r="AA16" s="38"/>
      <c r="AB16" s="205">
        <f t="shared" si="13"/>
        <v>0</v>
      </c>
      <c r="AC16" s="206" t="str">
        <f t="shared" si="14"/>
        <v/>
      </c>
      <c r="AD16" s="37"/>
      <c r="AE16" s="201">
        <f>IFERROR(VLOOKUP($C16,'Proposed Rates'!$B:$J,AE$11,FALSE),0)</f>
        <v>0</v>
      </c>
      <c r="AF16" s="202">
        <f t="shared" si="15"/>
        <v>1</v>
      </c>
      <c r="AG16" s="204">
        <f t="shared" si="16"/>
        <v>0</v>
      </c>
      <c r="AH16" s="38"/>
      <c r="AI16" s="205">
        <f t="shared" si="17"/>
        <v>0</v>
      </c>
      <c r="AJ16" s="206" t="str">
        <f t="shared" si="18"/>
        <v/>
      </c>
      <c r="AK16" s="37"/>
      <c r="AL16" s="201">
        <f>IFERROR(VLOOKUP($C16,'Proposed Rates'!$B:$J,AL$11,FALSE),0)</f>
        <v>0</v>
      </c>
      <c r="AM16" s="202">
        <f t="shared" si="19"/>
        <v>1</v>
      </c>
      <c r="AN16" s="204">
        <f t="shared" si="20"/>
        <v>0</v>
      </c>
      <c r="AO16" s="38"/>
      <c r="AP16" s="205">
        <f t="shared" si="21"/>
        <v>0</v>
      </c>
      <c r="AQ16" s="206" t="str">
        <f t="shared" si="22"/>
        <v/>
      </c>
      <c r="AR16" s="207"/>
      <c r="AS16" s="207"/>
      <c r="AT16" s="207"/>
      <c r="AU16" s="3"/>
      <c r="AV16" s="3"/>
      <c r="AW16" s="3"/>
      <c r="AX16" s="3"/>
      <c r="AY16" s="3"/>
      <c r="AZ16" s="3"/>
      <c r="BA16" s="3"/>
      <c r="BB16" s="3"/>
    </row>
    <row r="17" spans="1:54" ht="12.75" customHeight="1" x14ac:dyDescent="0.2">
      <c r="A17" s="37"/>
      <c r="B17" s="208" t="str">
        <f>'Proposed Rates'!C115</f>
        <v>Rate Rider Calculation for PILs</v>
      </c>
      <c r="C17" s="199" t="str">
        <f t="shared" si="0"/>
        <v>Residential.Rate Rider Calculation for PILs</v>
      </c>
      <c r="D17" s="200" t="s">
        <v>246</v>
      </c>
      <c r="E17" s="139"/>
      <c r="F17" s="201">
        <f>IFERROR(VLOOKUP($C17,'Proposed Rates'!$B:$J,F$11,FALSE),0)</f>
        <v>0</v>
      </c>
      <c r="G17" s="202">
        <f t="shared" si="1"/>
        <v>620</v>
      </c>
      <c r="H17" s="204">
        <f t="shared" si="2"/>
        <v>0</v>
      </c>
      <c r="I17" s="38"/>
      <c r="J17" s="201">
        <f>IFERROR(VLOOKUP($C17,'Proposed Rates'!$B:$J,J$11,FALSE),0)</f>
        <v>0</v>
      </c>
      <c r="K17" s="202">
        <f t="shared" si="3"/>
        <v>620</v>
      </c>
      <c r="L17" s="204">
        <f t="shared" si="4"/>
        <v>0</v>
      </c>
      <c r="M17" s="38"/>
      <c r="N17" s="205">
        <f t="shared" si="5"/>
        <v>0</v>
      </c>
      <c r="O17" s="206" t="str">
        <f t="shared" si="6"/>
        <v/>
      </c>
      <c r="P17" s="37"/>
      <c r="Q17" s="201">
        <f>IFERROR(VLOOKUP($C17,'Proposed Rates'!$B:$J,Q$11,FALSE),0)</f>
        <v>0</v>
      </c>
      <c r="R17" s="202">
        <f t="shared" si="7"/>
        <v>620</v>
      </c>
      <c r="S17" s="204">
        <f t="shared" si="8"/>
        <v>0</v>
      </c>
      <c r="T17" s="38"/>
      <c r="U17" s="205">
        <f t="shared" si="9"/>
        <v>0</v>
      </c>
      <c r="V17" s="206" t="str">
        <f t="shared" si="10"/>
        <v/>
      </c>
      <c r="W17" s="37"/>
      <c r="X17" s="201">
        <f>IFERROR(VLOOKUP($C17,'Proposed Rates'!$B:$J,X$11,FALSE),0)</f>
        <v>0</v>
      </c>
      <c r="Y17" s="202">
        <f t="shared" si="11"/>
        <v>620</v>
      </c>
      <c r="Z17" s="204">
        <f t="shared" si="12"/>
        <v>0</v>
      </c>
      <c r="AA17" s="38"/>
      <c r="AB17" s="205">
        <f t="shared" si="13"/>
        <v>0</v>
      </c>
      <c r="AC17" s="206" t="str">
        <f t="shared" si="14"/>
        <v/>
      </c>
      <c r="AD17" s="37"/>
      <c r="AE17" s="201">
        <f>IFERROR(VLOOKUP($C17,'Proposed Rates'!$B:$J,AE$11,FALSE),0)</f>
        <v>0</v>
      </c>
      <c r="AF17" s="202">
        <f t="shared" si="15"/>
        <v>620</v>
      </c>
      <c r="AG17" s="204">
        <f t="shared" si="16"/>
        <v>0</v>
      </c>
      <c r="AH17" s="38"/>
      <c r="AI17" s="205">
        <f t="shared" si="17"/>
        <v>0</v>
      </c>
      <c r="AJ17" s="206" t="str">
        <f t="shared" si="18"/>
        <v/>
      </c>
      <c r="AK17" s="37"/>
      <c r="AL17" s="201">
        <f>IFERROR(VLOOKUP($C17,'Proposed Rates'!$B:$J,AL$11,FALSE),0)</f>
        <v>0</v>
      </c>
      <c r="AM17" s="202">
        <f t="shared" si="19"/>
        <v>620</v>
      </c>
      <c r="AN17" s="204">
        <f t="shared" si="20"/>
        <v>0</v>
      </c>
      <c r="AO17" s="38"/>
      <c r="AP17" s="205">
        <f t="shared" si="21"/>
        <v>0</v>
      </c>
      <c r="AQ17" s="206" t="str">
        <f t="shared" si="22"/>
        <v/>
      </c>
      <c r="AR17" s="207"/>
      <c r="AS17" s="207"/>
      <c r="AT17" s="207"/>
      <c r="AU17" s="3"/>
      <c r="AV17" s="3"/>
      <c r="AW17" s="3"/>
      <c r="AX17" s="3"/>
      <c r="AY17" s="3"/>
      <c r="AZ17" s="3"/>
      <c r="BA17" s="3"/>
      <c r="BB17" s="3"/>
    </row>
    <row r="18" spans="1:54" ht="12.75" customHeight="1" x14ac:dyDescent="0.2">
      <c r="A18" s="37"/>
      <c r="B18" s="208" t="str">
        <f>'Proposed Rates'!C128</f>
        <v>Rate Rider Calculation for Generic</v>
      </c>
      <c r="C18" s="199" t="str">
        <f t="shared" si="0"/>
        <v>Residential.Rate Rider Calculation for Generic</v>
      </c>
      <c r="D18" s="200" t="s">
        <v>244</v>
      </c>
      <c r="E18" s="139"/>
      <c r="F18" s="201">
        <f>IFERROR(VLOOKUP($C18,'Proposed Rates'!$B:$J,F$11,FALSE),0)</f>
        <v>0</v>
      </c>
      <c r="G18" s="202">
        <f t="shared" si="1"/>
        <v>1</v>
      </c>
      <c r="H18" s="204">
        <f t="shared" si="2"/>
        <v>0</v>
      </c>
      <c r="I18" s="38"/>
      <c r="J18" s="201">
        <f>IFERROR(VLOOKUP($C18,'Proposed Rates'!$B:$J,J$11,FALSE),0)</f>
        <v>0</v>
      </c>
      <c r="K18" s="202">
        <f t="shared" si="3"/>
        <v>1</v>
      </c>
      <c r="L18" s="204">
        <f t="shared" si="4"/>
        <v>0</v>
      </c>
      <c r="M18" s="38"/>
      <c r="N18" s="205">
        <f t="shared" si="5"/>
        <v>0</v>
      </c>
      <c r="O18" s="206" t="str">
        <f t="shared" si="6"/>
        <v/>
      </c>
      <c r="P18" s="37"/>
      <c r="Q18" s="201">
        <f>IFERROR(VLOOKUP($C18,'Proposed Rates'!$B:$J,Q$11,FALSE),0)</f>
        <v>0</v>
      </c>
      <c r="R18" s="202">
        <f t="shared" si="7"/>
        <v>1</v>
      </c>
      <c r="S18" s="204">
        <f t="shared" si="8"/>
        <v>0</v>
      </c>
      <c r="T18" s="38"/>
      <c r="U18" s="205">
        <f t="shared" si="9"/>
        <v>0</v>
      </c>
      <c r="V18" s="206" t="str">
        <f t="shared" si="10"/>
        <v/>
      </c>
      <c r="W18" s="37"/>
      <c r="X18" s="201">
        <f>IFERROR(VLOOKUP($C18,'Proposed Rates'!$B:$J,X$11,FALSE),0)</f>
        <v>0</v>
      </c>
      <c r="Y18" s="202">
        <f t="shared" si="11"/>
        <v>1</v>
      </c>
      <c r="Z18" s="204">
        <f t="shared" si="12"/>
        <v>0</v>
      </c>
      <c r="AA18" s="38"/>
      <c r="AB18" s="205">
        <f t="shared" si="13"/>
        <v>0</v>
      </c>
      <c r="AC18" s="206" t="str">
        <f t="shared" si="14"/>
        <v/>
      </c>
      <c r="AD18" s="37"/>
      <c r="AE18" s="201">
        <f>IFERROR(VLOOKUP($C18,'Proposed Rates'!$B:$J,AE$11,FALSE),0)</f>
        <v>0</v>
      </c>
      <c r="AF18" s="202">
        <f t="shared" si="15"/>
        <v>1</v>
      </c>
      <c r="AG18" s="204">
        <f t="shared" si="16"/>
        <v>0</v>
      </c>
      <c r="AH18" s="38"/>
      <c r="AI18" s="205">
        <f t="shared" si="17"/>
        <v>0</v>
      </c>
      <c r="AJ18" s="206" t="str">
        <f t="shared" si="18"/>
        <v/>
      </c>
      <c r="AK18" s="37"/>
      <c r="AL18" s="201">
        <f>IFERROR(VLOOKUP($C18,'Proposed Rates'!$B:$J,AL$11,FALSE),0)</f>
        <v>0</v>
      </c>
      <c r="AM18" s="202">
        <f t="shared" si="19"/>
        <v>1</v>
      </c>
      <c r="AN18" s="204">
        <f t="shared" si="20"/>
        <v>0</v>
      </c>
      <c r="AO18" s="38"/>
      <c r="AP18" s="205">
        <f t="shared" si="21"/>
        <v>0</v>
      </c>
      <c r="AQ18" s="206" t="str">
        <f t="shared" si="22"/>
        <v/>
      </c>
      <c r="AR18" s="207"/>
      <c r="AS18" s="207"/>
      <c r="AT18" s="207"/>
      <c r="AU18" s="3"/>
      <c r="AV18" s="3"/>
      <c r="AW18" s="3"/>
      <c r="AX18" s="3"/>
      <c r="AY18" s="3"/>
      <c r="AZ18" s="3"/>
      <c r="BA18" s="3"/>
      <c r="BB18" s="3"/>
    </row>
    <row r="19" spans="1:54" ht="12.75" customHeight="1" x14ac:dyDescent="0.2">
      <c r="A19" s="37"/>
      <c r="B19" s="139" t="s">
        <v>54</v>
      </c>
      <c r="C19" s="199" t="str">
        <f t="shared" si="0"/>
        <v>Residential.Distribution Volumetric Rate</v>
      </c>
      <c r="D19" s="200" t="s">
        <v>246</v>
      </c>
      <c r="E19" s="139"/>
      <c r="F19" s="201">
        <f>IFERROR(VLOOKUP($C19,'Proposed Rates'!$B:$J,F$11,FALSE),0)</f>
        <v>0</v>
      </c>
      <c r="G19" s="202">
        <f t="shared" si="1"/>
        <v>620</v>
      </c>
      <c r="H19" s="204">
        <f t="shared" si="2"/>
        <v>0</v>
      </c>
      <c r="I19" s="38"/>
      <c r="J19" s="201">
        <f>IFERROR(VLOOKUP($C19,'Proposed Rates'!$B:$J,J$11,FALSE),0)</f>
        <v>0</v>
      </c>
      <c r="K19" s="202">
        <f t="shared" si="3"/>
        <v>620</v>
      </c>
      <c r="L19" s="204">
        <f t="shared" si="4"/>
        <v>0</v>
      </c>
      <c r="M19" s="38"/>
      <c r="N19" s="205">
        <f t="shared" si="5"/>
        <v>0</v>
      </c>
      <c r="O19" s="206" t="str">
        <f t="shared" si="6"/>
        <v/>
      </c>
      <c r="P19" s="37"/>
      <c r="Q19" s="201">
        <f>IFERROR(VLOOKUP($C19,'Proposed Rates'!$B:$J,Q$11,FALSE),0)</f>
        <v>0</v>
      </c>
      <c r="R19" s="202">
        <f t="shared" si="7"/>
        <v>620</v>
      </c>
      <c r="S19" s="204">
        <f t="shared" si="8"/>
        <v>0</v>
      </c>
      <c r="T19" s="38"/>
      <c r="U19" s="205">
        <f t="shared" si="9"/>
        <v>0</v>
      </c>
      <c r="V19" s="206" t="str">
        <f t="shared" si="10"/>
        <v/>
      </c>
      <c r="W19" s="37"/>
      <c r="X19" s="201">
        <f>IFERROR(VLOOKUP($C19,'Proposed Rates'!$B:$J,X$11,FALSE),0)</f>
        <v>0</v>
      </c>
      <c r="Y19" s="202">
        <f t="shared" si="11"/>
        <v>620</v>
      </c>
      <c r="Z19" s="204">
        <f t="shared" si="12"/>
        <v>0</v>
      </c>
      <c r="AA19" s="38"/>
      <c r="AB19" s="205">
        <f t="shared" si="13"/>
        <v>0</v>
      </c>
      <c r="AC19" s="206" t="str">
        <f t="shared" si="14"/>
        <v/>
      </c>
      <c r="AD19" s="37"/>
      <c r="AE19" s="201">
        <f>IFERROR(VLOOKUP($C19,'Proposed Rates'!$B:$J,AE$11,FALSE),0)</f>
        <v>0</v>
      </c>
      <c r="AF19" s="202">
        <f t="shared" si="15"/>
        <v>620</v>
      </c>
      <c r="AG19" s="204">
        <f t="shared" si="16"/>
        <v>0</v>
      </c>
      <c r="AH19" s="38"/>
      <c r="AI19" s="205">
        <f t="shared" si="17"/>
        <v>0</v>
      </c>
      <c r="AJ19" s="206" t="str">
        <f t="shared" si="18"/>
        <v/>
      </c>
      <c r="AK19" s="37"/>
      <c r="AL19" s="201">
        <f>IFERROR(VLOOKUP($C19,'Proposed Rates'!$B:$J,AL$11,FALSE),0)</f>
        <v>0</v>
      </c>
      <c r="AM19" s="202">
        <f t="shared" si="19"/>
        <v>620</v>
      </c>
      <c r="AN19" s="204">
        <f t="shared" si="20"/>
        <v>0</v>
      </c>
      <c r="AO19" s="38"/>
      <c r="AP19" s="205">
        <f t="shared" si="21"/>
        <v>0</v>
      </c>
      <c r="AQ19" s="206" t="str">
        <f t="shared" si="22"/>
        <v/>
      </c>
      <c r="AR19" s="207"/>
      <c r="AS19" s="207"/>
      <c r="AT19" s="207"/>
      <c r="AU19" s="3"/>
      <c r="AV19" s="3"/>
      <c r="AW19" s="3"/>
      <c r="AX19" s="3"/>
      <c r="AY19" s="3"/>
      <c r="AZ19" s="3"/>
      <c r="BA19" s="3"/>
      <c r="BB19" s="3"/>
    </row>
    <row r="20" spans="1:54" ht="12.75" customHeight="1" x14ac:dyDescent="0.2">
      <c r="A20" s="37"/>
      <c r="B20" s="139" t="s">
        <v>247</v>
      </c>
      <c r="C20" s="199" t="str">
        <f t="shared" si="0"/>
        <v>Residential.Smart Meter Disposition Rider</v>
      </c>
      <c r="D20" s="200" t="s">
        <v>246</v>
      </c>
      <c r="E20" s="139"/>
      <c r="F20" s="201">
        <f>IFERROR(VLOOKUP($C20,'Proposed Rates'!$B:$J,F$11,FALSE),0)</f>
        <v>0</v>
      </c>
      <c r="G20" s="202">
        <f t="shared" si="1"/>
        <v>620</v>
      </c>
      <c r="H20" s="204">
        <f t="shared" si="2"/>
        <v>0</v>
      </c>
      <c r="I20" s="38"/>
      <c r="J20" s="201">
        <f>IFERROR(VLOOKUP($C20,'Proposed Rates'!$B:$J,J$11,FALSE),0)</f>
        <v>0</v>
      </c>
      <c r="K20" s="202">
        <f t="shared" si="3"/>
        <v>620</v>
      </c>
      <c r="L20" s="204">
        <f t="shared" si="4"/>
        <v>0</v>
      </c>
      <c r="M20" s="38"/>
      <c r="N20" s="205">
        <f t="shared" si="5"/>
        <v>0</v>
      </c>
      <c r="O20" s="206" t="str">
        <f t="shared" si="6"/>
        <v/>
      </c>
      <c r="P20" s="37"/>
      <c r="Q20" s="201">
        <f>IFERROR(VLOOKUP($C20,'Proposed Rates'!$B:$J,Q$11,FALSE),0)</f>
        <v>0</v>
      </c>
      <c r="R20" s="202">
        <f t="shared" si="7"/>
        <v>620</v>
      </c>
      <c r="S20" s="204">
        <f t="shared" si="8"/>
        <v>0</v>
      </c>
      <c r="T20" s="38"/>
      <c r="U20" s="205">
        <f t="shared" si="9"/>
        <v>0</v>
      </c>
      <c r="V20" s="206" t="str">
        <f t="shared" si="10"/>
        <v/>
      </c>
      <c r="W20" s="37"/>
      <c r="X20" s="201">
        <f>IFERROR(VLOOKUP($C20,'Proposed Rates'!$B:$J,X$11,FALSE),0)</f>
        <v>0</v>
      </c>
      <c r="Y20" s="202">
        <f t="shared" si="11"/>
        <v>620</v>
      </c>
      <c r="Z20" s="204">
        <f t="shared" si="12"/>
        <v>0</v>
      </c>
      <c r="AA20" s="38"/>
      <c r="AB20" s="205">
        <f t="shared" si="13"/>
        <v>0</v>
      </c>
      <c r="AC20" s="206" t="str">
        <f t="shared" si="14"/>
        <v/>
      </c>
      <c r="AD20" s="37"/>
      <c r="AE20" s="201">
        <f>IFERROR(VLOOKUP($C20,'Proposed Rates'!$B:$J,AE$11,FALSE),0)</f>
        <v>0</v>
      </c>
      <c r="AF20" s="202">
        <f t="shared" si="15"/>
        <v>620</v>
      </c>
      <c r="AG20" s="204">
        <f t="shared" si="16"/>
        <v>0</v>
      </c>
      <c r="AH20" s="38"/>
      <c r="AI20" s="205">
        <f t="shared" si="17"/>
        <v>0</v>
      </c>
      <c r="AJ20" s="206" t="str">
        <f t="shared" si="18"/>
        <v/>
      </c>
      <c r="AK20" s="37"/>
      <c r="AL20" s="201">
        <f>IFERROR(VLOOKUP($C20,'Proposed Rates'!$B:$J,AL$11,FALSE),0)</f>
        <v>0</v>
      </c>
      <c r="AM20" s="202">
        <f t="shared" si="19"/>
        <v>620</v>
      </c>
      <c r="AN20" s="204">
        <f t="shared" si="20"/>
        <v>0</v>
      </c>
      <c r="AO20" s="38"/>
      <c r="AP20" s="205">
        <f t="shared" si="21"/>
        <v>0</v>
      </c>
      <c r="AQ20" s="206" t="str">
        <f t="shared" si="22"/>
        <v/>
      </c>
      <c r="AR20" s="207"/>
      <c r="AS20" s="207"/>
      <c r="AT20" s="207"/>
      <c r="AU20" s="3"/>
      <c r="AV20" s="3"/>
      <c r="AW20" s="3"/>
      <c r="AX20" s="3"/>
      <c r="AY20" s="3"/>
      <c r="AZ20" s="3"/>
      <c r="BA20" s="3"/>
      <c r="BB20" s="3"/>
    </row>
    <row r="21" spans="1:54" ht="12.75" customHeight="1" x14ac:dyDescent="0.2">
      <c r="A21" s="37"/>
      <c r="B21" s="139" t="s">
        <v>179</v>
      </c>
      <c r="C21" s="199" t="str">
        <f t="shared" si="0"/>
        <v>Residential.LRAM Rate Rider</v>
      </c>
      <c r="D21" s="200" t="s">
        <v>244</v>
      </c>
      <c r="E21" s="139"/>
      <c r="F21" s="201">
        <f>'Proposed Rates'!E77+'Proposed Rates'!E90</f>
        <v>0.25</v>
      </c>
      <c r="G21" s="202">
        <f t="shared" si="1"/>
        <v>1</v>
      </c>
      <c r="H21" s="203">
        <f t="shared" si="2"/>
        <v>0.25</v>
      </c>
      <c r="I21" s="37"/>
      <c r="J21" s="201">
        <f>'Proposed Rates'!F77+'Proposed Rates'!F90</f>
        <v>0</v>
      </c>
      <c r="K21" s="202">
        <f t="shared" si="3"/>
        <v>1</v>
      </c>
      <c r="L21" s="204">
        <f t="shared" si="4"/>
        <v>0</v>
      </c>
      <c r="M21" s="38"/>
      <c r="N21" s="205">
        <f t="shared" si="5"/>
        <v>-0.25</v>
      </c>
      <c r="O21" s="206">
        <f t="shared" si="6"/>
        <v>-1</v>
      </c>
      <c r="P21" s="37"/>
      <c r="Q21" s="201">
        <f>'Proposed Rates'!G77+'Proposed Rates'!G90</f>
        <v>0</v>
      </c>
      <c r="R21" s="202">
        <f t="shared" si="7"/>
        <v>1</v>
      </c>
      <c r="S21" s="204">
        <f t="shared" si="8"/>
        <v>0</v>
      </c>
      <c r="T21" s="38"/>
      <c r="U21" s="205">
        <f t="shared" si="9"/>
        <v>0</v>
      </c>
      <c r="V21" s="206" t="str">
        <f t="shared" si="10"/>
        <v/>
      </c>
      <c r="W21" s="37"/>
      <c r="X21" s="201">
        <f>IFERROR(VLOOKUP($C21,'Proposed Rates'!$B:$J,X$11,FALSE),0)</f>
        <v>0</v>
      </c>
      <c r="Y21" s="202">
        <f t="shared" si="11"/>
        <v>1</v>
      </c>
      <c r="Z21" s="204">
        <f t="shared" si="12"/>
        <v>0</v>
      </c>
      <c r="AA21" s="38"/>
      <c r="AB21" s="205">
        <f t="shared" si="13"/>
        <v>0</v>
      </c>
      <c r="AC21" s="206" t="str">
        <f t="shared" si="14"/>
        <v/>
      </c>
      <c r="AD21" s="37"/>
      <c r="AE21" s="201">
        <f>IFERROR(VLOOKUP($C21,'Proposed Rates'!$B:$J,AE$11,FALSE),0)</f>
        <v>0</v>
      </c>
      <c r="AF21" s="202">
        <f t="shared" si="15"/>
        <v>1</v>
      </c>
      <c r="AG21" s="204">
        <f t="shared" si="16"/>
        <v>0</v>
      </c>
      <c r="AH21" s="38"/>
      <c r="AI21" s="205">
        <f t="shared" si="17"/>
        <v>0</v>
      </c>
      <c r="AJ21" s="206" t="str">
        <f t="shared" si="18"/>
        <v/>
      </c>
      <c r="AK21" s="37"/>
      <c r="AL21" s="201">
        <f>IFERROR(VLOOKUP($C21,'Proposed Rates'!$B:$J,AL$11,FALSE),0)</f>
        <v>0</v>
      </c>
      <c r="AM21" s="202">
        <f t="shared" si="19"/>
        <v>1</v>
      </c>
      <c r="AN21" s="204">
        <f t="shared" si="20"/>
        <v>0</v>
      </c>
      <c r="AO21" s="38"/>
      <c r="AP21" s="205">
        <f t="shared" si="21"/>
        <v>0</v>
      </c>
      <c r="AQ21" s="206" t="str">
        <f t="shared" si="22"/>
        <v/>
      </c>
      <c r="AR21" s="207"/>
      <c r="AS21" s="207"/>
      <c r="AT21" s="207"/>
      <c r="AU21" s="3"/>
      <c r="AV21" s="3"/>
      <c r="AW21" s="3"/>
      <c r="AX21" s="3"/>
      <c r="AY21" s="3"/>
      <c r="AZ21" s="3"/>
      <c r="BA21" s="3"/>
      <c r="BB21" s="3"/>
    </row>
    <row r="22" spans="1:54" ht="12.75" customHeight="1" x14ac:dyDescent="0.2">
      <c r="A22" s="37"/>
      <c r="B22" s="288" t="s">
        <v>175</v>
      </c>
      <c r="C22" s="199" t="str">
        <f t="shared" si="0"/>
        <v>Residential.Deferral/Variance Account Disposition Rate Rider Group 2</v>
      </c>
      <c r="D22" s="200" t="s">
        <v>244</v>
      </c>
      <c r="E22" s="139"/>
      <c r="F22" s="201">
        <f>IFERROR(VLOOKUP($C22,'Proposed Rates'!$B:$J,F$11,FALSE),0)</f>
        <v>0</v>
      </c>
      <c r="G22" s="202">
        <f t="shared" si="1"/>
        <v>1</v>
      </c>
      <c r="H22" s="204">
        <f t="shared" si="2"/>
        <v>0</v>
      </c>
      <c r="I22" s="38"/>
      <c r="J22" s="201">
        <f>IFERROR(VLOOKUP($C22,'Proposed Rates'!$B:$J,J$11,FALSE),0)</f>
        <v>-0.54</v>
      </c>
      <c r="K22" s="202">
        <f t="shared" si="3"/>
        <v>1</v>
      </c>
      <c r="L22" s="204">
        <f t="shared" si="4"/>
        <v>-0.54</v>
      </c>
      <c r="M22" s="38"/>
      <c r="N22" s="205">
        <f t="shared" si="5"/>
        <v>-0.54</v>
      </c>
      <c r="O22" s="206" t="str">
        <f t="shared" si="6"/>
        <v/>
      </c>
      <c r="P22" s="37"/>
      <c r="Q22" s="201">
        <f>IFERROR(VLOOKUP($C22,'Proposed Rates'!$B:$J,Q$11,FALSE),0)</f>
        <v>0</v>
      </c>
      <c r="R22" s="202">
        <f t="shared" si="7"/>
        <v>1</v>
      </c>
      <c r="S22" s="204">
        <f t="shared" si="8"/>
        <v>0</v>
      </c>
      <c r="T22" s="38"/>
      <c r="U22" s="205">
        <f t="shared" si="9"/>
        <v>0.54</v>
      </c>
      <c r="V22" s="206">
        <f t="shared" si="10"/>
        <v>-1</v>
      </c>
      <c r="W22" s="37"/>
      <c r="X22" s="201">
        <f>IFERROR(VLOOKUP($C22,'Proposed Rates'!$B:$J,X$11,FALSE),0)</f>
        <v>0</v>
      </c>
      <c r="Y22" s="202">
        <f t="shared" si="11"/>
        <v>1</v>
      </c>
      <c r="Z22" s="204">
        <f t="shared" si="12"/>
        <v>0</v>
      </c>
      <c r="AA22" s="38"/>
      <c r="AB22" s="205">
        <f t="shared" si="13"/>
        <v>0</v>
      </c>
      <c r="AC22" s="206" t="str">
        <f t="shared" si="14"/>
        <v/>
      </c>
      <c r="AD22" s="37"/>
      <c r="AE22" s="201">
        <f>IFERROR(VLOOKUP($C22,'Proposed Rates'!$B:$J,AE$11,FALSE),0)</f>
        <v>0</v>
      </c>
      <c r="AF22" s="202">
        <f t="shared" si="15"/>
        <v>1</v>
      </c>
      <c r="AG22" s="204">
        <f t="shared" si="16"/>
        <v>0</v>
      </c>
      <c r="AH22" s="38"/>
      <c r="AI22" s="205">
        <f t="shared" si="17"/>
        <v>0</v>
      </c>
      <c r="AJ22" s="206" t="str">
        <f t="shared" si="18"/>
        <v/>
      </c>
      <c r="AK22" s="37"/>
      <c r="AL22" s="201">
        <f>IFERROR(VLOOKUP($C22,'Proposed Rates'!$B:$J,AL$11,FALSE),0)</f>
        <v>0</v>
      </c>
      <c r="AM22" s="202">
        <f t="shared" si="19"/>
        <v>1</v>
      </c>
      <c r="AN22" s="204">
        <f t="shared" si="20"/>
        <v>0</v>
      </c>
      <c r="AO22" s="38"/>
      <c r="AP22" s="205">
        <f t="shared" si="21"/>
        <v>0</v>
      </c>
      <c r="AQ22" s="206" t="str">
        <f t="shared" si="22"/>
        <v/>
      </c>
      <c r="AR22" s="207"/>
      <c r="AS22" s="207"/>
      <c r="AT22" s="207"/>
      <c r="AU22" s="3"/>
      <c r="AV22" s="3"/>
      <c r="AW22" s="3"/>
      <c r="AX22" s="3"/>
      <c r="AY22" s="3"/>
      <c r="AZ22" s="3"/>
      <c r="BA22" s="3"/>
      <c r="BB22" s="3"/>
    </row>
    <row r="23" spans="1:54" ht="12.75" customHeight="1" x14ac:dyDescent="0.2">
      <c r="A23" s="37"/>
      <c r="B23" s="208"/>
      <c r="C23" s="199" t="str">
        <f t="shared" si="0"/>
        <v>Residential.</v>
      </c>
      <c r="D23" s="200"/>
      <c r="E23" s="139"/>
      <c r="F23" s="201">
        <f>IFERROR(VLOOKUP($C23,'Proposed Rates'!$B:$J,F$11,FALSE),0)</f>
        <v>0</v>
      </c>
      <c r="G23" s="202">
        <f t="shared" si="1"/>
        <v>0</v>
      </c>
      <c r="H23" s="204">
        <f t="shared" si="2"/>
        <v>0</v>
      </c>
      <c r="I23" s="38"/>
      <c r="J23" s="201">
        <f>IFERROR(VLOOKUP($C23,'Proposed Rates'!$B:$J,J$11,FALSE),0)</f>
        <v>0</v>
      </c>
      <c r="K23" s="202">
        <f t="shared" si="3"/>
        <v>0</v>
      </c>
      <c r="L23" s="204">
        <f t="shared" si="4"/>
        <v>0</v>
      </c>
      <c r="M23" s="38"/>
      <c r="N23" s="205">
        <f t="shared" si="5"/>
        <v>0</v>
      </c>
      <c r="O23" s="206" t="str">
        <f t="shared" si="6"/>
        <v/>
      </c>
      <c r="P23" s="37"/>
      <c r="Q23" s="201">
        <f>IFERROR(VLOOKUP($C23,'Proposed Rates'!$B:$J,Q$11,FALSE),0)</f>
        <v>0</v>
      </c>
      <c r="R23" s="202">
        <f t="shared" si="7"/>
        <v>0</v>
      </c>
      <c r="S23" s="204">
        <f t="shared" si="8"/>
        <v>0</v>
      </c>
      <c r="T23" s="38"/>
      <c r="U23" s="205">
        <f t="shared" si="9"/>
        <v>0</v>
      </c>
      <c r="V23" s="206" t="str">
        <f t="shared" si="10"/>
        <v/>
      </c>
      <c r="W23" s="37"/>
      <c r="X23" s="201">
        <f>IFERROR(VLOOKUP($C23,'Proposed Rates'!$B:$J,X$11,FALSE),0)</f>
        <v>0</v>
      </c>
      <c r="Y23" s="202">
        <f t="shared" si="11"/>
        <v>0</v>
      </c>
      <c r="Z23" s="204">
        <f t="shared" si="12"/>
        <v>0</v>
      </c>
      <c r="AA23" s="38"/>
      <c r="AB23" s="205">
        <f t="shared" si="13"/>
        <v>0</v>
      </c>
      <c r="AC23" s="206" t="str">
        <f t="shared" si="14"/>
        <v/>
      </c>
      <c r="AD23" s="37"/>
      <c r="AE23" s="201">
        <f>IFERROR(VLOOKUP($C23,'Proposed Rates'!$B:$J,AE$11,FALSE),0)</f>
        <v>0</v>
      </c>
      <c r="AF23" s="202">
        <f t="shared" si="15"/>
        <v>0</v>
      </c>
      <c r="AG23" s="204">
        <f t="shared" si="16"/>
        <v>0</v>
      </c>
      <c r="AH23" s="38"/>
      <c r="AI23" s="205">
        <f t="shared" si="17"/>
        <v>0</v>
      </c>
      <c r="AJ23" s="206" t="str">
        <f t="shared" si="18"/>
        <v/>
      </c>
      <c r="AK23" s="37"/>
      <c r="AL23" s="201">
        <f>IFERROR(VLOOKUP($C23,'Proposed Rates'!$B:$J,AL$11,FALSE),0)</f>
        <v>0</v>
      </c>
      <c r="AM23" s="202">
        <f t="shared" si="19"/>
        <v>0</v>
      </c>
      <c r="AN23" s="204">
        <f t="shared" si="20"/>
        <v>0</v>
      </c>
      <c r="AO23" s="38"/>
      <c r="AP23" s="205">
        <f t="shared" si="21"/>
        <v>0</v>
      </c>
      <c r="AQ23" s="206" t="str">
        <f t="shared" si="22"/>
        <v/>
      </c>
      <c r="AR23" s="207"/>
      <c r="AS23" s="207"/>
      <c r="AT23" s="207"/>
      <c r="AU23" s="3"/>
      <c r="AV23" s="3"/>
      <c r="AW23" s="3"/>
      <c r="AX23" s="3"/>
      <c r="AY23" s="3"/>
      <c r="AZ23" s="3"/>
      <c r="BA23" s="3"/>
      <c r="BB23" s="3"/>
    </row>
    <row r="24" spans="1:54" ht="12.75" customHeight="1" x14ac:dyDescent="0.2">
      <c r="A24" s="37"/>
      <c r="B24" s="208"/>
      <c r="C24" s="199" t="str">
        <f t="shared" si="0"/>
        <v>Residential.</v>
      </c>
      <c r="D24" s="200"/>
      <c r="E24" s="139"/>
      <c r="F24" s="201">
        <f>IFERROR(VLOOKUP($C24,'Proposed Rates'!$B:$J,F$11,FALSE),0)</f>
        <v>0</v>
      </c>
      <c r="G24" s="202">
        <f t="shared" si="1"/>
        <v>0</v>
      </c>
      <c r="H24" s="204">
        <f t="shared" si="2"/>
        <v>0</v>
      </c>
      <c r="I24" s="38"/>
      <c r="J24" s="201">
        <f>IFERROR(VLOOKUP($C24,'Proposed Rates'!$B:$J,J$11,FALSE),0)</f>
        <v>0</v>
      </c>
      <c r="K24" s="202">
        <f t="shared" si="3"/>
        <v>0</v>
      </c>
      <c r="L24" s="204">
        <f t="shared" si="4"/>
        <v>0</v>
      </c>
      <c r="M24" s="38"/>
      <c r="N24" s="205">
        <f t="shared" si="5"/>
        <v>0</v>
      </c>
      <c r="O24" s="206" t="str">
        <f t="shared" si="6"/>
        <v/>
      </c>
      <c r="P24" s="37"/>
      <c r="Q24" s="201">
        <f>IFERROR(VLOOKUP($C24,'Proposed Rates'!$B:$J,Q$11,FALSE),0)</f>
        <v>0</v>
      </c>
      <c r="R24" s="202">
        <f t="shared" si="7"/>
        <v>0</v>
      </c>
      <c r="S24" s="204">
        <f t="shared" si="8"/>
        <v>0</v>
      </c>
      <c r="T24" s="38"/>
      <c r="U24" s="205">
        <f t="shared" si="9"/>
        <v>0</v>
      </c>
      <c r="V24" s="206" t="str">
        <f t="shared" si="10"/>
        <v/>
      </c>
      <c r="W24" s="37"/>
      <c r="X24" s="201">
        <f>IFERROR(VLOOKUP($C24,'Proposed Rates'!$B:$J,X$11,FALSE),0)</f>
        <v>0</v>
      </c>
      <c r="Y24" s="202">
        <f t="shared" si="11"/>
        <v>0</v>
      </c>
      <c r="Z24" s="204">
        <f t="shared" si="12"/>
        <v>0</v>
      </c>
      <c r="AA24" s="38"/>
      <c r="AB24" s="205">
        <f t="shared" si="13"/>
        <v>0</v>
      </c>
      <c r="AC24" s="206" t="str">
        <f t="shared" si="14"/>
        <v/>
      </c>
      <c r="AD24" s="37"/>
      <c r="AE24" s="201">
        <f>IFERROR(VLOOKUP($C24,'Proposed Rates'!$B:$J,AE$11,FALSE),0)</f>
        <v>0</v>
      </c>
      <c r="AF24" s="202">
        <f t="shared" si="15"/>
        <v>0</v>
      </c>
      <c r="AG24" s="204">
        <f t="shared" si="16"/>
        <v>0</v>
      </c>
      <c r="AH24" s="38"/>
      <c r="AI24" s="205">
        <f t="shared" si="17"/>
        <v>0</v>
      </c>
      <c r="AJ24" s="206" t="str">
        <f t="shared" si="18"/>
        <v/>
      </c>
      <c r="AK24" s="37"/>
      <c r="AL24" s="201">
        <f>IFERROR(VLOOKUP($C24,'Proposed Rates'!$B:$J,AL$11,FALSE),0)</f>
        <v>0</v>
      </c>
      <c r="AM24" s="202">
        <f t="shared" si="19"/>
        <v>0</v>
      </c>
      <c r="AN24" s="204">
        <f t="shared" si="20"/>
        <v>0</v>
      </c>
      <c r="AO24" s="38"/>
      <c r="AP24" s="205">
        <f t="shared" si="21"/>
        <v>0</v>
      </c>
      <c r="AQ24" s="206" t="str">
        <f t="shared" si="22"/>
        <v/>
      </c>
      <c r="AR24" s="207"/>
      <c r="AS24" s="207"/>
      <c r="AT24" s="207"/>
      <c r="AU24" s="3"/>
      <c r="AV24" s="3"/>
      <c r="AW24" s="3"/>
      <c r="AX24" s="3"/>
      <c r="AY24" s="3"/>
      <c r="AZ24" s="3"/>
      <c r="BA24" s="3"/>
      <c r="BB24" s="3"/>
    </row>
    <row r="25" spans="1:54" ht="12.75" customHeight="1" x14ac:dyDescent="0.2">
      <c r="A25" s="37"/>
      <c r="B25" s="208"/>
      <c r="C25" s="199" t="str">
        <f t="shared" si="0"/>
        <v>Residential.</v>
      </c>
      <c r="D25" s="200"/>
      <c r="E25" s="139"/>
      <c r="F25" s="201">
        <f>IFERROR(VLOOKUP($C25,'Proposed Rates'!$B:$J,F$11,FALSE),0)</f>
        <v>0</v>
      </c>
      <c r="G25" s="202">
        <f t="shared" si="1"/>
        <v>0</v>
      </c>
      <c r="H25" s="204">
        <f t="shared" si="2"/>
        <v>0</v>
      </c>
      <c r="I25" s="38"/>
      <c r="J25" s="201">
        <f>IFERROR(VLOOKUP($C25,'Proposed Rates'!$B:$J,J$11,FALSE),0)</f>
        <v>0</v>
      </c>
      <c r="K25" s="202">
        <f t="shared" si="3"/>
        <v>0</v>
      </c>
      <c r="L25" s="204">
        <f t="shared" si="4"/>
        <v>0</v>
      </c>
      <c r="M25" s="38"/>
      <c r="N25" s="205">
        <f t="shared" si="5"/>
        <v>0</v>
      </c>
      <c r="O25" s="206" t="str">
        <f t="shared" si="6"/>
        <v/>
      </c>
      <c r="P25" s="37"/>
      <c r="Q25" s="201">
        <f>IFERROR(VLOOKUP($C25,'Proposed Rates'!$B:$J,Q$11,FALSE),0)</f>
        <v>0</v>
      </c>
      <c r="R25" s="202">
        <f t="shared" si="7"/>
        <v>0</v>
      </c>
      <c r="S25" s="204">
        <f t="shared" si="8"/>
        <v>0</v>
      </c>
      <c r="T25" s="38"/>
      <c r="U25" s="205">
        <f t="shared" si="9"/>
        <v>0</v>
      </c>
      <c r="V25" s="206" t="str">
        <f t="shared" si="10"/>
        <v/>
      </c>
      <c r="W25" s="37"/>
      <c r="X25" s="201">
        <f>IFERROR(VLOOKUP($C25,'Proposed Rates'!$B:$J,X$11,FALSE),0)</f>
        <v>0</v>
      </c>
      <c r="Y25" s="202">
        <f t="shared" si="11"/>
        <v>0</v>
      </c>
      <c r="Z25" s="204">
        <f t="shared" si="12"/>
        <v>0</v>
      </c>
      <c r="AA25" s="38"/>
      <c r="AB25" s="205">
        <f t="shared" si="13"/>
        <v>0</v>
      </c>
      <c r="AC25" s="206" t="str">
        <f t="shared" si="14"/>
        <v/>
      </c>
      <c r="AD25" s="37"/>
      <c r="AE25" s="201">
        <f>IFERROR(VLOOKUP($C25,'Proposed Rates'!$B:$J,AE$11,FALSE),0)</f>
        <v>0</v>
      </c>
      <c r="AF25" s="202">
        <f t="shared" si="15"/>
        <v>0</v>
      </c>
      <c r="AG25" s="204">
        <f t="shared" si="16"/>
        <v>0</v>
      </c>
      <c r="AH25" s="38"/>
      <c r="AI25" s="205">
        <f t="shared" si="17"/>
        <v>0</v>
      </c>
      <c r="AJ25" s="206" t="str">
        <f t="shared" si="18"/>
        <v/>
      </c>
      <c r="AK25" s="37"/>
      <c r="AL25" s="201">
        <f>IFERROR(VLOOKUP($C25,'Proposed Rates'!$B:$J,AL$11,FALSE),0)</f>
        <v>0</v>
      </c>
      <c r="AM25" s="202">
        <f t="shared" si="19"/>
        <v>0</v>
      </c>
      <c r="AN25" s="204">
        <f t="shared" si="20"/>
        <v>0</v>
      </c>
      <c r="AO25" s="38"/>
      <c r="AP25" s="205">
        <f t="shared" si="21"/>
        <v>0</v>
      </c>
      <c r="AQ25" s="206" t="str">
        <f t="shared" si="22"/>
        <v/>
      </c>
      <c r="AR25" s="207"/>
      <c r="AS25" s="207"/>
      <c r="AT25" s="207"/>
      <c r="AU25" s="3"/>
      <c r="AV25" s="3"/>
      <c r="AW25" s="3"/>
      <c r="AX25" s="3"/>
      <c r="AY25" s="3"/>
      <c r="AZ25" s="3"/>
      <c r="BA25" s="3"/>
      <c r="BB25" s="3"/>
    </row>
    <row r="26" spans="1:54" ht="12.75" customHeight="1" x14ac:dyDescent="0.2">
      <c r="A26" s="37"/>
      <c r="B26" s="288"/>
      <c r="C26" s="199" t="str">
        <f t="shared" si="0"/>
        <v>Residential.</v>
      </c>
      <c r="D26" s="200"/>
      <c r="E26" s="139"/>
      <c r="F26" s="201">
        <f>IFERROR(VLOOKUP($C26,'Proposed Rates'!$B:$J,F$11,FALSE),0)</f>
        <v>0</v>
      </c>
      <c r="G26" s="202">
        <f t="shared" si="1"/>
        <v>0</v>
      </c>
      <c r="H26" s="204">
        <f t="shared" si="2"/>
        <v>0</v>
      </c>
      <c r="I26" s="38"/>
      <c r="J26" s="201">
        <f>IFERROR(VLOOKUP($C26,'Proposed Rates'!$B:$J,J$11,FALSE),0)</f>
        <v>0</v>
      </c>
      <c r="K26" s="202">
        <f t="shared" si="3"/>
        <v>0</v>
      </c>
      <c r="L26" s="204">
        <f t="shared" si="4"/>
        <v>0</v>
      </c>
      <c r="M26" s="38"/>
      <c r="N26" s="205">
        <f t="shared" si="5"/>
        <v>0</v>
      </c>
      <c r="O26" s="206" t="str">
        <f t="shared" si="6"/>
        <v/>
      </c>
      <c r="P26" s="37"/>
      <c r="Q26" s="201">
        <f>IFERROR(VLOOKUP($C26,'Proposed Rates'!$B:$J,Q$11,FALSE),0)</f>
        <v>0</v>
      </c>
      <c r="R26" s="202">
        <f t="shared" si="7"/>
        <v>0</v>
      </c>
      <c r="S26" s="204">
        <f t="shared" si="8"/>
        <v>0</v>
      </c>
      <c r="T26" s="38"/>
      <c r="U26" s="205">
        <f t="shared" si="9"/>
        <v>0</v>
      </c>
      <c r="V26" s="206" t="str">
        <f t="shared" si="10"/>
        <v/>
      </c>
      <c r="W26" s="37"/>
      <c r="X26" s="201">
        <f>IFERROR(VLOOKUP($C26,'Proposed Rates'!$B:$J,X$11,FALSE),0)</f>
        <v>0</v>
      </c>
      <c r="Y26" s="202">
        <f t="shared" si="11"/>
        <v>0</v>
      </c>
      <c r="Z26" s="204">
        <f t="shared" si="12"/>
        <v>0</v>
      </c>
      <c r="AA26" s="38"/>
      <c r="AB26" s="205">
        <f t="shared" si="13"/>
        <v>0</v>
      </c>
      <c r="AC26" s="206" t="str">
        <f t="shared" si="14"/>
        <v/>
      </c>
      <c r="AD26" s="37"/>
      <c r="AE26" s="201">
        <f>IFERROR(VLOOKUP($C26,'Proposed Rates'!$B:$J,AE$11,FALSE),0)</f>
        <v>0</v>
      </c>
      <c r="AF26" s="202">
        <f t="shared" si="15"/>
        <v>0</v>
      </c>
      <c r="AG26" s="204">
        <f t="shared" si="16"/>
        <v>0</v>
      </c>
      <c r="AH26" s="38"/>
      <c r="AI26" s="205">
        <f t="shared" si="17"/>
        <v>0</v>
      </c>
      <c r="AJ26" s="206" t="str">
        <f t="shared" si="18"/>
        <v/>
      </c>
      <c r="AK26" s="37"/>
      <c r="AL26" s="201">
        <f>IFERROR(VLOOKUP($C26,'Proposed Rates'!$B:$J,AL$11,FALSE),0)</f>
        <v>0</v>
      </c>
      <c r="AM26" s="202">
        <f t="shared" si="19"/>
        <v>0</v>
      </c>
      <c r="AN26" s="204">
        <f t="shared" si="20"/>
        <v>0</v>
      </c>
      <c r="AO26" s="38"/>
      <c r="AP26" s="205">
        <f t="shared" si="21"/>
        <v>0</v>
      </c>
      <c r="AQ26" s="206" t="str">
        <f t="shared" si="22"/>
        <v/>
      </c>
      <c r="AR26" s="207"/>
      <c r="AS26" s="207"/>
      <c r="AT26" s="207"/>
      <c r="AU26" s="3"/>
      <c r="AV26" s="3"/>
      <c r="AW26" s="3"/>
      <c r="AX26" s="3"/>
      <c r="AY26" s="3"/>
      <c r="AZ26" s="3"/>
      <c r="BA26" s="3"/>
      <c r="BB26" s="3"/>
    </row>
    <row r="27" spans="1:54" ht="12.75" customHeight="1" x14ac:dyDescent="0.2">
      <c r="A27" s="37"/>
      <c r="B27" s="208"/>
      <c r="C27" s="199" t="str">
        <f t="shared" si="0"/>
        <v>Residential.</v>
      </c>
      <c r="D27" s="200"/>
      <c r="E27" s="139"/>
      <c r="F27" s="201">
        <f>IFERROR(VLOOKUP($C27,'Proposed Rates'!$B:$J,F$11,FALSE),0)</f>
        <v>0</v>
      </c>
      <c r="G27" s="202">
        <f t="shared" si="1"/>
        <v>0</v>
      </c>
      <c r="H27" s="204">
        <f t="shared" si="2"/>
        <v>0</v>
      </c>
      <c r="I27" s="38"/>
      <c r="J27" s="201">
        <f>IFERROR(VLOOKUP($C27,'Proposed Rates'!$B:$J,J$11,FALSE),0)</f>
        <v>0</v>
      </c>
      <c r="K27" s="202">
        <f t="shared" si="3"/>
        <v>0</v>
      </c>
      <c r="L27" s="204">
        <f t="shared" si="4"/>
        <v>0</v>
      </c>
      <c r="M27" s="38"/>
      <c r="N27" s="205">
        <f t="shared" si="5"/>
        <v>0</v>
      </c>
      <c r="O27" s="206" t="str">
        <f t="shared" si="6"/>
        <v/>
      </c>
      <c r="P27" s="37"/>
      <c r="Q27" s="201">
        <f>IFERROR(VLOOKUP($C27,'Proposed Rates'!$B:$J,Q$11,FALSE),0)</f>
        <v>0</v>
      </c>
      <c r="R27" s="202">
        <f t="shared" si="7"/>
        <v>0</v>
      </c>
      <c r="S27" s="204">
        <f t="shared" si="8"/>
        <v>0</v>
      </c>
      <c r="T27" s="38"/>
      <c r="U27" s="205">
        <f t="shared" si="9"/>
        <v>0</v>
      </c>
      <c r="V27" s="206" t="str">
        <f t="shared" si="10"/>
        <v/>
      </c>
      <c r="W27" s="37"/>
      <c r="X27" s="201">
        <f>IFERROR(VLOOKUP($C27,'Proposed Rates'!$B:$J,X$11,FALSE),0)</f>
        <v>0</v>
      </c>
      <c r="Y27" s="202">
        <f t="shared" si="11"/>
        <v>0</v>
      </c>
      <c r="Z27" s="204">
        <f t="shared" si="12"/>
        <v>0</v>
      </c>
      <c r="AA27" s="38"/>
      <c r="AB27" s="205">
        <f t="shared" si="13"/>
        <v>0</v>
      </c>
      <c r="AC27" s="206" t="str">
        <f t="shared" si="14"/>
        <v/>
      </c>
      <c r="AD27" s="37"/>
      <c r="AE27" s="201">
        <f>IFERROR(VLOOKUP($C27,'Proposed Rates'!$B:$J,AE$11,FALSE),0)</f>
        <v>0</v>
      </c>
      <c r="AF27" s="202">
        <f t="shared" si="15"/>
        <v>0</v>
      </c>
      <c r="AG27" s="204">
        <f t="shared" si="16"/>
        <v>0</v>
      </c>
      <c r="AH27" s="38"/>
      <c r="AI27" s="205">
        <f t="shared" si="17"/>
        <v>0</v>
      </c>
      <c r="AJ27" s="206" t="str">
        <f t="shared" si="18"/>
        <v/>
      </c>
      <c r="AK27" s="37"/>
      <c r="AL27" s="201">
        <f>IFERROR(VLOOKUP($C27,'Proposed Rates'!$B:$J,AL$11,FALSE),0)</f>
        <v>0</v>
      </c>
      <c r="AM27" s="202">
        <f t="shared" si="19"/>
        <v>0</v>
      </c>
      <c r="AN27" s="204">
        <f t="shared" si="20"/>
        <v>0</v>
      </c>
      <c r="AO27" s="38"/>
      <c r="AP27" s="205">
        <f t="shared" si="21"/>
        <v>0</v>
      </c>
      <c r="AQ27" s="206" t="str">
        <f t="shared" si="22"/>
        <v/>
      </c>
      <c r="AR27" s="207"/>
      <c r="AS27" s="207"/>
      <c r="AT27" s="207"/>
      <c r="AU27" s="3"/>
      <c r="AV27" s="3"/>
      <c r="AW27" s="3"/>
      <c r="AX27" s="3"/>
      <c r="AY27" s="3"/>
      <c r="AZ27" s="3"/>
      <c r="BA27" s="3"/>
      <c r="BB27" s="3"/>
    </row>
    <row r="28" spans="1:54" ht="12.75" customHeight="1" x14ac:dyDescent="0.2">
      <c r="A28" s="37"/>
      <c r="B28" s="208"/>
      <c r="C28" s="199" t="str">
        <f t="shared" si="0"/>
        <v>Residential.</v>
      </c>
      <c r="D28" s="200"/>
      <c r="E28" s="139"/>
      <c r="F28" s="201">
        <f>IFERROR(VLOOKUP($C28,'Proposed Rates'!$B:$J,F$11,FALSE),0)</f>
        <v>0</v>
      </c>
      <c r="G28" s="202">
        <f t="shared" si="1"/>
        <v>0</v>
      </c>
      <c r="H28" s="204">
        <f t="shared" si="2"/>
        <v>0</v>
      </c>
      <c r="I28" s="38"/>
      <c r="J28" s="201">
        <f>IFERROR(VLOOKUP($C28,'Proposed Rates'!$B:$J,J$11,FALSE),0)</f>
        <v>0</v>
      </c>
      <c r="K28" s="202">
        <f t="shared" si="3"/>
        <v>0</v>
      </c>
      <c r="L28" s="204">
        <f t="shared" si="4"/>
        <v>0</v>
      </c>
      <c r="M28" s="38"/>
      <c r="N28" s="205">
        <f t="shared" si="5"/>
        <v>0</v>
      </c>
      <c r="O28" s="206" t="str">
        <f t="shared" si="6"/>
        <v/>
      </c>
      <c r="P28" s="37"/>
      <c r="Q28" s="201">
        <f>IFERROR(VLOOKUP($C28,'Proposed Rates'!$B:$J,Q$11,FALSE),0)</f>
        <v>0</v>
      </c>
      <c r="R28" s="202">
        <f t="shared" si="7"/>
        <v>0</v>
      </c>
      <c r="S28" s="204">
        <f t="shared" si="8"/>
        <v>0</v>
      </c>
      <c r="T28" s="38"/>
      <c r="U28" s="205">
        <f t="shared" si="9"/>
        <v>0</v>
      </c>
      <c r="V28" s="206" t="str">
        <f t="shared" si="10"/>
        <v/>
      </c>
      <c r="W28" s="37"/>
      <c r="X28" s="201">
        <f>IFERROR(VLOOKUP($C28,'Proposed Rates'!$B:$J,X$11,FALSE),0)</f>
        <v>0</v>
      </c>
      <c r="Y28" s="202">
        <f t="shared" si="11"/>
        <v>0</v>
      </c>
      <c r="Z28" s="204">
        <f t="shared" si="12"/>
        <v>0</v>
      </c>
      <c r="AA28" s="38"/>
      <c r="AB28" s="205">
        <f t="shared" si="13"/>
        <v>0</v>
      </c>
      <c r="AC28" s="206" t="str">
        <f t="shared" si="14"/>
        <v/>
      </c>
      <c r="AD28" s="37"/>
      <c r="AE28" s="201">
        <f>IFERROR(VLOOKUP($C28,'Proposed Rates'!$B:$J,AE$11,FALSE),0)</f>
        <v>0</v>
      </c>
      <c r="AF28" s="202">
        <f t="shared" si="15"/>
        <v>0</v>
      </c>
      <c r="AG28" s="204">
        <f t="shared" si="16"/>
        <v>0</v>
      </c>
      <c r="AH28" s="38"/>
      <c r="AI28" s="205">
        <f t="shared" si="17"/>
        <v>0</v>
      </c>
      <c r="AJ28" s="206" t="str">
        <f t="shared" si="18"/>
        <v/>
      </c>
      <c r="AK28" s="37"/>
      <c r="AL28" s="201">
        <f>IFERROR(VLOOKUP($C28,'Proposed Rates'!$B:$J,AL$11,FALSE),0)</f>
        <v>0</v>
      </c>
      <c r="AM28" s="202">
        <f t="shared" si="19"/>
        <v>0</v>
      </c>
      <c r="AN28" s="204">
        <f t="shared" si="20"/>
        <v>0</v>
      </c>
      <c r="AO28" s="38"/>
      <c r="AP28" s="205">
        <f t="shared" si="21"/>
        <v>0</v>
      </c>
      <c r="AQ28" s="206" t="str">
        <f t="shared" si="22"/>
        <v/>
      </c>
      <c r="AR28" s="207"/>
      <c r="AS28" s="207"/>
      <c r="AT28" s="207"/>
      <c r="AU28" s="3"/>
      <c r="AV28" s="3"/>
      <c r="AW28" s="3"/>
      <c r="AX28" s="3"/>
      <c r="AY28" s="3"/>
      <c r="AZ28" s="3"/>
      <c r="BA28" s="3"/>
      <c r="BB28" s="3"/>
    </row>
    <row r="29" spans="1:54" ht="12.75" customHeight="1" x14ac:dyDescent="0.2">
      <c r="A29" s="125"/>
      <c r="B29" s="209" t="s">
        <v>248</v>
      </c>
      <c r="C29" s="210"/>
      <c r="D29" s="210"/>
      <c r="E29" s="210"/>
      <c r="F29" s="211"/>
      <c r="G29" s="304"/>
      <c r="H29" s="213">
        <f>SUM(H15:H28)</f>
        <v>34.51</v>
      </c>
      <c r="I29" s="214"/>
      <c r="J29" s="211"/>
      <c r="K29" s="304"/>
      <c r="L29" s="213">
        <f>SUM(L15:L28)</f>
        <v>40.590000000000003</v>
      </c>
      <c r="M29" s="214"/>
      <c r="N29" s="215">
        <f t="shared" si="5"/>
        <v>6.0800000000000054</v>
      </c>
      <c r="O29" s="216">
        <f t="shared" si="6"/>
        <v>0.17618081715444817</v>
      </c>
      <c r="P29" s="125"/>
      <c r="Q29" s="211"/>
      <c r="R29" s="304"/>
      <c r="S29" s="213">
        <f>SUM(S15:S28)</f>
        <v>44.38</v>
      </c>
      <c r="T29" s="214"/>
      <c r="U29" s="215">
        <f t="shared" si="9"/>
        <v>3.7899999999999991</v>
      </c>
      <c r="V29" s="216">
        <f t="shared" si="10"/>
        <v>9.3372751909337248E-2</v>
      </c>
      <c r="W29" s="125"/>
      <c r="X29" s="211"/>
      <c r="Y29" s="304"/>
      <c r="Z29" s="213">
        <f>SUM(Z15:Z28)</f>
        <v>47.69</v>
      </c>
      <c r="AA29" s="214"/>
      <c r="AB29" s="215">
        <f t="shared" si="13"/>
        <v>3.3099999999999952</v>
      </c>
      <c r="AC29" s="216">
        <f t="shared" si="14"/>
        <v>7.4583145561063435E-2</v>
      </c>
      <c r="AD29" s="125"/>
      <c r="AE29" s="211"/>
      <c r="AF29" s="304"/>
      <c r="AG29" s="213">
        <f>SUM(AG15:AG28)</f>
        <v>50.41</v>
      </c>
      <c r="AH29" s="214"/>
      <c r="AI29" s="215">
        <f t="shared" si="17"/>
        <v>2.7199999999999989</v>
      </c>
      <c r="AJ29" s="216">
        <f t="shared" si="18"/>
        <v>5.703501782344305E-2</v>
      </c>
      <c r="AK29" s="125"/>
      <c r="AL29" s="211"/>
      <c r="AM29" s="304"/>
      <c r="AN29" s="213">
        <f>SUM(AN15:AN28)</f>
        <v>53.15</v>
      </c>
      <c r="AO29" s="214"/>
      <c r="AP29" s="215">
        <f t="shared" si="21"/>
        <v>2.740000000000002</v>
      </c>
      <c r="AQ29" s="216">
        <f t="shared" si="22"/>
        <v>5.435429478278124E-2</v>
      </c>
      <c r="AR29" s="255"/>
      <c r="AS29" s="255"/>
      <c r="AT29" s="255"/>
      <c r="AU29" s="3"/>
      <c r="AV29" s="3"/>
      <c r="AW29" s="3"/>
      <c r="AX29" s="3"/>
      <c r="AY29" s="3"/>
      <c r="AZ29" s="3"/>
      <c r="BA29" s="3"/>
      <c r="BB29" s="3"/>
    </row>
    <row r="30" spans="1:54" ht="12.75" customHeight="1" x14ac:dyDescent="0.2">
      <c r="A30" s="37"/>
      <c r="B30" s="208" t="s">
        <v>172</v>
      </c>
      <c r="C30" s="199" t="str">
        <f t="shared" ref="C30:C36" si="23">D$6&amp;"."&amp;B30</f>
        <v>Residential.DVA Disposition Rate Rider Group 1 -2025</v>
      </c>
      <c r="D30" s="200" t="s">
        <v>246</v>
      </c>
      <c r="E30" s="139"/>
      <c r="F30" s="218">
        <f>IFERROR(VLOOKUP($C30,'Proposed Rates'!$B:$J,F$11,FALSE),0)</f>
        <v>-2.0000000000000001E-4</v>
      </c>
      <c r="G30" s="219">
        <f t="shared" ref="G30:G33" si="24">IF($D30="Monthly",1,IF($D30="per KWH",$F$10,0))</f>
        <v>620</v>
      </c>
      <c r="H30" s="204">
        <f t="shared" ref="H30:H36" si="25">G30*F30</f>
        <v>-0.124</v>
      </c>
      <c r="I30" s="38"/>
      <c r="J30" s="218">
        <f>IFERROR(VLOOKUP($C30,'Proposed Rates'!$B:$J,J$11,FALSE),0)</f>
        <v>0</v>
      </c>
      <c r="K30" s="219">
        <f t="shared" ref="K30:K33" si="26">IF($D30="Monthly",1,IF($D30="per KWH",$F$10,0))</f>
        <v>620</v>
      </c>
      <c r="L30" s="204">
        <f t="shared" ref="L30:L36" si="27">K30*J30</f>
        <v>0</v>
      </c>
      <c r="M30" s="38"/>
      <c r="N30" s="205">
        <f t="shared" si="5"/>
        <v>0.124</v>
      </c>
      <c r="O30" s="206">
        <f t="shared" si="6"/>
        <v>-1</v>
      </c>
      <c r="P30" s="37"/>
      <c r="Q30" s="218">
        <f>IFERROR(VLOOKUP($C30,'Proposed Rates'!$B:$J,Q$11,FALSE),0)</f>
        <v>0</v>
      </c>
      <c r="R30" s="219">
        <f t="shared" ref="R30:R33" si="28">IF($D30="Monthly",1,IF($D30="per KWH",$F$10,0))</f>
        <v>620</v>
      </c>
      <c r="S30" s="204">
        <f t="shared" ref="S30:S36" si="29">R30*Q30</f>
        <v>0</v>
      </c>
      <c r="T30" s="38"/>
      <c r="U30" s="205">
        <f t="shared" si="9"/>
        <v>0</v>
      </c>
      <c r="V30" s="206" t="str">
        <f t="shared" si="10"/>
        <v/>
      </c>
      <c r="W30" s="37"/>
      <c r="X30" s="218">
        <f>IFERROR(VLOOKUP($C30,'Proposed Rates'!$B:$J,X$11,FALSE),0)</f>
        <v>0</v>
      </c>
      <c r="Y30" s="219">
        <f t="shared" ref="Y30:Y33" si="30">IF($D30="Monthly",1,IF($D30="per KWH",$F$10,0))</f>
        <v>620</v>
      </c>
      <c r="Z30" s="204">
        <f t="shared" ref="Z30:Z36" si="31">Y30*X30</f>
        <v>0</v>
      </c>
      <c r="AA30" s="38"/>
      <c r="AB30" s="205">
        <f t="shared" si="13"/>
        <v>0</v>
      </c>
      <c r="AC30" s="206" t="str">
        <f t="shared" si="14"/>
        <v/>
      </c>
      <c r="AD30" s="37"/>
      <c r="AE30" s="218">
        <f>IFERROR(VLOOKUP($C30,'Proposed Rates'!$B:$J,AE$11,FALSE),0)</f>
        <v>0</v>
      </c>
      <c r="AF30" s="219">
        <f t="shared" ref="AF30:AF33" si="32">IF($D30="Monthly",1,IF($D30="per KWH",$F$10,0))</f>
        <v>620</v>
      </c>
      <c r="AG30" s="204">
        <f t="shared" ref="AG30:AG36" si="33">AF30*AE30</f>
        <v>0</v>
      </c>
      <c r="AH30" s="38"/>
      <c r="AI30" s="205">
        <f t="shared" si="17"/>
        <v>0</v>
      </c>
      <c r="AJ30" s="206" t="str">
        <f t="shared" si="18"/>
        <v/>
      </c>
      <c r="AK30" s="37"/>
      <c r="AL30" s="218">
        <f>IFERROR(VLOOKUP($C30,'Proposed Rates'!$B:$J,AL$11,FALSE),0)</f>
        <v>0</v>
      </c>
      <c r="AM30" s="219">
        <f t="shared" ref="AM30:AM33" si="34">IF($D30="Monthly",1,IF($D30="per KWH",$F$10,0))</f>
        <v>620</v>
      </c>
      <c r="AN30" s="204">
        <f t="shared" ref="AN30:AN36" si="35">AM30*AL30</f>
        <v>0</v>
      </c>
      <c r="AO30" s="38"/>
      <c r="AP30" s="205">
        <f t="shared" si="21"/>
        <v>0</v>
      </c>
      <c r="AQ30" s="206" t="str">
        <f t="shared" si="22"/>
        <v/>
      </c>
      <c r="AR30" s="207"/>
      <c r="AS30" s="207"/>
      <c r="AT30" s="207"/>
      <c r="AU30" s="3"/>
      <c r="AV30" s="3"/>
      <c r="AW30" s="3"/>
      <c r="AX30" s="3"/>
      <c r="AY30" s="3"/>
      <c r="AZ30" s="3"/>
      <c r="BA30" s="3"/>
      <c r="BB30" s="3"/>
    </row>
    <row r="31" spans="1:54" ht="12.75" customHeight="1" x14ac:dyDescent="0.2">
      <c r="A31" s="37"/>
      <c r="B31" s="288" t="s">
        <v>174</v>
      </c>
      <c r="C31" s="199" t="str">
        <f t="shared" si="23"/>
        <v>Residential.DVA Disposition Rate Rider Group 1 - 2024</v>
      </c>
      <c r="D31" s="200" t="s">
        <v>246</v>
      </c>
      <c r="E31" s="139"/>
      <c r="F31" s="218">
        <f>IFERROR(VLOOKUP($C31,'Proposed Rates'!$B:$J,F$11,FALSE),0)</f>
        <v>0</v>
      </c>
      <c r="G31" s="219">
        <f t="shared" si="24"/>
        <v>620</v>
      </c>
      <c r="H31" s="302">
        <f t="shared" si="25"/>
        <v>0</v>
      </c>
      <c r="I31" s="289"/>
      <c r="J31" s="218">
        <f>IFERROR(VLOOKUP($C31,'Proposed Rates'!$B:$J,J$11,FALSE),0)</f>
        <v>0</v>
      </c>
      <c r="K31" s="219">
        <f t="shared" si="26"/>
        <v>620</v>
      </c>
      <c r="L31" s="302">
        <f t="shared" si="27"/>
        <v>0</v>
      </c>
      <c r="M31" s="221"/>
      <c r="N31" s="205"/>
      <c r="O31" s="206"/>
      <c r="P31" s="37"/>
      <c r="Q31" s="218">
        <f>IFERROR(VLOOKUP($C31,'Proposed Rates'!$B:$J,Q$11,FALSE),0)</f>
        <v>0</v>
      </c>
      <c r="R31" s="219">
        <f t="shared" si="28"/>
        <v>620</v>
      </c>
      <c r="S31" s="302">
        <f t="shared" si="29"/>
        <v>0</v>
      </c>
      <c r="T31" s="221"/>
      <c r="U31" s="205">
        <f t="shared" si="9"/>
        <v>0</v>
      </c>
      <c r="V31" s="206" t="str">
        <f t="shared" si="10"/>
        <v/>
      </c>
      <c r="W31" s="37"/>
      <c r="X31" s="218">
        <f>IFERROR(VLOOKUP($C31,'Proposed Rates'!$B:$J,X$11,FALSE),0)</f>
        <v>0</v>
      </c>
      <c r="Y31" s="219">
        <f t="shared" si="30"/>
        <v>620</v>
      </c>
      <c r="Z31" s="302">
        <f t="shared" si="31"/>
        <v>0</v>
      </c>
      <c r="AA31" s="221"/>
      <c r="AB31" s="205">
        <f t="shared" si="13"/>
        <v>0</v>
      </c>
      <c r="AC31" s="206" t="str">
        <f t="shared" si="14"/>
        <v/>
      </c>
      <c r="AD31" s="37"/>
      <c r="AE31" s="218">
        <f>IFERROR(VLOOKUP($C31,'Proposed Rates'!$B:$J,AE$11,FALSE),0)</f>
        <v>0</v>
      </c>
      <c r="AF31" s="219">
        <f t="shared" si="32"/>
        <v>620</v>
      </c>
      <c r="AG31" s="302">
        <f t="shared" si="33"/>
        <v>0</v>
      </c>
      <c r="AH31" s="221"/>
      <c r="AI31" s="205">
        <f t="shared" si="17"/>
        <v>0</v>
      </c>
      <c r="AJ31" s="206" t="str">
        <f t="shared" si="18"/>
        <v/>
      </c>
      <c r="AK31" s="37"/>
      <c r="AL31" s="218">
        <f>IFERROR(VLOOKUP($C31,'Proposed Rates'!$B:$J,AL$11,FALSE),0)</f>
        <v>0</v>
      </c>
      <c r="AM31" s="219">
        <f t="shared" si="34"/>
        <v>620</v>
      </c>
      <c r="AN31" s="302">
        <f t="shared" si="35"/>
        <v>0</v>
      </c>
      <c r="AO31" s="221"/>
      <c r="AP31" s="205">
        <f t="shared" si="21"/>
        <v>0</v>
      </c>
      <c r="AQ31" s="206" t="str">
        <f t="shared" si="22"/>
        <v/>
      </c>
      <c r="AR31" s="207"/>
      <c r="AS31" s="207"/>
      <c r="AT31" s="207"/>
      <c r="AU31" s="3"/>
      <c r="AV31" s="3"/>
      <c r="AW31" s="3"/>
      <c r="AX31" s="3"/>
      <c r="AY31" s="3"/>
      <c r="AZ31" s="3"/>
      <c r="BA31" s="3"/>
      <c r="BB31" s="3"/>
    </row>
    <row r="32" spans="1:54" ht="12.75" customHeight="1" x14ac:dyDescent="0.2">
      <c r="A32" s="37"/>
      <c r="B32" s="288" t="s">
        <v>182</v>
      </c>
      <c r="C32" s="199" t="str">
        <f t="shared" si="23"/>
        <v>Residential.CBR Class B Rate Riders</v>
      </c>
      <c r="D32" s="200" t="s">
        <v>246</v>
      </c>
      <c r="E32" s="139"/>
      <c r="F32" s="218">
        <f>IFERROR(VLOOKUP($C32,'Proposed Rates'!$B:$J,F$11,FALSE),0)</f>
        <v>2.0000000000000001E-4</v>
      </c>
      <c r="G32" s="219">
        <f t="shared" si="24"/>
        <v>620</v>
      </c>
      <c r="H32" s="204">
        <f t="shared" si="25"/>
        <v>0.124</v>
      </c>
      <c r="I32" s="289"/>
      <c r="J32" s="218">
        <f>IFERROR(VLOOKUP($C32,'Proposed Rates'!$B:$J,J$11,FALSE),0)</f>
        <v>0</v>
      </c>
      <c r="K32" s="219">
        <f t="shared" si="26"/>
        <v>620</v>
      </c>
      <c r="L32" s="204">
        <f t="shared" si="27"/>
        <v>0</v>
      </c>
      <c r="M32" s="221"/>
      <c r="N32" s="205">
        <f t="shared" ref="N32:N48" si="36">L32-H32</f>
        <v>-0.124</v>
      </c>
      <c r="O32" s="206">
        <f t="shared" ref="O32:O48" si="37">IF((H32)=0,"",(N32/H32))</f>
        <v>-1</v>
      </c>
      <c r="P32" s="37"/>
      <c r="Q32" s="218">
        <f>IFERROR(VLOOKUP($C32,'Proposed Rates'!$B:$J,Q$11,FALSE),0)</f>
        <v>0</v>
      </c>
      <c r="R32" s="219">
        <f t="shared" si="28"/>
        <v>620</v>
      </c>
      <c r="S32" s="204">
        <f t="shared" si="29"/>
        <v>0</v>
      </c>
      <c r="T32" s="221"/>
      <c r="U32" s="205">
        <f t="shared" si="9"/>
        <v>0</v>
      </c>
      <c r="V32" s="206" t="str">
        <f t="shared" si="10"/>
        <v/>
      </c>
      <c r="W32" s="37"/>
      <c r="X32" s="218">
        <f>IFERROR(VLOOKUP($C32,'Proposed Rates'!$B:$J,X$11,FALSE),0)</f>
        <v>0</v>
      </c>
      <c r="Y32" s="219">
        <f t="shared" si="30"/>
        <v>620</v>
      </c>
      <c r="Z32" s="204">
        <f t="shared" si="31"/>
        <v>0</v>
      </c>
      <c r="AA32" s="221"/>
      <c r="AB32" s="205">
        <f t="shared" si="13"/>
        <v>0</v>
      </c>
      <c r="AC32" s="206" t="str">
        <f t="shared" si="14"/>
        <v/>
      </c>
      <c r="AD32" s="37"/>
      <c r="AE32" s="218">
        <f>IFERROR(VLOOKUP($C32,'Proposed Rates'!$B:$J,AE$11,FALSE),0)</f>
        <v>0</v>
      </c>
      <c r="AF32" s="219">
        <f t="shared" si="32"/>
        <v>620</v>
      </c>
      <c r="AG32" s="204">
        <f t="shared" si="33"/>
        <v>0</v>
      </c>
      <c r="AH32" s="221"/>
      <c r="AI32" s="205">
        <f t="shared" si="17"/>
        <v>0</v>
      </c>
      <c r="AJ32" s="206" t="str">
        <f t="shared" si="18"/>
        <v/>
      </c>
      <c r="AK32" s="37"/>
      <c r="AL32" s="218">
        <f>IFERROR(VLOOKUP($C32,'Proposed Rates'!$B:$J,AL$11,FALSE),0)</f>
        <v>0</v>
      </c>
      <c r="AM32" s="219">
        <f t="shared" si="34"/>
        <v>620</v>
      </c>
      <c r="AN32" s="204">
        <f t="shared" si="35"/>
        <v>0</v>
      </c>
      <c r="AO32" s="221"/>
      <c r="AP32" s="205">
        <f t="shared" si="21"/>
        <v>0</v>
      </c>
      <c r="AQ32" s="206" t="str">
        <f t="shared" si="22"/>
        <v/>
      </c>
      <c r="AR32" s="207"/>
      <c r="AS32" s="207"/>
      <c r="AT32" s="207"/>
      <c r="AU32" s="3"/>
      <c r="AV32" s="3"/>
      <c r="AW32" s="3"/>
      <c r="AX32" s="3"/>
      <c r="AY32" s="3"/>
      <c r="AZ32" s="3"/>
      <c r="BA32" s="3"/>
      <c r="BB32" s="3"/>
    </row>
    <row r="33" spans="1:54" ht="12.75" customHeight="1" x14ac:dyDescent="0.2">
      <c r="A33" s="37"/>
      <c r="B33" s="288" t="s">
        <v>249</v>
      </c>
      <c r="C33" s="199" t="str">
        <f t="shared" si="23"/>
        <v>Residential.GA Disposition Rate Rider-NonRPP</v>
      </c>
      <c r="D33" s="200" t="s">
        <v>246</v>
      </c>
      <c r="E33" s="139"/>
      <c r="F33" s="218">
        <f>IFERROR(VLOOKUP($C33,'Proposed Rates'!$B:$J,F$11,FALSE),0)</f>
        <v>0</v>
      </c>
      <c r="G33" s="219">
        <f t="shared" si="24"/>
        <v>620</v>
      </c>
      <c r="H33" s="204">
        <f t="shared" si="25"/>
        <v>0</v>
      </c>
      <c r="I33" s="289"/>
      <c r="J33" s="218">
        <f>IFERROR(VLOOKUP($C33,'Proposed Rates'!$B:$J,J$11,FALSE),0)</f>
        <v>0</v>
      </c>
      <c r="K33" s="219">
        <f t="shared" si="26"/>
        <v>620</v>
      </c>
      <c r="L33" s="204">
        <f t="shared" si="27"/>
        <v>0</v>
      </c>
      <c r="M33" s="221"/>
      <c r="N33" s="205">
        <f t="shared" si="36"/>
        <v>0</v>
      </c>
      <c r="O33" s="206" t="str">
        <f t="shared" si="37"/>
        <v/>
      </c>
      <c r="P33" s="37"/>
      <c r="Q33" s="218">
        <f>IFERROR(VLOOKUP($C33,'Proposed Rates'!$B:$J,Q$11,FALSE),0)</f>
        <v>0</v>
      </c>
      <c r="R33" s="219">
        <f t="shared" si="28"/>
        <v>620</v>
      </c>
      <c r="S33" s="204">
        <f t="shared" si="29"/>
        <v>0</v>
      </c>
      <c r="T33" s="221"/>
      <c r="U33" s="205">
        <f t="shared" si="9"/>
        <v>0</v>
      </c>
      <c r="V33" s="206" t="str">
        <f t="shared" si="10"/>
        <v/>
      </c>
      <c r="W33" s="37"/>
      <c r="X33" s="218">
        <f>IFERROR(VLOOKUP($C33,'Proposed Rates'!$B:$J,X$11,FALSE),0)</f>
        <v>0</v>
      </c>
      <c r="Y33" s="219">
        <f t="shared" si="30"/>
        <v>620</v>
      </c>
      <c r="Z33" s="204">
        <f t="shared" si="31"/>
        <v>0</v>
      </c>
      <c r="AA33" s="221"/>
      <c r="AB33" s="205">
        <f t="shared" si="13"/>
        <v>0</v>
      </c>
      <c r="AC33" s="206" t="str">
        <f t="shared" si="14"/>
        <v/>
      </c>
      <c r="AD33" s="37"/>
      <c r="AE33" s="218">
        <f>IFERROR(VLOOKUP($C33,'Proposed Rates'!$B:$J,AE$11,FALSE),0)</f>
        <v>0</v>
      </c>
      <c r="AF33" s="219">
        <f t="shared" si="32"/>
        <v>620</v>
      </c>
      <c r="AG33" s="204">
        <f t="shared" si="33"/>
        <v>0</v>
      </c>
      <c r="AH33" s="221"/>
      <c r="AI33" s="205">
        <f t="shared" si="17"/>
        <v>0</v>
      </c>
      <c r="AJ33" s="206" t="str">
        <f t="shared" si="18"/>
        <v/>
      </c>
      <c r="AK33" s="37"/>
      <c r="AL33" s="218">
        <f>IFERROR(VLOOKUP($C33,'Proposed Rates'!$B:$J,AL$11,FALSE),0)</f>
        <v>0</v>
      </c>
      <c r="AM33" s="219">
        <f t="shared" si="34"/>
        <v>620</v>
      </c>
      <c r="AN33" s="204">
        <f t="shared" si="35"/>
        <v>0</v>
      </c>
      <c r="AO33" s="221"/>
      <c r="AP33" s="205">
        <f t="shared" si="21"/>
        <v>0</v>
      </c>
      <c r="AQ33" s="206" t="str">
        <f t="shared" si="22"/>
        <v/>
      </c>
      <c r="AR33" s="207"/>
      <c r="AS33" s="207"/>
      <c r="AT33" s="207"/>
      <c r="AU33" s="3"/>
      <c r="AV33" s="3"/>
      <c r="AW33" s="3"/>
      <c r="AX33" s="3"/>
      <c r="AY33" s="3"/>
      <c r="AZ33" s="3"/>
      <c r="BA33" s="3"/>
      <c r="BB33" s="3"/>
    </row>
    <row r="34" spans="1:54" ht="12.75" customHeight="1" x14ac:dyDescent="0.2">
      <c r="A34" s="37"/>
      <c r="B34" s="139" t="s">
        <v>207</v>
      </c>
      <c r="C34" s="199" t="str">
        <f t="shared" si="23"/>
        <v>Residential.Low Voltage Service Charge</v>
      </c>
      <c r="D34" s="200" t="s">
        <v>246</v>
      </c>
      <c r="E34" s="139"/>
      <c r="F34" s="222">
        <f>IFERROR(VLOOKUP($C34,'Proposed Rates'!$B:$J,F$11,FALSE),0)</f>
        <v>5.0000000000000002E-5</v>
      </c>
      <c r="G34" s="223">
        <f>$F$10*(1+F$63)</f>
        <v>640.95600000000002</v>
      </c>
      <c r="H34" s="204">
        <f t="shared" si="25"/>
        <v>3.2047800000000001E-2</v>
      </c>
      <c r="I34" s="38"/>
      <c r="J34" s="222">
        <f>IFERROR(VLOOKUP($C34,'Proposed Rates'!$B:$J,J$11,FALSE),0)</f>
        <v>6.0000000000000002E-5</v>
      </c>
      <c r="K34" s="223">
        <f>$F$10*(1+J$63)</f>
        <v>640.58399999999995</v>
      </c>
      <c r="L34" s="204">
        <f t="shared" si="27"/>
        <v>3.8435039999999997E-2</v>
      </c>
      <c r="M34" s="38"/>
      <c r="N34" s="205">
        <f t="shared" si="36"/>
        <v>6.3872399999999954E-3</v>
      </c>
      <c r="O34" s="206">
        <f t="shared" si="37"/>
        <v>0.19930354033662201</v>
      </c>
      <c r="P34" s="37"/>
      <c r="Q34" s="222">
        <f>IFERROR(VLOOKUP($C34,'Proposed Rates'!$B:$J,Q$11,FALSE),0)</f>
        <v>6.9999999999999994E-5</v>
      </c>
      <c r="R34" s="223">
        <f>$F$10*(1+Q$63)</f>
        <v>640.58399999999995</v>
      </c>
      <c r="S34" s="204">
        <f t="shared" si="29"/>
        <v>4.4840879999999993E-2</v>
      </c>
      <c r="T34" s="38"/>
      <c r="U34" s="205">
        <f t="shared" si="9"/>
        <v>6.405839999999996E-3</v>
      </c>
      <c r="V34" s="206">
        <f t="shared" si="10"/>
        <v>0.16666666666666657</v>
      </c>
      <c r="W34" s="37"/>
      <c r="X34" s="222">
        <f>IFERROR(VLOOKUP($C34,'Proposed Rates'!$B:$J,X$11,FALSE),0)</f>
        <v>6.9999999999999994E-5</v>
      </c>
      <c r="Y34" s="223">
        <f>$F$10*(1+X$63)</f>
        <v>640.58399999999995</v>
      </c>
      <c r="Z34" s="204">
        <f t="shared" si="31"/>
        <v>4.4840879999999993E-2</v>
      </c>
      <c r="AA34" s="38"/>
      <c r="AB34" s="205">
        <f t="shared" si="13"/>
        <v>0</v>
      </c>
      <c r="AC34" s="206">
        <f t="shared" si="14"/>
        <v>0</v>
      </c>
      <c r="AD34" s="37"/>
      <c r="AE34" s="222">
        <f>IFERROR(VLOOKUP($C34,'Proposed Rates'!$B:$J,AE$11,FALSE),0)</f>
        <v>6.9999999999999994E-5</v>
      </c>
      <c r="AF34" s="223">
        <f>$F$10*(1+AE$63)</f>
        <v>640.58399999999995</v>
      </c>
      <c r="AG34" s="204">
        <f t="shared" si="33"/>
        <v>4.4840879999999993E-2</v>
      </c>
      <c r="AH34" s="38"/>
      <c r="AI34" s="205">
        <f t="shared" si="17"/>
        <v>0</v>
      </c>
      <c r="AJ34" s="206">
        <f t="shared" si="18"/>
        <v>0</v>
      </c>
      <c r="AK34" s="37"/>
      <c r="AL34" s="222">
        <f>IFERROR(VLOOKUP($C34,'Proposed Rates'!$B:$J,AL$11,FALSE),0)</f>
        <v>6.9999999999999994E-5</v>
      </c>
      <c r="AM34" s="223">
        <f>$F$10*(1+AL$63)</f>
        <v>640.58399999999995</v>
      </c>
      <c r="AN34" s="204">
        <f t="shared" si="35"/>
        <v>4.4840879999999993E-2</v>
      </c>
      <c r="AO34" s="38"/>
      <c r="AP34" s="205">
        <f t="shared" si="21"/>
        <v>0</v>
      </c>
      <c r="AQ34" s="206">
        <f t="shared" si="22"/>
        <v>0</v>
      </c>
      <c r="AR34" s="207"/>
      <c r="AS34" s="207"/>
      <c r="AT34" s="207"/>
      <c r="AU34" s="3"/>
      <c r="AV34" s="3"/>
      <c r="AW34" s="3"/>
      <c r="AX34" s="3"/>
      <c r="AY34" s="3"/>
      <c r="AZ34" s="3"/>
      <c r="BA34" s="3"/>
      <c r="BB34" s="3"/>
    </row>
    <row r="35" spans="1:54" ht="12.75" customHeight="1" x14ac:dyDescent="0.2">
      <c r="A35" s="37"/>
      <c r="B35" s="139" t="s">
        <v>250</v>
      </c>
      <c r="C35" s="199" t="str">
        <f t="shared" si="23"/>
        <v>Residential.Line Losses on Cost of Power</v>
      </c>
      <c r="D35" s="200" t="s">
        <v>246</v>
      </c>
      <c r="E35" s="139"/>
      <c r="F35" s="224">
        <f>'Proposed Rates'!$K$249*F$44+'Proposed Rates'!$K$250*F$46+'Proposed Rates'!$K$251*F$45</f>
        <v>9.9040000000000017E-2</v>
      </c>
      <c r="G35" s="225">
        <f>$F$10*(1+F$63)-$F$10</f>
        <v>20.956000000000017</v>
      </c>
      <c r="H35" s="204">
        <f t="shared" si="25"/>
        <v>2.0754822400000021</v>
      </c>
      <c r="I35" s="38"/>
      <c r="J35" s="224">
        <f>'Proposed Rates'!$K$249*J$44+'Proposed Rates'!$K$250*J$46+'Proposed Rates'!$K$251*J$45</f>
        <v>9.9040000000000017E-2</v>
      </c>
      <c r="K35" s="225">
        <f>$F$10*(1+J$63)-$F$10</f>
        <v>20.583999999999946</v>
      </c>
      <c r="L35" s="204">
        <f t="shared" si="27"/>
        <v>2.038639359999995</v>
      </c>
      <c r="M35" s="38"/>
      <c r="N35" s="205">
        <f t="shared" si="36"/>
        <v>-3.6842880000007128E-2</v>
      </c>
      <c r="O35" s="206">
        <f t="shared" si="37"/>
        <v>-1.7751479289944243E-2</v>
      </c>
      <c r="P35" s="37"/>
      <c r="Q35" s="224">
        <f>'Proposed Rates'!$K$249*Q$44+'Proposed Rates'!$K$250*Q$46+'Proposed Rates'!$K$251*Q$45</f>
        <v>9.9040000000000017E-2</v>
      </c>
      <c r="R35" s="225">
        <f>$F$10*(1+Q$63)-$F$10</f>
        <v>20.583999999999946</v>
      </c>
      <c r="S35" s="204">
        <f t="shared" si="29"/>
        <v>2.038639359999995</v>
      </c>
      <c r="T35" s="38"/>
      <c r="U35" s="205">
        <f t="shared" si="9"/>
        <v>0</v>
      </c>
      <c r="V35" s="206">
        <f t="shared" si="10"/>
        <v>0</v>
      </c>
      <c r="W35" s="37"/>
      <c r="X35" s="224">
        <f>'Proposed Rates'!$K$249*X$44+'Proposed Rates'!$K$250*X$46+'Proposed Rates'!$K$251*X$45</f>
        <v>9.9040000000000017E-2</v>
      </c>
      <c r="Y35" s="225">
        <f>$F$10*(1+X$63)-$F$10</f>
        <v>20.583999999999946</v>
      </c>
      <c r="Z35" s="204">
        <f t="shared" si="31"/>
        <v>2.038639359999995</v>
      </c>
      <c r="AA35" s="38"/>
      <c r="AB35" s="205">
        <f t="shared" si="13"/>
        <v>0</v>
      </c>
      <c r="AC35" s="206">
        <f t="shared" si="14"/>
        <v>0</v>
      </c>
      <c r="AD35" s="37"/>
      <c r="AE35" s="224">
        <f>'Proposed Rates'!$K$249*AE$44+'Proposed Rates'!$K$250*AE$46+'Proposed Rates'!$K$251*AE$45</f>
        <v>9.9040000000000017E-2</v>
      </c>
      <c r="AF35" s="225">
        <f>$F$10*(1+AE$63)-$F$10</f>
        <v>20.583999999999946</v>
      </c>
      <c r="AG35" s="204">
        <f t="shared" si="33"/>
        <v>2.038639359999995</v>
      </c>
      <c r="AH35" s="38"/>
      <c r="AI35" s="205">
        <f t="shared" si="17"/>
        <v>0</v>
      </c>
      <c r="AJ35" s="206">
        <f t="shared" si="18"/>
        <v>0</v>
      </c>
      <c r="AK35" s="37"/>
      <c r="AL35" s="224">
        <f>'Proposed Rates'!$K$249*AL$44+'Proposed Rates'!$K$250*AL$46+'Proposed Rates'!$K$251*AL$45</f>
        <v>9.9040000000000017E-2</v>
      </c>
      <c r="AM35" s="225">
        <f>$F$10*(1+AL$63)-$F$10</f>
        <v>20.583999999999946</v>
      </c>
      <c r="AN35" s="204">
        <f t="shared" si="35"/>
        <v>2.038639359999995</v>
      </c>
      <c r="AO35" s="38"/>
      <c r="AP35" s="205">
        <f t="shared" si="21"/>
        <v>0</v>
      </c>
      <c r="AQ35" s="206">
        <f t="shared" si="22"/>
        <v>0</v>
      </c>
      <c r="AR35" s="207"/>
      <c r="AS35" s="207"/>
      <c r="AT35" s="207"/>
      <c r="AU35" s="3"/>
      <c r="AV35" s="3"/>
      <c r="AW35" s="3"/>
      <c r="AX35" s="3"/>
      <c r="AY35" s="3"/>
      <c r="AZ35" s="3"/>
      <c r="BA35" s="3"/>
      <c r="BB35" s="3"/>
    </row>
    <row r="36" spans="1:54" ht="12.75" customHeight="1" x14ac:dyDescent="0.2">
      <c r="A36" s="37"/>
      <c r="B36" s="139" t="s">
        <v>209</v>
      </c>
      <c r="C36" s="199" t="str">
        <f t="shared" si="23"/>
        <v>Residential.Smart Meter Entity Charge</v>
      </c>
      <c r="D36" s="200" t="s">
        <v>244</v>
      </c>
      <c r="E36" s="139"/>
      <c r="F36" s="201">
        <f>IFERROR(VLOOKUP($C36,'Proposed Rates'!$B:$J,F$11,FALSE),0)</f>
        <v>0.42</v>
      </c>
      <c r="G36" s="219">
        <f>IF($D36="Monthly",1,IF($D36="per KWH",$F$10,0))</f>
        <v>1</v>
      </c>
      <c r="H36" s="204">
        <f t="shared" si="25"/>
        <v>0.42</v>
      </c>
      <c r="I36" s="38"/>
      <c r="J36" s="201">
        <f>IFERROR(VLOOKUP($C36,'Proposed Rates'!$B:$J,J$11,FALSE),0)</f>
        <v>0.42</v>
      </c>
      <c r="K36" s="219">
        <f>IF($D36="Monthly",1,IF($D36="per KWH",$F$10,0))</f>
        <v>1</v>
      </c>
      <c r="L36" s="204">
        <f t="shared" si="27"/>
        <v>0.42</v>
      </c>
      <c r="M36" s="38"/>
      <c r="N36" s="205">
        <f t="shared" si="36"/>
        <v>0</v>
      </c>
      <c r="O36" s="206">
        <f t="shared" si="37"/>
        <v>0</v>
      </c>
      <c r="P36" s="37"/>
      <c r="Q36" s="201">
        <f>IFERROR(VLOOKUP($C36,'Proposed Rates'!$B:$J,Q$11,FALSE),0)</f>
        <v>0.42</v>
      </c>
      <c r="R36" s="219">
        <f>IF($D36="Monthly",1,IF($D36="per KWH",$F$10,0))</f>
        <v>1</v>
      </c>
      <c r="S36" s="204">
        <f t="shared" si="29"/>
        <v>0.42</v>
      </c>
      <c r="T36" s="38"/>
      <c r="U36" s="205">
        <f t="shared" si="9"/>
        <v>0</v>
      </c>
      <c r="V36" s="206">
        <f t="shared" si="10"/>
        <v>0</v>
      </c>
      <c r="W36" s="37"/>
      <c r="X36" s="201">
        <f>IFERROR(VLOOKUP($C36,'Proposed Rates'!$B:$J,X$11,FALSE),0)</f>
        <v>0.43</v>
      </c>
      <c r="Y36" s="219">
        <f>IF($D36="Monthly",1,IF($D36="per KWH",$F$10,0))</f>
        <v>1</v>
      </c>
      <c r="Z36" s="204">
        <f t="shared" si="31"/>
        <v>0.43</v>
      </c>
      <c r="AA36" s="38"/>
      <c r="AB36" s="205">
        <f t="shared" si="13"/>
        <v>1.0000000000000009E-2</v>
      </c>
      <c r="AC36" s="206">
        <f t="shared" si="14"/>
        <v>2.3809523809523832E-2</v>
      </c>
      <c r="AD36" s="37"/>
      <c r="AE36" s="201">
        <f>IFERROR(VLOOKUP($C36,'Proposed Rates'!$B:$J,AE$11,FALSE),0)</f>
        <v>0.44</v>
      </c>
      <c r="AF36" s="219">
        <f>IF($D36="Monthly",1,IF($D36="per KWH",$F$10,0))</f>
        <v>1</v>
      </c>
      <c r="AG36" s="204">
        <f t="shared" si="33"/>
        <v>0.44</v>
      </c>
      <c r="AH36" s="38"/>
      <c r="AI36" s="205">
        <f t="shared" si="17"/>
        <v>1.0000000000000009E-2</v>
      </c>
      <c r="AJ36" s="206">
        <f t="shared" si="18"/>
        <v>2.3255813953488393E-2</v>
      </c>
      <c r="AK36" s="37"/>
      <c r="AL36" s="201">
        <f>IFERROR(VLOOKUP($C36,'Proposed Rates'!$B:$J,AL$11,FALSE),0)</f>
        <v>0.45</v>
      </c>
      <c r="AM36" s="219">
        <f>IF($D36="Monthly",1,IF($D36="per KWH",$F$10,0))</f>
        <v>1</v>
      </c>
      <c r="AN36" s="204">
        <f t="shared" si="35"/>
        <v>0.45</v>
      </c>
      <c r="AO36" s="38"/>
      <c r="AP36" s="205">
        <f t="shared" si="21"/>
        <v>1.0000000000000009E-2</v>
      </c>
      <c r="AQ36" s="206">
        <f t="shared" si="22"/>
        <v>2.2727272727272749E-2</v>
      </c>
      <c r="AR36" s="207"/>
      <c r="AS36" s="207"/>
      <c r="AT36" s="207"/>
      <c r="AU36" s="3"/>
      <c r="AV36" s="3"/>
      <c r="AW36" s="3"/>
      <c r="AX36" s="3"/>
      <c r="AY36" s="3"/>
      <c r="AZ36" s="3"/>
      <c r="BA36" s="3"/>
      <c r="BB36" s="3"/>
    </row>
    <row r="37" spans="1:54" ht="12.75" customHeight="1" x14ac:dyDescent="0.2">
      <c r="A37" s="37"/>
      <c r="B37" s="290" t="s">
        <v>251</v>
      </c>
      <c r="C37" s="226"/>
      <c r="D37" s="226"/>
      <c r="E37" s="226"/>
      <c r="F37" s="227"/>
      <c r="G37" s="305"/>
      <c r="H37" s="213">
        <f>SUM(H30:H36)+H29</f>
        <v>37.03753004</v>
      </c>
      <c r="I37" s="229"/>
      <c r="J37" s="227"/>
      <c r="K37" s="305"/>
      <c r="L37" s="213">
        <f>SUM(L30:L36)+L29</f>
        <v>43.087074399999999</v>
      </c>
      <c r="M37" s="229"/>
      <c r="N37" s="215">
        <f t="shared" si="36"/>
        <v>6.0495443599999987</v>
      </c>
      <c r="O37" s="216">
        <f t="shared" si="37"/>
        <v>0.16333552354777917</v>
      </c>
      <c r="P37" s="37"/>
      <c r="Q37" s="227"/>
      <c r="R37" s="305"/>
      <c r="S37" s="213">
        <f>SUM(S30:S36)+S29</f>
        <v>46.883480239999997</v>
      </c>
      <c r="T37" s="229"/>
      <c r="U37" s="215">
        <f t="shared" si="9"/>
        <v>3.7964058399999985</v>
      </c>
      <c r="V37" s="216">
        <f t="shared" si="10"/>
        <v>8.8110086211840799E-2</v>
      </c>
      <c r="W37" s="37"/>
      <c r="X37" s="227"/>
      <c r="Y37" s="305"/>
      <c r="Z37" s="213">
        <f>SUM(Z30:Z36)+Z29</f>
        <v>50.20348023999999</v>
      </c>
      <c r="AA37" s="229"/>
      <c r="AB37" s="215">
        <f t="shared" si="13"/>
        <v>3.3199999999999932</v>
      </c>
      <c r="AC37" s="216">
        <f t="shared" si="14"/>
        <v>7.0813855605528178E-2</v>
      </c>
      <c r="AD37" s="37"/>
      <c r="AE37" s="227"/>
      <c r="AF37" s="305"/>
      <c r="AG37" s="213">
        <f>SUM(AG30:AG36)+AG29</f>
        <v>52.933480239999994</v>
      </c>
      <c r="AH37" s="229"/>
      <c r="AI37" s="215">
        <f t="shared" si="17"/>
        <v>2.730000000000004</v>
      </c>
      <c r="AJ37" s="216">
        <f t="shared" si="18"/>
        <v>5.4378700180726845E-2</v>
      </c>
      <c r="AK37" s="37"/>
      <c r="AL37" s="227"/>
      <c r="AM37" s="305"/>
      <c r="AN37" s="213">
        <f>SUM(AN30:AN36)+AN29</f>
        <v>55.683480239999994</v>
      </c>
      <c r="AO37" s="229"/>
      <c r="AP37" s="215">
        <f t="shared" si="21"/>
        <v>2.75</v>
      </c>
      <c r="AQ37" s="216">
        <f t="shared" si="22"/>
        <v>5.1951996874785508E-2</v>
      </c>
      <c r="AR37" s="255"/>
      <c r="AS37" s="255"/>
      <c r="AT37" s="255"/>
      <c r="AU37" s="3"/>
      <c r="AV37" s="3"/>
      <c r="AW37" s="3"/>
      <c r="AX37" s="3"/>
      <c r="AY37" s="3"/>
      <c r="AZ37" s="3"/>
      <c r="BA37" s="3"/>
      <c r="BB37" s="3"/>
    </row>
    <row r="38" spans="1:54" ht="12.75" customHeight="1" x14ac:dyDescent="0.2">
      <c r="A38" s="37"/>
      <c r="B38" s="38" t="s">
        <v>193</v>
      </c>
      <c r="C38" s="199" t="str">
        <f t="shared" ref="C38:C39" si="38">D$6&amp;"."&amp;B38</f>
        <v>Residential.RTSR - Network</v>
      </c>
      <c r="D38" s="230" t="s">
        <v>246</v>
      </c>
      <c r="E38" s="38"/>
      <c r="F38" s="218">
        <f>IFERROR(VLOOKUP($C38,'Proposed Rates'!$B:$J,F$11,FALSE),0)</f>
        <v>1.26E-2</v>
      </c>
      <c r="G38" s="223">
        <f t="shared" ref="G38:G39" si="39">$F$10*(1+F$63)</f>
        <v>640.95600000000002</v>
      </c>
      <c r="H38" s="204">
        <f t="shared" ref="H38:H39" si="40">G38*F38</f>
        <v>8.0760456000000005</v>
      </c>
      <c r="I38" s="38"/>
      <c r="J38" s="218">
        <f>IFERROR(VLOOKUP($C38,'Proposed Rates'!$B:$J,J$11,FALSE),0)</f>
        <v>1.3299999999999999E-2</v>
      </c>
      <c r="K38" s="223">
        <f t="shared" ref="K38:K39" si="41">$F$10*(1+J$63)</f>
        <v>640.58399999999995</v>
      </c>
      <c r="L38" s="204">
        <f t="shared" ref="L38:L39" si="42">K38*J38</f>
        <v>8.5197671999999987</v>
      </c>
      <c r="M38" s="38"/>
      <c r="N38" s="205">
        <f t="shared" si="36"/>
        <v>0.44372159999999816</v>
      </c>
      <c r="O38" s="206">
        <f t="shared" si="37"/>
        <v>5.4942928999806309E-2</v>
      </c>
      <c r="P38" s="37"/>
      <c r="Q38" s="218">
        <f>IFERROR(VLOOKUP($C38,'Proposed Rates'!$B:$J,Q$11,FALSE),0)</f>
        <v>1.3299999999999999E-2</v>
      </c>
      <c r="R38" s="223">
        <f t="shared" ref="R38:R39" si="43">$F$10*(1+Q$63)</f>
        <v>640.58399999999995</v>
      </c>
      <c r="S38" s="204">
        <f t="shared" ref="S38:S39" si="44">R38*Q38</f>
        <v>8.5197671999999987</v>
      </c>
      <c r="T38" s="38"/>
      <c r="U38" s="205">
        <f t="shared" si="9"/>
        <v>0</v>
      </c>
      <c r="V38" s="206">
        <f t="shared" si="10"/>
        <v>0</v>
      </c>
      <c r="W38" s="37"/>
      <c r="X38" s="218">
        <f>IFERROR(VLOOKUP($C38,'Proposed Rates'!$B:$J,X$11,FALSE),0)</f>
        <v>1.3299999999999999E-2</v>
      </c>
      <c r="Y38" s="223">
        <f t="shared" ref="Y38:Y39" si="45">$F$10*(1+X$63)</f>
        <v>640.58399999999995</v>
      </c>
      <c r="Z38" s="204">
        <f t="shared" ref="Z38:Z39" si="46">Y38*X38</f>
        <v>8.5197671999999987</v>
      </c>
      <c r="AA38" s="38"/>
      <c r="AB38" s="205">
        <f t="shared" si="13"/>
        <v>0</v>
      </c>
      <c r="AC38" s="206">
        <f t="shared" si="14"/>
        <v>0</v>
      </c>
      <c r="AD38" s="37"/>
      <c r="AE38" s="218">
        <f>IFERROR(VLOOKUP($C38,'Proposed Rates'!$B:$J,AE$11,FALSE),0)</f>
        <v>1.3299999999999999E-2</v>
      </c>
      <c r="AF38" s="223">
        <f t="shared" ref="AF38:AF39" si="47">$F$10*(1+AE$63)</f>
        <v>640.58399999999995</v>
      </c>
      <c r="AG38" s="204">
        <f t="shared" ref="AG38:AG39" si="48">AF38*AE38</f>
        <v>8.5197671999999987</v>
      </c>
      <c r="AH38" s="38"/>
      <c r="AI38" s="205">
        <f t="shared" si="17"/>
        <v>0</v>
      </c>
      <c r="AJ38" s="206">
        <f t="shared" si="18"/>
        <v>0</v>
      </c>
      <c r="AK38" s="37"/>
      <c r="AL38" s="218">
        <f>IFERROR(VLOOKUP($C38,'Proposed Rates'!$B:$J,AL$11,FALSE),0)</f>
        <v>1.3299999999999999E-2</v>
      </c>
      <c r="AM38" s="223">
        <f t="shared" ref="AM38:AM39" si="49">$F$10*(1+AL$63)</f>
        <v>640.58399999999995</v>
      </c>
      <c r="AN38" s="204">
        <f t="shared" ref="AN38:AN39" si="50">AM38*AL38</f>
        <v>8.5197671999999987</v>
      </c>
      <c r="AO38" s="38"/>
      <c r="AP38" s="205">
        <f t="shared" si="21"/>
        <v>0</v>
      </c>
      <c r="AQ38" s="206">
        <f t="shared" si="22"/>
        <v>0</v>
      </c>
      <c r="AR38" s="207"/>
      <c r="AS38" s="207"/>
      <c r="AT38" s="207"/>
      <c r="AU38" s="3"/>
      <c r="AV38" s="3"/>
      <c r="AW38" s="3"/>
      <c r="AX38" s="3"/>
      <c r="AY38" s="3"/>
      <c r="AZ38" s="3"/>
      <c r="BA38" s="3"/>
      <c r="BB38" s="3"/>
    </row>
    <row r="39" spans="1:54" ht="12.75" customHeight="1" x14ac:dyDescent="0.2">
      <c r="A39" s="37"/>
      <c r="B39" s="291" t="s">
        <v>194</v>
      </c>
      <c r="C39" s="199" t="str">
        <f t="shared" si="38"/>
        <v>Residential.RTSR - Line and Transformation Connection</v>
      </c>
      <c r="D39" s="230" t="s">
        <v>246</v>
      </c>
      <c r="E39" s="38"/>
      <c r="F39" s="218">
        <f>IFERROR(VLOOKUP($C39,'Proposed Rates'!$B:$J,F$11,FALSE),0)</f>
        <v>7.1999999999999998E-3</v>
      </c>
      <c r="G39" s="223">
        <f t="shared" si="39"/>
        <v>640.95600000000002</v>
      </c>
      <c r="H39" s="204">
        <f t="shared" si="40"/>
        <v>4.6148832000000004</v>
      </c>
      <c r="I39" s="38"/>
      <c r="J39" s="218">
        <f>IFERROR(VLOOKUP($C39,'Proposed Rates'!$B:$J,J$11,FALSE),0)</f>
        <v>7.4000000000000003E-3</v>
      </c>
      <c r="K39" s="223">
        <f t="shared" si="41"/>
        <v>640.58399999999995</v>
      </c>
      <c r="L39" s="204">
        <f t="shared" si="42"/>
        <v>4.7403215999999997</v>
      </c>
      <c r="M39" s="38"/>
      <c r="N39" s="205">
        <f t="shared" si="36"/>
        <v>0.12543839999999928</v>
      </c>
      <c r="O39" s="206">
        <f t="shared" si="37"/>
        <v>2.7181272973495683E-2</v>
      </c>
      <c r="P39" s="37"/>
      <c r="Q39" s="218">
        <f>IFERROR(VLOOKUP($C39,'Proposed Rates'!$B:$J,Q$11,FALSE),0)</f>
        <v>7.4000000000000003E-3</v>
      </c>
      <c r="R39" s="223">
        <f t="shared" si="43"/>
        <v>640.58399999999995</v>
      </c>
      <c r="S39" s="204">
        <f t="shared" si="44"/>
        <v>4.7403215999999997</v>
      </c>
      <c r="T39" s="38"/>
      <c r="U39" s="205">
        <f t="shared" si="9"/>
        <v>0</v>
      </c>
      <c r="V39" s="206">
        <f t="shared" si="10"/>
        <v>0</v>
      </c>
      <c r="W39" s="37"/>
      <c r="X39" s="218">
        <f>IFERROR(VLOOKUP($C39,'Proposed Rates'!$B:$J,X$11,FALSE),0)</f>
        <v>7.4000000000000003E-3</v>
      </c>
      <c r="Y39" s="223">
        <f t="shared" si="45"/>
        <v>640.58399999999995</v>
      </c>
      <c r="Z39" s="204">
        <f t="shared" si="46"/>
        <v>4.7403215999999997</v>
      </c>
      <c r="AA39" s="38"/>
      <c r="AB39" s="205">
        <f t="shared" si="13"/>
        <v>0</v>
      </c>
      <c r="AC39" s="206">
        <f t="shared" si="14"/>
        <v>0</v>
      </c>
      <c r="AD39" s="37"/>
      <c r="AE39" s="218">
        <f>IFERROR(VLOOKUP($C39,'Proposed Rates'!$B:$J,AE$11,FALSE),0)</f>
        <v>7.4000000000000003E-3</v>
      </c>
      <c r="AF39" s="223">
        <f t="shared" si="47"/>
        <v>640.58399999999995</v>
      </c>
      <c r="AG39" s="204">
        <f t="shared" si="48"/>
        <v>4.7403215999999997</v>
      </c>
      <c r="AH39" s="38"/>
      <c r="AI39" s="205">
        <f t="shared" si="17"/>
        <v>0</v>
      </c>
      <c r="AJ39" s="206">
        <f t="shared" si="18"/>
        <v>0</v>
      </c>
      <c r="AK39" s="37"/>
      <c r="AL39" s="218">
        <f>IFERROR(VLOOKUP($C39,'Proposed Rates'!$B:$J,AL$11,FALSE),0)</f>
        <v>7.4000000000000003E-3</v>
      </c>
      <c r="AM39" s="223">
        <f t="shared" si="49"/>
        <v>640.58399999999995</v>
      </c>
      <c r="AN39" s="204">
        <f t="shared" si="50"/>
        <v>4.7403215999999997</v>
      </c>
      <c r="AO39" s="38"/>
      <c r="AP39" s="205">
        <f t="shared" si="21"/>
        <v>0</v>
      </c>
      <c r="AQ39" s="206">
        <f t="shared" si="22"/>
        <v>0</v>
      </c>
      <c r="AR39" s="207"/>
      <c r="AS39" s="207"/>
      <c r="AT39" s="207"/>
      <c r="AU39" s="3"/>
      <c r="AV39" s="3"/>
      <c r="AW39" s="3"/>
      <c r="AX39" s="3"/>
      <c r="AY39" s="3"/>
      <c r="AZ39" s="3"/>
      <c r="BA39" s="3"/>
      <c r="BB39" s="3"/>
    </row>
    <row r="40" spans="1:54" ht="12.75" customHeight="1" x14ac:dyDescent="0.2">
      <c r="A40" s="37"/>
      <c r="B40" s="290" t="s">
        <v>252</v>
      </c>
      <c r="C40" s="231"/>
      <c r="D40" s="231"/>
      <c r="E40" s="231"/>
      <c r="F40" s="232"/>
      <c r="G40" s="233"/>
      <c r="H40" s="213">
        <f>SUM(H37:H39)</f>
        <v>49.728458840000002</v>
      </c>
      <c r="I40" s="214"/>
      <c r="J40" s="232"/>
      <c r="K40" s="233"/>
      <c r="L40" s="213">
        <f>SUM(L37:L39)</f>
        <v>56.347163199999997</v>
      </c>
      <c r="M40" s="214"/>
      <c r="N40" s="215">
        <f t="shared" si="36"/>
        <v>6.6187043599999953</v>
      </c>
      <c r="O40" s="216">
        <f t="shared" si="37"/>
        <v>0.1330969130029849</v>
      </c>
      <c r="P40" s="37"/>
      <c r="Q40" s="232"/>
      <c r="R40" s="233"/>
      <c r="S40" s="213">
        <f>SUM(S37:S39)</f>
        <v>60.143569039999996</v>
      </c>
      <c r="T40" s="214"/>
      <c r="U40" s="215">
        <f t="shared" si="9"/>
        <v>3.7964058399999985</v>
      </c>
      <c r="V40" s="216">
        <f t="shared" si="10"/>
        <v>6.7375278974115216E-2</v>
      </c>
      <c r="W40" s="37"/>
      <c r="X40" s="232"/>
      <c r="Y40" s="233"/>
      <c r="Z40" s="213">
        <f>SUM(Z37:Z39)</f>
        <v>63.463569039999989</v>
      </c>
      <c r="AA40" s="214"/>
      <c r="AB40" s="215">
        <f t="shared" si="13"/>
        <v>3.3199999999999932</v>
      </c>
      <c r="AC40" s="216">
        <f t="shared" si="14"/>
        <v>5.5201246833089399E-2</v>
      </c>
      <c r="AD40" s="37"/>
      <c r="AE40" s="232"/>
      <c r="AF40" s="233"/>
      <c r="AG40" s="213">
        <f>SUM(AG37:AG39)</f>
        <v>66.193569039999986</v>
      </c>
      <c r="AH40" s="214"/>
      <c r="AI40" s="215">
        <f t="shared" si="17"/>
        <v>2.7299999999999969</v>
      </c>
      <c r="AJ40" s="216">
        <f t="shared" si="18"/>
        <v>4.3016805409719791E-2</v>
      </c>
      <c r="AK40" s="37"/>
      <c r="AL40" s="232"/>
      <c r="AM40" s="233"/>
      <c r="AN40" s="213">
        <f>SUM(AN37:AN39)</f>
        <v>68.94356904</v>
      </c>
      <c r="AO40" s="214"/>
      <c r="AP40" s="215">
        <f t="shared" si="21"/>
        <v>2.7500000000000142</v>
      </c>
      <c r="AQ40" s="216">
        <f t="shared" si="22"/>
        <v>4.1544821345684227E-2</v>
      </c>
      <c r="AR40" s="255"/>
      <c r="AS40" s="255"/>
      <c r="AT40" s="255"/>
      <c r="AU40" s="3"/>
      <c r="AV40" s="3"/>
      <c r="AW40" s="3"/>
      <c r="AX40" s="3"/>
      <c r="AY40" s="3"/>
      <c r="AZ40" s="3"/>
      <c r="BA40" s="3"/>
      <c r="BB40" s="3"/>
    </row>
    <row r="41" spans="1:54" ht="12.75" customHeight="1" x14ac:dyDescent="0.2">
      <c r="A41" s="37"/>
      <c r="B41" s="292" t="s">
        <v>195</v>
      </c>
      <c r="C41" s="199" t="str">
        <f t="shared" ref="C41:C48" si="51">D$6&amp;"."&amp;B41</f>
        <v>Residential.Wholesale Market Service Charge (WMSC)</v>
      </c>
      <c r="D41" s="200" t="s">
        <v>246</v>
      </c>
      <c r="E41" s="139"/>
      <c r="F41" s="218">
        <f>IFERROR(VLOOKUP($C41,'Proposed Rates'!$B:$J,F$11,FALSE),0)</f>
        <v>4.4999999999999997E-3</v>
      </c>
      <c r="G41" s="223">
        <f t="shared" ref="G41:G42" si="52">$F$10*(1+F$63)</f>
        <v>640.95600000000002</v>
      </c>
      <c r="H41" s="204">
        <f t="shared" ref="H41:H48" si="53">G41*F41</f>
        <v>2.8843019999999999</v>
      </c>
      <c r="I41" s="38"/>
      <c r="J41" s="218">
        <f>IFERROR(VLOOKUP($C41,'Proposed Rates'!$B:$J,J$11,FALSE),0)</f>
        <v>4.4999999999999997E-3</v>
      </c>
      <c r="K41" s="223">
        <f t="shared" ref="K41:K42" si="54">$F$10*(1+J$63)</f>
        <v>640.58399999999995</v>
      </c>
      <c r="L41" s="204">
        <f t="shared" ref="L41:L48" si="55">K41*J41</f>
        <v>2.8826279999999995</v>
      </c>
      <c r="M41" s="38"/>
      <c r="N41" s="205">
        <f t="shared" si="36"/>
        <v>-1.6740000000003974E-3</v>
      </c>
      <c r="O41" s="206">
        <f t="shared" si="37"/>
        <v>-5.8038305281499561E-4</v>
      </c>
      <c r="P41" s="37"/>
      <c r="Q41" s="218">
        <f>IFERROR(VLOOKUP($C41,'Proposed Rates'!$B:$J,Q$11,FALSE),0)</f>
        <v>4.4999999999999997E-3</v>
      </c>
      <c r="R41" s="223">
        <f t="shared" ref="R41:R42" si="56">$F$10*(1+Q$63)</f>
        <v>640.58399999999995</v>
      </c>
      <c r="S41" s="204">
        <f t="shared" ref="S41:S48" si="57">R41*Q41</f>
        <v>2.8826279999999995</v>
      </c>
      <c r="T41" s="38"/>
      <c r="U41" s="205">
        <f t="shared" si="9"/>
        <v>0</v>
      </c>
      <c r="V41" s="206">
        <f t="shared" si="10"/>
        <v>0</v>
      </c>
      <c r="W41" s="37"/>
      <c r="X41" s="218">
        <f>IFERROR(VLOOKUP($C41,'Proposed Rates'!$B:$J,X$11,FALSE),0)</f>
        <v>4.4999999999999997E-3</v>
      </c>
      <c r="Y41" s="223">
        <f t="shared" ref="Y41:Y42" si="58">$F$10*(1+X$63)</f>
        <v>640.58399999999995</v>
      </c>
      <c r="Z41" s="204">
        <f t="shared" ref="Z41:Z48" si="59">Y41*X41</f>
        <v>2.8826279999999995</v>
      </c>
      <c r="AA41" s="38"/>
      <c r="AB41" s="205">
        <f t="shared" si="13"/>
        <v>0</v>
      </c>
      <c r="AC41" s="206">
        <f t="shared" si="14"/>
        <v>0</v>
      </c>
      <c r="AD41" s="37"/>
      <c r="AE41" s="218">
        <f>IFERROR(VLOOKUP($C41,'Proposed Rates'!$B:$J,AE$11,FALSE),0)</f>
        <v>4.4999999999999997E-3</v>
      </c>
      <c r="AF41" s="223">
        <f t="shared" ref="AF41:AF42" si="60">$F$10*(1+AE$63)</f>
        <v>640.58399999999995</v>
      </c>
      <c r="AG41" s="204">
        <f t="shared" ref="AG41:AG48" si="61">AF41*AE41</f>
        <v>2.8826279999999995</v>
      </c>
      <c r="AH41" s="38"/>
      <c r="AI41" s="205">
        <f t="shared" si="17"/>
        <v>0</v>
      </c>
      <c r="AJ41" s="206">
        <f t="shared" si="18"/>
        <v>0</v>
      </c>
      <c r="AK41" s="37"/>
      <c r="AL41" s="218">
        <f>IFERROR(VLOOKUP($C41,'Proposed Rates'!$B:$J,AL$11,FALSE),0)</f>
        <v>4.4999999999999997E-3</v>
      </c>
      <c r="AM41" s="223">
        <f t="shared" ref="AM41:AM42" si="62">$F$10*(1+AL$63)</f>
        <v>640.58399999999995</v>
      </c>
      <c r="AN41" s="204">
        <f t="shared" ref="AN41:AN48" si="63">AM41*AL41</f>
        <v>2.8826279999999995</v>
      </c>
      <c r="AO41" s="38"/>
      <c r="AP41" s="205">
        <f t="shared" si="21"/>
        <v>0</v>
      </c>
      <c r="AQ41" s="206">
        <f t="shared" si="22"/>
        <v>0</v>
      </c>
      <c r="AR41" s="207"/>
      <c r="AS41" s="207"/>
      <c r="AT41" s="207"/>
      <c r="AU41" s="3"/>
      <c r="AV41" s="3"/>
      <c r="AW41" s="3"/>
      <c r="AX41" s="3"/>
      <c r="AY41" s="3"/>
      <c r="AZ41" s="3"/>
      <c r="BA41" s="3"/>
      <c r="BB41" s="3"/>
    </row>
    <row r="42" spans="1:54" ht="12.75" customHeight="1" x14ac:dyDescent="0.2">
      <c r="A42" s="37"/>
      <c r="B42" s="292" t="s">
        <v>196</v>
      </c>
      <c r="C42" s="199" t="str">
        <f t="shared" si="51"/>
        <v>Residential.Rural and Remote Rate Protection (RRRP)</v>
      </c>
      <c r="D42" s="200" t="s">
        <v>246</v>
      </c>
      <c r="E42" s="139"/>
      <c r="F42" s="218">
        <f>IFERROR(VLOOKUP($C42,'Proposed Rates'!$B:$J,F$11,FALSE),0)</f>
        <v>1.5E-3</v>
      </c>
      <c r="G42" s="223">
        <f t="shared" si="52"/>
        <v>640.95600000000002</v>
      </c>
      <c r="H42" s="204">
        <f t="shared" si="53"/>
        <v>0.96143400000000001</v>
      </c>
      <c r="I42" s="38"/>
      <c r="J42" s="218">
        <f>IFERROR(VLOOKUP($C42,'Proposed Rates'!$B:$J,J$11,FALSE),0)</f>
        <v>1.5E-3</v>
      </c>
      <c r="K42" s="223">
        <f t="shared" si="54"/>
        <v>640.58399999999995</v>
      </c>
      <c r="L42" s="204">
        <f t="shared" si="55"/>
        <v>0.96087599999999995</v>
      </c>
      <c r="M42" s="38"/>
      <c r="N42" s="205">
        <f t="shared" si="36"/>
        <v>-5.5800000000005845E-4</v>
      </c>
      <c r="O42" s="206">
        <f t="shared" si="37"/>
        <v>-5.8038305281491863E-4</v>
      </c>
      <c r="P42" s="37"/>
      <c r="Q42" s="218">
        <f>IFERROR(VLOOKUP($C42,'Proposed Rates'!$B:$J,Q$11,FALSE),0)</f>
        <v>1.5E-3</v>
      </c>
      <c r="R42" s="223">
        <f t="shared" si="56"/>
        <v>640.58399999999995</v>
      </c>
      <c r="S42" s="204">
        <f t="shared" si="57"/>
        <v>0.96087599999999995</v>
      </c>
      <c r="T42" s="38"/>
      <c r="U42" s="205">
        <f t="shared" si="9"/>
        <v>0</v>
      </c>
      <c r="V42" s="206">
        <f t="shared" si="10"/>
        <v>0</v>
      </c>
      <c r="W42" s="37"/>
      <c r="X42" s="218">
        <f>IFERROR(VLOOKUP($C42,'Proposed Rates'!$B:$J,X$11,FALSE),0)</f>
        <v>1.5E-3</v>
      </c>
      <c r="Y42" s="223">
        <f t="shared" si="58"/>
        <v>640.58399999999995</v>
      </c>
      <c r="Z42" s="204">
        <f t="shared" si="59"/>
        <v>0.96087599999999995</v>
      </c>
      <c r="AA42" s="38"/>
      <c r="AB42" s="205">
        <f t="shared" si="13"/>
        <v>0</v>
      </c>
      <c r="AC42" s="206">
        <f t="shared" si="14"/>
        <v>0</v>
      </c>
      <c r="AD42" s="37"/>
      <c r="AE42" s="218">
        <f>IFERROR(VLOOKUP($C42,'Proposed Rates'!$B:$J,AE$11,FALSE),0)</f>
        <v>1.5E-3</v>
      </c>
      <c r="AF42" s="223">
        <f t="shared" si="60"/>
        <v>640.58399999999995</v>
      </c>
      <c r="AG42" s="204">
        <f t="shared" si="61"/>
        <v>0.96087599999999995</v>
      </c>
      <c r="AH42" s="38"/>
      <c r="AI42" s="205">
        <f t="shared" si="17"/>
        <v>0</v>
      </c>
      <c r="AJ42" s="206">
        <f t="shared" si="18"/>
        <v>0</v>
      </c>
      <c r="AK42" s="37"/>
      <c r="AL42" s="218">
        <f>IFERROR(VLOOKUP($C42,'Proposed Rates'!$B:$J,AL$11,FALSE),0)</f>
        <v>1.5E-3</v>
      </c>
      <c r="AM42" s="223">
        <f t="shared" si="62"/>
        <v>640.58399999999995</v>
      </c>
      <c r="AN42" s="204">
        <f t="shared" si="63"/>
        <v>0.96087599999999995</v>
      </c>
      <c r="AO42" s="38"/>
      <c r="AP42" s="205">
        <f t="shared" si="21"/>
        <v>0</v>
      </c>
      <c r="AQ42" s="206">
        <f t="shared" si="22"/>
        <v>0</v>
      </c>
      <c r="AR42" s="207"/>
      <c r="AS42" s="207"/>
      <c r="AT42" s="207"/>
      <c r="AU42" s="3"/>
      <c r="AV42" s="3"/>
      <c r="AW42" s="3"/>
      <c r="AX42" s="3"/>
      <c r="AY42" s="3"/>
      <c r="AZ42" s="3"/>
      <c r="BA42" s="3"/>
      <c r="BB42" s="3"/>
    </row>
    <row r="43" spans="1:54" ht="12.75" customHeight="1" x14ac:dyDescent="0.2">
      <c r="A43" s="37"/>
      <c r="B43" s="139" t="s">
        <v>198</v>
      </c>
      <c r="C43" s="199" t="str">
        <f t="shared" si="51"/>
        <v>Residential.Standard Supply Service Charge</v>
      </c>
      <c r="D43" s="200" t="s">
        <v>244</v>
      </c>
      <c r="E43" s="139"/>
      <c r="F43" s="218">
        <f>IFERROR(VLOOKUP($C43,'Proposed Rates'!$B:$J,F$11,FALSE),0)</f>
        <v>0.25</v>
      </c>
      <c r="G43" s="219">
        <f>IF($D43="Monthly",1,IF($D43="per KWH",$F$10,0))</f>
        <v>1</v>
      </c>
      <c r="H43" s="204">
        <f t="shared" si="53"/>
        <v>0.25</v>
      </c>
      <c r="I43" s="38"/>
      <c r="J43" s="218">
        <f>IFERROR(VLOOKUP($C43,'Proposed Rates'!$B:$J,J$11,FALSE),0)</f>
        <v>1.51</v>
      </c>
      <c r="K43" s="219">
        <f>IF($D43="Monthly",1,IF($D43="per KWH",$F$10,0))</f>
        <v>1</v>
      </c>
      <c r="L43" s="204">
        <f t="shared" si="55"/>
        <v>1.51</v>
      </c>
      <c r="M43" s="38"/>
      <c r="N43" s="205">
        <f t="shared" si="36"/>
        <v>1.26</v>
      </c>
      <c r="O43" s="206">
        <f t="shared" si="37"/>
        <v>5.04</v>
      </c>
      <c r="P43" s="37"/>
      <c r="Q43" s="218">
        <f>IFERROR(VLOOKUP($C43,'Proposed Rates'!$B:$J,Q$11,FALSE),0)</f>
        <v>1.54</v>
      </c>
      <c r="R43" s="219">
        <f>IF($D43="Monthly",1,IF($D43="per KWH",$F$10,0))</f>
        <v>1</v>
      </c>
      <c r="S43" s="204">
        <f t="shared" si="57"/>
        <v>1.54</v>
      </c>
      <c r="T43" s="38"/>
      <c r="U43" s="205">
        <f t="shared" si="9"/>
        <v>3.0000000000000027E-2</v>
      </c>
      <c r="V43" s="206">
        <f t="shared" si="10"/>
        <v>1.986754966887419E-2</v>
      </c>
      <c r="W43" s="37"/>
      <c r="X43" s="218">
        <f>IFERROR(VLOOKUP($C43,'Proposed Rates'!$B:$J,X$11,FALSE),0)</f>
        <v>1.57</v>
      </c>
      <c r="Y43" s="219">
        <f>IF($D43="Monthly",1,IF($D43="per KWH",$F$10,0))</f>
        <v>1</v>
      </c>
      <c r="Z43" s="204">
        <f t="shared" si="59"/>
        <v>1.57</v>
      </c>
      <c r="AA43" s="38"/>
      <c r="AB43" s="205">
        <f t="shared" si="13"/>
        <v>3.0000000000000027E-2</v>
      </c>
      <c r="AC43" s="206">
        <f t="shared" si="14"/>
        <v>1.9480519480519497E-2</v>
      </c>
      <c r="AD43" s="37"/>
      <c r="AE43" s="218">
        <f>IFERROR(VLOOKUP($C43,'Proposed Rates'!$B:$J,AE$11,FALSE),0)</f>
        <v>1.6</v>
      </c>
      <c r="AF43" s="219">
        <f>IF($D43="Monthly",1,IF($D43="per KWH",$F$10,0))</f>
        <v>1</v>
      </c>
      <c r="AG43" s="204">
        <f t="shared" si="61"/>
        <v>1.6</v>
      </c>
      <c r="AH43" s="38"/>
      <c r="AI43" s="205">
        <f t="shared" si="17"/>
        <v>3.0000000000000027E-2</v>
      </c>
      <c r="AJ43" s="206">
        <f t="shared" si="18"/>
        <v>1.9108280254777087E-2</v>
      </c>
      <c r="AK43" s="37"/>
      <c r="AL43" s="218">
        <f>IFERROR(VLOOKUP($C43,'Proposed Rates'!$B:$J,AL$11,FALSE),0)</f>
        <v>1.63</v>
      </c>
      <c r="AM43" s="219">
        <f>IF($D43="Monthly",1,IF($D43="per KWH",$F$10,0))</f>
        <v>1</v>
      </c>
      <c r="AN43" s="204">
        <f t="shared" si="63"/>
        <v>1.63</v>
      </c>
      <c r="AO43" s="38"/>
      <c r="AP43" s="205">
        <f t="shared" si="21"/>
        <v>2.9999999999999805E-2</v>
      </c>
      <c r="AQ43" s="206">
        <f t="shared" si="22"/>
        <v>1.8749999999999878E-2</v>
      </c>
      <c r="AR43" s="207"/>
      <c r="AS43" s="207"/>
      <c r="AT43" s="207"/>
      <c r="AU43" s="3"/>
      <c r="AV43" s="3"/>
      <c r="AW43" s="3"/>
      <c r="AX43" s="3"/>
      <c r="AY43" s="3"/>
      <c r="AZ43" s="3"/>
      <c r="BA43" s="3"/>
      <c r="BB43" s="3"/>
    </row>
    <row r="44" spans="1:54" ht="12.75" customHeight="1" x14ac:dyDescent="0.2">
      <c r="A44" s="37"/>
      <c r="B44" s="139" t="s">
        <v>200</v>
      </c>
      <c r="C44" s="199" t="str">
        <f t="shared" si="51"/>
        <v>Residential.TOU - Off Peak</v>
      </c>
      <c r="D44" s="200" t="s">
        <v>246</v>
      </c>
      <c r="E44" s="139"/>
      <c r="F44" s="234">
        <f>VLOOKUP($B44,'Proposed Rates'!$D$248:$J$254,+F$11-2,FALSE)</f>
        <v>7.5999999999999998E-2</v>
      </c>
      <c r="G44" s="225">
        <f>$F$10*'Proposed Rates'!$K$249</f>
        <v>396.8</v>
      </c>
      <c r="H44" s="204">
        <f t="shared" si="53"/>
        <v>30.1568</v>
      </c>
      <c r="I44" s="38"/>
      <c r="J44" s="234">
        <f>VLOOKUP($B44,'Proposed Rates'!$D$248:$J$254,+J$11-2,FALSE)</f>
        <v>7.5999999999999998E-2</v>
      </c>
      <c r="K44" s="225">
        <f>$F$10*'Proposed Rates'!$K$249</f>
        <v>396.8</v>
      </c>
      <c r="L44" s="204">
        <f t="shared" si="55"/>
        <v>30.1568</v>
      </c>
      <c r="M44" s="38"/>
      <c r="N44" s="205">
        <f t="shared" si="36"/>
        <v>0</v>
      </c>
      <c r="O44" s="206">
        <f t="shared" si="37"/>
        <v>0</v>
      </c>
      <c r="P44" s="37"/>
      <c r="Q44" s="234">
        <f>VLOOKUP($B44,'Proposed Rates'!$D$248:$J$254,+Q$11-2,FALSE)</f>
        <v>7.5999999999999998E-2</v>
      </c>
      <c r="R44" s="225">
        <f>$F$10*'Proposed Rates'!$K$249</f>
        <v>396.8</v>
      </c>
      <c r="S44" s="204">
        <f t="shared" si="57"/>
        <v>30.1568</v>
      </c>
      <c r="T44" s="38"/>
      <c r="U44" s="205">
        <f t="shared" si="9"/>
        <v>0</v>
      </c>
      <c r="V44" s="206">
        <f t="shared" si="10"/>
        <v>0</v>
      </c>
      <c r="W44" s="37"/>
      <c r="X44" s="234">
        <f>VLOOKUP($B44,'Proposed Rates'!$D$248:$J$254,+X$11-2,FALSE)</f>
        <v>7.5999999999999998E-2</v>
      </c>
      <c r="Y44" s="225">
        <f>$F$10*'Proposed Rates'!$K$249</f>
        <v>396.8</v>
      </c>
      <c r="Z44" s="204">
        <f t="shared" si="59"/>
        <v>30.1568</v>
      </c>
      <c r="AA44" s="38"/>
      <c r="AB44" s="205">
        <f t="shared" si="13"/>
        <v>0</v>
      </c>
      <c r="AC44" s="206">
        <f t="shared" si="14"/>
        <v>0</v>
      </c>
      <c r="AD44" s="37"/>
      <c r="AE44" s="234">
        <f>VLOOKUP($B44,'Proposed Rates'!$D$248:$J$254,+AE$11-2,FALSE)</f>
        <v>7.5999999999999998E-2</v>
      </c>
      <c r="AF44" s="225">
        <f>$F$10*'Proposed Rates'!$K$249</f>
        <v>396.8</v>
      </c>
      <c r="AG44" s="204">
        <f t="shared" si="61"/>
        <v>30.1568</v>
      </c>
      <c r="AH44" s="38"/>
      <c r="AI44" s="205">
        <f t="shared" si="17"/>
        <v>0</v>
      </c>
      <c r="AJ44" s="206">
        <f t="shared" si="18"/>
        <v>0</v>
      </c>
      <c r="AK44" s="37"/>
      <c r="AL44" s="234">
        <f>VLOOKUP($B44,'Proposed Rates'!$D$248:$J$254,+AL$11-2,FALSE)</f>
        <v>7.5999999999999998E-2</v>
      </c>
      <c r="AM44" s="225">
        <f>$F$10*'Proposed Rates'!$K$249</f>
        <v>396.8</v>
      </c>
      <c r="AN44" s="204">
        <f t="shared" si="63"/>
        <v>30.1568</v>
      </c>
      <c r="AO44" s="38"/>
      <c r="AP44" s="205">
        <f t="shared" si="21"/>
        <v>0</v>
      </c>
      <c r="AQ44" s="206">
        <f t="shared" si="22"/>
        <v>0</v>
      </c>
      <c r="AR44" s="207"/>
      <c r="AS44" s="207"/>
      <c r="AT44" s="207"/>
      <c r="AU44" s="3"/>
      <c r="AV44" s="3"/>
      <c r="AW44" s="3"/>
      <c r="AX44" s="3"/>
      <c r="AY44" s="3"/>
      <c r="AZ44" s="3"/>
      <c r="BA44" s="3"/>
      <c r="BB44" s="3"/>
    </row>
    <row r="45" spans="1:54" ht="12.75" customHeight="1" x14ac:dyDescent="0.2">
      <c r="A45" s="37"/>
      <c r="B45" s="139" t="s">
        <v>201</v>
      </c>
      <c r="C45" s="199" t="str">
        <f t="shared" si="51"/>
        <v>Residential.TOU - Mid Peak</v>
      </c>
      <c r="D45" s="200" t="s">
        <v>246</v>
      </c>
      <c r="E45" s="139"/>
      <c r="F45" s="234">
        <f>VLOOKUP($B45,'Proposed Rates'!$D$248:$J$254,+F$11-2,FALSE)</f>
        <v>0.122</v>
      </c>
      <c r="G45" s="225">
        <f>$F$10*'Proposed Rates'!$K$250</f>
        <v>111.6</v>
      </c>
      <c r="H45" s="204">
        <f t="shared" si="53"/>
        <v>13.6152</v>
      </c>
      <c r="I45" s="38"/>
      <c r="J45" s="234">
        <f>VLOOKUP($B45,'Proposed Rates'!$D$248:$J$254,+J$11-2,FALSE)</f>
        <v>0.122</v>
      </c>
      <c r="K45" s="225">
        <f>$F$10*'Proposed Rates'!$K$250</f>
        <v>111.6</v>
      </c>
      <c r="L45" s="204">
        <f t="shared" si="55"/>
        <v>13.6152</v>
      </c>
      <c r="M45" s="38"/>
      <c r="N45" s="205">
        <f t="shared" si="36"/>
        <v>0</v>
      </c>
      <c r="O45" s="206">
        <f t="shared" si="37"/>
        <v>0</v>
      </c>
      <c r="P45" s="37"/>
      <c r="Q45" s="234">
        <f>VLOOKUP($B45,'Proposed Rates'!$D$248:$J$254,+Q$11-2,FALSE)</f>
        <v>0.122</v>
      </c>
      <c r="R45" s="225">
        <f>$F$10*'Proposed Rates'!$K$250</f>
        <v>111.6</v>
      </c>
      <c r="S45" s="204">
        <f t="shared" si="57"/>
        <v>13.6152</v>
      </c>
      <c r="T45" s="38"/>
      <c r="U45" s="205">
        <f t="shared" si="9"/>
        <v>0</v>
      </c>
      <c r="V45" s="206">
        <f t="shared" si="10"/>
        <v>0</v>
      </c>
      <c r="W45" s="37"/>
      <c r="X45" s="234">
        <f>VLOOKUP($B45,'Proposed Rates'!$D$248:$J$254,+X$11-2,FALSE)</f>
        <v>0.122</v>
      </c>
      <c r="Y45" s="225">
        <f>$F$10*'Proposed Rates'!$K$250</f>
        <v>111.6</v>
      </c>
      <c r="Z45" s="204">
        <f t="shared" si="59"/>
        <v>13.6152</v>
      </c>
      <c r="AA45" s="38"/>
      <c r="AB45" s="205">
        <f t="shared" si="13"/>
        <v>0</v>
      </c>
      <c r="AC45" s="206">
        <f t="shared" si="14"/>
        <v>0</v>
      </c>
      <c r="AD45" s="37"/>
      <c r="AE45" s="234">
        <f>VLOOKUP($B45,'Proposed Rates'!$D$248:$J$254,+AE$11-2,FALSE)</f>
        <v>0.122</v>
      </c>
      <c r="AF45" s="225">
        <f>$F$10*'Proposed Rates'!$K$250</f>
        <v>111.6</v>
      </c>
      <c r="AG45" s="204">
        <f t="shared" si="61"/>
        <v>13.6152</v>
      </c>
      <c r="AH45" s="38"/>
      <c r="AI45" s="205">
        <f t="shared" si="17"/>
        <v>0</v>
      </c>
      <c r="AJ45" s="206">
        <f t="shared" si="18"/>
        <v>0</v>
      </c>
      <c r="AK45" s="37"/>
      <c r="AL45" s="234">
        <f>VLOOKUP($B45,'Proposed Rates'!$D$248:$J$254,+AL$11-2,FALSE)</f>
        <v>0.122</v>
      </c>
      <c r="AM45" s="225">
        <f>$F$10*'Proposed Rates'!$K$250</f>
        <v>111.6</v>
      </c>
      <c r="AN45" s="204">
        <f t="shared" si="63"/>
        <v>13.6152</v>
      </c>
      <c r="AO45" s="38"/>
      <c r="AP45" s="205">
        <f t="shared" si="21"/>
        <v>0</v>
      </c>
      <c r="AQ45" s="206">
        <f t="shared" si="22"/>
        <v>0</v>
      </c>
      <c r="AR45" s="207"/>
      <c r="AS45" s="207"/>
      <c r="AT45" s="207"/>
      <c r="AU45" s="3"/>
      <c r="AV45" s="3"/>
      <c r="AW45" s="3"/>
      <c r="AX45" s="3"/>
      <c r="AY45" s="3"/>
      <c r="AZ45" s="3"/>
      <c r="BA45" s="3"/>
      <c r="BB45" s="3"/>
    </row>
    <row r="46" spans="1:54" ht="12.75" customHeight="1" x14ac:dyDescent="0.2">
      <c r="A46" s="37"/>
      <c r="B46" s="37" t="s">
        <v>202</v>
      </c>
      <c r="C46" s="199" t="str">
        <f t="shared" si="51"/>
        <v>Residential.TOU - On Peak</v>
      </c>
      <c r="D46" s="200" t="s">
        <v>246</v>
      </c>
      <c r="E46" s="139"/>
      <c r="F46" s="234">
        <f>VLOOKUP($B46,'Proposed Rates'!$D$248:$J$254,+F$11-2,FALSE)</f>
        <v>0.158</v>
      </c>
      <c r="G46" s="225">
        <f>$F$10*'Proposed Rates'!$K$251</f>
        <v>111.6</v>
      </c>
      <c r="H46" s="204">
        <f t="shared" si="53"/>
        <v>17.6328</v>
      </c>
      <c r="I46" s="38"/>
      <c r="J46" s="234">
        <f>VLOOKUP($B46,'Proposed Rates'!$D$248:$J$254,+J$11-2,FALSE)</f>
        <v>0.158</v>
      </c>
      <c r="K46" s="225">
        <f>$F$10*'Proposed Rates'!$K$251</f>
        <v>111.6</v>
      </c>
      <c r="L46" s="204">
        <f t="shared" si="55"/>
        <v>17.6328</v>
      </c>
      <c r="M46" s="38"/>
      <c r="N46" s="205">
        <f t="shared" si="36"/>
        <v>0</v>
      </c>
      <c r="O46" s="206">
        <f t="shared" si="37"/>
        <v>0</v>
      </c>
      <c r="P46" s="37"/>
      <c r="Q46" s="234">
        <f>VLOOKUP($B46,'Proposed Rates'!$D$248:$J$254,+Q$11-2,FALSE)</f>
        <v>0.158</v>
      </c>
      <c r="R46" s="225">
        <f>$F$10*'Proposed Rates'!$K$251</f>
        <v>111.6</v>
      </c>
      <c r="S46" s="204">
        <f t="shared" si="57"/>
        <v>17.6328</v>
      </c>
      <c r="T46" s="38"/>
      <c r="U46" s="205">
        <f t="shared" si="9"/>
        <v>0</v>
      </c>
      <c r="V46" s="206">
        <f t="shared" si="10"/>
        <v>0</v>
      </c>
      <c r="W46" s="37"/>
      <c r="X46" s="234">
        <f>VLOOKUP($B46,'Proposed Rates'!$D$248:$J$254,+X$11-2,FALSE)</f>
        <v>0.158</v>
      </c>
      <c r="Y46" s="225">
        <f>$F$10*'Proposed Rates'!$K$251</f>
        <v>111.6</v>
      </c>
      <c r="Z46" s="204">
        <f t="shared" si="59"/>
        <v>17.6328</v>
      </c>
      <c r="AA46" s="38"/>
      <c r="AB46" s="205">
        <f t="shared" si="13"/>
        <v>0</v>
      </c>
      <c r="AC46" s="206">
        <f t="shared" si="14"/>
        <v>0</v>
      </c>
      <c r="AD46" s="37"/>
      <c r="AE46" s="234">
        <f>VLOOKUP($B46,'Proposed Rates'!$D$248:$J$254,+AE$11-2,FALSE)</f>
        <v>0.158</v>
      </c>
      <c r="AF46" s="225">
        <f>$F$10*'Proposed Rates'!$K$251</f>
        <v>111.6</v>
      </c>
      <c r="AG46" s="204">
        <f t="shared" si="61"/>
        <v>17.6328</v>
      </c>
      <c r="AH46" s="38"/>
      <c r="AI46" s="205">
        <f t="shared" si="17"/>
        <v>0</v>
      </c>
      <c r="AJ46" s="206">
        <f t="shared" si="18"/>
        <v>0</v>
      </c>
      <c r="AK46" s="37"/>
      <c r="AL46" s="234">
        <f>VLOOKUP($B46,'Proposed Rates'!$D$248:$J$254,+AL$11-2,FALSE)</f>
        <v>0.158</v>
      </c>
      <c r="AM46" s="225">
        <f>$F$10*'Proposed Rates'!$K$251</f>
        <v>111.6</v>
      </c>
      <c r="AN46" s="204">
        <f t="shared" si="63"/>
        <v>17.6328</v>
      </c>
      <c r="AO46" s="38"/>
      <c r="AP46" s="205">
        <f t="shared" si="21"/>
        <v>0</v>
      </c>
      <c r="AQ46" s="206">
        <f t="shared" si="22"/>
        <v>0</v>
      </c>
      <c r="AR46" s="207"/>
      <c r="AS46" s="207"/>
      <c r="AT46" s="207"/>
      <c r="AU46" s="3"/>
      <c r="AV46" s="3"/>
      <c r="AW46" s="3"/>
      <c r="AX46" s="3"/>
      <c r="AY46" s="3"/>
      <c r="AZ46" s="3"/>
      <c r="BA46" s="3"/>
      <c r="BB46" s="3"/>
    </row>
    <row r="47" spans="1:54" ht="12.75" customHeight="1" x14ac:dyDescent="0.2">
      <c r="A47" s="37"/>
      <c r="B47" s="139" t="s">
        <v>203</v>
      </c>
      <c r="C47" s="199" t="str">
        <f t="shared" si="51"/>
        <v>Residential.Energy - RPP - Tier 1</v>
      </c>
      <c r="D47" s="200" t="s">
        <v>246</v>
      </c>
      <c r="E47" s="139"/>
      <c r="F47" s="234">
        <f>VLOOKUP($B47,'Proposed Rates'!$D$248:$J$254,+F$11-2,FALSE)</f>
        <v>9.2999999999999999E-2</v>
      </c>
      <c r="G47" s="235">
        <f>IF(AND($S$2=1, $F$10&gt;=600), 600, IF(AND($S$2=1, AND($F$10&lt;600, $F$10&gt;=0)), $F$10, IF(AND($S$2=2, $F$10&gt;=1000), 1000, IF(AND($S$2=2, AND($F$10&lt;1000, $F$10&gt;=0)), $F$10))))</f>
        <v>600</v>
      </c>
      <c r="H47" s="204">
        <f t="shared" si="53"/>
        <v>55.8</v>
      </c>
      <c r="I47" s="38"/>
      <c r="J47" s="234">
        <f>VLOOKUP($B47,'Proposed Rates'!$D$248:$J$254,+J$11-2,FALSE)</f>
        <v>9.2999999999999999E-2</v>
      </c>
      <c r="K47" s="235">
        <f>IF(AND($S$2=1, $F$10&gt;=600), 600, IF(AND($S$2=1, AND($F$10&lt;600, $F$10&gt;=0)), $F$10, IF(AND($S$2=2, $F$10&gt;=1000), 1000, IF(AND($S$2=2, AND($F$10&lt;1000, $F$10&gt;=0)), $F$10))))</f>
        <v>600</v>
      </c>
      <c r="L47" s="204">
        <f t="shared" si="55"/>
        <v>55.8</v>
      </c>
      <c r="M47" s="38"/>
      <c r="N47" s="205">
        <f t="shared" si="36"/>
        <v>0</v>
      </c>
      <c r="O47" s="206">
        <f t="shared" si="37"/>
        <v>0</v>
      </c>
      <c r="P47" s="37"/>
      <c r="Q47" s="234">
        <f>VLOOKUP($B47,'Proposed Rates'!$D$248:$J$254,+Q$11-2,FALSE)</f>
        <v>9.2999999999999999E-2</v>
      </c>
      <c r="R47" s="235">
        <f>IF(AND($S$2=1, $F$10&gt;=600), 600, IF(AND($S$2=1, AND($F$10&lt;600, $F$10&gt;=0)), $F$10, IF(AND($S$2=2, $F$10&gt;=1000), 1000, IF(AND($S$2=2, AND($F$10&lt;1000, $F$10&gt;=0)), $F$10))))</f>
        <v>600</v>
      </c>
      <c r="S47" s="204">
        <f t="shared" si="57"/>
        <v>55.8</v>
      </c>
      <c r="T47" s="38"/>
      <c r="U47" s="205">
        <f t="shared" si="9"/>
        <v>0</v>
      </c>
      <c r="V47" s="206">
        <f t="shared" si="10"/>
        <v>0</v>
      </c>
      <c r="W47" s="37"/>
      <c r="X47" s="234">
        <f>VLOOKUP($B47,'Proposed Rates'!$D$248:$J$254,+X$11-2,FALSE)</f>
        <v>9.2999999999999999E-2</v>
      </c>
      <c r="Y47" s="235">
        <f>IF(AND($S$2=1, $F$10&gt;=600), 600, IF(AND($S$2=1, AND($F$10&lt;600, $F$10&gt;=0)), $F$10, IF(AND($S$2=2, $F$10&gt;=1000), 1000, IF(AND($S$2=2, AND($F$10&lt;1000, $F$10&gt;=0)), $F$10))))</f>
        <v>600</v>
      </c>
      <c r="Z47" s="204">
        <f t="shared" si="59"/>
        <v>55.8</v>
      </c>
      <c r="AA47" s="38"/>
      <c r="AB47" s="205">
        <f t="shared" si="13"/>
        <v>0</v>
      </c>
      <c r="AC47" s="206">
        <f t="shared" si="14"/>
        <v>0</v>
      </c>
      <c r="AD47" s="37"/>
      <c r="AE47" s="234">
        <f>VLOOKUP($B47,'Proposed Rates'!$D$248:$J$254,+AE$11-2,FALSE)</f>
        <v>9.2999999999999999E-2</v>
      </c>
      <c r="AF47" s="235">
        <f>IF(AND($S$2=1, $F$10&gt;=600), 600, IF(AND($S$2=1, AND($F$10&lt;600, $F$10&gt;=0)), $F$10, IF(AND($S$2=2, $F$10&gt;=1000), 1000, IF(AND($S$2=2, AND($F$10&lt;1000, $F$10&gt;=0)), $F$10))))</f>
        <v>600</v>
      </c>
      <c r="AG47" s="204">
        <f t="shared" si="61"/>
        <v>55.8</v>
      </c>
      <c r="AH47" s="38"/>
      <c r="AI47" s="205">
        <f t="shared" si="17"/>
        <v>0</v>
      </c>
      <c r="AJ47" s="206">
        <f t="shared" si="18"/>
        <v>0</v>
      </c>
      <c r="AK47" s="37"/>
      <c r="AL47" s="234">
        <f>VLOOKUP($B47,'Proposed Rates'!$D$248:$J$254,+AL$11-2,FALSE)</f>
        <v>9.2999999999999999E-2</v>
      </c>
      <c r="AM47" s="235">
        <f>IF(AND($S$2=1, $F$10&gt;=600), 600, IF(AND($S$2=1, AND($F$10&lt;600, $F$10&gt;=0)), $F$10, IF(AND($S$2=2, $F$10&gt;=1000), 1000, IF(AND($S$2=2, AND($F$10&lt;1000, $F$10&gt;=0)), $F$10))))</f>
        <v>600</v>
      </c>
      <c r="AN47" s="204">
        <f t="shared" si="63"/>
        <v>55.8</v>
      </c>
      <c r="AO47" s="38"/>
      <c r="AP47" s="205">
        <f t="shared" si="21"/>
        <v>0</v>
      </c>
      <c r="AQ47" s="206">
        <f t="shared" si="22"/>
        <v>0</v>
      </c>
      <c r="AR47" s="207"/>
      <c r="AS47" s="207"/>
      <c r="AT47" s="207"/>
      <c r="AU47" s="3"/>
      <c r="AV47" s="3"/>
      <c r="AW47" s="3"/>
      <c r="AX47" s="3"/>
      <c r="AY47" s="3"/>
      <c r="AZ47" s="3"/>
      <c r="BA47" s="3"/>
      <c r="BB47" s="3"/>
    </row>
    <row r="48" spans="1:54" ht="12.75" customHeight="1" x14ac:dyDescent="0.2">
      <c r="A48" s="37"/>
      <c r="B48" s="139" t="s">
        <v>204</v>
      </c>
      <c r="C48" s="199" t="str">
        <f t="shared" si="51"/>
        <v>Residential.Energy - RPP - Tier 2</v>
      </c>
      <c r="D48" s="200" t="s">
        <v>246</v>
      </c>
      <c r="E48" s="139"/>
      <c r="F48" s="234">
        <f>VLOOKUP($B48,'Proposed Rates'!$D$248:$J$254,+F$11-2,FALSE)</f>
        <v>0.11</v>
      </c>
      <c r="G48" s="237">
        <f>IF(AND($S$2=1, $F$10&gt;=600), $F$10-600, IF(AND($S$2=1, AND($F$10&lt;600, $F$10&gt;=0)), 0, IF(AND($S$2=2, $F$10&gt;=1000), $F$10-1000, IF(AND($S$2=2, AND($F$10&lt;1000, $F$10&gt;=0)), 0))))</f>
        <v>20</v>
      </c>
      <c r="H48" s="204">
        <f t="shared" si="53"/>
        <v>2.2000000000000002</v>
      </c>
      <c r="I48" s="38"/>
      <c r="J48" s="234">
        <f>VLOOKUP($B48,'Proposed Rates'!$D$248:$J$254,+J$11-2,FALSE)</f>
        <v>0.11</v>
      </c>
      <c r="K48" s="237">
        <f>IF(AND($S$2=1, $F$10&gt;=600), $F$10-600, IF(AND($S$2=1, AND($F$10&lt;600, $F$10&gt;=0)), 0, IF(AND($S$2=2, $F$10&gt;=1000), $F$10-1000, IF(AND($S$2=2, AND($F$10&lt;1000, $F$10&gt;=0)), 0))))</f>
        <v>20</v>
      </c>
      <c r="L48" s="204">
        <f t="shared" si="55"/>
        <v>2.2000000000000002</v>
      </c>
      <c r="M48" s="38"/>
      <c r="N48" s="205">
        <f t="shared" si="36"/>
        <v>0</v>
      </c>
      <c r="O48" s="206">
        <f t="shared" si="37"/>
        <v>0</v>
      </c>
      <c r="P48" s="37"/>
      <c r="Q48" s="234">
        <f>VLOOKUP($B48,'Proposed Rates'!$D$248:$J$254,+Q$11-2,FALSE)</f>
        <v>0.11</v>
      </c>
      <c r="R48" s="237">
        <f>IF(AND($S$2=1, $F$10&gt;=600), $F$10-600, IF(AND($S$2=1, AND($F$10&lt;600, $F$10&gt;=0)), 0, IF(AND($S$2=2, $F$10&gt;=1000), $F$10-1000, IF(AND($S$2=2, AND($F$10&lt;1000, $F$10&gt;=0)), 0))))</f>
        <v>20</v>
      </c>
      <c r="S48" s="204">
        <f t="shared" si="57"/>
        <v>2.2000000000000002</v>
      </c>
      <c r="T48" s="38"/>
      <c r="U48" s="205">
        <f t="shared" si="9"/>
        <v>0</v>
      </c>
      <c r="V48" s="206">
        <f t="shared" si="10"/>
        <v>0</v>
      </c>
      <c r="W48" s="37"/>
      <c r="X48" s="234">
        <f>VLOOKUP($B48,'Proposed Rates'!$D$248:$J$254,+X$11-2,FALSE)</f>
        <v>0.11</v>
      </c>
      <c r="Y48" s="237">
        <f>IF(AND($S$2=1, $F$10&gt;=600), $F$10-600, IF(AND($S$2=1, AND($F$10&lt;600, $F$10&gt;=0)), 0, IF(AND($S$2=2, $F$10&gt;=1000), $F$10-1000, IF(AND($S$2=2, AND($F$10&lt;1000, $F$10&gt;=0)), 0))))</f>
        <v>20</v>
      </c>
      <c r="Z48" s="204">
        <f t="shared" si="59"/>
        <v>2.2000000000000002</v>
      </c>
      <c r="AA48" s="38"/>
      <c r="AB48" s="205">
        <f t="shared" si="13"/>
        <v>0</v>
      </c>
      <c r="AC48" s="206">
        <f t="shared" si="14"/>
        <v>0</v>
      </c>
      <c r="AD48" s="37"/>
      <c r="AE48" s="234">
        <f>VLOOKUP($B48,'Proposed Rates'!$D$248:$J$254,+AE$11-2,FALSE)</f>
        <v>0.11</v>
      </c>
      <c r="AF48" s="237">
        <f>IF(AND($S$2=1, $F$10&gt;=600), $F$10-600, IF(AND($S$2=1, AND($F$10&lt;600, $F$10&gt;=0)), 0, IF(AND($S$2=2, $F$10&gt;=1000), $F$10-1000, IF(AND($S$2=2, AND($F$10&lt;1000, $F$10&gt;=0)), 0))))</f>
        <v>20</v>
      </c>
      <c r="AG48" s="204">
        <f t="shared" si="61"/>
        <v>2.2000000000000002</v>
      </c>
      <c r="AH48" s="38"/>
      <c r="AI48" s="205">
        <f t="shared" si="17"/>
        <v>0</v>
      </c>
      <c r="AJ48" s="206">
        <f t="shared" si="18"/>
        <v>0</v>
      </c>
      <c r="AK48" s="37"/>
      <c r="AL48" s="234">
        <f>VLOOKUP($B48,'Proposed Rates'!$D$248:$J$254,+AL$11-2,FALSE)</f>
        <v>0.11</v>
      </c>
      <c r="AM48" s="237">
        <f>IF(AND($S$2=1, $F$10&gt;=600), $F$10-600, IF(AND($S$2=1, AND($F$10&lt;600, $F$10&gt;=0)), 0, IF(AND($S$2=2, $F$10&gt;=1000), $F$10-1000, IF(AND($S$2=2, AND($F$10&lt;1000, $F$10&gt;=0)), 0))))</f>
        <v>20</v>
      </c>
      <c r="AN48" s="204">
        <f t="shared" si="63"/>
        <v>2.2000000000000002</v>
      </c>
      <c r="AO48" s="38"/>
      <c r="AP48" s="205">
        <f t="shared" si="21"/>
        <v>0</v>
      </c>
      <c r="AQ48" s="206">
        <f t="shared" si="22"/>
        <v>0</v>
      </c>
      <c r="AR48" s="207"/>
      <c r="AS48" s="207"/>
      <c r="AT48" s="207"/>
      <c r="AU48" s="3"/>
      <c r="AV48" s="3"/>
      <c r="AW48" s="3"/>
      <c r="AX48" s="3"/>
      <c r="AY48" s="3"/>
      <c r="AZ48" s="3"/>
      <c r="BA48" s="3"/>
      <c r="BB48" s="3"/>
    </row>
    <row r="49" spans="1:54" ht="8.25"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07"/>
      <c r="AS49" s="207"/>
      <c r="AT49" s="207"/>
      <c r="AU49" s="3"/>
      <c r="AV49" s="3"/>
      <c r="AW49" s="3"/>
      <c r="AX49" s="3"/>
      <c r="AY49" s="3"/>
      <c r="AZ49" s="3"/>
      <c r="BA49" s="3"/>
      <c r="BB49" s="3"/>
    </row>
    <row r="50" spans="1:54" ht="12.75" customHeight="1" x14ac:dyDescent="0.2">
      <c r="A50" s="37"/>
      <c r="B50" s="248" t="s">
        <v>253</v>
      </c>
      <c r="C50" s="139"/>
      <c r="D50" s="139"/>
      <c r="E50" s="139"/>
      <c r="F50" s="249"/>
      <c r="G50" s="293"/>
      <c r="H50" s="251">
        <f>SUM(H41:H46,H40)</f>
        <v>115.22899484</v>
      </c>
      <c r="I50" s="286"/>
      <c r="J50" s="249"/>
      <c r="K50" s="250"/>
      <c r="L50" s="251">
        <f>SUM(L41:L46,L40)</f>
        <v>123.10546719999999</v>
      </c>
      <c r="M50" s="253"/>
      <c r="N50" s="252">
        <f t="shared" ref="N50:N54" si="64">L50-H50</f>
        <v>7.876472359999994</v>
      </c>
      <c r="O50" s="254">
        <f t="shared" ref="O50:O54" si="65">IF((H50)=0,"",(N50/H50))</f>
        <v>6.8354951554830332E-2</v>
      </c>
      <c r="P50" s="37"/>
      <c r="Q50" s="250"/>
      <c r="R50" s="250"/>
      <c r="S50" s="252">
        <f>SUM(S41:S46,S40)</f>
        <v>126.93187304</v>
      </c>
      <c r="T50" s="253"/>
      <c r="U50" s="252">
        <f t="shared" ref="U50:U54" si="66">S50-L50</f>
        <v>3.8264058400000067</v>
      </c>
      <c r="V50" s="254">
        <f t="shared" ref="V50:V54" si="67">IF((L50)=0,"",(U50/L50))</f>
        <v>3.1082338802902548E-2</v>
      </c>
      <c r="W50" s="37"/>
      <c r="X50" s="250"/>
      <c r="Y50" s="250"/>
      <c r="Z50" s="252">
        <f>SUM(Z41:Z46,Z40)</f>
        <v>130.28187303999999</v>
      </c>
      <c r="AA50" s="253"/>
      <c r="AB50" s="252">
        <f t="shared" ref="AB50:AB54" si="68">Z50-S50</f>
        <v>3.3499999999999943</v>
      </c>
      <c r="AC50" s="254">
        <f t="shared" ref="AC50:AC54" si="69">IF((S50)=0,"",(AB50/S50))</f>
        <v>2.6392110348393817E-2</v>
      </c>
      <c r="AD50" s="37"/>
      <c r="AE50" s="250"/>
      <c r="AF50" s="250"/>
      <c r="AG50" s="252">
        <f>SUM(AG41:AG46,AG40)</f>
        <v>133.04187303999998</v>
      </c>
      <c r="AH50" s="253"/>
      <c r="AI50" s="252">
        <f t="shared" ref="AI50:AI54" si="70">AG50-Z50</f>
        <v>2.7599999999999909</v>
      </c>
      <c r="AJ50" s="254">
        <f t="shared" ref="AJ50:AJ54" si="71">IF((Z50)=0,"",(AI50/Z50))</f>
        <v>2.1184835124012976E-2</v>
      </c>
      <c r="AK50" s="37"/>
      <c r="AL50" s="250"/>
      <c r="AM50" s="250"/>
      <c r="AN50" s="252">
        <f>SUM(AN41:AN46,AN40)</f>
        <v>135.82187304000001</v>
      </c>
      <c r="AO50" s="253"/>
      <c r="AP50" s="252">
        <f t="shared" ref="AP50:AP54" si="72">AN50-AG50</f>
        <v>2.7800000000000296</v>
      </c>
      <c r="AQ50" s="254">
        <f t="shared" ref="AQ50:AQ54" si="73">IF((AG50)=0,"",(AP50/AG50))</f>
        <v>2.0895676951001755E-2</v>
      </c>
      <c r="AR50" s="255"/>
      <c r="AS50" s="255"/>
      <c r="AT50" s="255"/>
      <c r="AU50" s="3"/>
      <c r="AV50" s="3"/>
      <c r="AW50" s="3"/>
      <c r="AX50" s="3"/>
      <c r="AY50" s="3"/>
      <c r="AZ50" s="3"/>
      <c r="BA50" s="3"/>
      <c r="BB50" s="3"/>
    </row>
    <row r="51" spans="1:54" ht="12.75" customHeight="1" x14ac:dyDescent="0.2">
      <c r="A51" s="37"/>
      <c r="B51" s="256" t="s">
        <v>254</v>
      </c>
      <c r="C51" s="139"/>
      <c r="D51" s="139"/>
      <c r="E51" s="139"/>
      <c r="F51" s="249">
        <v>0.13</v>
      </c>
      <c r="G51" s="38"/>
      <c r="H51" s="294">
        <f>H50*F51</f>
        <v>14.9797693292</v>
      </c>
      <c r="I51" s="221"/>
      <c r="J51" s="249">
        <v>0.13</v>
      </c>
      <c r="K51" s="221"/>
      <c r="L51" s="204">
        <f>L50*J51</f>
        <v>16.003710735999999</v>
      </c>
      <c r="M51" s="38"/>
      <c r="N51" s="205">
        <f t="shared" si="64"/>
        <v>1.0239414067999988</v>
      </c>
      <c r="O51" s="206">
        <f t="shared" si="65"/>
        <v>6.8354951554830304E-2</v>
      </c>
      <c r="P51" s="37"/>
      <c r="Q51" s="257">
        <v>0.13</v>
      </c>
      <c r="R51" s="221"/>
      <c r="S51" s="204">
        <f>S50*Q51</f>
        <v>16.501143495200001</v>
      </c>
      <c r="T51" s="38"/>
      <c r="U51" s="205">
        <f t="shared" si="66"/>
        <v>0.49743275920000229</v>
      </c>
      <c r="V51" s="206">
        <f t="shared" si="67"/>
        <v>3.1082338802902638E-2</v>
      </c>
      <c r="W51" s="37"/>
      <c r="X51" s="257">
        <v>0.13</v>
      </c>
      <c r="Y51" s="221"/>
      <c r="Z51" s="204">
        <f>Z50*X51</f>
        <v>16.936643495199998</v>
      </c>
      <c r="AA51" s="38"/>
      <c r="AB51" s="205">
        <f t="shared" si="68"/>
        <v>0.43549999999999756</v>
      </c>
      <c r="AC51" s="206">
        <f t="shared" si="69"/>
        <v>2.6392110348393713E-2</v>
      </c>
      <c r="AD51" s="37"/>
      <c r="AE51" s="257">
        <v>0.13</v>
      </c>
      <c r="AF51" s="221"/>
      <c r="AG51" s="204">
        <f>AG50*AE51</f>
        <v>17.295443495199997</v>
      </c>
      <c r="AH51" s="38"/>
      <c r="AI51" s="205">
        <f t="shared" si="70"/>
        <v>0.35879999999999868</v>
      </c>
      <c r="AJ51" s="206">
        <f t="shared" si="71"/>
        <v>2.1184835124012966E-2</v>
      </c>
      <c r="AK51" s="37"/>
      <c r="AL51" s="257">
        <v>0.13</v>
      </c>
      <c r="AM51" s="221"/>
      <c r="AN51" s="204">
        <f>AN50*AL51</f>
        <v>17.656843495200004</v>
      </c>
      <c r="AO51" s="38"/>
      <c r="AP51" s="205">
        <f t="shared" si="72"/>
        <v>0.36140000000000683</v>
      </c>
      <c r="AQ51" s="206">
        <f t="shared" si="73"/>
        <v>2.0895676951001928E-2</v>
      </c>
      <c r="AR51" s="207"/>
      <c r="AS51" s="207"/>
      <c r="AT51" s="207"/>
      <c r="AU51" s="3"/>
      <c r="AV51" s="3"/>
      <c r="AW51" s="3"/>
      <c r="AX51" s="3"/>
      <c r="AY51" s="3"/>
      <c r="AZ51" s="3"/>
      <c r="BA51" s="3"/>
      <c r="BB51" s="3"/>
    </row>
    <row r="52" spans="1:54" ht="12.75" customHeight="1" x14ac:dyDescent="0.2">
      <c r="A52" s="37"/>
      <c r="B52" s="295" t="s">
        <v>283</v>
      </c>
      <c r="C52" s="139"/>
      <c r="D52" s="139"/>
      <c r="E52" s="139"/>
      <c r="F52" s="259"/>
      <c r="G52" s="38"/>
      <c r="H52" s="294">
        <f>H50+H51</f>
        <v>130.20876416920001</v>
      </c>
      <c r="I52" s="221"/>
      <c r="J52" s="259"/>
      <c r="K52" s="221"/>
      <c r="L52" s="204">
        <f>L50+L51</f>
        <v>139.10917793599998</v>
      </c>
      <c r="M52" s="38"/>
      <c r="N52" s="205">
        <f t="shared" si="64"/>
        <v>8.9004137667999714</v>
      </c>
      <c r="O52" s="206">
        <f t="shared" si="65"/>
        <v>6.8354951554830151E-2</v>
      </c>
      <c r="P52" s="37"/>
      <c r="Q52" s="221"/>
      <c r="R52" s="221"/>
      <c r="S52" s="204">
        <f>S50+S51</f>
        <v>143.43301653520001</v>
      </c>
      <c r="T52" s="38"/>
      <c r="U52" s="205">
        <f t="shared" si="66"/>
        <v>4.3238385992000303</v>
      </c>
      <c r="V52" s="206">
        <f t="shared" si="67"/>
        <v>3.1082338802902714E-2</v>
      </c>
      <c r="W52" s="37"/>
      <c r="X52" s="221"/>
      <c r="Y52" s="221"/>
      <c r="Z52" s="204">
        <f>Z50+Z51</f>
        <v>147.2185165352</v>
      </c>
      <c r="AA52" s="38"/>
      <c r="AB52" s="205">
        <f t="shared" si="68"/>
        <v>3.7854999999999848</v>
      </c>
      <c r="AC52" s="206">
        <f t="shared" si="69"/>
        <v>2.6392110348393755E-2</v>
      </c>
      <c r="AD52" s="37"/>
      <c r="AE52" s="221"/>
      <c r="AF52" s="221"/>
      <c r="AG52" s="204">
        <f>AG50+AG51</f>
        <v>150.33731653519999</v>
      </c>
      <c r="AH52" s="38"/>
      <c r="AI52" s="205">
        <f t="shared" si="70"/>
        <v>3.1187999999999931</v>
      </c>
      <c r="AJ52" s="206">
        <f t="shared" si="71"/>
        <v>2.1184835124012997E-2</v>
      </c>
      <c r="AK52" s="37"/>
      <c r="AL52" s="221"/>
      <c r="AM52" s="221"/>
      <c r="AN52" s="204">
        <f>AN50+AN51</f>
        <v>153.47871653520002</v>
      </c>
      <c r="AO52" s="38"/>
      <c r="AP52" s="205">
        <f t="shared" si="72"/>
        <v>3.1414000000000328</v>
      </c>
      <c r="AQ52" s="206">
        <f t="shared" si="73"/>
        <v>2.0895676951001751E-2</v>
      </c>
      <c r="AR52" s="207"/>
      <c r="AS52" s="207"/>
      <c r="AT52" s="207"/>
      <c r="AU52" s="3"/>
      <c r="AV52" s="3"/>
      <c r="AW52" s="3"/>
      <c r="AX52" s="3"/>
      <c r="AY52" s="3"/>
      <c r="AZ52" s="3"/>
      <c r="BA52" s="3"/>
      <c r="BB52" s="3"/>
    </row>
    <row r="53" spans="1:54" ht="15.75" customHeight="1" x14ac:dyDescent="0.2">
      <c r="A53" s="37"/>
      <c r="B53" s="462" t="s">
        <v>211</v>
      </c>
      <c r="C53" s="441"/>
      <c r="D53" s="441"/>
      <c r="E53" s="139"/>
      <c r="F53" s="260">
        <f>'Proposed Rates'!E286</f>
        <v>0.13100000000000001</v>
      </c>
      <c r="G53" s="38"/>
      <c r="H53" s="296">
        <f>F53*H50</f>
        <v>15.094998324040001</v>
      </c>
      <c r="I53" s="221"/>
      <c r="J53" s="260">
        <f>'Proposed Rates'!F286</f>
        <v>0.13100000000000001</v>
      </c>
      <c r="K53" s="221"/>
      <c r="L53" s="261">
        <f>J53*L50</f>
        <v>16.126816203200001</v>
      </c>
      <c r="M53" s="38"/>
      <c r="N53" s="261">
        <f t="shared" si="64"/>
        <v>1.0318178791600001</v>
      </c>
      <c r="O53" s="263">
        <f t="shared" si="65"/>
        <v>6.8354951554830387E-2</v>
      </c>
      <c r="P53" s="37"/>
      <c r="Q53" s="262">
        <f>'Proposed Rates'!G286</f>
        <v>0.13100000000000001</v>
      </c>
      <c r="R53" s="221"/>
      <c r="S53" s="261">
        <f>Q53*S50</f>
        <v>16.628075368240001</v>
      </c>
      <c r="T53" s="38"/>
      <c r="U53" s="261">
        <f t="shared" si="66"/>
        <v>0.50125916504000045</v>
      </c>
      <c r="V53" s="263">
        <f t="shared" si="67"/>
        <v>3.108233880290252E-2</v>
      </c>
      <c r="W53" s="37"/>
      <c r="X53" s="262">
        <f>'Proposed Rates'!H286</f>
        <v>0.13100000000000001</v>
      </c>
      <c r="Y53" s="221"/>
      <c r="Z53" s="261">
        <f>X53*Z50</f>
        <v>17.06692536824</v>
      </c>
      <c r="AA53" s="38"/>
      <c r="AB53" s="261">
        <f t="shared" si="68"/>
        <v>0.43884999999999863</v>
      </c>
      <c r="AC53" s="263">
        <f t="shared" si="69"/>
        <v>2.6392110348393779E-2</v>
      </c>
      <c r="AD53" s="37"/>
      <c r="AE53" s="262">
        <f>'Proposed Rates'!I286</f>
        <v>0.13100000000000001</v>
      </c>
      <c r="AF53" s="221"/>
      <c r="AG53" s="261">
        <f>AE53*AG50</f>
        <v>17.428485368239997</v>
      </c>
      <c r="AH53" s="38"/>
      <c r="AI53" s="261">
        <f t="shared" si="70"/>
        <v>0.36155999999999722</v>
      </c>
      <c r="AJ53" s="263">
        <f t="shared" si="71"/>
        <v>2.1184835124012882E-2</v>
      </c>
      <c r="AK53" s="37"/>
      <c r="AL53" s="262">
        <f>'Proposed Rates'!J286</f>
        <v>0.13100000000000001</v>
      </c>
      <c r="AM53" s="221"/>
      <c r="AN53" s="261">
        <f>AL53*AN50</f>
        <v>17.792665368240002</v>
      </c>
      <c r="AO53" s="38"/>
      <c r="AP53" s="261">
        <f t="shared" si="72"/>
        <v>0.36418000000000461</v>
      </c>
      <c r="AQ53" s="263">
        <f t="shared" si="73"/>
        <v>2.08956769510018E-2</v>
      </c>
      <c r="AR53" s="264"/>
      <c r="AS53" s="264"/>
      <c r="AT53" s="264"/>
      <c r="AU53" s="3"/>
      <c r="AV53" s="3"/>
      <c r="AW53" s="3"/>
      <c r="AX53" s="3"/>
      <c r="AY53" s="3"/>
      <c r="AZ53" s="3"/>
      <c r="BA53" s="3"/>
      <c r="BB53" s="3"/>
    </row>
    <row r="54" spans="1:54" ht="12.75" customHeight="1" x14ac:dyDescent="0.2">
      <c r="A54" s="37"/>
      <c r="B54" s="464" t="s">
        <v>256</v>
      </c>
      <c r="C54" s="439"/>
      <c r="D54" s="440"/>
      <c r="E54" s="265"/>
      <c r="F54" s="266"/>
      <c r="G54" s="297"/>
      <c r="H54" s="298">
        <f>H52-H53</f>
        <v>115.11376584516</v>
      </c>
      <c r="I54" s="267"/>
      <c r="J54" s="266"/>
      <c r="K54" s="267"/>
      <c r="L54" s="268">
        <f>L52-L53</f>
        <v>122.98236173279997</v>
      </c>
      <c r="M54" s="269"/>
      <c r="N54" s="270">
        <f t="shared" si="64"/>
        <v>7.8685958876399695</v>
      </c>
      <c r="O54" s="271">
        <f t="shared" si="65"/>
        <v>6.835495155483011E-2</v>
      </c>
      <c r="P54" s="37"/>
      <c r="Q54" s="267"/>
      <c r="R54" s="267"/>
      <c r="S54" s="268">
        <f>S52-S53</f>
        <v>126.80494116696001</v>
      </c>
      <c r="T54" s="269"/>
      <c r="U54" s="270">
        <f t="shared" si="66"/>
        <v>3.8225794341600334</v>
      </c>
      <c r="V54" s="271">
        <f t="shared" si="67"/>
        <v>3.108233880290277E-2</v>
      </c>
      <c r="W54" s="37"/>
      <c r="X54" s="267"/>
      <c r="Y54" s="267"/>
      <c r="Z54" s="268">
        <f>Z52-Z53</f>
        <v>130.15159116696</v>
      </c>
      <c r="AA54" s="269"/>
      <c r="AB54" s="270">
        <f t="shared" si="68"/>
        <v>3.3466499999999968</v>
      </c>
      <c r="AC54" s="271">
        <f t="shared" si="69"/>
        <v>2.6392110348393838E-2</v>
      </c>
      <c r="AD54" s="37"/>
      <c r="AE54" s="267"/>
      <c r="AF54" s="267"/>
      <c r="AG54" s="268">
        <f>AG52-AG53</f>
        <v>132.90883116696</v>
      </c>
      <c r="AH54" s="269"/>
      <c r="AI54" s="270">
        <f t="shared" si="70"/>
        <v>2.7572399999999959</v>
      </c>
      <c r="AJ54" s="271">
        <f t="shared" si="71"/>
        <v>2.1184835124013011E-2</v>
      </c>
      <c r="AK54" s="37"/>
      <c r="AL54" s="267"/>
      <c r="AM54" s="267"/>
      <c r="AN54" s="268">
        <f>AN52-AN53</f>
        <v>135.68605116696003</v>
      </c>
      <c r="AO54" s="269"/>
      <c r="AP54" s="270">
        <f t="shared" si="72"/>
        <v>2.7772200000000282</v>
      </c>
      <c r="AQ54" s="271">
        <f t="shared" si="73"/>
        <v>2.0895676951001745E-2</v>
      </c>
      <c r="AR54" s="255"/>
      <c r="AS54" s="255"/>
      <c r="AT54" s="255"/>
      <c r="AU54" s="3"/>
      <c r="AV54" s="3"/>
      <c r="AW54" s="3"/>
      <c r="AX54" s="3"/>
      <c r="AY54" s="3"/>
      <c r="AZ54" s="3"/>
      <c r="BA54" s="3"/>
      <c r="BB54" s="3"/>
    </row>
    <row r="55" spans="1:54" ht="8.25"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07"/>
      <c r="AS55" s="207"/>
      <c r="AT55" s="207"/>
      <c r="AU55" s="3"/>
      <c r="AV55" s="3"/>
      <c r="AW55" s="3"/>
      <c r="AX55" s="3"/>
      <c r="AY55" s="3"/>
      <c r="AZ55" s="3"/>
      <c r="BA55" s="3"/>
      <c r="BB55" s="3"/>
    </row>
    <row r="56" spans="1:54" ht="12.75" customHeight="1" x14ac:dyDescent="0.2">
      <c r="A56" s="37"/>
      <c r="B56" s="248" t="s">
        <v>257</v>
      </c>
      <c r="C56" s="139"/>
      <c r="D56" s="139"/>
      <c r="E56" s="139"/>
      <c r="F56" s="249"/>
      <c r="G56" s="293"/>
      <c r="H56" s="251">
        <f>SUM(H47:H48,H40,H41:H43)</f>
        <v>111.82419484</v>
      </c>
      <c r="I56" s="286"/>
      <c r="J56" s="249"/>
      <c r="K56" s="250"/>
      <c r="L56" s="251">
        <f>SUM(L47:L48,L40,L41:L43)</f>
        <v>119.7006672</v>
      </c>
      <c r="M56" s="253"/>
      <c r="N56" s="252">
        <f t="shared" ref="N56:N60" si="74">L56-H56</f>
        <v>7.876472359999994</v>
      </c>
      <c r="O56" s="254">
        <f t="shared" ref="O56:O60" si="75">IF((H56)=0,"",(N56/H56))</f>
        <v>7.0436209008880299E-2</v>
      </c>
      <c r="P56" s="37"/>
      <c r="Q56" s="250"/>
      <c r="R56" s="250"/>
      <c r="S56" s="252">
        <f>SUM(S47:S48,S40,S41:S43)</f>
        <v>123.52707303999999</v>
      </c>
      <c r="T56" s="253"/>
      <c r="U56" s="252">
        <f t="shared" ref="U56:U60" si="76">S56-L56</f>
        <v>3.8264058399999925</v>
      </c>
      <c r="V56" s="254">
        <f t="shared" ref="V56:V60" si="77">IF((L56)=0,"",(U56/L56))</f>
        <v>3.1966453734185975E-2</v>
      </c>
      <c r="W56" s="37"/>
      <c r="X56" s="250"/>
      <c r="Y56" s="250"/>
      <c r="Z56" s="252">
        <f>SUM(Z47:Z48,Z40,Z41:Z43)</f>
        <v>126.87707303999997</v>
      </c>
      <c r="AA56" s="253"/>
      <c r="AB56" s="252">
        <f t="shared" ref="AB56:AB60" si="78">Z56-S56</f>
        <v>3.3499999999999801</v>
      </c>
      <c r="AC56" s="254">
        <f t="shared" ref="AC56:AC60" si="79">IF((S56)=0,"",(AB56/S56))</f>
        <v>2.7119561061041235E-2</v>
      </c>
      <c r="AD56" s="37"/>
      <c r="AE56" s="250"/>
      <c r="AF56" s="250"/>
      <c r="AG56" s="252">
        <f>SUM(AG47:AG48,AG40,AG41:AG43)</f>
        <v>129.63707303999999</v>
      </c>
      <c r="AH56" s="253"/>
      <c r="AI56" s="252">
        <f t="shared" ref="AI56:AI60" si="80">AG56-Z56</f>
        <v>2.7600000000000193</v>
      </c>
      <c r="AJ56" s="254">
        <f t="shared" ref="AJ56:AJ60" si="81">IF((Z56)=0,"",(AI56/Z56))</f>
        <v>2.1753339148436111E-2</v>
      </c>
      <c r="AK56" s="37"/>
      <c r="AL56" s="250"/>
      <c r="AM56" s="250"/>
      <c r="AN56" s="252">
        <f>SUM(AN47:AN48,AN40,AN41:AN43)</f>
        <v>132.41707304000002</v>
      </c>
      <c r="AO56" s="253"/>
      <c r="AP56" s="252">
        <f t="shared" ref="AP56:AP60" si="82">AN56-AG56</f>
        <v>2.7800000000000296</v>
      </c>
      <c r="AQ56" s="254">
        <f t="shared" ref="AQ56:AQ60" si="83">IF((AG56)=0,"",(AP56/AG56))</f>
        <v>2.144448293076048E-2</v>
      </c>
      <c r="AR56" s="255"/>
      <c r="AS56" s="255"/>
      <c r="AT56" s="255"/>
      <c r="AU56" s="3"/>
      <c r="AV56" s="3"/>
      <c r="AW56" s="3"/>
      <c r="AX56" s="3"/>
      <c r="AY56" s="3"/>
      <c r="AZ56" s="3"/>
      <c r="BA56" s="3"/>
      <c r="BB56" s="3"/>
    </row>
    <row r="57" spans="1:54" ht="12.75" customHeight="1" x14ac:dyDescent="0.2">
      <c r="A57" s="37"/>
      <c r="B57" s="256" t="s">
        <v>254</v>
      </c>
      <c r="C57" s="139"/>
      <c r="D57" s="139"/>
      <c r="E57" s="139"/>
      <c r="F57" s="249">
        <v>0.13</v>
      </c>
      <c r="G57" s="293"/>
      <c r="H57" s="294">
        <f>H56*F57</f>
        <v>14.537145329200001</v>
      </c>
      <c r="I57" s="221"/>
      <c r="J57" s="249">
        <v>0.13</v>
      </c>
      <c r="K57" s="257"/>
      <c r="L57" s="204">
        <f>L56*J57</f>
        <v>15.561086736</v>
      </c>
      <c r="M57" s="38"/>
      <c r="N57" s="205">
        <f t="shared" si="74"/>
        <v>1.0239414067999988</v>
      </c>
      <c r="O57" s="206">
        <f t="shared" si="75"/>
        <v>7.0436209008880271E-2</v>
      </c>
      <c r="P57" s="37"/>
      <c r="Q57" s="249">
        <v>0.13</v>
      </c>
      <c r="R57" s="257"/>
      <c r="S57" s="204">
        <f>S56*Q57</f>
        <v>16.058519495199999</v>
      </c>
      <c r="T57" s="38"/>
      <c r="U57" s="205">
        <f t="shared" si="76"/>
        <v>0.49743275919999874</v>
      </c>
      <c r="V57" s="206">
        <f t="shared" si="77"/>
        <v>3.1966453734185954E-2</v>
      </c>
      <c r="W57" s="37"/>
      <c r="X57" s="249">
        <v>0.13</v>
      </c>
      <c r="Y57" s="257"/>
      <c r="Z57" s="204">
        <f>Z56*X57</f>
        <v>16.494019495199996</v>
      </c>
      <c r="AA57" s="38"/>
      <c r="AB57" s="205">
        <f t="shared" si="78"/>
        <v>0.43549999999999756</v>
      </c>
      <c r="AC57" s="206">
        <f t="shared" si="79"/>
        <v>2.7119561061041242E-2</v>
      </c>
      <c r="AD57" s="37"/>
      <c r="AE57" s="249">
        <v>0.13</v>
      </c>
      <c r="AF57" s="257"/>
      <c r="AG57" s="204">
        <f>AG56*AE57</f>
        <v>16.852819495199999</v>
      </c>
      <c r="AH57" s="38"/>
      <c r="AI57" s="205">
        <f t="shared" si="80"/>
        <v>0.35880000000000223</v>
      </c>
      <c r="AJ57" s="206">
        <f t="shared" si="81"/>
        <v>2.1753339148436093E-2</v>
      </c>
      <c r="AK57" s="37"/>
      <c r="AL57" s="249">
        <v>0.13</v>
      </c>
      <c r="AM57" s="257"/>
      <c r="AN57" s="204">
        <f>AN56*AL57</f>
        <v>17.214219495200002</v>
      </c>
      <c r="AO57" s="38"/>
      <c r="AP57" s="205">
        <f t="shared" si="82"/>
        <v>0.36140000000000327</v>
      </c>
      <c r="AQ57" s="206">
        <f t="shared" si="83"/>
        <v>2.1444482930760449E-2</v>
      </c>
      <c r="AR57" s="207"/>
      <c r="AS57" s="207"/>
      <c r="AT57" s="207"/>
      <c r="AU57" s="3"/>
      <c r="AV57" s="3"/>
      <c r="AW57" s="3"/>
      <c r="AX57" s="3"/>
      <c r="AY57" s="3"/>
      <c r="AZ57" s="3"/>
      <c r="BA57" s="3"/>
      <c r="BB57" s="3"/>
    </row>
    <row r="58" spans="1:54" ht="12.75" customHeight="1" x14ac:dyDescent="0.2">
      <c r="A58" s="37"/>
      <c r="B58" s="295" t="s">
        <v>284</v>
      </c>
      <c r="C58" s="139"/>
      <c r="D58" s="139"/>
      <c r="E58" s="139"/>
      <c r="F58" s="259"/>
      <c r="G58" s="38"/>
      <c r="H58" s="294">
        <f>H56+H57</f>
        <v>126.36134016920001</v>
      </c>
      <c r="I58" s="221"/>
      <c r="J58" s="259"/>
      <c r="K58" s="221"/>
      <c r="L58" s="204">
        <f>L56+L57</f>
        <v>135.26175393599999</v>
      </c>
      <c r="M58" s="38"/>
      <c r="N58" s="205">
        <f t="shared" si="74"/>
        <v>8.9004137667999856</v>
      </c>
      <c r="O58" s="206">
        <f t="shared" si="75"/>
        <v>7.0436209008880243E-2</v>
      </c>
      <c r="P58" s="37"/>
      <c r="Q58" s="221"/>
      <c r="R58" s="221"/>
      <c r="S58" s="204">
        <f>S56+S57</f>
        <v>139.58559253519999</v>
      </c>
      <c r="T58" s="38"/>
      <c r="U58" s="205">
        <f t="shared" si="76"/>
        <v>4.3238385992000019</v>
      </c>
      <c r="V58" s="206">
        <f t="shared" si="77"/>
        <v>3.1966453734186051E-2</v>
      </c>
      <c r="W58" s="37"/>
      <c r="X58" s="221"/>
      <c r="Y58" s="221"/>
      <c r="Z58" s="204">
        <f>Z56+Z57</f>
        <v>143.37109253519998</v>
      </c>
      <c r="AA58" s="38"/>
      <c r="AB58" s="205">
        <f t="shared" si="78"/>
        <v>3.7854999999999848</v>
      </c>
      <c r="AC58" s="206">
        <f t="shared" si="79"/>
        <v>2.7119561061041284E-2</v>
      </c>
      <c r="AD58" s="37"/>
      <c r="AE58" s="221"/>
      <c r="AF58" s="221"/>
      <c r="AG58" s="204">
        <f>AG56+AG57</f>
        <v>146.4898925352</v>
      </c>
      <c r="AH58" s="38"/>
      <c r="AI58" s="205">
        <f t="shared" si="80"/>
        <v>3.1188000000000216</v>
      </c>
      <c r="AJ58" s="206">
        <f t="shared" si="81"/>
        <v>2.1753339148436107E-2</v>
      </c>
      <c r="AK58" s="37"/>
      <c r="AL58" s="221"/>
      <c r="AM58" s="221"/>
      <c r="AN58" s="204">
        <f>AN56+AN57</f>
        <v>149.63129253520003</v>
      </c>
      <c r="AO58" s="38"/>
      <c r="AP58" s="205">
        <f t="shared" si="82"/>
        <v>3.1414000000000328</v>
      </c>
      <c r="AQ58" s="206">
        <f t="shared" si="83"/>
        <v>2.1444482930760476E-2</v>
      </c>
      <c r="AR58" s="207"/>
      <c r="AS58" s="207"/>
      <c r="AT58" s="207"/>
      <c r="AU58" s="3"/>
      <c r="AV58" s="3"/>
      <c r="AW58" s="3"/>
      <c r="AX58" s="3"/>
      <c r="AY58" s="3"/>
      <c r="AZ58" s="3"/>
      <c r="BA58" s="3"/>
      <c r="BB58" s="3"/>
    </row>
    <row r="59" spans="1:54" ht="15.75" customHeight="1" x14ac:dyDescent="0.2">
      <c r="A59" s="37"/>
      <c r="B59" s="462" t="s">
        <v>211</v>
      </c>
      <c r="C59" s="441"/>
      <c r="D59" s="441"/>
      <c r="E59" s="139"/>
      <c r="F59" s="260">
        <f>F53</f>
        <v>0.13100000000000001</v>
      </c>
      <c r="G59" s="38"/>
      <c r="H59" s="296">
        <f>F59*H56</f>
        <v>14.648969524040002</v>
      </c>
      <c r="I59" s="221"/>
      <c r="J59" s="260">
        <f>J53</f>
        <v>0.13100000000000001</v>
      </c>
      <c r="K59" s="221"/>
      <c r="L59" s="261">
        <f>J59*L56</f>
        <v>15.6807874032</v>
      </c>
      <c r="M59" s="38"/>
      <c r="N59" s="261">
        <f t="shared" si="74"/>
        <v>1.0318178791599983</v>
      </c>
      <c r="O59" s="263">
        <f t="shared" si="75"/>
        <v>7.043620900888023E-2</v>
      </c>
      <c r="P59" s="37"/>
      <c r="Q59" s="262">
        <f>Q53</f>
        <v>0.13100000000000001</v>
      </c>
      <c r="R59" s="221"/>
      <c r="S59" s="261">
        <f>Q59*S56</f>
        <v>16.182046568240001</v>
      </c>
      <c r="T59" s="38"/>
      <c r="U59" s="261">
        <f t="shared" si="76"/>
        <v>0.50125916504000045</v>
      </c>
      <c r="V59" s="263">
        <f t="shared" si="77"/>
        <v>3.1966453734186065E-2</v>
      </c>
      <c r="W59" s="37"/>
      <c r="X59" s="262">
        <f>X53</f>
        <v>0.13100000000000001</v>
      </c>
      <c r="Y59" s="221"/>
      <c r="Z59" s="261">
        <f>X59*Z56</f>
        <v>16.620896568239996</v>
      </c>
      <c r="AA59" s="38"/>
      <c r="AB59" s="261">
        <f t="shared" si="78"/>
        <v>0.43884999999999508</v>
      </c>
      <c r="AC59" s="263">
        <f t="shared" si="79"/>
        <v>2.7119561061041086E-2</v>
      </c>
      <c r="AD59" s="37"/>
      <c r="AE59" s="262">
        <f>AE53</f>
        <v>0.13100000000000001</v>
      </c>
      <c r="AF59" s="221"/>
      <c r="AG59" s="261">
        <f>AE59*AG56</f>
        <v>16.98245656824</v>
      </c>
      <c r="AH59" s="38"/>
      <c r="AI59" s="261">
        <f t="shared" si="80"/>
        <v>0.36156000000000432</v>
      </c>
      <c r="AJ59" s="263">
        <f t="shared" si="81"/>
        <v>2.1753339148436222E-2</v>
      </c>
      <c r="AK59" s="37"/>
      <c r="AL59" s="262">
        <f>AL53</f>
        <v>0.13100000000000001</v>
      </c>
      <c r="AM59" s="221"/>
      <c r="AN59" s="261">
        <f>AL59*AN56</f>
        <v>17.346636568240005</v>
      </c>
      <c r="AO59" s="38"/>
      <c r="AP59" s="261">
        <f t="shared" si="82"/>
        <v>0.36418000000000461</v>
      </c>
      <c r="AQ59" s="263">
        <f t="shared" si="83"/>
        <v>2.1444482930760522E-2</v>
      </c>
      <c r="AR59" s="264"/>
      <c r="AS59" s="264"/>
      <c r="AT59" s="264"/>
      <c r="AU59" s="3"/>
      <c r="AV59" s="3"/>
      <c r="AW59" s="3"/>
      <c r="AX59" s="3"/>
      <c r="AY59" s="3"/>
      <c r="AZ59" s="3"/>
      <c r="BA59" s="3"/>
      <c r="BB59" s="3"/>
    </row>
    <row r="60" spans="1:54" ht="12.75" customHeight="1" x14ac:dyDescent="0.2">
      <c r="A60" s="37"/>
      <c r="B60" s="464" t="s">
        <v>259</v>
      </c>
      <c r="C60" s="439"/>
      <c r="D60" s="440"/>
      <c r="E60" s="265"/>
      <c r="F60" s="273"/>
      <c r="G60" s="299"/>
      <c r="H60" s="300">
        <f>H58-H59</f>
        <v>111.71237064516001</v>
      </c>
      <c r="I60" s="274"/>
      <c r="J60" s="273"/>
      <c r="K60" s="274"/>
      <c r="L60" s="275">
        <f>L58-L59</f>
        <v>119.58096653279999</v>
      </c>
      <c r="M60" s="276"/>
      <c r="N60" s="277">
        <f t="shared" si="74"/>
        <v>7.8685958876399837</v>
      </c>
      <c r="O60" s="278">
        <f t="shared" si="75"/>
        <v>7.0436209008880202E-2</v>
      </c>
      <c r="P60" s="37"/>
      <c r="Q60" s="274"/>
      <c r="R60" s="274"/>
      <c r="S60" s="275">
        <f>S58-S59</f>
        <v>123.40354596696</v>
      </c>
      <c r="T60" s="276"/>
      <c r="U60" s="277">
        <f t="shared" si="76"/>
        <v>3.822579434160005</v>
      </c>
      <c r="V60" s="278">
        <f t="shared" si="77"/>
        <v>3.1966453734186079E-2</v>
      </c>
      <c r="W60" s="37"/>
      <c r="X60" s="274"/>
      <c r="Y60" s="274"/>
      <c r="Z60" s="275">
        <f>Z58-Z59</f>
        <v>126.75019596695998</v>
      </c>
      <c r="AA60" s="276"/>
      <c r="AB60" s="277">
        <f t="shared" si="78"/>
        <v>3.3466499999999826</v>
      </c>
      <c r="AC60" s="278">
        <f t="shared" si="79"/>
        <v>2.7119561061041252E-2</v>
      </c>
      <c r="AD60" s="37"/>
      <c r="AE60" s="274"/>
      <c r="AF60" s="274"/>
      <c r="AG60" s="275">
        <f>AG58-AG59</f>
        <v>129.50743596696</v>
      </c>
      <c r="AH60" s="276"/>
      <c r="AI60" s="277">
        <f t="shared" si="80"/>
        <v>2.7572400000000243</v>
      </c>
      <c r="AJ60" s="278">
        <f t="shared" si="81"/>
        <v>2.1753339148436149E-2</v>
      </c>
      <c r="AK60" s="37"/>
      <c r="AL60" s="274"/>
      <c r="AM60" s="274"/>
      <c r="AN60" s="275">
        <f>AN58-AN59</f>
        <v>132.28465596696003</v>
      </c>
      <c r="AO60" s="276"/>
      <c r="AP60" s="277">
        <f t="shared" si="82"/>
        <v>2.7772200000000282</v>
      </c>
      <c r="AQ60" s="278">
        <f t="shared" si="83"/>
        <v>2.144448293076047E-2</v>
      </c>
      <c r="AR60" s="255"/>
      <c r="AS60" s="255"/>
      <c r="AT60" s="255"/>
      <c r="AU60" s="3"/>
      <c r="AV60" s="3"/>
      <c r="AW60" s="3"/>
      <c r="AX60" s="3"/>
      <c r="AY60" s="3"/>
      <c r="AZ60" s="3"/>
      <c r="BA60" s="3"/>
      <c r="BB60" s="3"/>
    </row>
    <row r="61" spans="1:54" ht="8.25"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07"/>
      <c r="AS61" s="207"/>
      <c r="AT61" s="207"/>
      <c r="AU61" s="3"/>
      <c r="AV61" s="3"/>
      <c r="AW61" s="3"/>
      <c r="AX61" s="3"/>
      <c r="AY61" s="3"/>
      <c r="AZ61" s="3"/>
      <c r="BA61" s="3"/>
      <c r="BB61" s="3"/>
    </row>
    <row r="62" spans="1:54" ht="12.75"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c r="AS62" s="37"/>
      <c r="AT62" s="37"/>
      <c r="AU62" s="3"/>
      <c r="AV62" s="3"/>
      <c r="AW62" s="3"/>
      <c r="AX62" s="3"/>
      <c r="AY62" s="3"/>
      <c r="AZ62" s="3"/>
      <c r="BA62" s="3"/>
      <c r="BB62" s="3"/>
    </row>
    <row r="63" spans="1:54" ht="12.75"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c r="AS63" s="37"/>
      <c r="AT63" s="37"/>
      <c r="AU63" s="3"/>
      <c r="AV63" s="3"/>
      <c r="AW63" s="3"/>
      <c r="AX63" s="3"/>
      <c r="AY63" s="3"/>
      <c r="AZ63" s="3"/>
      <c r="BA63" s="3"/>
      <c r="BB63" s="3"/>
    </row>
    <row r="64" spans="1:54" ht="12.7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
      <c r="AV64" s="3"/>
      <c r="AW64" s="3"/>
      <c r="AX64" s="3"/>
      <c r="AY64" s="3"/>
      <c r="AZ64" s="3"/>
      <c r="BA64" s="3"/>
      <c r="BB64" s="3"/>
    </row>
    <row r="65" spans="1:54" ht="15.75" customHeight="1" x14ac:dyDescent="0.2">
      <c r="A65" s="283" t="s">
        <v>285</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
      <c r="AV65" s="3"/>
      <c r="AW65" s="3"/>
      <c r="AX65" s="3"/>
      <c r="AY65" s="3"/>
      <c r="AZ65" s="3"/>
      <c r="BA65" s="3"/>
      <c r="BB65" s="3"/>
    </row>
    <row r="66" spans="1:54" ht="13.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
      <c r="AV66" s="3"/>
      <c r="AW66" s="3"/>
      <c r="AX66" s="3"/>
      <c r="AY66" s="3"/>
      <c r="AZ66" s="3"/>
      <c r="BA66" s="3"/>
      <c r="BB66" s="3"/>
    </row>
    <row r="67" spans="1:54" ht="8.25" customHeight="1" x14ac:dyDescent="0.2">
      <c r="A67" s="37" t="s">
        <v>262</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
      <c r="AV67" s="3"/>
      <c r="AW67" s="3"/>
      <c r="AX67" s="3"/>
      <c r="AY67" s="3"/>
      <c r="AZ67" s="3"/>
      <c r="BA67" s="3"/>
      <c r="BB67" s="3"/>
    </row>
    <row r="68" spans="1:54" ht="12.75" customHeight="1" x14ac:dyDescent="0.2">
      <c r="A68" s="37" t="s">
        <v>263</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
      <c r="AV68" s="3"/>
      <c r="AW68" s="3"/>
      <c r="AX68" s="3"/>
      <c r="AY68" s="3"/>
      <c r="AZ68" s="3"/>
      <c r="BA68" s="3"/>
      <c r="BB68" s="3"/>
    </row>
    <row r="69" spans="1:54" ht="12.7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
      <c r="AV69" s="3"/>
      <c r="AW69" s="3"/>
      <c r="AX69" s="3"/>
      <c r="AY69" s="3"/>
      <c r="AZ69" s="3"/>
      <c r="BA69" s="3"/>
      <c r="BB69" s="3"/>
    </row>
    <row r="70" spans="1:54" ht="12.75" customHeight="1" x14ac:dyDescent="0.2">
      <c r="A70" s="37" t="s">
        <v>264</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
      <c r="AV70" s="3"/>
      <c r="AW70" s="3"/>
      <c r="AX70" s="3"/>
      <c r="AY70" s="3"/>
      <c r="AZ70" s="3"/>
      <c r="BA70" s="3"/>
      <c r="BB70" s="3"/>
    </row>
    <row r="71" spans="1:54" ht="12.75" customHeight="1" x14ac:dyDescent="0.2">
      <c r="A71" s="37" t="s">
        <v>265</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
      <c r="AV71" s="3"/>
      <c r="AW71" s="3"/>
      <c r="AX71" s="3"/>
      <c r="AY71" s="3"/>
      <c r="AZ71" s="3"/>
      <c r="BA71" s="3"/>
      <c r="BB71" s="3"/>
    </row>
    <row r="72" spans="1:54" ht="12.7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
      <c r="AV72" s="3"/>
      <c r="AW72" s="3"/>
      <c r="AX72" s="3"/>
      <c r="AY72" s="3"/>
      <c r="AZ72" s="3"/>
      <c r="BA72" s="3"/>
      <c r="BB72" s="3"/>
    </row>
    <row r="73" spans="1:54" ht="12.75" customHeight="1" x14ac:dyDescent="0.2">
      <c r="A73" s="37" t="s">
        <v>266</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
      <c r="AV73" s="3"/>
      <c r="AW73" s="3"/>
      <c r="AX73" s="3"/>
      <c r="AY73" s="3"/>
      <c r="AZ73" s="3"/>
      <c r="BA73" s="3"/>
      <c r="BB73" s="3"/>
    </row>
    <row r="74" spans="1:54" ht="12.75" customHeight="1" x14ac:dyDescent="0.2">
      <c r="A74" s="37" t="s">
        <v>267</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
      <c r="AV74" s="3"/>
      <c r="AW74" s="3"/>
      <c r="AX74" s="3"/>
      <c r="AY74" s="3"/>
      <c r="AZ74" s="3"/>
      <c r="BA74" s="3"/>
      <c r="BB74" s="3"/>
    </row>
    <row r="75" spans="1:54" ht="12.75" customHeight="1" x14ac:dyDescent="0.2">
      <c r="A75" s="37" t="s">
        <v>268</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
      <c r="AV75" s="3"/>
      <c r="AW75" s="3"/>
      <c r="AX75" s="3"/>
      <c r="AY75" s="3"/>
      <c r="AZ75" s="3"/>
      <c r="BA75" s="3"/>
      <c r="BB75" s="3"/>
    </row>
    <row r="76" spans="1:54" ht="12.75" customHeight="1" x14ac:dyDescent="0.2">
      <c r="A76" s="37" t="s">
        <v>269</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
      <c r="AV76" s="3"/>
      <c r="AW76" s="3"/>
      <c r="AX76" s="3"/>
      <c r="AY76" s="3"/>
      <c r="AZ76" s="3"/>
      <c r="BA76" s="3"/>
      <c r="BB76" s="3"/>
    </row>
    <row r="77" spans="1:54" ht="12.75" customHeight="1" x14ac:dyDescent="0.2">
      <c r="A77" s="37" t="s">
        <v>270</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
      <c r="AV77" s="3"/>
      <c r="AW77" s="3"/>
      <c r="AX77" s="3"/>
      <c r="AY77" s="3"/>
      <c r="AZ77" s="3"/>
      <c r="BA77" s="3"/>
      <c r="BB77" s="3"/>
    </row>
    <row r="78" spans="1:54" ht="12.7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
      <c r="AV78" s="3"/>
      <c r="AW78" s="3"/>
      <c r="AX78" s="3"/>
      <c r="AY78" s="3"/>
      <c r="AZ78" s="3"/>
      <c r="BA78" s="3"/>
      <c r="BB78" s="3"/>
    </row>
    <row r="79" spans="1:54" ht="12.75" customHeight="1" x14ac:dyDescent="0.2">
      <c r="A79" s="284"/>
      <c r="B79" s="37" t="s">
        <v>271</v>
      </c>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
      <c r="AV79" s="3"/>
      <c r="AW79" s="3"/>
      <c r="AX79" s="3"/>
      <c r="AY79" s="3"/>
      <c r="AZ79" s="3"/>
      <c r="BA79" s="3"/>
      <c r="BB79" s="3"/>
    </row>
    <row r="80" spans="1:54"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
      <c r="AV80" s="3"/>
      <c r="AW80" s="3"/>
      <c r="AX80" s="3"/>
      <c r="AY80" s="3"/>
      <c r="AZ80" s="3"/>
      <c r="BA80" s="3"/>
      <c r="BB80" s="3"/>
    </row>
    <row r="81" spans="1:54" ht="12.75" customHeight="1" x14ac:dyDescent="0.2">
      <c r="A81" s="37"/>
      <c r="B81" s="37" t="s">
        <v>272</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
      <c r="AV81" s="3"/>
      <c r="AW81" s="3"/>
      <c r="AX81" s="3"/>
      <c r="AY81" s="3"/>
      <c r="AZ81" s="3"/>
      <c r="BA81" s="3"/>
      <c r="BB81" s="3"/>
    </row>
    <row r="82" spans="1:54"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
      <c r="AV82" s="3"/>
      <c r="AW82" s="3"/>
      <c r="AX82" s="3"/>
      <c r="AY82" s="3"/>
      <c r="AZ82" s="3"/>
      <c r="BA82" s="3"/>
      <c r="BB82" s="3"/>
    </row>
    <row r="83" spans="1:54" ht="12.7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
      <c r="AV83" s="3"/>
      <c r="AW83" s="3"/>
      <c r="AX83" s="3"/>
      <c r="AY83" s="3"/>
      <c r="AZ83" s="3"/>
      <c r="BA83" s="3"/>
      <c r="BB83" s="3"/>
    </row>
    <row r="84" spans="1:54"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
      <c r="AV84" s="3"/>
      <c r="AW84" s="3"/>
      <c r="AX84" s="3"/>
      <c r="AY84" s="3"/>
      <c r="AZ84" s="3"/>
      <c r="BA84" s="3"/>
      <c r="BB84" s="3"/>
    </row>
    <row r="85" spans="1:54"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
      <c r="AV85" s="3"/>
      <c r="AW85" s="3"/>
      <c r="AX85" s="3"/>
      <c r="AY85" s="3"/>
      <c r="AZ85" s="3"/>
      <c r="BA85" s="3"/>
      <c r="BB85" s="3"/>
    </row>
    <row r="86" spans="1:54"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
      <c r="AV86" s="3"/>
      <c r="AW86" s="3"/>
      <c r="AX86" s="3"/>
      <c r="AY86" s="3"/>
      <c r="AZ86" s="3"/>
      <c r="BA86" s="3"/>
      <c r="BB86" s="3"/>
    </row>
    <row r="87" spans="1:54"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
      <c r="AV87" s="3"/>
      <c r="AW87" s="3"/>
      <c r="AX87" s="3"/>
      <c r="AY87" s="3"/>
      <c r="AZ87" s="3"/>
      <c r="BA87" s="3"/>
      <c r="BB87" s="3"/>
    </row>
    <row r="88" spans="1:54"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
      <c r="AV88" s="3"/>
      <c r="AW88" s="3"/>
      <c r="AX88" s="3"/>
      <c r="AY88" s="3"/>
      <c r="AZ88" s="3"/>
      <c r="BA88" s="3"/>
      <c r="BB88" s="3"/>
    </row>
    <row r="89" spans="1:54"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
      <c r="AV89" s="3"/>
      <c r="AW89" s="3"/>
      <c r="AX89" s="3"/>
      <c r="AY89" s="3"/>
      <c r="AZ89" s="3"/>
      <c r="BA89" s="3"/>
      <c r="BB89" s="3"/>
    </row>
    <row r="90" spans="1:54"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
      <c r="AV90" s="3"/>
      <c r="AW90" s="3"/>
      <c r="AX90" s="3"/>
      <c r="AY90" s="3"/>
      <c r="AZ90" s="3"/>
      <c r="BA90" s="3"/>
      <c r="BB90" s="3"/>
    </row>
    <row r="91" spans="1:54"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
      <c r="AV91" s="3"/>
      <c r="AW91" s="3"/>
      <c r="AX91" s="3"/>
      <c r="AY91" s="3"/>
      <c r="AZ91" s="3"/>
      <c r="BA91" s="3"/>
      <c r="BB91" s="3"/>
    </row>
    <row r="92" spans="1:54"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
      <c r="AV92" s="3"/>
      <c r="AW92" s="3"/>
      <c r="AX92" s="3"/>
      <c r="AY92" s="3"/>
      <c r="AZ92" s="3"/>
      <c r="BA92" s="3"/>
      <c r="BB92" s="3"/>
    </row>
    <row r="93" spans="1:54"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
      <c r="AV93" s="3"/>
      <c r="AW93" s="3"/>
      <c r="AX93" s="3"/>
      <c r="AY93" s="3"/>
      <c r="AZ93" s="3"/>
      <c r="BA93" s="3"/>
      <c r="BB93" s="3"/>
    </row>
    <row r="94" spans="1:54"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
      <c r="AV94" s="3"/>
      <c r="AW94" s="3"/>
      <c r="AX94" s="3"/>
      <c r="AY94" s="3"/>
      <c r="AZ94" s="3"/>
      <c r="BA94" s="3"/>
      <c r="BB94" s="3"/>
    </row>
    <row r="95" spans="1:54"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
      <c r="AV95" s="3"/>
      <c r="AW95" s="3"/>
      <c r="AX95" s="3"/>
      <c r="AY95" s="3"/>
      <c r="AZ95" s="3"/>
      <c r="BA95" s="3"/>
      <c r="BB95" s="3"/>
    </row>
    <row r="96" spans="1:54"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
      <c r="AV96" s="3"/>
      <c r="AW96" s="3"/>
      <c r="AX96" s="3"/>
      <c r="AY96" s="3"/>
      <c r="AZ96" s="3"/>
      <c r="BA96" s="3"/>
      <c r="BB96" s="3"/>
    </row>
    <row r="97" spans="1:54"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
      <c r="AV97" s="3"/>
      <c r="AW97" s="3"/>
      <c r="AX97" s="3"/>
      <c r="AY97" s="3"/>
      <c r="AZ97" s="3"/>
      <c r="BA97" s="3"/>
      <c r="BB97" s="3"/>
    </row>
    <row r="98" spans="1:54"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
      <c r="AV98" s="3"/>
      <c r="AW98" s="3"/>
      <c r="AX98" s="3"/>
      <c r="AY98" s="3"/>
      <c r="AZ98" s="3"/>
      <c r="BA98" s="3"/>
      <c r="BB98" s="3"/>
    </row>
    <row r="99" spans="1:54"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
      <c r="AV99" s="3"/>
      <c r="AW99" s="3"/>
      <c r="AX99" s="3"/>
      <c r="AY99" s="3"/>
      <c r="AZ99" s="3"/>
      <c r="BA99" s="3"/>
      <c r="BB99" s="3"/>
    </row>
    <row r="100" spans="1:54"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
      <c r="AV100" s="3"/>
      <c r="AW100" s="3"/>
      <c r="AX100" s="3"/>
      <c r="AY100" s="3"/>
      <c r="AZ100" s="3"/>
      <c r="BA100" s="3"/>
      <c r="BB100" s="3"/>
    </row>
    <row r="101" spans="1:54"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
      <c r="AV101" s="3"/>
      <c r="AW101" s="3"/>
      <c r="AX101" s="3"/>
      <c r="AY101" s="3"/>
      <c r="AZ101" s="3"/>
      <c r="BA101" s="3"/>
      <c r="BB101" s="3"/>
    </row>
    <row r="102" spans="1:54"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
      <c r="AV102" s="3"/>
      <c r="AW102" s="3"/>
      <c r="AX102" s="3"/>
      <c r="AY102" s="3"/>
      <c r="AZ102" s="3"/>
      <c r="BA102" s="3"/>
      <c r="BB102" s="3"/>
    </row>
    <row r="103" spans="1:54"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
      <c r="AV103" s="3"/>
      <c r="AW103" s="3"/>
      <c r="AX103" s="3"/>
      <c r="AY103" s="3"/>
      <c r="AZ103" s="3"/>
      <c r="BA103" s="3"/>
      <c r="BB103" s="3"/>
    </row>
    <row r="104" spans="1:54"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
      <c r="AV104" s="3"/>
      <c r="AW104" s="3"/>
      <c r="AX104" s="3"/>
      <c r="AY104" s="3"/>
      <c r="AZ104" s="3"/>
      <c r="BA104" s="3"/>
      <c r="BB104" s="3"/>
    </row>
    <row r="105" spans="1:54"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
      <c r="AV105" s="3"/>
      <c r="AW105" s="3"/>
      <c r="AX105" s="3"/>
      <c r="AY105" s="3"/>
      <c r="AZ105" s="3"/>
      <c r="BA105" s="3"/>
      <c r="BB105" s="3"/>
    </row>
    <row r="106" spans="1:54"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
      <c r="AV106" s="3"/>
      <c r="AW106" s="3"/>
      <c r="AX106" s="3"/>
      <c r="AY106" s="3"/>
      <c r="AZ106" s="3"/>
      <c r="BA106" s="3"/>
      <c r="BB106" s="3"/>
    </row>
    <row r="107" spans="1:54"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
      <c r="AV107" s="3"/>
      <c r="AW107" s="3"/>
      <c r="AX107" s="3"/>
      <c r="AY107" s="3"/>
      <c r="AZ107" s="3"/>
      <c r="BA107" s="3"/>
      <c r="BB107" s="3"/>
    </row>
    <row r="108" spans="1:54"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
      <c r="AV108" s="3"/>
      <c r="AW108" s="3"/>
      <c r="AX108" s="3"/>
      <c r="AY108" s="3"/>
      <c r="AZ108" s="3"/>
      <c r="BA108" s="3"/>
      <c r="BB108" s="3"/>
    </row>
    <row r="109" spans="1:54"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
      <c r="AV109" s="3"/>
      <c r="AW109" s="3"/>
      <c r="AX109" s="3"/>
      <c r="AY109" s="3"/>
      <c r="AZ109" s="3"/>
      <c r="BA109" s="3"/>
      <c r="BB109" s="3"/>
    </row>
    <row r="110" spans="1:54"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
      <c r="AV110" s="3"/>
      <c r="AW110" s="3"/>
      <c r="AX110" s="3"/>
      <c r="AY110" s="3"/>
      <c r="AZ110" s="3"/>
      <c r="BA110" s="3"/>
      <c r="BB110" s="3"/>
    </row>
    <row r="111" spans="1:54"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
      <c r="AV111" s="3"/>
      <c r="AW111" s="3"/>
      <c r="AX111" s="3"/>
      <c r="AY111" s="3"/>
      <c r="AZ111" s="3"/>
      <c r="BA111" s="3"/>
      <c r="BB111" s="3"/>
    </row>
    <row r="112" spans="1:54"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
      <c r="AV112" s="3"/>
      <c r="AW112" s="3"/>
      <c r="AX112" s="3"/>
      <c r="AY112" s="3"/>
      <c r="AZ112" s="3"/>
      <c r="BA112" s="3"/>
      <c r="BB112" s="3"/>
    </row>
    <row r="113" spans="1:54"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
      <c r="AV113" s="3"/>
      <c r="AW113" s="3"/>
      <c r="AX113" s="3"/>
      <c r="AY113" s="3"/>
      <c r="AZ113" s="3"/>
      <c r="BA113" s="3"/>
      <c r="BB113" s="3"/>
    </row>
    <row r="114" spans="1:54"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
      <c r="AV114" s="3"/>
      <c r="AW114" s="3"/>
      <c r="AX114" s="3"/>
      <c r="AY114" s="3"/>
      <c r="AZ114" s="3"/>
      <c r="BA114" s="3"/>
      <c r="BB114" s="3"/>
    </row>
    <row r="115" spans="1:54"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
      <c r="AV115" s="3"/>
      <c r="AW115" s="3"/>
      <c r="AX115" s="3"/>
      <c r="AY115" s="3"/>
      <c r="AZ115" s="3"/>
      <c r="BA115" s="3"/>
      <c r="BB115" s="3"/>
    </row>
    <row r="116" spans="1:54"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
      <c r="AV116" s="3"/>
      <c r="AW116" s="3"/>
      <c r="AX116" s="3"/>
      <c r="AY116" s="3"/>
      <c r="AZ116" s="3"/>
      <c r="BA116" s="3"/>
      <c r="BB116" s="3"/>
    </row>
    <row r="117" spans="1:54"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
      <c r="AV117" s="3"/>
      <c r="AW117" s="3"/>
      <c r="AX117" s="3"/>
      <c r="AY117" s="3"/>
      <c r="AZ117" s="3"/>
      <c r="BA117" s="3"/>
      <c r="BB117" s="3"/>
    </row>
    <row r="118" spans="1:54"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
      <c r="AV118" s="3"/>
      <c r="AW118" s="3"/>
      <c r="AX118" s="3"/>
      <c r="AY118" s="3"/>
      <c r="AZ118" s="3"/>
      <c r="BA118" s="3"/>
      <c r="BB118" s="3"/>
    </row>
    <row r="119" spans="1:54"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
      <c r="AV119" s="3"/>
      <c r="AW119" s="3"/>
      <c r="AX119" s="3"/>
      <c r="AY119" s="3"/>
      <c r="AZ119" s="3"/>
      <c r="BA119" s="3"/>
      <c r="BB119" s="3"/>
    </row>
    <row r="120" spans="1:54"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
      <c r="AV120" s="3"/>
      <c r="AW120" s="3"/>
      <c r="AX120" s="3"/>
      <c r="AY120" s="3"/>
      <c r="AZ120" s="3"/>
      <c r="BA120" s="3"/>
      <c r="BB120" s="3"/>
    </row>
    <row r="121" spans="1:54"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
      <c r="AV121" s="3"/>
      <c r="AW121" s="3"/>
      <c r="AX121" s="3"/>
      <c r="AY121" s="3"/>
      <c r="AZ121" s="3"/>
      <c r="BA121" s="3"/>
      <c r="BB121" s="3"/>
    </row>
    <row r="122" spans="1:54"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
      <c r="AV122" s="3"/>
      <c r="AW122" s="3"/>
      <c r="AX122" s="3"/>
      <c r="AY122" s="3"/>
      <c r="AZ122" s="3"/>
      <c r="BA122" s="3"/>
      <c r="BB122" s="3"/>
    </row>
    <row r="123" spans="1:54"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
      <c r="AV123" s="3"/>
      <c r="AW123" s="3"/>
      <c r="AX123" s="3"/>
      <c r="AY123" s="3"/>
      <c r="AZ123" s="3"/>
      <c r="BA123" s="3"/>
      <c r="BB123" s="3"/>
    </row>
    <row r="124" spans="1:54"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
      <c r="AV124" s="3"/>
      <c r="AW124" s="3"/>
      <c r="AX124" s="3"/>
      <c r="AY124" s="3"/>
      <c r="AZ124" s="3"/>
      <c r="BA124" s="3"/>
      <c r="BB124" s="3"/>
    </row>
    <row r="125" spans="1:54"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
      <c r="AV125" s="3"/>
      <c r="AW125" s="3"/>
      <c r="AX125" s="3"/>
      <c r="AY125" s="3"/>
      <c r="AZ125" s="3"/>
      <c r="BA125" s="3"/>
      <c r="BB125" s="3"/>
    </row>
    <row r="126" spans="1:54"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
      <c r="AV126" s="3"/>
      <c r="AW126" s="3"/>
      <c r="AX126" s="3"/>
      <c r="AY126" s="3"/>
      <c r="AZ126" s="3"/>
      <c r="BA126" s="3"/>
      <c r="BB126" s="3"/>
    </row>
    <row r="127" spans="1:54"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
      <c r="AV127" s="3"/>
      <c r="AW127" s="3"/>
      <c r="AX127" s="3"/>
      <c r="AY127" s="3"/>
      <c r="AZ127" s="3"/>
      <c r="BA127" s="3"/>
      <c r="BB127" s="3"/>
    </row>
    <row r="128" spans="1:54"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
      <c r="AV128" s="3"/>
      <c r="AW128" s="3"/>
      <c r="AX128" s="3"/>
      <c r="AY128" s="3"/>
      <c r="AZ128" s="3"/>
      <c r="BA128" s="3"/>
      <c r="BB128" s="3"/>
    </row>
    <row r="129" spans="1:54"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
      <c r="AV129" s="3"/>
      <c r="AW129" s="3"/>
      <c r="AX129" s="3"/>
      <c r="AY129" s="3"/>
      <c r="AZ129" s="3"/>
      <c r="BA129" s="3"/>
      <c r="BB129" s="3"/>
    </row>
    <row r="130" spans="1:54"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
      <c r="AV130" s="3"/>
      <c r="AW130" s="3"/>
      <c r="AX130" s="3"/>
      <c r="AY130" s="3"/>
      <c r="AZ130" s="3"/>
      <c r="BA130" s="3"/>
      <c r="BB130" s="3"/>
    </row>
    <row r="131" spans="1:54"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
      <c r="AV131" s="3"/>
      <c r="AW131" s="3"/>
      <c r="AX131" s="3"/>
      <c r="AY131" s="3"/>
      <c r="AZ131" s="3"/>
      <c r="BA131" s="3"/>
      <c r="BB131" s="3"/>
    </row>
    <row r="132" spans="1:54"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
      <c r="AV132" s="3"/>
      <c r="AW132" s="3"/>
      <c r="AX132" s="3"/>
      <c r="AY132" s="3"/>
      <c r="AZ132" s="3"/>
      <c r="BA132" s="3"/>
      <c r="BB132" s="3"/>
    </row>
    <row r="133" spans="1:54"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
      <c r="AV133" s="3"/>
      <c r="AW133" s="3"/>
      <c r="AX133" s="3"/>
      <c r="AY133" s="3"/>
      <c r="AZ133" s="3"/>
      <c r="BA133" s="3"/>
      <c r="BB133" s="3"/>
    </row>
    <row r="134" spans="1:54"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
      <c r="AV134" s="3"/>
      <c r="AW134" s="3"/>
      <c r="AX134" s="3"/>
      <c r="AY134" s="3"/>
      <c r="AZ134" s="3"/>
      <c r="BA134" s="3"/>
      <c r="BB134" s="3"/>
    </row>
    <row r="135" spans="1:54"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
      <c r="AV135" s="3"/>
      <c r="AW135" s="3"/>
      <c r="AX135" s="3"/>
      <c r="AY135" s="3"/>
      <c r="AZ135" s="3"/>
      <c r="BA135" s="3"/>
      <c r="BB135" s="3"/>
    </row>
    <row r="136" spans="1:54"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
      <c r="AV136" s="3"/>
      <c r="AW136" s="3"/>
      <c r="AX136" s="3"/>
      <c r="AY136" s="3"/>
      <c r="AZ136" s="3"/>
      <c r="BA136" s="3"/>
      <c r="BB136" s="3"/>
    </row>
    <row r="137" spans="1:54"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
      <c r="AV137" s="3"/>
      <c r="AW137" s="3"/>
      <c r="AX137" s="3"/>
      <c r="AY137" s="3"/>
      <c r="AZ137" s="3"/>
      <c r="BA137" s="3"/>
      <c r="BB137" s="3"/>
    </row>
    <row r="138" spans="1:54"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
      <c r="AV138" s="3"/>
      <c r="AW138" s="3"/>
      <c r="AX138" s="3"/>
      <c r="AY138" s="3"/>
      <c r="AZ138" s="3"/>
      <c r="BA138" s="3"/>
      <c r="BB138" s="3"/>
    </row>
    <row r="139" spans="1:54"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
      <c r="AV139" s="3"/>
      <c r="AW139" s="3"/>
      <c r="AX139" s="3"/>
      <c r="AY139" s="3"/>
      <c r="AZ139" s="3"/>
      <c r="BA139" s="3"/>
      <c r="BB139" s="3"/>
    </row>
    <row r="140" spans="1:54"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
      <c r="AV140" s="3"/>
      <c r="AW140" s="3"/>
      <c r="AX140" s="3"/>
      <c r="AY140" s="3"/>
      <c r="AZ140" s="3"/>
      <c r="BA140" s="3"/>
      <c r="BB140" s="3"/>
    </row>
    <row r="141" spans="1:54"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
      <c r="AV141" s="3"/>
      <c r="AW141" s="3"/>
      <c r="AX141" s="3"/>
      <c r="AY141" s="3"/>
      <c r="AZ141" s="3"/>
      <c r="BA141" s="3"/>
      <c r="BB141" s="3"/>
    </row>
    <row r="142" spans="1:54"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
      <c r="AV142" s="3"/>
      <c r="AW142" s="3"/>
      <c r="AX142" s="3"/>
      <c r="AY142" s="3"/>
      <c r="AZ142" s="3"/>
      <c r="BA142" s="3"/>
      <c r="BB142" s="3"/>
    </row>
    <row r="143" spans="1:54"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
      <c r="AV143" s="3"/>
      <c r="AW143" s="3"/>
      <c r="AX143" s="3"/>
      <c r="AY143" s="3"/>
      <c r="AZ143" s="3"/>
      <c r="BA143" s="3"/>
      <c r="BB143" s="3"/>
    </row>
    <row r="144" spans="1:54"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
      <c r="AV144" s="3"/>
      <c r="AW144" s="3"/>
      <c r="AX144" s="3"/>
      <c r="AY144" s="3"/>
      <c r="AZ144" s="3"/>
      <c r="BA144" s="3"/>
      <c r="BB144" s="3"/>
    </row>
    <row r="145" spans="1:54"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
      <c r="AV145" s="3"/>
      <c r="AW145" s="3"/>
      <c r="AX145" s="3"/>
      <c r="AY145" s="3"/>
      <c r="AZ145" s="3"/>
      <c r="BA145" s="3"/>
      <c r="BB145" s="3"/>
    </row>
    <row r="146" spans="1:54"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
      <c r="AV146" s="3"/>
      <c r="AW146" s="3"/>
      <c r="AX146" s="3"/>
      <c r="AY146" s="3"/>
      <c r="AZ146" s="3"/>
      <c r="BA146" s="3"/>
      <c r="BB146" s="3"/>
    </row>
    <row r="147" spans="1:54"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
      <c r="AV147" s="3"/>
      <c r="AW147" s="3"/>
      <c r="AX147" s="3"/>
      <c r="AY147" s="3"/>
      <c r="AZ147" s="3"/>
      <c r="BA147" s="3"/>
      <c r="BB147" s="3"/>
    </row>
    <row r="148" spans="1:54"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
      <c r="AV148" s="3"/>
      <c r="AW148" s="3"/>
      <c r="AX148" s="3"/>
      <c r="AY148" s="3"/>
      <c r="AZ148" s="3"/>
      <c r="BA148" s="3"/>
      <c r="BB148" s="3"/>
    </row>
    <row r="149" spans="1:54"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
      <c r="AV149" s="3"/>
      <c r="AW149" s="3"/>
      <c r="AX149" s="3"/>
      <c r="AY149" s="3"/>
      <c r="AZ149" s="3"/>
      <c r="BA149" s="3"/>
      <c r="BB149" s="3"/>
    </row>
    <row r="150" spans="1:54"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
      <c r="AV150" s="3"/>
      <c r="AW150" s="3"/>
      <c r="AX150" s="3"/>
      <c r="AY150" s="3"/>
      <c r="AZ150" s="3"/>
      <c r="BA150" s="3"/>
      <c r="BB150" s="3"/>
    </row>
    <row r="151" spans="1:54"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
      <c r="AV151" s="3"/>
      <c r="AW151" s="3"/>
      <c r="AX151" s="3"/>
      <c r="AY151" s="3"/>
      <c r="AZ151" s="3"/>
      <c r="BA151" s="3"/>
      <c r="BB151" s="3"/>
    </row>
    <row r="152" spans="1:54"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
      <c r="AV152" s="3"/>
      <c r="AW152" s="3"/>
      <c r="AX152" s="3"/>
      <c r="AY152" s="3"/>
      <c r="AZ152" s="3"/>
      <c r="BA152" s="3"/>
      <c r="BB152" s="3"/>
    </row>
    <row r="153" spans="1:54"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
      <c r="AV153" s="3"/>
      <c r="AW153" s="3"/>
      <c r="AX153" s="3"/>
      <c r="AY153" s="3"/>
      <c r="AZ153" s="3"/>
      <c r="BA153" s="3"/>
      <c r="BB153" s="3"/>
    </row>
    <row r="154" spans="1:54"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
      <c r="AV154" s="3"/>
      <c r="AW154" s="3"/>
      <c r="AX154" s="3"/>
      <c r="AY154" s="3"/>
      <c r="AZ154" s="3"/>
      <c r="BA154" s="3"/>
      <c r="BB154" s="3"/>
    </row>
    <row r="155" spans="1:54"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
      <c r="AV155" s="3"/>
      <c r="AW155" s="3"/>
      <c r="AX155" s="3"/>
      <c r="AY155" s="3"/>
      <c r="AZ155" s="3"/>
      <c r="BA155" s="3"/>
      <c r="BB155" s="3"/>
    </row>
    <row r="156" spans="1:54"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
      <c r="AV156" s="3"/>
      <c r="AW156" s="3"/>
      <c r="AX156" s="3"/>
      <c r="AY156" s="3"/>
      <c r="AZ156" s="3"/>
      <c r="BA156" s="3"/>
      <c r="BB156" s="3"/>
    </row>
    <row r="157" spans="1:54"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
      <c r="AV157" s="3"/>
      <c r="AW157" s="3"/>
      <c r="AX157" s="3"/>
      <c r="AY157" s="3"/>
      <c r="AZ157" s="3"/>
      <c r="BA157" s="3"/>
      <c r="BB157" s="3"/>
    </row>
    <row r="158" spans="1:54"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
      <c r="AV158" s="3"/>
      <c r="AW158" s="3"/>
      <c r="AX158" s="3"/>
      <c r="AY158" s="3"/>
      <c r="AZ158" s="3"/>
      <c r="BA158" s="3"/>
      <c r="BB158" s="3"/>
    </row>
    <row r="159" spans="1:54"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
      <c r="AV159" s="3"/>
      <c r="AW159" s="3"/>
      <c r="AX159" s="3"/>
      <c r="AY159" s="3"/>
      <c r="AZ159" s="3"/>
      <c r="BA159" s="3"/>
      <c r="BB159" s="3"/>
    </row>
    <row r="160" spans="1:54"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
      <c r="AV160" s="3"/>
      <c r="AW160" s="3"/>
      <c r="AX160" s="3"/>
      <c r="AY160" s="3"/>
      <c r="AZ160" s="3"/>
      <c r="BA160" s="3"/>
      <c r="BB160" s="3"/>
    </row>
    <row r="161" spans="1:54"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
      <c r="AV161" s="3"/>
      <c r="AW161" s="3"/>
      <c r="AX161" s="3"/>
      <c r="AY161" s="3"/>
      <c r="AZ161" s="3"/>
      <c r="BA161" s="3"/>
      <c r="BB161" s="3"/>
    </row>
    <row r="162" spans="1:54"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
      <c r="AV162" s="3"/>
      <c r="AW162" s="3"/>
      <c r="AX162" s="3"/>
      <c r="AY162" s="3"/>
      <c r="AZ162" s="3"/>
      <c r="BA162" s="3"/>
      <c r="BB162" s="3"/>
    </row>
    <row r="163" spans="1:54"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
      <c r="AV163" s="3"/>
      <c r="AW163" s="3"/>
      <c r="AX163" s="3"/>
      <c r="AY163" s="3"/>
      <c r="AZ163" s="3"/>
      <c r="BA163" s="3"/>
      <c r="BB163" s="3"/>
    </row>
    <row r="164" spans="1:54"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
      <c r="AV164" s="3"/>
      <c r="AW164" s="3"/>
      <c r="AX164" s="3"/>
      <c r="AY164" s="3"/>
      <c r="AZ164" s="3"/>
      <c r="BA164" s="3"/>
      <c r="BB164" s="3"/>
    </row>
    <row r="165" spans="1:54"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
      <c r="AV165" s="3"/>
      <c r="AW165" s="3"/>
      <c r="AX165" s="3"/>
      <c r="AY165" s="3"/>
      <c r="AZ165" s="3"/>
      <c r="BA165" s="3"/>
      <c r="BB165" s="3"/>
    </row>
    <row r="166" spans="1:54"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
      <c r="AV166" s="3"/>
      <c r="AW166" s="3"/>
      <c r="AX166" s="3"/>
      <c r="AY166" s="3"/>
      <c r="AZ166" s="3"/>
      <c r="BA166" s="3"/>
      <c r="BB166" s="3"/>
    </row>
    <row r="167" spans="1:54"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
      <c r="AV167" s="3"/>
      <c r="AW167" s="3"/>
      <c r="AX167" s="3"/>
      <c r="AY167" s="3"/>
      <c r="AZ167" s="3"/>
      <c r="BA167" s="3"/>
      <c r="BB167" s="3"/>
    </row>
    <row r="168" spans="1:54"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
      <c r="AV168" s="3"/>
      <c r="AW168" s="3"/>
      <c r="AX168" s="3"/>
      <c r="AY168" s="3"/>
      <c r="AZ168" s="3"/>
      <c r="BA168" s="3"/>
      <c r="BB168" s="3"/>
    </row>
    <row r="169" spans="1:54"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
      <c r="AV169" s="3"/>
      <c r="AW169" s="3"/>
      <c r="AX169" s="3"/>
      <c r="AY169" s="3"/>
      <c r="AZ169" s="3"/>
      <c r="BA169" s="3"/>
      <c r="BB169" s="3"/>
    </row>
    <row r="170" spans="1:54"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
      <c r="AV170" s="3"/>
      <c r="AW170" s="3"/>
      <c r="AX170" s="3"/>
      <c r="AY170" s="3"/>
      <c r="AZ170" s="3"/>
      <c r="BA170" s="3"/>
      <c r="BB170" s="3"/>
    </row>
    <row r="171" spans="1:54"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
      <c r="AV171" s="3"/>
      <c r="AW171" s="3"/>
      <c r="AX171" s="3"/>
      <c r="AY171" s="3"/>
      <c r="AZ171" s="3"/>
      <c r="BA171" s="3"/>
      <c r="BB171" s="3"/>
    </row>
    <row r="172" spans="1:54"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
      <c r="AV172" s="3"/>
      <c r="AW172" s="3"/>
      <c r="AX172" s="3"/>
      <c r="AY172" s="3"/>
      <c r="AZ172" s="3"/>
      <c r="BA172" s="3"/>
      <c r="BB172" s="3"/>
    </row>
    <row r="173" spans="1:54"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
      <c r="AV173" s="3"/>
      <c r="AW173" s="3"/>
      <c r="AX173" s="3"/>
      <c r="AY173" s="3"/>
      <c r="AZ173" s="3"/>
      <c r="BA173" s="3"/>
      <c r="BB173" s="3"/>
    </row>
    <row r="174" spans="1:54"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
      <c r="AV174" s="3"/>
      <c r="AW174" s="3"/>
      <c r="AX174" s="3"/>
      <c r="AY174" s="3"/>
      <c r="AZ174" s="3"/>
      <c r="BA174" s="3"/>
      <c r="BB174" s="3"/>
    </row>
    <row r="175" spans="1:54"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c r="AT175" s="37"/>
      <c r="AU175" s="3"/>
      <c r="AV175" s="3"/>
      <c r="AW175" s="3"/>
      <c r="AX175" s="3"/>
      <c r="AY175" s="3"/>
      <c r="AZ175" s="3"/>
      <c r="BA175" s="3"/>
      <c r="BB175" s="3"/>
    </row>
    <row r="176" spans="1:54"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
      <c r="AV176" s="3"/>
      <c r="AW176" s="3"/>
      <c r="AX176" s="3"/>
      <c r="AY176" s="3"/>
      <c r="AZ176" s="3"/>
      <c r="BA176" s="3"/>
      <c r="BB176" s="3"/>
    </row>
    <row r="177" spans="1:54"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
      <c r="AV177" s="3"/>
      <c r="AW177" s="3"/>
      <c r="AX177" s="3"/>
      <c r="AY177" s="3"/>
      <c r="AZ177" s="3"/>
      <c r="BA177" s="3"/>
      <c r="BB177" s="3"/>
    </row>
    <row r="178" spans="1:54"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
      <c r="AV178" s="3"/>
      <c r="AW178" s="3"/>
      <c r="AX178" s="3"/>
      <c r="AY178" s="3"/>
      <c r="AZ178" s="3"/>
      <c r="BA178" s="3"/>
      <c r="BB178" s="3"/>
    </row>
    <row r="179" spans="1:54"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
      <c r="AV179" s="3"/>
      <c r="AW179" s="3"/>
      <c r="AX179" s="3"/>
      <c r="AY179" s="3"/>
      <c r="AZ179" s="3"/>
      <c r="BA179" s="3"/>
      <c r="BB179" s="3"/>
    </row>
    <row r="180" spans="1:54"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
      <c r="AV180" s="3"/>
      <c r="AW180" s="3"/>
      <c r="AX180" s="3"/>
      <c r="AY180" s="3"/>
      <c r="AZ180" s="3"/>
      <c r="BA180" s="3"/>
      <c r="BB180" s="3"/>
    </row>
    <row r="181" spans="1:54"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
      <c r="AV181" s="3"/>
      <c r="AW181" s="3"/>
      <c r="AX181" s="3"/>
      <c r="AY181" s="3"/>
      <c r="AZ181" s="3"/>
      <c r="BA181" s="3"/>
      <c r="BB181" s="3"/>
    </row>
    <row r="182" spans="1:54"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
      <c r="AV182" s="3"/>
      <c r="AW182" s="3"/>
      <c r="AX182" s="3"/>
      <c r="AY182" s="3"/>
      <c r="AZ182" s="3"/>
      <c r="BA182" s="3"/>
      <c r="BB182" s="3"/>
    </row>
    <row r="183" spans="1:54"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
      <c r="AV183" s="3"/>
      <c r="AW183" s="3"/>
      <c r="AX183" s="3"/>
      <c r="AY183" s="3"/>
      <c r="AZ183" s="3"/>
      <c r="BA183" s="3"/>
      <c r="BB183" s="3"/>
    </row>
    <row r="184" spans="1:54"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
      <c r="AV184" s="3"/>
      <c r="AW184" s="3"/>
      <c r="AX184" s="3"/>
      <c r="AY184" s="3"/>
      <c r="AZ184" s="3"/>
      <c r="BA184" s="3"/>
      <c r="BB184" s="3"/>
    </row>
    <row r="185" spans="1:54"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
      <c r="AV185" s="3"/>
      <c r="AW185" s="3"/>
      <c r="AX185" s="3"/>
      <c r="AY185" s="3"/>
      <c r="AZ185" s="3"/>
      <c r="BA185" s="3"/>
      <c r="BB185" s="3"/>
    </row>
    <row r="186" spans="1:54"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
      <c r="AV186" s="3"/>
      <c r="AW186" s="3"/>
      <c r="AX186" s="3"/>
      <c r="AY186" s="3"/>
      <c r="AZ186" s="3"/>
      <c r="BA186" s="3"/>
      <c r="BB186" s="3"/>
    </row>
    <row r="187" spans="1:54"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
      <c r="AV187" s="3"/>
      <c r="AW187" s="3"/>
      <c r="AX187" s="3"/>
      <c r="AY187" s="3"/>
      <c r="AZ187" s="3"/>
      <c r="BA187" s="3"/>
      <c r="BB187" s="3"/>
    </row>
    <row r="188" spans="1:54"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
      <c r="AV188" s="3"/>
      <c r="AW188" s="3"/>
      <c r="AX188" s="3"/>
      <c r="AY188" s="3"/>
      <c r="AZ188" s="3"/>
      <c r="BA188" s="3"/>
      <c r="BB188" s="3"/>
    </row>
    <row r="189" spans="1:54"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
      <c r="AV189" s="3"/>
      <c r="AW189" s="3"/>
      <c r="AX189" s="3"/>
      <c r="AY189" s="3"/>
      <c r="AZ189" s="3"/>
      <c r="BA189" s="3"/>
      <c r="BB189" s="3"/>
    </row>
    <row r="190" spans="1:54"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
      <c r="AV190" s="3"/>
      <c r="AW190" s="3"/>
      <c r="AX190" s="3"/>
      <c r="AY190" s="3"/>
      <c r="AZ190" s="3"/>
      <c r="BA190" s="3"/>
      <c r="BB190" s="3"/>
    </row>
    <row r="191" spans="1:54"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
      <c r="AV191" s="3"/>
      <c r="AW191" s="3"/>
      <c r="AX191" s="3"/>
      <c r="AY191" s="3"/>
      <c r="AZ191" s="3"/>
      <c r="BA191" s="3"/>
      <c r="BB191" s="3"/>
    </row>
    <row r="192" spans="1:54"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
      <c r="AV192" s="3"/>
      <c r="AW192" s="3"/>
      <c r="AX192" s="3"/>
      <c r="AY192" s="3"/>
      <c r="AZ192" s="3"/>
      <c r="BA192" s="3"/>
      <c r="BB192" s="3"/>
    </row>
    <row r="193" spans="1:54"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
      <c r="AV193" s="3"/>
      <c r="AW193" s="3"/>
      <c r="AX193" s="3"/>
      <c r="AY193" s="3"/>
      <c r="AZ193" s="3"/>
      <c r="BA193" s="3"/>
      <c r="BB193" s="3"/>
    </row>
    <row r="194" spans="1:54"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
      <c r="AV194" s="3"/>
      <c r="AW194" s="3"/>
      <c r="AX194" s="3"/>
      <c r="AY194" s="3"/>
      <c r="AZ194" s="3"/>
      <c r="BA194" s="3"/>
      <c r="BB194" s="3"/>
    </row>
    <row r="195" spans="1:54"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
      <c r="AV195" s="3"/>
      <c r="AW195" s="3"/>
      <c r="AX195" s="3"/>
      <c r="AY195" s="3"/>
      <c r="AZ195" s="3"/>
      <c r="BA195" s="3"/>
      <c r="BB195" s="3"/>
    </row>
    <row r="196" spans="1:54"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
      <c r="AV196" s="3"/>
      <c r="AW196" s="3"/>
      <c r="AX196" s="3"/>
      <c r="AY196" s="3"/>
      <c r="AZ196" s="3"/>
      <c r="BA196" s="3"/>
      <c r="BB196" s="3"/>
    </row>
    <row r="197" spans="1:54"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
      <c r="AV197" s="3"/>
      <c r="AW197" s="3"/>
      <c r="AX197" s="3"/>
      <c r="AY197" s="3"/>
      <c r="AZ197" s="3"/>
      <c r="BA197" s="3"/>
      <c r="BB197" s="3"/>
    </row>
    <row r="198" spans="1:54"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
      <c r="AV198" s="3"/>
      <c r="AW198" s="3"/>
      <c r="AX198" s="3"/>
      <c r="AY198" s="3"/>
      <c r="AZ198" s="3"/>
      <c r="BA198" s="3"/>
      <c r="BB198" s="3"/>
    </row>
    <row r="199" spans="1:54"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
      <c r="AV199" s="3"/>
      <c r="AW199" s="3"/>
      <c r="AX199" s="3"/>
      <c r="AY199" s="3"/>
      <c r="AZ199" s="3"/>
      <c r="BA199" s="3"/>
      <c r="BB199" s="3"/>
    </row>
    <row r="200" spans="1:54"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
      <c r="AV200" s="3"/>
      <c r="AW200" s="3"/>
      <c r="AX200" s="3"/>
      <c r="AY200" s="3"/>
      <c r="AZ200" s="3"/>
      <c r="BA200" s="3"/>
      <c r="BB200" s="3"/>
    </row>
    <row r="201" spans="1:54"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
      <c r="AV201" s="3"/>
      <c r="AW201" s="3"/>
      <c r="AX201" s="3"/>
      <c r="AY201" s="3"/>
      <c r="AZ201" s="3"/>
      <c r="BA201" s="3"/>
      <c r="BB201" s="3"/>
    </row>
    <row r="202" spans="1:54"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
      <c r="AV202" s="3"/>
      <c r="AW202" s="3"/>
      <c r="AX202" s="3"/>
      <c r="AY202" s="3"/>
      <c r="AZ202" s="3"/>
      <c r="BA202" s="3"/>
      <c r="BB202" s="3"/>
    </row>
    <row r="203" spans="1:54"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
      <c r="AV203" s="3"/>
      <c r="AW203" s="3"/>
      <c r="AX203" s="3"/>
      <c r="AY203" s="3"/>
      <c r="AZ203" s="3"/>
      <c r="BA203" s="3"/>
      <c r="BB203" s="3"/>
    </row>
    <row r="204" spans="1:54"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
      <c r="AV204" s="3"/>
      <c r="AW204" s="3"/>
      <c r="AX204" s="3"/>
      <c r="AY204" s="3"/>
      <c r="AZ204" s="3"/>
      <c r="BA204" s="3"/>
      <c r="BB204" s="3"/>
    </row>
    <row r="205" spans="1:54"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
      <c r="AV205" s="3"/>
      <c r="AW205" s="3"/>
      <c r="AX205" s="3"/>
      <c r="AY205" s="3"/>
      <c r="AZ205" s="3"/>
      <c r="BA205" s="3"/>
      <c r="BB205" s="3"/>
    </row>
    <row r="206" spans="1:54"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
      <c r="AV206" s="3"/>
      <c r="AW206" s="3"/>
      <c r="AX206" s="3"/>
      <c r="AY206" s="3"/>
      <c r="AZ206" s="3"/>
      <c r="BA206" s="3"/>
      <c r="BB206" s="3"/>
    </row>
    <row r="207" spans="1:54"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
      <c r="AV207" s="3"/>
      <c r="AW207" s="3"/>
      <c r="AX207" s="3"/>
      <c r="AY207" s="3"/>
      <c r="AZ207" s="3"/>
      <c r="BA207" s="3"/>
      <c r="BB207" s="3"/>
    </row>
    <row r="208" spans="1:54"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
      <c r="AV208" s="3"/>
      <c r="AW208" s="3"/>
      <c r="AX208" s="3"/>
      <c r="AY208" s="3"/>
      <c r="AZ208" s="3"/>
      <c r="BA208" s="3"/>
      <c r="BB208" s="3"/>
    </row>
    <row r="209" spans="1:54"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
      <c r="AV209" s="3"/>
      <c r="AW209" s="3"/>
      <c r="AX209" s="3"/>
      <c r="AY209" s="3"/>
      <c r="AZ209" s="3"/>
      <c r="BA209" s="3"/>
      <c r="BB209" s="3"/>
    </row>
    <row r="210" spans="1:54"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
      <c r="AV210" s="3"/>
      <c r="AW210" s="3"/>
      <c r="AX210" s="3"/>
      <c r="AY210" s="3"/>
      <c r="AZ210" s="3"/>
      <c r="BA210" s="3"/>
      <c r="BB210" s="3"/>
    </row>
    <row r="211" spans="1:54"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
      <c r="AV211" s="3"/>
      <c r="AW211" s="3"/>
      <c r="AX211" s="3"/>
      <c r="AY211" s="3"/>
      <c r="AZ211" s="3"/>
      <c r="BA211" s="3"/>
      <c r="BB211" s="3"/>
    </row>
    <row r="212" spans="1:54"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
      <c r="AV212" s="3"/>
      <c r="AW212" s="3"/>
      <c r="AX212" s="3"/>
      <c r="AY212" s="3"/>
      <c r="AZ212" s="3"/>
      <c r="BA212" s="3"/>
      <c r="BB212" s="3"/>
    </row>
    <row r="213" spans="1:54"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
      <c r="AV213" s="3"/>
      <c r="AW213" s="3"/>
      <c r="AX213" s="3"/>
      <c r="AY213" s="3"/>
      <c r="AZ213" s="3"/>
      <c r="BA213" s="3"/>
      <c r="BB213" s="3"/>
    </row>
    <row r="214" spans="1:54"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
      <c r="AV214" s="3"/>
      <c r="AW214" s="3"/>
      <c r="AX214" s="3"/>
      <c r="AY214" s="3"/>
      <c r="AZ214" s="3"/>
      <c r="BA214" s="3"/>
      <c r="BB214" s="3"/>
    </row>
    <row r="215" spans="1:54"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
      <c r="AV215" s="3"/>
      <c r="AW215" s="3"/>
      <c r="AX215" s="3"/>
      <c r="AY215" s="3"/>
      <c r="AZ215" s="3"/>
      <c r="BA215" s="3"/>
      <c r="BB215" s="3"/>
    </row>
    <row r="216" spans="1:54"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
      <c r="AV216" s="3"/>
      <c r="AW216" s="3"/>
      <c r="AX216" s="3"/>
      <c r="AY216" s="3"/>
      <c r="AZ216" s="3"/>
      <c r="BA216" s="3"/>
      <c r="BB216" s="3"/>
    </row>
    <row r="217" spans="1:54"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
      <c r="AV217" s="3"/>
      <c r="AW217" s="3"/>
      <c r="AX217" s="3"/>
      <c r="AY217" s="3"/>
      <c r="AZ217" s="3"/>
      <c r="BA217" s="3"/>
      <c r="BB217" s="3"/>
    </row>
    <row r="218" spans="1:54"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
      <c r="AV218" s="3"/>
      <c r="AW218" s="3"/>
      <c r="AX218" s="3"/>
      <c r="AY218" s="3"/>
      <c r="AZ218" s="3"/>
      <c r="BA218" s="3"/>
      <c r="BB218" s="3"/>
    </row>
    <row r="219" spans="1:54"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
      <c r="AV219" s="3"/>
      <c r="AW219" s="3"/>
      <c r="AX219" s="3"/>
      <c r="AY219" s="3"/>
      <c r="AZ219" s="3"/>
      <c r="BA219" s="3"/>
      <c r="BB219" s="3"/>
    </row>
    <row r="220" spans="1:54"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
      <c r="AV220" s="3"/>
      <c r="AW220" s="3"/>
      <c r="AX220" s="3"/>
      <c r="AY220" s="3"/>
      <c r="AZ220" s="3"/>
      <c r="BA220" s="3"/>
      <c r="BB220" s="3"/>
    </row>
    <row r="221" spans="1:54"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
      <c r="AV221" s="3"/>
      <c r="AW221" s="3"/>
      <c r="AX221" s="3"/>
      <c r="AY221" s="3"/>
      <c r="AZ221" s="3"/>
      <c r="BA221" s="3"/>
      <c r="BB221" s="3"/>
    </row>
    <row r="222" spans="1:54"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
      <c r="AV222" s="3"/>
      <c r="AW222" s="3"/>
      <c r="AX222" s="3"/>
      <c r="AY222" s="3"/>
      <c r="AZ222" s="3"/>
      <c r="BA222" s="3"/>
      <c r="BB222" s="3"/>
    </row>
    <row r="223" spans="1:54"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
      <c r="AV223" s="3"/>
      <c r="AW223" s="3"/>
      <c r="AX223" s="3"/>
      <c r="AY223" s="3"/>
      <c r="AZ223" s="3"/>
      <c r="BA223" s="3"/>
      <c r="BB223" s="3"/>
    </row>
    <row r="224" spans="1:54"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
      <c r="AV224" s="3"/>
      <c r="AW224" s="3"/>
      <c r="AX224" s="3"/>
      <c r="AY224" s="3"/>
      <c r="AZ224" s="3"/>
      <c r="BA224" s="3"/>
      <c r="BB224" s="3"/>
    </row>
    <row r="225" spans="1:54"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
      <c r="AV225" s="3"/>
      <c r="AW225" s="3"/>
      <c r="AX225" s="3"/>
      <c r="AY225" s="3"/>
      <c r="AZ225" s="3"/>
      <c r="BA225" s="3"/>
      <c r="BB225" s="3"/>
    </row>
    <row r="226" spans="1:54"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
      <c r="AV226" s="3"/>
      <c r="AW226" s="3"/>
      <c r="AX226" s="3"/>
      <c r="AY226" s="3"/>
      <c r="AZ226" s="3"/>
      <c r="BA226" s="3"/>
      <c r="BB226" s="3"/>
    </row>
    <row r="227" spans="1:54"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
      <c r="AV227" s="3"/>
      <c r="AW227" s="3"/>
      <c r="AX227" s="3"/>
      <c r="AY227" s="3"/>
      <c r="AZ227" s="3"/>
      <c r="BA227" s="3"/>
      <c r="BB227" s="3"/>
    </row>
    <row r="228" spans="1:54"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
      <c r="AV228" s="3"/>
      <c r="AW228" s="3"/>
      <c r="AX228" s="3"/>
      <c r="AY228" s="3"/>
      <c r="AZ228" s="3"/>
      <c r="BA228" s="3"/>
      <c r="BB228" s="3"/>
    </row>
    <row r="229" spans="1:54"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
      <c r="AV229" s="3"/>
      <c r="AW229" s="3"/>
      <c r="AX229" s="3"/>
      <c r="AY229" s="3"/>
      <c r="AZ229" s="3"/>
      <c r="BA229" s="3"/>
      <c r="BB229" s="3"/>
    </row>
    <row r="230" spans="1:54"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
      <c r="AV230" s="3"/>
      <c r="AW230" s="3"/>
      <c r="AX230" s="3"/>
      <c r="AY230" s="3"/>
      <c r="AZ230" s="3"/>
      <c r="BA230" s="3"/>
      <c r="BB230" s="3"/>
    </row>
    <row r="231" spans="1:54"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
      <c r="AV231" s="3"/>
      <c r="AW231" s="3"/>
      <c r="AX231" s="3"/>
      <c r="AY231" s="3"/>
      <c r="AZ231" s="3"/>
      <c r="BA231" s="3"/>
      <c r="BB231" s="3"/>
    </row>
    <row r="232" spans="1:54"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
      <c r="AV232" s="3"/>
      <c r="AW232" s="3"/>
      <c r="AX232" s="3"/>
      <c r="AY232" s="3"/>
      <c r="AZ232" s="3"/>
      <c r="BA232" s="3"/>
      <c r="BB232" s="3"/>
    </row>
    <row r="233" spans="1:54"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
      <c r="AV233" s="3"/>
      <c r="AW233" s="3"/>
      <c r="AX233" s="3"/>
      <c r="AY233" s="3"/>
      <c r="AZ233" s="3"/>
      <c r="BA233" s="3"/>
      <c r="BB233" s="3"/>
    </row>
    <row r="234" spans="1:54"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
      <c r="AV234" s="3"/>
      <c r="AW234" s="3"/>
      <c r="AX234" s="3"/>
      <c r="AY234" s="3"/>
      <c r="AZ234" s="3"/>
      <c r="BA234" s="3"/>
      <c r="BB234" s="3"/>
    </row>
    <row r="235" spans="1:54"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
      <c r="AV235" s="3"/>
      <c r="AW235" s="3"/>
      <c r="AX235" s="3"/>
      <c r="AY235" s="3"/>
      <c r="AZ235" s="3"/>
      <c r="BA235" s="3"/>
      <c r="BB235" s="3"/>
    </row>
    <row r="236" spans="1:54"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
      <c r="AV236" s="3"/>
      <c r="AW236" s="3"/>
      <c r="AX236" s="3"/>
      <c r="AY236" s="3"/>
      <c r="AZ236" s="3"/>
      <c r="BA236" s="3"/>
      <c r="BB236" s="3"/>
    </row>
    <row r="237" spans="1:54"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
      <c r="AV237" s="3"/>
      <c r="AW237" s="3"/>
      <c r="AX237" s="3"/>
      <c r="AY237" s="3"/>
      <c r="AZ237" s="3"/>
      <c r="BA237" s="3"/>
      <c r="BB237" s="3"/>
    </row>
    <row r="238" spans="1:54"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
      <c r="AV238" s="3"/>
      <c r="AW238" s="3"/>
      <c r="AX238" s="3"/>
      <c r="AY238" s="3"/>
      <c r="AZ238" s="3"/>
      <c r="BA238" s="3"/>
      <c r="BB238" s="3"/>
    </row>
    <row r="239" spans="1:54"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
      <c r="AV239" s="3"/>
      <c r="AW239" s="3"/>
      <c r="AX239" s="3"/>
      <c r="AY239" s="3"/>
      <c r="AZ239" s="3"/>
      <c r="BA239" s="3"/>
      <c r="BB239" s="3"/>
    </row>
    <row r="240" spans="1:54"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
      <c r="AV240" s="3"/>
      <c r="AW240" s="3"/>
      <c r="AX240" s="3"/>
      <c r="AY240" s="3"/>
      <c r="AZ240" s="3"/>
      <c r="BA240" s="3"/>
      <c r="BB240" s="3"/>
    </row>
    <row r="241" spans="1:54"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
      <c r="AV241" s="3"/>
      <c r="AW241" s="3"/>
      <c r="AX241" s="3"/>
      <c r="AY241" s="3"/>
      <c r="AZ241" s="3"/>
      <c r="BA241" s="3"/>
      <c r="BB241" s="3"/>
    </row>
    <row r="242" spans="1:54" ht="12.75"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
      <c r="AV242" s="3"/>
      <c r="AW242" s="3"/>
      <c r="AX242" s="3"/>
      <c r="AY242" s="3"/>
      <c r="AZ242" s="3"/>
      <c r="BA242" s="3"/>
      <c r="BB242" s="3"/>
    </row>
    <row r="243" spans="1:54" ht="12.75"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
      <c r="AV243" s="3"/>
      <c r="AW243" s="3"/>
      <c r="AX243" s="3"/>
      <c r="AY243" s="3"/>
      <c r="AZ243" s="3"/>
      <c r="BA243" s="3"/>
      <c r="BB243" s="3"/>
    </row>
    <row r="244" spans="1:54" ht="12.75"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
      <c r="AV244" s="3"/>
      <c r="AW244" s="3"/>
      <c r="AX244" s="3"/>
      <c r="AY244" s="3"/>
      <c r="AZ244" s="3"/>
      <c r="BA244" s="3"/>
      <c r="BB244" s="3"/>
    </row>
    <row r="245" spans="1:54" ht="12.75"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
      <c r="AV245" s="3"/>
      <c r="AW245" s="3"/>
      <c r="AX245" s="3"/>
      <c r="AY245" s="3"/>
      <c r="AZ245" s="3"/>
      <c r="BA245" s="3"/>
      <c r="BB245" s="3"/>
    </row>
    <row r="246" spans="1:54" ht="12.75"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
      <c r="AV246" s="3"/>
      <c r="AW246" s="3"/>
      <c r="AX246" s="3"/>
      <c r="AY246" s="3"/>
      <c r="AZ246" s="3"/>
      <c r="BA246" s="3"/>
      <c r="BB246" s="3"/>
    </row>
    <row r="247" spans="1:54" ht="12.75"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
      <c r="AV247" s="3"/>
      <c r="AW247" s="3"/>
      <c r="AX247" s="3"/>
      <c r="AY247" s="3"/>
      <c r="AZ247" s="3"/>
      <c r="BA247" s="3"/>
      <c r="BB247" s="3"/>
    </row>
    <row r="248" spans="1:54" ht="12.75"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
      <c r="AV248" s="3"/>
      <c r="AW248" s="3"/>
      <c r="AX248" s="3"/>
      <c r="AY248" s="3"/>
      <c r="AZ248" s="3"/>
      <c r="BA248" s="3"/>
      <c r="BB248" s="3"/>
    </row>
    <row r="249" spans="1:54" ht="12.75"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
      <c r="AV249" s="3"/>
      <c r="AW249" s="3"/>
      <c r="AX249" s="3"/>
      <c r="AY249" s="3"/>
      <c r="AZ249" s="3"/>
      <c r="BA249" s="3"/>
      <c r="BB249" s="3"/>
    </row>
    <row r="250" spans="1:54" ht="12.75"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
      <c r="AV250" s="3"/>
      <c r="AW250" s="3"/>
      <c r="AX250" s="3"/>
      <c r="AY250" s="3"/>
      <c r="AZ250" s="3"/>
      <c r="BA250" s="3"/>
      <c r="BB250" s="3"/>
    </row>
    <row r="251" spans="1:54" ht="12.75"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
      <c r="AV251" s="3"/>
      <c r="AW251" s="3"/>
      <c r="AX251" s="3"/>
      <c r="AY251" s="3"/>
      <c r="AZ251" s="3"/>
      <c r="BA251" s="3"/>
      <c r="BB251" s="3"/>
    </row>
    <row r="252" spans="1:54" ht="12.75"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
      <c r="AV252" s="3"/>
      <c r="AW252" s="3"/>
      <c r="AX252" s="3"/>
      <c r="AY252" s="3"/>
      <c r="AZ252" s="3"/>
      <c r="BA252" s="3"/>
      <c r="BB252" s="3"/>
    </row>
    <row r="253" spans="1:54" ht="12.75"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
      <c r="AV253" s="3"/>
      <c r="AW253" s="3"/>
      <c r="AX253" s="3"/>
      <c r="AY253" s="3"/>
      <c r="AZ253" s="3"/>
      <c r="BA253" s="3"/>
      <c r="BB253" s="3"/>
    </row>
    <row r="254" spans="1:54" ht="12.75"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
      <c r="AV254" s="3"/>
      <c r="AW254" s="3"/>
      <c r="AX254" s="3"/>
      <c r="AY254" s="3"/>
      <c r="AZ254" s="3"/>
      <c r="BA254" s="3"/>
      <c r="BB254" s="3"/>
    </row>
    <row r="255" spans="1:54" ht="12.75"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
      <c r="AV255" s="3"/>
      <c r="AW255" s="3"/>
      <c r="AX255" s="3"/>
      <c r="AY255" s="3"/>
      <c r="AZ255" s="3"/>
      <c r="BA255" s="3"/>
      <c r="BB255" s="3"/>
    </row>
    <row r="256" spans="1:54" ht="12.75"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
      <c r="AV256" s="3"/>
      <c r="AW256" s="3"/>
      <c r="AX256" s="3"/>
      <c r="AY256" s="3"/>
      <c r="AZ256" s="3"/>
      <c r="BA256" s="3"/>
      <c r="BB256" s="3"/>
    </row>
    <row r="257" spans="1:54" ht="12.75"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
      <c r="AV257" s="3"/>
      <c r="AW257" s="3"/>
      <c r="AX257" s="3"/>
      <c r="AY257" s="3"/>
      <c r="AZ257" s="3"/>
      <c r="BA257" s="3"/>
      <c r="BB257" s="3"/>
    </row>
    <row r="258" spans="1:54" ht="12.75"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
      <c r="AV258" s="3"/>
      <c r="AW258" s="3"/>
      <c r="AX258" s="3"/>
      <c r="AY258" s="3"/>
      <c r="AZ258" s="3"/>
      <c r="BA258" s="3"/>
      <c r="BB258" s="3"/>
    </row>
    <row r="259" spans="1:54" ht="12.75"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
      <c r="AV259" s="3"/>
      <c r="AW259" s="3"/>
      <c r="AX259" s="3"/>
      <c r="AY259" s="3"/>
      <c r="AZ259" s="3"/>
      <c r="BA259" s="3"/>
      <c r="BB259" s="3"/>
    </row>
    <row r="260" spans="1:54" ht="12.75"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
      <c r="AV260" s="3"/>
      <c r="AW260" s="3"/>
      <c r="AX260" s="3"/>
      <c r="AY260" s="3"/>
      <c r="AZ260" s="3"/>
      <c r="BA260" s="3"/>
      <c r="BB260" s="3"/>
    </row>
    <row r="261" spans="1:54" ht="12.75"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
      <c r="AV261" s="3"/>
      <c r="AW261" s="3"/>
      <c r="AX261" s="3"/>
      <c r="AY261" s="3"/>
      <c r="AZ261" s="3"/>
      <c r="BA261" s="3"/>
      <c r="BB261" s="3"/>
    </row>
    <row r="262" spans="1:54" ht="12.75"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
      <c r="AV262" s="3"/>
      <c r="AW262" s="3"/>
      <c r="AX262" s="3"/>
      <c r="AY262" s="3"/>
      <c r="AZ262" s="3"/>
      <c r="BA262" s="3"/>
      <c r="BB262" s="3"/>
    </row>
    <row r="263" spans="1:54" ht="12.75"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
      <c r="AV263" s="3"/>
      <c r="AW263" s="3"/>
      <c r="AX263" s="3"/>
      <c r="AY263" s="3"/>
      <c r="AZ263" s="3"/>
      <c r="BA263" s="3"/>
      <c r="BB263" s="3"/>
    </row>
    <row r="264" spans="1:54" ht="12.75"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
      <c r="AV264" s="3"/>
      <c r="AW264" s="3"/>
      <c r="AX264" s="3"/>
      <c r="AY264" s="3"/>
      <c r="AZ264" s="3"/>
      <c r="BA264" s="3"/>
      <c r="BB264" s="3"/>
    </row>
    <row r="265" spans="1:54" ht="12.75"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
      <c r="AV265" s="3"/>
      <c r="AW265" s="3"/>
      <c r="AX265" s="3"/>
      <c r="AY265" s="3"/>
      <c r="AZ265" s="3"/>
      <c r="BA265" s="3"/>
      <c r="BB265" s="3"/>
    </row>
    <row r="266" spans="1:54" ht="12.75"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
      <c r="AV266" s="3"/>
      <c r="AW266" s="3"/>
      <c r="AX266" s="3"/>
      <c r="AY266" s="3"/>
      <c r="AZ266" s="3"/>
      <c r="BA266" s="3"/>
      <c r="BB266" s="3"/>
    </row>
    <row r="267" spans="1:54" ht="12.75"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
      <c r="AV267" s="3"/>
      <c r="AW267" s="3"/>
      <c r="AX267" s="3"/>
      <c r="AY267" s="3"/>
      <c r="AZ267" s="3"/>
      <c r="BA267" s="3"/>
      <c r="BB267" s="3"/>
    </row>
    <row r="268" spans="1:54" ht="12.75"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
      <c r="AV268" s="3"/>
      <c r="AW268" s="3"/>
      <c r="AX268" s="3"/>
      <c r="AY268" s="3"/>
      <c r="AZ268" s="3"/>
      <c r="BA268" s="3"/>
      <c r="BB268" s="3"/>
    </row>
    <row r="269" spans="1:54" ht="12.75"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
      <c r="AV269" s="3"/>
      <c r="AW269" s="3"/>
      <c r="AX269" s="3"/>
      <c r="AY269" s="3"/>
      <c r="AZ269" s="3"/>
      <c r="BA269" s="3"/>
      <c r="BB269" s="3"/>
    </row>
    <row r="270" spans="1:54" ht="12.75"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
      <c r="AV270" s="3"/>
      <c r="AW270" s="3"/>
      <c r="AX270" s="3"/>
      <c r="AY270" s="3"/>
      <c r="AZ270" s="3"/>
      <c r="BA270" s="3"/>
      <c r="BB270" s="3"/>
    </row>
    <row r="271" spans="1:54" ht="12.75"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
      <c r="AV271" s="3"/>
      <c r="AW271" s="3"/>
      <c r="AX271" s="3"/>
      <c r="AY271" s="3"/>
      <c r="AZ271" s="3"/>
      <c r="BA271" s="3"/>
      <c r="BB271" s="3"/>
    </row>
    <row r="272" spans="1:54" ht="12.75"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
      <c r="AV272" s="3"/>
      <c r="AW272" s="3"/>
      <c r="AX272" s="3"/>
      <c r="AY272" s="3"/>
      <c r="AZ272" s="3"/>
      <c r="BA272" s="3"/>
      <c r="BB272" s="3"/>
    </row>
    <row r="273" spans="1:54" ht="12.75"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
      <c r="AV273" s="3"/>
      <c r="AW273" s="3"/>
      <c r="AX273" s="3"/>
      <c r="AY273" s="3"/>
      <c r="AZ273" s="3"/>
      <c r="BA273" s="3"/>
      <c r="BB273" s="3"/>
    </row>
    <row r="274" spans="1:54" ht="12.75"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
      <c r="AV274" s="3"/>
      <c r="AW274" s="3"/>
      <c r="AX274" s="3"/>
      <c r="AY274" s="3"/>
      <c r="AZ274" s="3"/>
      <c r="BA274" s="3"/>
      <c r="BB274" s="3"/>
    </row>
    <row r="275" spans="1:54" ht="12.75"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
      <c r="AV275" s="3"/>
      <c r="AW275" s="3"/>
      <c r="AX275" s="3"/>
      <c r="AY275" s="3"/>
      <c r="AZ275" s="3"/>
      <c r="BA275" s="3"/>
      <c r="BB275" s="3"/>
    </row>
    <row r="276" spans="1:54" ht="12.75"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
      <c r="AV276" s="3"/>
      <c r="AW276" s="3"/>
      <c r="AX276" s="3"/>
      <c r="AY276" s="3"/>
      <c r="AZ276" s="3"/>
      <c r="BA276" s="3"/>
      <c r="BB276" s="3"/>
    </row>
    <row r="277" spans="1:54" ht="12.75"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
      <c r="AV277" s="3"/>
      <c r="AW277" s="3"/>
      <c r="AX277" s="3"/>
      <c r="AY277" s="3"/>
      <c r="AZ277" s="3"/>
      <c r="BA277" s="3"/>
      <c r="BB277" s="3"/>
    </row>
    <row r="278" spans="1:54" ht="12.75"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
      <c r="AV278" s="3"/>
      <c r="AW278" s="3"/>
      <c r="AX278" s="3"/>
      <c r="AY278" s="3"/>
      <c r="AZ278" s="3"/>
      <c r="BA278" s="3"/>
      <c r="BB278" s="3"/>
    </row>
    <row r="279" spans="1:54" ht="12.75"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
      <c r="AV279" s="3"/>
      <c r="AW279" s="3"/>
      <c r="AX279" s="3"/>
      <c r="AY279" s="3"/>
      <c r="AZ279" s="3"/>
      <c r="BA279" s="3"/>
      <c r="BB279" s="3"/>
    </row>
    <row r="280" spans="1:54" ht="12.75"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
      <c r="AV280" s="3"/>
      <c r="AW280" s="3"/>
      <c r="AX280" s="3"/>
      <c r="AY280" s="3"/>
      <c r="AZ280" s="3"/>
      <c r="BA280" s="3"/>
      <c r="BB280" s="3"/>
    </row>
    <row r="281" spans="1:54" ht="12.75"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
      <c r="AV281" s="3"/>
      <c r="AW281" s="3"/>
      <c r="AX281" s="3"/>
      <c r="AY281" s="3"/>
      <c r="AZ281" s="3"/>
      <c r="BA281" s="3"/>
      <c r="BB281" s="3"/>
    </row>
    <row r="282" spans="1:54" ht="15.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row>
    <row r="283" spans="1:54" ht="15.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row>
    <row r="284" spans="1:54"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row>
    <row r="285" spans="1:54"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row>
    <row r="286" spans="1:54"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row>
    <row r="287" spans="1:54"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row>
    <row r="288" spans="1:54"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row>
    <row r="289" spans="1:54"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row>
    <row r="290" spans="1:54"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row>
    <row r="291" spans="1:54"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row>
    <row r="292" spans="1:54"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row>
    <row r="293" spans="1:54"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row>
    <row r="294" spans="1:54"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row>
    <row r="295" spans="1:54"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row>
    <row r="296" spans="1:54"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row>
    <row r="297" spans="1:54"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row>
    <row r="298" spans="1:54"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row>
    <row r="299" spans="1:54"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row>
    <row r="300" spans="1:54"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row>
    <row r="301" spans="1:54"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row>
    <row r="302" spans="1:54"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row>
    <row r="303" spans="1:54"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row>
    <row r="304" spans="1:54"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row>
    <row r="305" spans="1:54"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row>
    <row r="306" spans="1:54"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row>
    <row r="307" spans="1:54"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row>
    <row r="308" spans="1:54"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row>
    <row r="309" spans="1:54"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row>
    <row r="310" spans="1:54"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row>
    <row r="311" spans="1:54"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row>
    <row r="312" spans="1:54"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row>
    <row r="313" spans="1:54"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row>
    <row r="314" spans="1:54"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row>
    <row r="315" spans="1:54"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row>
    <row r="316" spans="1:54"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row>
    <row r="317" spans="1:54"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row>
    <row r="318" spans="1:54"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row>
    <row r="319" spans="1:54"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row>
    <row r="320" spans="1:54"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row>
    <row r="321" spans="1:54"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row>
    <row r="322" spans="1:54"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row>
    <row r="323" spans="1:54"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row>
    <row r="324" spans="1:54"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row>
    <row r="325" spans="1:54"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row>
    <row r="326" spans="1:54"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row>
    <row r="327" spans="1:54"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row>
    <row r="328" spans="1:54"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row>
    <row r="329" spans="1:54"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row>
    <row r="330" spans="1:54"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row>
    <row r="331" spans="1:54"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row>
    <row r="332" spans="1:54"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row>
    <row r="333" spans="1:54"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row>
    <row r="334" spans="1:54"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row>
    <row r="335" spans="1:54"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row>
    <row r="336" spans="1:54"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row>
    <row r="337" spans="1:54"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row>
    <row r="338" spans="1:54"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row>
    <row r="339" spans="1:54"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row>
    <row r="340" spans="1:54"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row>
    <row r="341" spans="1:54"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row>
    <row r="342" spans="1:54"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row>
    <row r="343" spans="1:54"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row>
    <row r="344" spans="1:54"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row>
    <row r="345" spans="1:54"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row>
    <row r="346" spans="1:54"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row>
    <row r="347" spans="1:54"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row>
    <row r="348" spans="1:54"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row>
    <row r="349" spans="1:54"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row>
    <row r="350" spans="1:54"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row>
    <row r="351" spans="1:54"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row>
    <row r="352" spans="1:54"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row>
    <row r="353" spans="1:54"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row>
    <row r="354" spans="1:54"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row>
    <row r="355" spans="1:54"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row>
    <row r="356" spans="1:54"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row>
    <row r="357" spans="1:54"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row>
    <row r="358" spans="1:54"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row>
    <row r="359" spans="1:54"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row>
    <row r="360" spans="1:54"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row>
    <row r="361" spans="1:54"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row>
    <row r="362" spans="1:54"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row>
    <row r="363" spans="1:54"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row>
    <row r="364" spans="1:54"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row>
    <row r="365" spans="1:54"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row>
    <row r="366" spans="1:54"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row>
    <row r="367" spans="1:54"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row>
    <row r="368" spans="1:54"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row>
    <row r="369" spans="1:54"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row>
    <row r="370" spans="1:54"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row>
    <row r="371" spans="1:54"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row>
    <row r="372" spans="1:54"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row>
    <row r="373" spans="1:54"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row>
    <row r="374" spans="1:54"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row>
    <row r="375" spans="1:54"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row>
    <row r="376" spans="1:54"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row>
    <row r="377" spans="1:54"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row>
    <row r="378" spans="1:54"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row>
    <row r="379" spans="1:54"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row>
    <row r="380" spans="1:54"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row>
    <row r="381" spans="1:54"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row>
    <row r="382" spans="1:54"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row>
    <row r="383" spans="1:54"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row>
    <row r="384" spans="1:54"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row>
    <row r="385" spans="1:54"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row>
    <row r="386" spans="1:54"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row>
    <row r="387" spans="1:54"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row>
    <row r="388" spans="1:54"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row>
    <row r="389" spans="1:54"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row>
    <row r="390" spans="1:54"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row>
    <row r="391" spans="1:54"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row>
    <row r="392" spans="1:54"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row>
    <row r="393" spans="1:54"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row>
    <row r="394" spans="1:54"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row>
    <row r="395" spans="1:54"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row>
    <row r="396" spans="1:54"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row>
    <row r="397" spans="1:54"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row>
    <row r="398" spans="1:54"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row>
    <row r="399" spans="1:54"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row>
    <row r="400" spans="1:54"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row>
    <row r="401" spans="1:54"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row>
    <row r="402" spans="1:54"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row>
    <row r="403" spans="1:54"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row>
    <row r="404" spans="1:54"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row>
    <row r="405" spans="1:54"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row>
    <row r="406" spans="1:54"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row>
    <row r="407" spans="1:54"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row>
    <row r="408" spans="1:54"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row>
    <row r="409" spans="1:54"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row>
    <row r="410" spans="1:54"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row>
    <row r="411" spans="1:54"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row>
    <row r="412" spans="1:54"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row>
    <row r="413" spans="1:54"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row>
    <row r="414" spans="1:54"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row>
    <row r="415" spans="1:54"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row>
    <row r="416" spans="1:54"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row>
    <row r="417" spans="1:54"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row>
    <row r="418" spans="1:54"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row>
    <row r="419" spans="1:54"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row>
    <row r="420" spans="1:54"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row>
    <row r="421" spans="1:54"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row>
    <row r="422" spans="1:54"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row>
    <row r="423" spans="1:54"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row>
    <row r="424" spans="1:54"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row>
    <row r="425" spans="1:54"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row>
    <row r="426" spans="1:54"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row>
    <row r="427" spans="1:54"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row>
    <row r="428" spans="1:54"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row>
    <row r="429" spans="1:54"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row>
    <row r="430" spans="1:54"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row>
    <row r="431" spans="1:54"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row>
    <row r="432" spans="1:54"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row>
    <row r="433" spans="1:54"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row>
    <row r="434" spans="1:54"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row>
    <row r="435" spans="1:54"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row>
    <row r="436" spans="1:54"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row>
    <row r="437" spans="1:54"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row>
    <row r="438" spans="1:54"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row>
    <row r="439" spans="1:54"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row>
    <row r="440" spans="1:54"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row>
    <row r="441" spans="1:54"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row>
    <row r="442" spans="1:54"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row>
    <row r="443" spans="1:54"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row>
    <row r="444" spans="1:54"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row>
    <row r="445" spans="1:54"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row>
    <row r="446" spans="1:54"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row>
    <row r="447" spans="1:54"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row>
    <row r="448" spans="1:54"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row>
    <row r="449" spans="1:54"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row>
    <row r="450" spans="1:54"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row>
    <row r="451" spans="1:54"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row>
    <row r="452" spans="1:54"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row>
    <row r="453" spans="1:54"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row>
    <row r="454" spans="1:54"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row>
    <row r="455" spans="1:54"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row>
    <row r="456" spans="1:54"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row>
    <row r="457" spans="1:54"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row>
    <row r="458" spans="1:54"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row>
    <row r="459" spans="1:54"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row>
    <row r="460" spans="1:54"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row>
    <row r="461" spans="1:54"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row>
    <row r="462" spans="1:54"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row>
    <row r="463" spans="1:54"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row>
    <row r="464" spans="1:54"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row>
    <row r="465" spans="1:54"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row>
    <row r="466" spans="1:54"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row>
    <row r="467" spans="1:54"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row>
    <row r="468" spans="1:54"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row>
    <row r="469" spans="1:54"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row>
    <row r="470" spans="1:54"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row>
    <row r="471" spans="1:54"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row>
    <row r="472" spans="1:54"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row>
    <row r="473" spans="1:54"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row>
    <row r="474" spans="1:54"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row>
    <row r="475" spans="1:54"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row>
    <row r="476" spans="1:54"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row>
    <row r="477" spans="1:54"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row>
    <row r="478" spans="1:54"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row>
    <row r="479" spans="1:54"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row>
    <row r="480" spans="1:54"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row>
    <row r="481" spans="1:54"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row>
    <row r="482" spans="1:54"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row>
    <row r="483" spans="1:54"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row>
    <row r="484" spans="1:54"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row>
    <row r="485" spans="1:54"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row>
    <row r="486" spans="1:54"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row>
    <row r="487" spans="1:54"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row>
    <row r="488" spans="1:54"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row>
    <row r="489" spans="1:54"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row>
    <row r="490" spans="1:54"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row>
    <row r="491" spans="1:54"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row>
    <row r="492" spans="1:54"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row>
    <row r="493" spans="1:54"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row>
    <row r="494" spans="1:54"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row>
    <row r="495" spans="1:54"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row>
    <row r="496" spans="1:54"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row>
    <row r="497" spans="1:54"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row>
    <row r="498" spans="1:54"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row>
    <row r="499" spans="1:54"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row>
    <row r="500" spans="1:54"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row>
    <row r="501" spans="1:54"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row>
    <row r="502" spans="1:54"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row>
    <row r="503" spans="1:54"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row>
    <row r="504" spans="1:54"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row>
    <row r="505" spans="1:54"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row>
    <row r="506" spans="1:54"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row>
    <row r="507" spans="1:54"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row>
    <row r="508" spans="1:54"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row>
    <row r="509" spans="1:54"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row>
    <row r="510" spans="1:54"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row>
    <row r="511" spans="1:54"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row>
    <row r="512" spans="1:54"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row>
    <row r="513" spans="1:54"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row>
    <row r="514" spans="1:54"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row>
    <row r="515" spans="1:54"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row>
    <row r="516" spans="1:54"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row>
    <row r="517" spans="1:54"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row>
    <row r="518" spans="1:54"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row>
    <row r="519" spans="1:54"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row>
    <row r="520" spans="1:54"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row>
    <row r="521" spans="1:54"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row>
    <row r="522" spans="1:54"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row>
    <row r="523" spans="1:54"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row>
    <row r="524" spans="1:54"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row>
    <row r="525" spans="1:54"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row>
    <row r="526" spans="1:54"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row>
    <row r="527" spans="1:54"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row>
    <row r="528" spans="1:54"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row>
    <row r="529" spans="1:54"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row>
    <row r="530" spans="1:54"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row>
    <row r="531" spans="1:54"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row>
    <row r="532" spans="1:54"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row>
    <row r="533" spans="1:54"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row>
    <row r="534" spans="1:54"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row>
    <row r="535" spans="1:54"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row>
    <row r="536" spans="1:54"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row>
    <row r="537" spans="1:54"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row>
    <row r="538" spans="1:54"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row>
    <row r="539" spans="1:54"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row>
    <row r="540" spans="1:54"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row>
    <row r="541" spans="1:54"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row>
    <row r="542" spans="1:54"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row>
    <row r="543" spans="1:54"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row>
    <row r="544" spans="1:54"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row>
    <row r="545" spans="1:54"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row>
    <row r="546" spans="1:54"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row>
    <row r="547" spans="1:54"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row>
    <row r="548" spans="1:54"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row>
    <row r="549" spans="1:54"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row>
    <row r="550" spans="1:54"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row>
    <row r="551" spans="1:54"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row>
    <row r="552" spans="1:54"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row>
    <row r="553" spans="1:54"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row>
    <row r="554" spans="1:54"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row>
    <row r="555" spans="1:54"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row>
    <row r="556" spans="1:54"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row>
    <row r="557" spans="1:54"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row>
    <row r="558" spans="1:54"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row>
    <row r="559" spans="1:54"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row>
    <row r="560" spans="1:54"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row>
    <row r="561" spans="1:54"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row>
    <row r="562" spans="1:54"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row>
    <row r="563" spans="1:54"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row>
    <row r="564" spans="1:54"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row>
    <row r="565" spans="1:54"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row>
    <row r="566" spans="1:54"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row>
    <row r="567" spans="1:54"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row>
    <row r="568" spans="1:54"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row>
    <row r="569" spans="1:54"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row>
    <row r="570" spans="1:54"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row>
    <row r="571" spans="1:54"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row>
    <row r="572" spans="1:54"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row>
    <row r="573" spans="1:54"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row>
    <row r="574" spans="1:54"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row>
    <row r="575" spans="1:54"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row>
    <row r="576" spans="1:54"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row>
    <row r="577" spans="1:54"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row>
    <row r="578" spans="1:54"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row>
    <row r="579" spans="1:54"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row>
    <row r="580" spans="1:54"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row>
    <row r="581" spans="1:54"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row>
    <row r="582" spans="1:54"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row>
    <row r="583" spans="1:54"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row>
    <row r="584" spans="1:54"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row>
    <row r="585" spans="1:54"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row>
    <row r="586" spans="1:54"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row>
    <row r="587" spans="1:54"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row>
    <row r="588" spans="1:54"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row>
    <row r="589" spans="1:54"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row>
    <row r="590" spans="1:54"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row>
    <row r="591" spans="1:54"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row>
    <row r="592" spans="1:54"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row>
    <row r="593" spans="1:54"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row>
    <row r="594" spans="1:54"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row>
    <row r="595" spans="1:54"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row>
    <row r="596" spans="1:54"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row>
    <row r="597" spans="1:54"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row>
    <row r="598" spans="1:54"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row>
    <row r="599" spans="1:54"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row>
    <row r="600" spans="1:54"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row>
    <row r="601" spans="1:54"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row>
    <row r="602" spans="1:54"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row>
    <row r="603" spans="1:54"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row>
    <row r="604" spans="1:54"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row>
    <row r="605" spans="1:54"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row>
    <row r="606" spans="1:54"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row>
    <row r="607" spans="1:54"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row>
    <row r="608" spans="1:54"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row>
    <row r="609" spans="1:54"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row>
    <row r="610" spans="1:54"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row>
    <row r="611" spans="1:54"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row>
    <row r="612" spans="1:54"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row>
    <row r="613" spans="1:54"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row>
    <row r="614" spans="1:54"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row>
    <row r="615" spans="1:54"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row>
    <row r="616" spans="1:54"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row>
    <row r="617" spans="1:54"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row>
    <row r="618" spans="1:54"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row>
    <row r="619" spans="1:54"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row>
    <row r="620" spans="1:54"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row>
    <row r="621" spans="1:54"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row>
    <row r="622" spans="1:54"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row>
    <row r="623" spans="1:54"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row>
    <row r="624" spans="1:54"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row>
    <row r="625" spans="1:54"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row>
    <row r="626" spans="1:54"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row>
    <row r="627" spans="1:54"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row>
    <row r="628" spans="1:54"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row>
    <row r="629" spans="1:54"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row>
    <row r="630" spans="1:54"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row>
    <row r="631" spans="1:54"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row>
    <row r="632" spans="1:54"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row>
    <row r="633" spans="1:54"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row>
    <row r="634" spans="1:54"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row>
    <row r="635" spans="1:54"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row>
    <row r="636" spans="1:54"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row>
    <row r="637" spans="1:54"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row>
    <row r="638" spans="1:54"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row>
    <row r="639" spans="1:54"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row>
    <row r="640" spans="1:54"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row>
    <row r="641" spans="1:54"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row>
    <row r="642" spans="1:54"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row>
    <row r="643" spans="1:54"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row>
    <row r="644" spans="1:54"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row>
    <row r="645" spans="1:54"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row>
    <row r="646" spans="1:54"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row>
    <row r="647" spans="1:54"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row>
    <row r="648" spans="1:54"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row>
    <row r="649" spans="1:54"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row>
    <row r="650" spans="1:54"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row>
    <row r="651" spans="1:54"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row>
    <row r="652" spans="1:54"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row>
    <row r="653" spans="1:54"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row>
    <row r="654" spans="1:54"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row>
    <row r="655" spans="1:54"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row>
    <row r="656" spans="1:54"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row>
    <row r="657" spans="1:54"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row>
    <row r="658" spans="1:54"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row>
    <row r="659" spans="1:54"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row>
    <row r="660" spans="1:54"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row>
    <row r="661" spans="1:54"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row>
    <row r="662" spans="1:54"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row>
    <row r="663" spans="1:54"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row>
    <row r="664" spans="1:54"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row>
    <row r="665" spans="1:54"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row>
    <row r="666" spans="1:54"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row>
    <row r="667" spans="1:54"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row>
    <row r="668" spans="1:54"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row>
    <row r="669" spans="1:54"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row>
    <row r="670" spans="1:54"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row>
    <row r="671" spans="1:54"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row>
    <row r="672" spans="1:54"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row>
    <row r="673" spans="1:54"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row>
    <row r="674" spans="1:54"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row>
    <row r="675" spans="1:54"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row>
    <row r="676" spans="1:54"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row>
    <row r="677" spans="1:54"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row>
    <row r="678" spans="1:54"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row>
    <row r="679" spans="1:54"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row>
    <row r="680" spans="1:54"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row>
    <row r="681" spans="1:54"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row>
    <row r="682" spans="1:54"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row>
    <row r="683" spans="1:54"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row>
    <row r="684" spans="1:54"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row>
    <row r="685" spans="1:54"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row>
    <row r="686" spans="1:54"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row>
    <row r="687" spans="1:54"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row>
    <row r="688" spans="1:54"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row>
    <row r="689" spans="1:54"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row>
    <row r="690" spans="1:54"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row>
    <row r="691" spans="1:54"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row>
    <row r="692" spans="1:54"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row>
    <row r="693" spans="1:54"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row>
    <row r="694" spans="1:54"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row>
    <row r="695" spans="1:54"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row>
    <row r="696" spans="1:54"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row>
    <row r="697" spans="1:54"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row>
    <row r="698" spans="1:54"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row>
    <row r="699" spans="1:54"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row>
    <row r="700" spans="1:54"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row>
    <row r="701" spans="1:54"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row>
    <row r="702" spans="1:54"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row>
    <row r="703" spans="1:54"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row>
    <row r="704" spans="1:54"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row>
    <row r="705" spans="1:54"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row>
    <row r="706" spans="1:54"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row>
    <row r="707" spans="1:54"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row>
    <row r="708" spans="1:54"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row>
    <row r="709" spans="1:54"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row>
    <row r="710" spans="1:54"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row>
    <row r="711" spans="1:54"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row>
    <row r="712" spans="1:54"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row>
    <row r="713" spans="1:54"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row>
    <row r="714" spans="1:54"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row>
    <row r="715" spans="1:54"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row>
    <row r="716" spans="1:54"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row>
    <row r="717" spans="1:54"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row>
    <row r="718" spans="1:54"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row>
    <row r="719" spans="1:54"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row>
    <row r="720" spans="1:54"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row>
    <row r="721" spans="1:54"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row>
    <row r="722" spans="1:54"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row>
    <row r="723" spans="1:54"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row>
    <row r="724" spans="1:54"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row>
    <row r="725" spans="1:54"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row>
    <row r="726" spans="1:54"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row>
    <row r="727" spans="1:54"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row>
    <row r="728" spans="1:54"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row>
    <row r="729" spans="1:54"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row>
    <row r="730" spans="1:54"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row>
    <row r="731" spans="1:54"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row>
    <row r="732" spans="1:54"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row>
    <row r="733" spans="1:54"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row>
    <row r="734" spans="1:54"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row>
    <row r="735" spans="1:54"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row>
    <row r="736" spans="1:54"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row>
    <row r="737" spans="1:54"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row>
    <row r="738" spans="1:54"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row>
    <row r="739" spans="1:54"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row>
    <row r="740" spans="1:54"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row>
    <row r="741" spans="1:54"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row>
    <row r="742" spans="1:54"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row>
    <row r="743" spans="1:54"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row>
    <row r="744" spans="1:54"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row>
    <row r="745" spans="1:54"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row>
    <row r="746" spans="1:54"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row>
    <row r="747" spans="1:54"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row>
    <row r="748" spans="1:54"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row>
    <row r="749" spans="1:54"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row>
    <row r="750" spans="1:54"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row>
    <row r="751" spans="1:54"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row>
    <row r="752" spans="1:54"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row>
    <row r="753" spans="1:54"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row>
    <row r="754" spans="1:54"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row>
    <row r="755" spans="1:54"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row>
    <row r="756" spans="1:54"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row>
    <row r="757" spans="1:54"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row>
    <row r="758" spans="1:54"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row>
    <row r="759" spans="1:54"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row>
    <row r="760" spans="1:54"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row>
    <row r="761" spans="1:54"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row>
    <row r="762" spans="1:54"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row>
    <row r="763" spans="1:54"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row>
    <row r="764" spans="1:54"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row>
    <row r="765" spans="1:54"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row>
    <row r="766" spans="1:54"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row>
    <row r="767" spans="1:54"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row>
    <row r="768" spans="1:54"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row>
    <row r="769" spans="1:54"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row>
    <row r="770" spans="1:54"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row>
    <row r="771" spans="1:54"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row>
    <row r="772" spans="1:54"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row>
    <row r="773" spans="1:54"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row>
    <row r="774" spans="1:54"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row>
    <row r="775" spans="1:54"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row>
    <row r="776" spans="1:54"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row>
    <row r="777" spans="1:54"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row>
    <row r="778" spans="1:54"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row>
    <row r="779" spans="1:54"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row>
    <row r="780" spans="1:54"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row>
    <row r="781" spans="1:54"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row>
    <row r="782" spans="1:54"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row>
    <row r="783" spans="1:54"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row>
    <row r="784" spans="1:54"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row>
    <row r="785" spans="1:54"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row>
    <row r="786" spans="1:54"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row>
    <row r="787" spans="1:54"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row>
    <row r="788" spans="1:54"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row>
    <row r="789" spans="1:54"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row>
    <row r="790" spans="1:54"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row>
    <row r="791" spans="1:54"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row>
    <row r="792" spans="1:54"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row>
    <row r="793" spans="1:54"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row>
    <row r="794" spans="1:54"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row>
    <row r="795" spans="1:54"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row>
    <row r="796" spans="1:54"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row>
    <row r="797" spans="1:54"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row>
    <row r="798" spans="1:54"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row>
    <row r="799" spans="1:54"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row>
    <row r="800" spans="1:54"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row>
    <row r="801" spans="1:54"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row>
    <row r="802" spans="1:54"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row>
    <row r="803" spans="1:54"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row>
    <row r="804" spans="1:54"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row>
    <row r="805" spans="1:54"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row>
    <row r="806" spans="1:54"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row>
    <row r="807" spans="1:54"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row>
    <row r="808" spans="1:54"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row>
    <row r="809" spans="1:54"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row>
    <row r="810" spans="1:54"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row>
    <row r="811" spans="1:54"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row>
    <row r="812" spans="1:54"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row>
    <row r="813" spans="1:54"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row>
    <row r="814" spans="1:54"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row>
    <row r="815" spans="1:54"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row>
    <row r="816" spans="1:54"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row>
    <row r="817" spans="1:54"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row>
    <row r="818" spans="1:54"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row>
    <row r="819" spans="1:54"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row>
    <row r="820" spans="1:54"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row>
    <row r="821" spans="1:54"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row>
    <row r="822" spans="1:54"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row>
    <row r="823" spans="1:54"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row>
    <row r="824" spans="1:54"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row>
    <row r="825" spans="1:54"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row>
    <row r="826" spans="1:54"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row>
    <row r="827" spans="1:54"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row>
    <row r="828" spans="1:54"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row>
    <row r="829" spans="1:54"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row>
    <row r="830" spans="1:54"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row>
    <row r="831" spans="1:54"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row>
    <row r="832" spans="1:54"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row>
    <row r="833" spans="1:54"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row>
    <row r="834" spans="1:54"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row>
    <row r="835" spans="1:54"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row>
    <row r="836" spans="1:54"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row>
    <row r="837" spans="1:54"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row>
    <row r="838" spans="1:54"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row>
    <row r="839" spans="1:54"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row>
    <row r="840" spans="1:54"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row>
    <row r="841" spans="1:54"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row>
    <row r="842" spans="1:54"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row>
    <row r="843" spans="1:54"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row>
    <row r="844" spans="1:54"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row>
    <row r="845" spans="1:54"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row>
    <row r="846" spans="1:54"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row>
    <row r="847" spans="1:54"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row>
    <row r="848" spans="1:54"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row>
    <row r="849" spans="1:54"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row>
    <row r="850" spans="1:54"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row>
    <row r="851" spans="1:54"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row>
    <row r="852" spans="1:54"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row>
    <row r="853" spans="1:54"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row>
    <row r="854" spans="1:54"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row>
    <row r="855" spans="1:54"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row>
    <row r="856" spans="1:54"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row>
    <row r="857" spans="1:54"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row>
    <row r="858" spans="1:54"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row>
    <row r="859" spans="1:54"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row>
    <row r="860" spans="1:54"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row>
    <row r="861" spans="1:54"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row>
    <row r="862" spans="1:54"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row>
    <row r="863" spans="1:54"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row>
    <row r="864" spans="1:54"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row>
    <row r="865" spans="1:54"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row>
    <row r="866" spans="1:54"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row>
    <row r="867" spans="1:54"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row>
    <row r="868" spans="1:54"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row>
    <row r="869" spans="1:54"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row>
    <row r="870" spans="1:54"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row>
    <row r="871" spans="1:54"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row>
    <row r="872" spans="1:54"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row>
    <row r="873" spans="1:54"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row>
    <row r="874" spans="1:54"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row>
    <row r="875" spans="1:54"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row>
    <row r="876" spans="1:54"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row>
    <row r="877" spans="1:54"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row>
    <row r="878" spans="1:54"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row>
    <row r="879" spans="1:54"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row>
    <row r="880" spans="1:54"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row>
    <row r="881" spans="1:54"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row>
    <row r="882" spans="1:54"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row>
    <row r="883" spans="1:54"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row>
    <row r="884" spans="1:54"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row>
    <row r="885" spans="1:54"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row>
    <row r="886" spans="1:54"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row>
    <row r="887" spans="1:54"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row>
    <row r="888" spans="1:54"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row>
    <row r="889" spans="1:54"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row>
    <row r="890" spans="1:54"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row>
    <row r="891" spans="1:54"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row>
    <row r="892" spans="1:54"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row>
    <row r="893" spans="1:54"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row>
    <row r="894" spans="1:54"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row>
    <row r="895" spans="1:54"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row>
    <row r="896" spans="1:54"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row>
    <row r="897" spans="1:54"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row>
    <row r="898" spans="1:54"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row>
    <row r="899" spans="1:54"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row>
    <row r="900" spans="1:54"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row>
    <row r="901" spans="1:54"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row>
    <row r="902" spans="1:54"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row>
    <row r="903" spans="1:54"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row>
    <row r="904" spans="1:54"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row>
    <row r="905" spans="1:54"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row>
    <row r="906" spans="1:54"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row>
    <row r="907" spans="1:54"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row>
    <row r="908" spans="1:54"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row>
    <row r="909" spans="1:54"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row>
    <row r="910" spans="1:54"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row>
    <row r="911" spans="1:54"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row>
    <row r="912" spans="1:54"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row>
    <row r="913" spans="1:54"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row>
    <row r="914" spans="1:54"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row>
    <row r="915" spans="1:54"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row>
    <row r="916" spans="1:54"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row>
    <row r="917" spans="1:54"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row>
    <row r="918" spans="1:54"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row>
    <row r="919" spans="1:54"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row>
    <row r="920" spans="1:54"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row>
    <row r="921" spans="1:54"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row>
    <row r="922" spans="1:54"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row>
    <row r="923" spans="1:54"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row>
    <row r="924" spans="1:54"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row>
    <row r="925" spans="1:54"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row>
    <row r="926" spans="1:54"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row>
    <row r="927" spans="1:54"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row>
    <row r="928" spans="1:54"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row>
    <row r="929" spans="1:54"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row>
    <row r="930" spans="1:54"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row>
    <row r="931" spans="1:54"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row>
    <row r="932" spans="1:54"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row>
    <row r="933" spans="1:54"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row>
    <row r="934" spans="1:54"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row>
    <row r="935" spans="1:54"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row>
    <row r="936" spans="1:54"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row>
    <row r="937" spans="1:54"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row>
    <row r="938" spans="1:54"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row>
    <row r="939" spans="1:54"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row>
    <row r="940" spans="1:54"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row>
    <row r="941" spans="1:54"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row>
    <row r="942" spans="1:54"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row>
    <row r="943" spans="1:54"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row>
    <row r="944" spans="1:54"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row>
    <row r="945" spans="1:54"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row>
    <row r="946" spans="1:54"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row>
    <row r="947" spans="1:54"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row>
    <row r="948" spans="1:54"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row>
    <row r="949" spans="1:54"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row>
    <row r="950" spans="1:54"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row>
    <row r="951" spans="1:54"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row>
    <row r="952" spans="1:54"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row>
    <row r="953" spans="1:54"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row>
    <row r="954" spans="1:54"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row>
    <row r="955" spans="1:54"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row>
    <row r="956" spans="1:54"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row>
    <row r="957" spans="1:54"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row>
    <row r="958" spans="1:54"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row>
    <row r="959" spans="1:54"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row>
    <row r="960" spans="1:54"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row>
    <row r="961" spans="1:54"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row>
    <row r="962" spans="1:54"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row>
    <row r="963" spans="1:54"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row>
    <row r="964" spans="1:54"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row>
    <row r="965" spans="1:54"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row>
    <row r="966" spans="1:54"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row>
    <row r="967" spans="1:54"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row>
    <row r="968" spans="1:54"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row>
    <row r="969" spans="1:54"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row>
    <row r="970" spans="1:54"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row>
    <row r="971" spans="1:54"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row>
    <row r="972" spans="1:54"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row>
    <row r="973" spans="1:54"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row>
    <row r="974" spans="1:54"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row>
    <row r="975" spans="1:54"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row>
    <row r="976" spans="1:54"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row>
    <row r="977" spans="1:54"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row>
    <row r="978" spans="1:54"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row>
    <row r="979" spans="1:54"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row>
    <row r="980" spans="1:54"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row>
    <row r="981" spans="1:54"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row>
    <row r="982" spans="1:54"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row>
    <row r="983" spans="1:54"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row>
    <row r="984" spans="1:54"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row>
    <row r="985" spans="1:54"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row>
    <row r="986" spans="1:54"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row>
    <row r="987" spans="1:54"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row>
    <row r="988" spans="1:54"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row>
    <row r="989" spans="1:54"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row>
    <row r="990" spans="1:54"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row>
    <row r="991" spans="1:54"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row>
    <row r="992" spans="1:54"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row>
    <row r="993" spans="1:54"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row>
    <row r="994" spans="1:54"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row>
    <row r="995" spans="1:54"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row>
    <row r="996" spans="1:54"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row>
    <row r="997" spans="1:54"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row>
    <row r="998" spans="1:54"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row>
    <row r="999" spans="1:54"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row>
    <row r="1000" spans="1:54" ht="15.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row>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C00-000000000000}">
      <formula1>"TOU,non-TOU"</formula1>
    </dataValidation>
    <dataValidation type="list" allowBlank="1" showErrorMessage="1" sqref="E15:E28 E30:E36 E38:E39 E41:E49 E55 E61" xr:uid="{00000000-0002-0000-0C00-000001000000}">
      <formula1>#REF!</formula1>
    </dataValidation>
    <dataValidation type="list" allowBlank="1" showInputMessage="1" showErrorMessage="1" prompt="Select Charge Unit - monthly, per kWh, per kW" sqref="D15:D28 D30:D36 D38:D39 D41:D49 D55 D61" xr:uid="{00000000-0002-0000-0C00-000002000000}">
      <formula1>"Monthly,per kWh,per kW"</formula1>
    </dataValidation>
  </dataValidations>
  <pageMargins left="0.74803149606299213" right="0.74803149606299213" top="0.98425196850393704" bottom="0.98425196850393704"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B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4.42578125" customWidth="1"/>
    <col min="4" max="4" width="11.42578125" customWidth="1"/>
    <col min="5" max="5" width="1.42578125" customWidth="1"/>
    <col min="6" max="6" width="10.140625" customWidth="1"/>
    <col min="7" max="7" width="7.5703125" customWidth="1"/>
    <col min="8" max="8" width="8.5703125" customWidth="1"/>
    <col min="9" max="9" width="1.42578125" customWidth="1"/>
    <col min="10" max="10" width="9.5703125" customWidth="1"/>
    <col min="11" max="11" width="7.5703125" customWidth="1"/>
    <col min="12" max="12" width="8.5703125" customWidth="1"/>
    <col min="13" max="13" width="1" customWidth="1"/>
    <col min="14" max="14" width="9.140625" customWidth="1"/>
    <col min="15" max="15" width="9.42578125" customWidth="1"/>
    <col min="16" max="16" width="1.28515625" customWidth="1"/>
    <col min="17" max="17" width="9.5703125" customWidth="1"/>
    <col min="18" max="18" width="7.5703125" customWidth="1"/>
    <col min="19" max="19" width="8.5703125" customWidth="1"/>
    <col min="20" max="20" width="1.28515625" customWidth="1"/>
    <col min="21" max="21" width="9.140625" customWidth="1"/>
    <col min="22" max="22" width="9.42578125" customWidth="1"/>
    <col min="23" max="23" width="0.7109375" customWidth="1"/>
    <col min="24" max="24" width="9.5703125" customWidth="1"/>
    <col min="25" max="25" width="7.5703125" customWidth="1"/>
    <col min="26" max="26" width="8.5703125" customWidth="1"/>
    <col min="27" max="27" width="1.42578125" customWidth="1"/>
    <col min="28" max="28" width="9.140625" customWidth="1"/>
    <col min="29" max="29" width="9.42578125" customWidth="1"/>
    <col min="30" max="30" width="0.85546875" customWidth="1"/>
    <col min="31" max="31" width="9.5703125" customWidth="1"/>
    <col min="32" max="32" width="7.5703125" customWidth="1"/>
    <col min="33" max="33" width="8.5703125" customWidth="1"/>
    <col min="34" max="34" width="2.85546875" customWidth="1"/>
    <col min="35" max="35" width="9.140625" customWidth="1"/>
    <col min="36" max="36" width="9.42578125" customWidth="1"/>
    <col min="37" max="37" width="0.42578125" customWidth="1"/>
    <col min="38" max="38" width="9.5703125" customWidth="1"/>
    <col min="39" max="39" width="7.5703125" customWidth="1"/>
    <col min="40" max="40" width="8.5703125" customWidth="1"/>
    <col min="41" max="41" width="2.85546875" customWidth="1"/>
    <col min="42" max="42" width="9.140625" customWidth="1"/>
    <col min="43" max="43" width="9.42578125" customWidth="1"/>
    <col min="44" max="44" width="1.140625" customWidth="1"/>
    <col min="45" max="46" width="10.85546875" customWidth="1"/>
    <col min="47" max="54" width="12.42578125" customWidth="1"/>
  </cols>
  <sheetData>
    <row r="1" spans="1:54" ht="6" customHeight="1" x14ac:dyDescent="0.25">
      <c r="A1" s="3"/>
      <c r="B1" s="3"/>
      <c r="C1" s="3"/>
      <c r="D1" s="3"/>
      <c r="E1" s="3"/>
      <c r="F1" s="3"/>
      <c r="G1" s="3"/>
      <c r="H1" s="3"/>
      <c r="I1" s="3"/>
      <c r="J1" s="3"/>
      <c r="K1" s="3"/>
      <c r="L1" s="3"/>
      <c r="M1" s="3"/>
      <c r="N1" s="3"/>
      <c r="O1" s="3"/>
      <c r="P1" s="3"/>
      <c r="Q1" s="3"/>
      <c r="R1" s="3"/>
      <c r="S1" s="466" t="s">
        <v>228</v>
      </c>
      <c r="T1" s="467"/>
      <c r="U1" s="467"/>
      <c r="V1" s="467"/>
      <c r="W1" s="467"/>
      <c r="X1" s="467"/>
      <c r="Y1" s="468"/>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18.75"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c r="AS2" s="37"/>
      <c r="AT2" s="37"/>
      <c r="AU2" s="3"/>
      <c r="AV2" s="3"/>
      <c r="AW2" s="3"/>
      <c r="AX2" s="3"/>
      <c r="AY2" s="3"/>
      <c r="AZ2" s="3"/>
      <c r="BA2" s="3"/>
      <c r="BB2" s="3"/>
    </row>
    <row r="3" spans="1:54" ht="18.75"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
      <c r="AV3" s="3"/>
      <c r="AW3" s="3"/>
      <c r="AX3" s="3"/>
      <c r="AY3" s="3"/>
      <c r="AZ3" s="3"/>
      <c r="BA3" s="3"/>
      <c r="BB3" s="3"/>
    </row>
    <row r="4" spans="1:54" ht="7.5"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
      <c r="AV4" s="3"/>
      <c r="AW4" s="3"/>
      <c r="AX4" s="3"/>
      <c r="AY4" s="3"/>
      <c r="AZ4" s="3"/>
      <c r="BA4" s="3"/>
      <c r="BB4" s="3"/>
    </row>
    <row r="5" spans="1:54" ht="7.5"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
      <c r="AV5" s="3"/>
      <c r="AW5" s="3"/>
      <c r="AX5" s="3"/>
      <c r="AY5" s="3"/>
      <c r="AZ5" s="3"/>
      <c r="BA5" s="3"/>
      <c r="BB5" s="3"/>
    </row>
    <row r="6" spans="1:54" ht="12.75" customHeight="1" x14ac:dyDescent="0.2">
      <c r="A6" s="37"/>
      <c r="B6" s="138" t="s">
        <v>232</v>
      </c>
      <c r="C6" s="37"/>
      <c r="D6" s="303" t="s">
        <v>157</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
      <c r="AV6" s="3"/>
      <c r="AW6" s="3"/>
      <c r="AX6" s="3"/>
      <c r="AY6" s="3"/>
      <c r="AZ6" s="3"/>
      <c r="BA6" s="3"/>
      <c r="BB6" s="3"/>
    </row>
    <row r="7" spans="1:54" ht="7.5"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
      <c r="AV7" s="3"/>
      <c r="AW7" s="3"/>
      <c r="AX7" s="3"/>
      <c r="AY7" s="3"/>
      <c r="AZ7" s="3"/>
      <c r="BA7" s="3"/>
      <c r="BB7" s="3"/>
    </row>
    <row r="8" spans="1:54" ht="12.75"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
      <c r="AV8" s="3"/>
      <c r="AW8" s="3"/>
      <c r="AX8" s="3"/>
      <c r="AY8" s="3"/>
      <c r="AZ8" s="3"/>
      <c r="BA8" s="3"/>
      <c r="BB8" s="3"/>
    </row>
    <row r="9" spans="1:54" ht="12.75"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
      <c r="AV9" s="3"/>
      <c r="AW9" s="3"/>
      <c r="AX9" s="3"/>
      <c r="AY9" s="3"/>
      <c r="AZ9" s="3"/>
      <c r="BA9" s="3"/>
      <c r="BB9" s="3"/>
    </row>
    <row r="10" spans="1:54" ht="12.75" customHeight="1" x14ac:dyDescent="0.2">
      <c r="A10" s="37"/>
      <c r="B10" s="37"/>
      <c r="C10" s="37"/>
      <c r="D10" s="125" t="s">
        <v>235</v>
      </c>
      <c r="E10" s="125"/>
      <c r="F10" s="190">
        <v>640</v>
      </c>
      <c r="G10" s="125" t="s">
        <v>282</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
      <c r="AV10" s="3"/>
      <c r="AW10" s="3"/>
      <c r="AX10" s="3"/>
      <c r="AY10" s="3"/>
      <c r="AZ10" s="3"/>
      <c r="BA10" s="3"/>
      <c r="BB10" s="3"/>
    </row>
    <row r="11" spans="1:54" ht="12.75"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c r="AS11" s="37"/>
      <c r="AT11" s="37"/>
      <c r="AU11" s="3"/>
      <c r="AV11" s="3"/>
      <c r="AW11" s="3"/>
      <c r="AX11" s="3"/>
      <c r="AY11" s="3"/>
      <c r="AZ11" s="3"/>
      <c r="BA11" s="3"/>
      <c r="BB11" s="3"/>
    </row>
    <row r="12" spans="1:54" ht="12.75"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c r="AS12" s="128"/>
      <c r="AT12" s="128"/>
      <c r="AU12" s="3"/>
      <c r="AV12" s="3"/>
      <c r="AW12" s="3"/>
      <c r="AX12" s="3"/>
      <c r="AY12" s="3"/>
      <c r="AZ12" s="3"/>
      <c r="BA12" s="3"/>
      <c r="BB12" s="3"/>
    </row>
    <row r="13" spans="1:54" ht="12.75"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c r="AS13" s="192"/>
      <c r="AT13" s="192"/>
      <c r="AU13" s="3"/>
      <c r="AV13" s="3"/>
      <c r="AW13" s="3"/>
      <c r="AX13" s="3"/>
      <c r="AY13" s="3"/>
      <c r="AZ13" s="3"/>
      <c r="BA13" s="3"/>
      <c r="BB13" s="3"/>
    </row>
    <row r="14" spans="1:54" ht="12.75"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c r="AS14" s="192"/>
      <c r="AT14" s="192"/>
      <c r="AU14" s="3"/>
      <c r="AV14" s="3"/>
      <c r="AW14" s="3"/>
      <c r="AX14" s="3"/>
      <c r="AY14" s="3"/>
      <c r="AZ14" s="3"/>
      <c r="BA14" s="3"/>
      <c r="BB14" s="3"/>
    </row>
    <row r="15" spans="1:54" ht="12.75" customHeight="1" x14ac:dyDescent="0.2">
      <c r="A15" s="37"/>
      <c r="B15" s="139" t="s">
        <v>156</v>
      </c>
      <c r="C15" s="199" t="str">
        <f t="shared" ref="C15:C28" si="0">D$6&amp;"."&amp;B15</f>
        <v>Residential.Monthly Service Charge</v>
      </c>
      <c r="D15" s="200" t="s">
        <v>244</v>
      </c>
      <c r="E15" s="139"/>
      <c r="F15" s="201">
        <f>IFERROR(VLOOKUP($C15,'Proposed Rates'!$B:$J,F$11,FALSE),0)</f>
        <v>34.26</v>
      </c>
      <c r="G15" s="202">
        <f t="shared" ref="G15:G28" si="1">IF($D15="Monthly",1,IF($D15="per KWH",$F$10,0))</f>
        <v>1</v>
      </c>
      <c r="H15" s="204">
        <f t="shared" ref="H15:H28" si="2">G15*F15</f>
        <v>34.26</v>
      </c>
      <c r="I15" s="38"/>
      <c r="J15" s="201">
        <f>IFERROR(VLOOKUP($C15,'Proposed Rates'!$B:$J,J$11,FALSE),0)</f>
        <v>41.13</v>
      </c>
      <c r="K15" s="202">
        <f t="shared" ref="K15:K28" si="3">IF($D15="Monthly",1,IF($D15="per KWH",$F$10,0))</f>
        <v>1</v>
      </c>
      <c r="L15" s="204">
        <f t="shared" ref="L15:L28" si="4">K15*J15</f>
        <v>41.13</v>
      </c>
      <c r="M15" s="38"/>
      <c r="N15" s="205">
        <f t="shared" ref="N15:N30" si="5">L15-H15</f>
        <v>6.8700000000000045</v>
      </c>
      <c r="O15" s="206">
        <f t="shared" ref="O15:O30" si="6">IF((H15)=0,"",(N15/H15))</f>
        <v>0.20052539404553429</v>
      </c>
      <c r="P15" s="37"/>
      <c r="Q15" s="201">
        <f>IFERROR(VLOOKUP($C15,'Proposed Rates'!$B:$J,Q$11,FALSE),0)</f>
        <v>44.38</v>
      </c>
      <c r="R15" s="202">
        <f t="shared" ref="R15:R28" si="7">IF($D15="Monthly",1,IF($D15="per KWH",$F$10,0))</f>
        <v>1</v>
      </c>
      <c r="S15" s="204">
        <f t="shared" ref="S15:S28" si="8">R15*Q15</f>
        <v>44.38</v>
      </c>
      <c r="T15" s="38"/>
      <c r="U15" s="205">
        <f t="shared" ref="U15:U48" si="9">S15-L15</f>
        <v>3.25</v>
      </c>
      <c r="V15" s="206">
        <f t="shared" ref="V15:V48" si="10">IF((L15)=0,"",(U15/L15))</f>
        <v>7.9017748601993676E-2</v>
      </c>
      <c r="W15" s="37"/>
      <c r="X15" s="201">
        <f>IFERROR(VLOOKUP($C15,'Proposed Rates'!$B:$J,X$11,FALSE),0)</f>
        <v>47.69</v>
      </c>
      <c r="Y15" s="202">
        <f t="shared" ref="Y15:Y28" si="11">IF($D15="Monthly",1,IF($D15="per KWH",$F$10,0))</f>
        <v>1</v>
      </c>
      <c r="Z15" s="204">
        <f t="shared" ref="Z15:Z28" si="12">Y15*X15</f>
        <v>47.69</v>
      </c>
      <c r="AA15" s="38"/>
      <c r="AB15" s="205">
        <f t="shared" ref="AB15:AB48" si="13">Z15-S15</f>
        <v>3.3099999999999952</v>
      </c>
      <c r="AC15" s="206">
        <f t="shared" ref="AC15:AC48" si="14">IF((S15)=0,"",(AB15/S15))</f>
        <v>7.4583145561063435E-2</v>
      </c>
      <c r="AD15" s="37"/>
      <c r="AE15" s="201">
        <f>IFERROR(VLOOKUP($C15,'Proposed Rates'!$B:$J,AE$11,FALSE),0)</f>
        <v>50.41</v>
      </c>
      <c r="AF15" s="202">
        <f t="shared" ref="AF15:AF28" si="15">IF($D15="Monthly",1,IF($D15="per KWH",$F$10,0))</f>
        <v>1</v>
      </c>
      <c r="AG15" s="204">
        <f t="shared" ref="AG15:AG28" si="16">AF15*AE15</f>
        <v>50.41</v>
      </c>
      <c r="AH15" s="38"/>
      <c r="AI15" s="205">
        <f t="shared" ref="AI15:AI48" si="17">AG15-Z15</f>
        <v>2.7199999999999989</v>
      </c>
      <c r="AJ15" s="206">
        <f t="shared" ref="AJ15:AJ48" si="18">IF((Z15)=0,"",(AI15/Z15))</f>
        <v>5.703501782344305E-2</v>
      </c>
      <c r="AK15" s="37"/>
      <c r="AL15" s="201">
        <f>IFERROR(VLOOKUP($C15,'Proposed Rates'!$B:$J,AL$11,FALSE),0)</f>
        <v>53.15</v>
      </c>
      <c r="AM15" s="202">
        <f t="shared" ref="AM15:AM28" si="19">IF($D15="Monthly",1,IF($D15="per KWH",$F$10,0))</f>
        <v>1</v>
      </c>
      <c r="AN15" s="204">
        <f t="shared" ref="AN15:AN28" si="20">AM15*AL15</f>
        <v>53.15</v>
      </c>
      <c r="AO15" s="38"/>
      <c r="AP15" s="205">
        <f t="shared" ref="AP15:AP48" si="21">AN15-AG15</f>
        <v>2.740000000000002</v>
      </c>
      <c r="AQ15" s="206">
        <f t="shared" ref="AQ15:AQ48" si="22">IF((AG15)=0,"",(AP15/AG15))</f>
        <v>5.435429478278124E-2</v>
      </c>
      <c r="AR15" s="207"/>
      <c r="AS15" s="207"/>
      <c r="AT15" s="207"/>
      <c r="AU15" s="3"/>
      <c r="AV15" s="3"/>
      <c r="AW15" s="3"/>
      <c r="AX15" s="3"/>
      <c r="AY15" s="3"/>
      <c r="AZ15" s="3"/>
      <c r="BA15" s="3"/>
      <c r="BB15" s="3"/>
    </row>
    <row r="16" spans="1:54" ht="12.75" customHeight="1" x14ac:dyDescent="0.2">
      <c r="A16" s="37"/>
      <c r="B16" s="139" t="s">
        <v>245</v>
      </c>
      <c r="C16" s="199" t="str">
        <f t="shared" si="0"/>
        <v>Residential.Smart Meter Rate Adder</v>
      </c>
      <c r="D16" s="200" t="s">
        <v>244</v>
      </c>
      <c r="E16" s="139"/>
      <c r="F16" s="201">
        <f>IFERROR(VLOOKUP($C16,'Proposed Rates'!$B:$J,F$11,FALSE),0)</f>
        <v>0</v>
      </c>
      <c r="G16" s="202">
        <f t="shared" si="1"/>
        <v>1</v>
      </c>
      <c r="H16" s="204">
        <f t="shared" si="2"/>
        <v>0</v>
      </c>
      <c r="I16" s="38"/>
      <c r="J16" s="201">
        <f>IFERROR(VLOOKUP($C16,'Proposed Rates'!$B:$J,J$11,FALSE),0)</f>
        <v>0</v>
      </c>
      <c r="K16" s="202">
        <f t="shared" si="3"/>
        <v>1</v>
      </c>
      <c r="L16" s="204">
        <f t="shared" si="4"/>
        <v>0</v>
      </c>
      <c r="M16" s="38"/>
      <c r="N16" s="205">
        <f t="shared" si="5"/>
        <v>0</v>
      </c>
      <c r="O16" s="206" t="str">
        <f t="shared" si="6"/>
        <v/>
      </c>
      <c r="P16" s="37"/>
      <c r="Q16" s="201">
        <f>IFERROR(VLOOKUP($C16,'Proposed Rates'!$B:$J,Q$11,FALSE),0)</f>
        <v>0</v>
      </c>
      <c r="R16" s="202">
        <f t="shared" si="7"/>
        <v>1</v>
      </c>
      <c r="S16" s="204">
        <f t="shared" si="8"/>
        <v>0</v>
      </c>
      <c r="T16" s="38"/>
      <c r="U16" s="205">
        <f t="shared" si="9"/>
        <v>0</v>
      </c>
      <c r="V16" s="206" t="str">
        <f t="shared" si="10"/>
        <v/>
      </c>
      <c r="W16" s="37"/>
      <c r="X16" s="201">
        <f>IFERROR(VLOOKUP($C16,'Proposed Rates'!$B:$J,X$11,FALSE),0)</f>
        <v>0</v>
      </c>
      <c r="Y16" s="202">
        <f t="shared" si="11"/>
        <v>1</v>
      </c>
      <c r="Z16" s="204">
        <f t="shared" si="12"/>
        <v>0</v>
      </c>
      <c r="AA16" s="38"/>
      <c r="AB16" s="205">
        <f t="shared" si="13"/>
        <v>0</v>
      </c>
      <c r="AC16" s="206" t="str">
        <f t="shared" si="14"/>
        <v/>
      </c>
      <c r="AD16" s="37"/>
      <c r="AE16" s="201">
        <f>IFERROR(VLOOKUP($C16,'Proposed Rates'!$B:$J,AE$11,FALSE),0)</f>
        <v>0</v>
      </c>
      <c r="AF16" s="202">
        <f t="shared" si="15"/>
        <v>1</v>
      </c>
      <c r="AG16" s="204">
        <f t="shared" si="16"/>
        <v>0</v>
      </c>
      <c r="AH16" s="38"/>
      <c r="AI16" s="205">
        <f t="shared" si="17"/>
        <v>0</v>
      </c>
      <c r="AJ16" s="206" t="str">
        <f t="shared" si="18"/>
        <v/>
      </c>
      <c r="AK16" s="37"/>
      <c r="AL16" s="201">
        <f>IFERROR(VLOOKUP($C16,'Proposed Rates'!$B:$J,AL$11,FALSE),0)</f>
        <v>0</v>
      </c>
      <c r="AM16" s="202">
        <f t="shared" si="19"/>
        <v>1</v>
      </c>
      <c r="AN16" s="204">
        <f t="shared" si="20"/>
        <v>0</v>
      </c>
      <c r="AO16" s="38"/>
      <c r="AP16" s="205">
        <f t="shared" si="21"/>
        <v>0</v>
      </c>
      <c r="AQ16" s="206" t="str">
        <f t="shared" si="22"/>
        <v/>
      </c>
      <c r="AR16" s="207"/>
      <c r="AS16" s="207"/>
      <c r="AT16" s="207"/>
      <c r="AU16" s="3"/>
      <c r="AV16" s="3"/>
      <c r="AW16" s="3"/>
      <c r="AX16" s="3"/>
      <c r="AY16" s="3"/>
      <c r="AZ16" s="3"/>
      <c r="BA16" s="3"/>
      <c r="BB16" s="3"/>
    </row>
    <row r="17" spans="1:54" ht="12.75" customHeight="1" x14ac:dyDescent="0.2">
      <c r="A17" s="37"/>
      <c r="B17" s="208" t="str">
        <f>'Proposed Rates'!C115</f>
        <v>Rate Rider Calculation for PILs</v>
      </c>
      <c r="C17" s="199" t="str">
        <f t="shared" si="0"/>
        <v>Residential.Rate Rider Calculation for PILs</v>
      </c>
      <c r="D17" s="200" t="s">
        <v>246</v>
      </c>
      <c r="E17" s="139"/>
      <c r="F17" s="201">
        <f>IFERROR(VLOOKUP($C17,'Proposed Rates'!$B:$J,F$11,FALSE),0)</f>
        <v>0</v>
      </c>
      <c r="G17" s="202">
        <f t="shared" si="1"/>
        <v>640</v>
      </c>
      <c r="H17" s="204">
        <f t="shared" si="2"/>
        <v>0</v>
      </c>
      <c r="I17" s="38"/>
      <c r="J17" s="201">
        <f>IFERROR(VLOOKUP($C17,'Proposed Rates'!$B:$J,J$11,FALSE),0)</f>
        <v>0</v>
      </c>
      <c r="K17" s="202">
        <f t="shared" si="3"/>
        <v>640</v>
      </c>
      <c r="L17" s="204">
        <f t="shared" si="4"/>
        <v>0</v>
      </c>
      <c r="M17" s="38"/>
      <c r="N17" s="205">
        <f t="shared" si="5"/>
        <v>0</v>
      </c>
      <c r="O17" s="206" t="str">
        <f t="shared" si="6"/>
        <v/>
      </c>
      <c r="P17" s="37"/>
      <c r="Q17" s="201">
        <f>IFERROR(VLOOKUP($C17,'Proposed Rates'!$B:$J,Q$11,FALSE),0)</f>
        <v>0</v>
      </c>
      <c r="R17" s="202">
        <f t="shared" si="7"/>
        <v>640</v>
      </c>
      <c r="S17" s="204">
        <f t="shared" si="8"/>
        <v>0</v>
      </c>
      <c r="T17" s="38"/>
      <c r="U17" s="205">
        <f t="shared" si="9"/>
        <v>0</v>
      </c>
      <c r="V17" s="206" t="str">
        <f t="shared" si="10"/>
        <v/>
      </c>
      <c r="W17" s="37"/>
      <c r="X17" s="201">
        <f>IFERROR(VLOOKUP($C17,'Proposed Rates'!$B:$J,X$11,FALSE),0)</f>
        <v>0</v>
      </c>
      <c r="Y17" s="202">
        <f t="shared" si="11"/>
        <v>640</v>
      </c>
      <c r="Z17" s="204">
        <f t="shared" si="12"/>
        <v>0</v>
      </c>
      <c r="AA17" s="38"/>
      <c r="AB17" s="205">
        <f t="shared" si="13"/>
        <v>0</v>
      </c>
      <c r="AC17" s="206" t="str">
        <f t="shared" si="14"/>
        <v/>
      </c>
      <c r="AD17" s="37"/>
      <c r="AE17" s="201">
        <f>IFERROR(VLOOKUP($C17,'Proposed Rates'!$B:$J,AE$11,FALSE),0)</f>
        <v>0</v>
      </c>
      <c r="AF17" s="202">
        <f t="shared" si="15"/>
        <v>640</v>
      </c>
      <c r="AG17" s="204">
        <f t="shared" si="16"/>
        <v>0</v>
      </c>
      <c r="AH17" s="38"/>
      <c r="AI17" s="205">
        <f t="shared" si="17"/>
        <v>0</v>
      </c>
      <c r="AJ17" s="206" t="str">
        <f t="shared" si="18"/>
        <v/>
      </c>
      <c r="AK17" s="37"/>
      <c r="AL17" s="201">
        <f>IFERROR(VLOOKUP($C17,'Proposed Rates'!$B:$J,AL$11,FALSE),0)</f>
        <v>0</v>
      </c>
      <c r="AM17" s="202">
        <f t="shared" si="19"/>
        <v>640</v>
      </c>
      <c r="AN17" s="204">
        <f t="shared" si="20"/>
        <v>0</v>
      </c>
      <c r="AO17" s="38"/>
      <c r="AP17" s="205">
        <f t="shared" si="21"/>
        <v>0</v>
      </c>
      <c r="AQ17" s="206" t="str">
        <f t="shared" si="22"/>
        <v/>
      </c>
      <c r="AR17" s="207"/>
      <c r="AS17" s="207"/>
      <c r="AT17" s="207"/>
      <c r="AU17" s="3"/>
      <c r="AV17" s="3"/>
      <c r="AW17" s="3"/>
      <c r="AX17" s="3"/>
      <c r="AY17" s="3"/>
      <c r="AZ17" s="3"/>
      <c r="BA17" s="3"/>
      <c r="BB17" s="3"/>
    </row>
    <row r="18" spans="1:54" ht="12.75" customHeight="1" x14ac:dyDescent="0.2">
      <c r="A18" s="37"/>
      <c r="B18" s="208" t="str">
        <f>'Proposed Rates'!C128</f>
        <v>Rate Rider Calculation for Generic</v>
      </c>
      <c r="C18" s="199" t="str">
        <f t="shared" si="0"/>
        <v>Residential.Rate Rider Calculation for Generic</v>
      </c>
      <c r="D18" s="200" t="s">
        <v>244</v>
      </c>
      <c r="E18" s="139"/>
      <c r="F18" s="201">
        <f>IFERROR(VLOOKUP($C18,'Proposed Rates'!$B:$J,F$11,FALSE),0)</f>
        <v>0</v>
      </c>
      <c r="G18" s="202">
        <f t="shared" si="1"/>
        <v>1</v>
      </c>
      <c r="H18" s="204">
        <f t="shared" si="2"/>
        <v>0</v>
      </c>
      <c r="I18" s="38"/>
      <c r="J18" s="201">
        <f>IFERROR(VLOOKUP($C18,'Proposed Rates'!$B:$J,J$11,FALSE),0)</f>
        <v>0</v>
      </c>
      <c r="K18" s="202">
        <f t="shared" si="3"/>
        <v>1</v>
      </c>
      <c r="L18" s="204">
        <f t="shared" si="4"/>
        <v>0</v>
      </c>
      <c r="M18" s="38"/>
      <c r="N18" s="205">
        <f t="shared" si="5"/>
        <v>0</v>
      </c>
      <c r="O18" s="206" t="str">
        <f t="shared" si="6"/>
        <v/>
      </c>
      <c r="P18" s="37"/>
      <c r="Q18" s="201">
        <f>IFERROR(VLOOKUP($C18,'Proposed Rates'!$B:$J,Q$11,FALSE),0)</f>
        <v>0</v>
      </c>
      <c r="R18" s="202">
        <f t="shared" si="7"/>
        <v>1</v>
      </c>
      <c r="S18" s="204">
        <f t="shared" si="8"/>
        <v>0</v>
      </c>
      <c r="T18" s="38"/>
      <c r="U18" s="205">
        <f t="shared" si="9"/>
        <v>0</v>
      </c>
      <c r="V18" s="206" t="str">
        <f t="shared" si="10"/>
        <v/>
      </c>
      <c r="W18" s="37"/>
      <c r="X18" s="201">
        <f>IFERROR(VLOOKUP($C18,'Proposed Rates'!$B:$J,X$11,FALSE),0)</f>
        <v>0</v>
      </c>
      <c r="Y18" s="202">
        <f t="shared" si="11"/>
        <v>1</v>
      </c>
      <c r="Z18" s="204">
        <f t="shared" si="12"/>
        <v>0</v>
      </c>
      <c r="AA18" s="38"/>
      <c r="AB18" s="205">
        <f t="shared" si="13"/>
        <v>0</v>
      </c>
      <c r="AC18" s="206" t="str">
        <f t="shared" si="14"/>
        <v/>
      </c>
      <c r="AD18" s="37"/>
      <c r="AE18" s="201">
        <f>IFERROR(VLOOKUP($C18,'Proposed Rates'!$B:$J,AE$11,FALSE),0)</f>
        <v>0</v>
      </c>
      <c r="AF18" s="202">
        <f t="shared" si="15"/>
        <v>1</v>
      </c>
      <c r="AG18" s="204">
        <f t="shared" si="16"/>
        <v>0</v>
      </c>
      <c r="AH18" s="38"/>
      <c r="AI18" s="205">
        <f t="shared" si="17"/>
        <v>0</v>
      </c>
      <c r="AJ18" s="206" t="str">
        <f t="shared" si="18"/>
        <v/>
      </c>
      <c r="AK18" s="37"/>
      <c r="AL18" s="201">
        <f>IFERROR(VLOOKUP($C18,'Proposed Rates'!$B:$J,AL$11,FALSE),0)</f>
        <v>0</v>
      </c>
      <c r="AM18" s="202">
        <f t="shared" si="19"/>
        <v>1</v>
      </c>
      <c r="AN18" s="204">
        <f t="shared" si="20"/>
        <v>0</v>
      </c>
      <c r="AO18" s="38"/>
      <c r="AP18" s="205">
        <f t="shared" si="21"/>
        <v>0</v>
      </c>
      <c r="AQ18" s="206" t="str">
        <f t="shared" si="22"/>
        <v/>
      </c>
      <c r="AR18" s="207"/>
      <c r="AS18" s="207"/>
      <c r="AT18" s="207"/>
      <c r="AU18" s="3"/>
      <c r="AV18" s="3"/>
      <c r="AW18" s="3"/>
      <c r="AX18" s="3"/>
      <c r="AY18" s="3"/>
      <c r="AZ18" s="3"/>
      <c r="BA18" s="3"/>
      <c r="BB18" s="3"/>
    </row>
    <row r="19" spans="1:54" ht="12.75" customHeight="1" x14ac:dyDescent="0.2">
      <c r="A19" s="37"/>
      <c r="B19" s="139" t="s">
        <v>54</v>
      </c>
      <c r="C19" s="199" t="str">
        <f t="shared" si="0"/>
        <v>Residential.Distribution Volumetric Rate</v>
      </c>
      <c r="D19" s="200" t="s">
        <v>246</v>
      </c>
      <c r="E19" s="139"/>
      <c r="F19" s="201">
        <f>IFERROR(VLOOKUP($C19,'Proposed Rates'!$B:$J,F$11,FALSE),0)</f>
        <v>0</v>
      </c>
      <c r="G19" s="202">
        <f t="shared" si="1"/>
        <v>640</v>
      </c>
      <c r="H19" s="204">
        <f t="shared" si="2"/>
        <v>0</v>
      </c>
      <c r="I19" s="38"/>
      <c r="J19" s="201">
        <f>IFERROR(VLOOKUP($C19,'Proposed Rates'!$B:$J,J$11,FALSE),0)</f>
        <v>0</v>
      </c>
      <c r="K19" s="202">
        <f t="shared" si="3"/>
        <v>640</v>
      </c>
      <c r="L19" s="204">
        <f t="shared" si="4"/>
        <v>0</v>
      </c>
      <c r="M19" s="38"/>
      <c r="N19" s="205">
        <f t="shared" si="5"/>
        <v>0</v>
      </c>
      <c r="O19" s="206" t="str">
        <f t="shared" si="6"/>
        <v/>
      </c>
      <c r="P19" s="37"/>
      <c r="Q19" s="201">
        <f>IFERROR(VLOOKUP($C19,'Proposed Rates'!$B:$J,Q$11,FALSE),0)</f>
        <v>0</v>
      </c>
      <c r="R19" s="202">
        <f t="shared" si="7"/>
        <v>640</v>
      </c>
      <c r="S19" s="204">
        <f t="shared" si="8"/>
        <v>0</v>
      </c>
      <c r="T19" s="38"/>
      <c r="U19" s="205">
        <f t="shared" si="9"/>
        <v>0</v>
      </c>
      <c r="V19" s="206" t="str">
        <f t="shared" si="10"/>
        <v/>
      </c>
      <c r="W19" s="37"/>
      <c r="X19" s="201">
        <f>IFERROR(VLOOKUP($C19,'Proposed Rates'!$B:$J,X$11,FALSE),0)</f>
        <v>0</v>
      </c>
      <c r="Y19" s="202">
        <f t="shared" si="11"/>
        <v>640</v>
      </c>
      <c r="Z19" s="204">
        <f t="shared" si="12"/>
        <v>0</v>
      </c>
      <c r="AA19" s="38"/>
      <c r="AB19" s="205">
        <f t="shared" si="13"/>
        <v>0</v>
      </c>
      <c r="AC19" s="206" t="str">
        <f t="shared" si="14"/>
        <v/>
      </c>
      <c r="AD19" s="37"/>
      <c r="AE19" s="201">
        <f>IFERROR(VLOOKUP($C19,'Proposed Rates'!$B:$J,AE$11,FALSE),0)</f>
        <v>0</v>
      </c>
      <c r="AF19" s="202">
        <f t="shared" si="15"/>
        <v>640</v>
      </c>
      <c r="AG19" s="204">
        <f t="shared" si="16"/>
        <v>0</v>
      </c>
      <c r="AH19" s="38"/>
      <c r="AI19" s="205">
        <f t="shared" si="17"/>
        <v>0</v>
      </c>
      <c r="AJ19" s="206" t="str">
        <f t="shared" si="18"/>
        <v/>
      </c>
      <c r="AK19" s="37"/>
      <c r="AL19" s="201">
        <f>IFERROR(VLOOKUP($C19,'Proposed Rates'!$B:$J,AL$11,FALSE),0)</f>
        <v>0</v>
      </c>
      <c r="AM19" s="202">
        <f t="shared" si="19"/>
        <v>640</v>
      </c>
      <c r="AN19" s="204">
        <f t="shared" si="20"/>
        <v>0</v>
      </c>
      <c r="AO19" s="38"/>
      <c r="AP19" s="205">
        <f t="shared" si="21"/>
        <v>0</v>
      </c>
      <c r="AQ19" s="206" t="str">
        <f t="shared" si="22"/>
        <v/>
      </c>
      <c r="AR19" s="207"/>
      <c r="AS19" s="207"/>
      <c r="AT19" s="207"/>
      <c r="AU19" s="3"/>
      <c r="AV19" s="3"/>
      <c r="AW19" s="3"/>
      <c r="AX19" s="3"/>
      <c r="AY19" s="3"/>
      <c r="AZ19" s="3"/>
      <c r="BA19" s="3"/>
      <c r="BB19" s="3"/>
    </row>
    <row r="20" spans="1:54" ht="12.75" customHeight="1" x14ac:dyDescent="0.2">
      <c r="A20" s="37"/>
      <c r="B20" s="139" t="s">
        <v>247</v>
      </c>
      <c r="C20" s="199" t="str">
        <f t="shared" si="0"/>
        <v>Residential.Smart Meter Disposition Rider</v>
      </c>
      <c r="D20" s="200" t="s">
        <v>246</v>
      </c>
      <c r="E20" s="139"/>
      <c r="F20" s="201">
        <f>IFERROR(VLOOKUP($C20,'Proposed Rates'!$B:$J,F$11,FALSE),0)</f>
        <v>0</v>
      </c>
      <c r="G20" s="202">
        <f t="shared" si="1"/>
        <v>640</v>
      </c>
      <c r="H20" s="204">
        <f t="shared" si="2"/>
        <v>0</v>
      </c>
      <c r="I20" s="38"/>
      <c r="J20" s="201">
        <f>IFERROR(VLOOKUP($C20,'Proposed Rates'!$B:$J,J$11,FALSE),0)</f>
        <v>0</v>
      </c>
      <c r="K20" s="202">
        <f t="shared" si="3"/>
        <v>640</v>
      </c>
      <c r="L20" s="204">
        <f t="shared" si="4"/>
        <v>0</v>
      </c>
      <c r="M20" s="38"/>
      <c r="N20" s="205">
        <f t="shared" si="5"/>
        <v>0</v>
      </c>
      <c r="O20" s="206" t="str">
        <f t="shared" si="6"/>
        <v/>
      </c>
      <c r="P20" s="37"/>
      <c r="Q20" s="201">
        <f>IFERROR(VLOOKUP($C20,'Proposed Rates'!$B:$J,Q$11,FALSE),0)</f>
        <v>0</v>
      </c>
      <c r="R20" s="202">
        <f t="shared" si="7"/>
        <v>640</v>
      </c>
      <c r="S20" s="204">
        <f t="shared" si="8"/>
        <v>0</v>
      </c>
      <c r="T20" s="38"/>
      <c r="U20" s="205">
        <f t="shared" si="9"/>
        <v>0</v>
      </c>
      <c r="V20" s="206" t="str">
        <f t="shared" si="10"/>
        <v/>
      </c>
      <c r="W20" s="37"/>
      <c r="X20" s="201">
        <f>IFERROR(VLOOKUP($C20,'Proposed Rates'!$B:$J,X$11,FALSE),0)</f>
        <v>0</v>
      </c>
      <c r="Y20" s="202">
        <f t="shared" si="11"/>
        <v>640</v>
      </c>
      <c r="Z20" s="204">
        <f t="shared" si="12"/>
        <v>0</v>
      </c>
      <c r="AA20" s="38"/>
      <c r="AB20" s="205">
        <f t="shared" si="13"/>
        <v>0</v>
      </c>
      <c r="AC20" s="206" t="str">
        <f t="shared" si="14"/>
        <v/>
      </c>
      <c r="AD20" s="37"/>
      <c r="AE20" s="201">
        <f>IFERROR(VLOOKUP($C20,'Proposed Rates'!$B:$J,AE$11,FALSE),0)</f>
        <v>0</v>
      </c>
      <c r="AF20" s="202">
        <f t="shared" si="15"/>
        <v>640</v>
      </c>
      <c r="AG20" s="204">
        <f t="shared" si="16"/>
        <v>0</v>
      </c>
      <c r="AH20" s="38"/>
      <c r="AI20" s="205">
        <f t="shared" si="17"/>
        <v>0</v>
      </c>
      <c r="AJ20" s="206" t="str">
        <f t="shared" si="18"/>
        <v/>
      </c>
      <c r="AK20" s="37"/>
      <c r="AL20" s="201">
        <f>IFERROR(VLOOKUP($C20,'Proposed Rates'!$B:$J,AL$11,FALSE),0)</f>
        <v>0</v>
      </c>
      <c r="AM20" s="202">
        <f t="shared" si="19"/>
        <v>640</v>
      </c>
      <c r="AN20" s="204">
        <f t="shared" si="20"/>
        <v>0</v>
      </c>
      <c r="AO20" s="38"/>
      <c r="AP20" s="205">
        <f t="shared" si="21"/>
        <v>0</v>
      </c>
      <c r="AQ20" s="206" t="str">
        <f t="shared" si="22"/>
        <v/>
      </c>
      <c r="AR20" s="207"/>
      <c r="AS20" s="207"/>
      <c r="AT20" s="207"/>
      <c r="AU20" s="3"/>
      <c r="AV20" s="3"/>
      <c r="AW20" s="3"/>
      <c r="AX20" s="3"/>
      <c r="AY20" s="3"/>
      <c r="AZ20" s="3"/>
      <c r="BA20" s="3"/>
      <c r="BB20" s="3"/>
    </row>
    <row r="21" spans="1:54" ht="12.75" customHeight="1" x14ac:dyDescent="0.2">
      <c r="A21" s="37"/>
      <c r="B21" s="139" t="s">
        <v>179</v>
      </c>
      <c r="C21" s="199" t="str">
        <f t="shared" si="0"/>
        <v>Residential.LRAM Rate Rider</v>
      </c>
      <c r="D21" s="200" t="s">
        <v>244</v>
      </c>
      <c r="E21" s="139"/>
      <c r="F21" s="201">
        <f>'Proposed Rates'!E77+'Proposed Rates'!E90</f>
        <v>0.25</v>
      </c>
      <c r="G21" s="202">
        <f t="shared" si="1"/>
        <v>1</v>
      </c>
      <c r="H21" s="203">
        <f t="shared" si="2"/>
        <v>0.25</v>
      </c>
      <c r="I21" s="37"/>
      <c r="J21" s="201">
        <f>'Proposed Rates'!F77+'Proposed Rates'!F90</f>
        <v>0</v>
      </c>
      <c r="K21" s="202">
        <f t="shared" si="3"/>
        <v>1</v>
      </c>
      <c r="L21" s="204">
        <f t="shared" si="4"/>
        <v>0</v>
      </c>
      <c r="M21" s="38"/>
      <c r="N21" s="205">
        <f t="shared" si="5"/>
        <v>-0.25</v>
      </c>
      <c r="O21" s="206">
        <f t="shared" si="6"/>
        <v>-1</v>
      </c>
      <c r="P21" s="37"/>
      <c r="Q21" s="201">
        <f>'Proposed Rates'!G77+'Proposed Rates'!G90</f>
        <v>0</v>
      </c>
      <c r="R21" s="202">
        <f t="shared" si="7"/>
        <v>1</v>
      </c>
      <c r="S21" s="204">
        <f t="shared" si="8"/>
        <v>0</v>
      </c>
      <c r="T21" s="38"/>
      <c r="U21" s="205">
        <f t="shared" si="9"/>
        <v>0</v>
      </c>
      <c r="V21" s="206" t="str">
        <f t="shared" si="10"/>
        <v/>
      </c>
      <c r="W21" s="37"/>
      <c r="X21" s="201">
        <f>IFERROR(VLOOKUP($C21,'Proposed Rates'!$B:$J,X$11,FALSE),0)</f>
        <v>0</v>
      </c>
      <c r="Y21" s="202">
        <f t="shared" si="11"/>
        <v>1</v>
      </c>
      <c r="Z21" s="204">
        <f t="shared" si="12"/>
        <v>0</v>
      </c>
      <c r="AA21" s="38"/>
      <c r="AB21" s="205">
        <f t="shared" si="13"/>
        <v>0</v>
      </c>
      <c r="AC21" s="206" t="str">
        <f t="shared" si="14"/>
        <v/>
      </c>
      <c r="AD21" s="37"/>
      <c r="AE21" s="201">
        <f>IFERROR(VLOOKUP($C21,'Proposed Rates'!$B:$J,AE$11,FALSE),0)</f>
        <v>0</v>
      </c>
      <c r="AF21" s="202">
        <f t="shared" si="15"/>
        <v>1</v>
      </c>
      <c r="AG21" s="204">
        <f t="shared" si="16"/>
        <v>0</v>
      </c>
      <c r="AH21" s="38"/>
      <c r="AI21" s="205">
        <f t="shared" si="17"/>
        <v>0</v>
      </c>
      <c r="AJ21" s="206" t="str">
        <f t="shared" si="18"/>
        <v/>
      </c>
      <c r="AK21" s="37"/>
      <c r="AL21" s="201">
        <f>IFERROR(VLOOKUP($C21,'Proposed Rates'!$B:$J,AL$11,FALSE),0)</f>
        <v>0</v>
      </c>
      <c r="AM21" s="202">
        <f t="shared" si="19"/>
        <v>1</v>
      </c>
      <c r="AN21" s="204">
        <f t="shared" si="20"/>
        <v>0</v>
      </c>
      <c r="AO21" s="38"/>
      <c r="AP21" s="205">
        <f t="shared" si="21"/>
        <v>0</v>
      </c>
      <c r="AQ21" s="206" t="str">
        <f t="shared" si="22"/>
        <v/>
      </c>
      <c r="AR21" s="207"/>
      <c r="AS21" s="207"/>
      <c r="AT21" s="207"/>
      <c r="AU21" s="3"/>
      <c r="AV21" s="3"/>
      <c r="AW21" s="3"/>
      <c r="AX21" s="3"/>
      <c r="AY21" s="3"/>
      <c r="AZ21" s="3"/>
      <c r="BA21" s="3"/>
      <c r="BB21" s="3"/>
    </row>
    <row r="22" spans="1:54" ht="12.75" customHeight="1" x14ac:dyDescent="0.2">
      <c r="A22" s="37"/>
      <c r="B22" s="288" t="s">
        <v>175</v>
      </c>
      <c r="C22" s="199" t="str">
        <f t="shared" si="0"/>
        <v>Residential.Deferral/Variance Account Disposition Rate Rider Group 2</v>
      </c>
      <c r="D22" s="200" t="s">
        <v>244</v>
      </c>
      <c r="E22" s="139"/>
      <c r="F22" s="201">
        <f>IFERROR(VLOOKUP($C22,'Proposed Rates'!$B:$J,F$11,FALSE),0)</f>
        <v>0</v>
      </c>
      <c r="G22" s="202">
        <f t="shared" si="1"/>
        <v>1</v>
      </c>
      <c r="H22" s="204">
        <f t="shared" si="2"/>
        <v>0</v>
      </c>
      <c r="I22" s="38"/>
      <c r="J22" s="201">
        <f>IFERROR(VLOOKUP($C22,'Proposed Rates'!$B:$J,J$11,FALSE),0)</f>
        <v>-0.54</v>
      </c>
      <c r="K22" s="202">
        <f t="shared" si="3"/>
        <v>1</v>
      </c>
      <c r="L22" s="204">
        <f t="shared" si="4"/>
        <v>-0.54</v>
      </c>
      <c r="M22" s="38"/>
      <c r="N22" s="205">
        <f t="shared" si="5"/>
        <v>-0.54</v>
      </c>
      <c r="O22" s="206" t="str">
        <f t="shared" si="6"/>
        <v/>
      </c>
      <c r="P22" s="37"/>
      <c r="Q22" s="201">
        <f>IFERROR(VLOOKUP($C22,'Proposed Rates'!$B:$J,Q$11,FALSE),0)</f>
        <v>0</v>
      </c>
      <c r="R22" s="202">
        <f t="shared" si="7"/>
        <v>1</v>
      </c>
      <c r="S22" s="204">
        <f t="shared" si="8"/>
        <v>0</v>
      </c>
      <c r="T22" s="38"/>
      <c r="U22" s="205">
        <f t="shared" si="9"/>
        <v>0.54</v>
      </c>
      <c r="V22" s="206">
        <f t="shared" si="10"/>
        <v>-1</v>
      </c>
      <c r="W22" s="37"/>
      <c r="X22" s="201">
        <f>IFERROR(VLOOKUP($C22,'Proposed Rates'!$B:$J,X$11,FALSE),0)</f>
        <v>0</v>
      </c>
      <c r="Y22" s="202">
        <f t="shared" si="11"/>
        <v>1</v>
      </c>
      <c r="Z22" s="204">
        <f t="shared" si="12"/>
        <v>0</v>
      </c>
      <c r="AA22" s="38"/>
      <c r="AB22" s="205">
        <f t="shared" si="13"/>
        <v>0</v>
      </c>
      <c r="AC22" s="206" t="str">
        <f t="shared" si="14"/>
        <v/>
      </c>
      <c r="AD22" s="37"/>
      <c r="AE22" s="201">
        <f>IFERROR(VLOOKUP($C22,'Proposed Rates'!$B:$J,AE$11,FALSE),0)</f>
        <v>0</v>
      </c>
      <c r="AF22" s="202">
        <f t="shared" si="15"/>
        <v>1</v>
      </c>
      <c r="AG22" s="204">
        <f t="shared" si="16"/>
        <v>0</v>
      </c>
      <c r="AH22" s="38"/>
      <c r="AI22" s="205">
        <f t="shared" si="17"/>
        <v>0</v>
      </c>
      <c r="AJ22" s="206" t="str">
        <f t="shared" si="18"/>
        <v/>
      </c>
      <c r="AK22" s="37"/>
      <c r="AL22" s="201">
        <f>IFERROR(VLOOKUP($C22,'Proposed Rates'!$B:$J,AL$11,FALSE),0)</f>
        <v>0</v>
      </c>
      <c r="AM22" s="202">
        <f t="shared" si="19"/>
        <v>1</v>
      </c>
      <c r="AN22" s="204">
        <f t="shared" si="20"/>
        <v>0</v>
      </c>
      <c r="AO22" s="38"/>
      <c r="AP22" s="205">
        <f t="shared" si="21"/>
        <v>0</v>
      </c>
      <c r="AQ22" s="206" t="str">
        <f t="shared" si="22"/>
        <v/>
      </c>
      <c r="AR22" s="207"/>
      <c r="AS22" s="207"/>
      <c r="AT22" s="207"/>
      <c r="AU22" s="3"/>
      <c r="AV22" s="3"/>
      <c r="AW22" s="3"/>
      <c r="AX22" s="3"/>
      <c r="AY22" s="3"/>
      <c r="AZ22" s="3"/>
      <c r="BA22" s="3"/>
      <c r="BB22" s="3"/>
    </row>
    <row r="23" spans="1:54" ht="12.75" customHeight="1" x14ac:dyDescent="0.2">
      <c r="A23" s="37"/>
      <c r="B23" s="208"/>
      <c r="C23" s="199" t="str">
        <f t="shared" si="0"/>
        <v>Residential.</v>
      </c>
      <c r="D23" s="200"/>
      <c r="E23" s="139"/>
      <c r="F23" s="201">
        <f>IFERROR(VLOOKUP($C23,'Proposed Rates'!$B:$J,F$11,FALSE),0)</f>
        <v>0</v>
      </c>
      <c r="G23" s="202">
        <f t="shared" si="1"/>
        <v>0</v>
      </c>
      <c r="H23" s="204">
        <f t="shared" si="2"/>
        <v>0</v>
      </c>
      <c r="I23" s="38"/>
      <c r="J23" s="201">
        <f>IFERROR(VLOOKUP($C23,'Proposed Rates'!$B:$J,J$11,FALSE),0)</f>
        <v>0</v>
      </c>
      <c r="K23" s="202">
        <f t="shared" si="3"/>
        <v>0</v>
      </c>
      <c r="L23" s="204">
        <f t="shared" si="4"/>
        <v>0</v>
      </c>
      <c r="M23" s="38"/>
      <c r="N23" s="205">
        <f t="shared" si="5"/>
        <v>0</v>
      </c>
      <c r="O23" s="206" t="str">
        <f t="shared" si="6"/>
        <v/>
      </c>
      <c r="P23" s="37"/>
      <c r="Q23" s="201">
        <f>IFERROR(VLOOKUP($C23,'Proposed Rates'!$B:$J,Q$11,FALSE),0)</f>
        <v>0</v>
      </c>
      <c r="R23" s="202">
        <f t="shared" si="7"/>
        <v>0</v>
      </c>
      <c r="S23" s="204">
        <f t="shared" si="8"/>
        <v>0</v>
      </c>
      <c r="T23" s="38"/>
      <c r="U23" s="205">
        <f t="shared" si="9"/>
        <v>0</v>
      </c>
      <c r="V23" s="206" t="str">
        <f t="shared" si="10"/>
        <v/>
      </c>
      <c r="W23" s="37"/>
      <c r="X23" s="201">
        <f>IFERROR(VLOOKUP($C23,'Proposed Rates'!$B:$J,X$11,FALSE),0)</f>
        <v>0</v>
      </c>
      <c r="Y23" s="202">
        <f t="shared" si="11"/>
        <v>0</v>
      </c>
      <c r="Z23" s="204">
        <f t="shared" si="12"/>
        <v>0</v>
      </c>
      <c r="AA23" s="38"/>
      <c r="AB23" s="205">
        <f t="shared" si="13"/>
        <v>0</v>
      </c>
      <c r="AC23" s="206" t="str">
        <f t="shared" si="14"/>
        <v/>
      </c>
      <c r="AD23" s="37"/>
      <c r="AE23" s="201">
        <f>IFERROR(VLOOKUP($C23,'Proposed Rates'!$B:$J,AE$11,FALSE),0)</f>
        <v>0</v>
      </c>
      <c r="AF23" s="202">
        <f t="shared" si="15"/>
        <v>0</v>
      </c>
      <c r="AG23" s="204">
        <f t="shared" si="16"/>
        <v>0</v>
      </c>
      <c r="AH23" s="38"/>
      <c r="AI23" s="205">
        <f t="shared" si="17"/>
        <v>0</v>
      </c>
      <c r="AJ23" s="206" t="str">
        <f t="shared" si="18"/>
        <v/>
      </c>
      <c r="AK23" s="37"/>
      <c r="AL23" s="201">
        <f>IFERROR(VLOOKUP($C23,'Proposed Rates'!$B:$J,AL$11,FALSE),0)</f>
        <v>0</v>
      </c>
      <c r="AM23" s="202">
        <f t="shared" si="19"/>
        <v>0</v>
      </c>
      <c r="AN23" s="204">
        <f t="shared" si="20"/>
        <v>0</v>
      </c>
      <c r="AO23" s="38"/>
      <c r="AP23" s="205">
        <f t="shared" si="21"/>
        <v>0</v>
      </c>
      <c r="AQ23" s="206" t="str">
        <f t="shared" si="22"/>
        <v/>
      </c>
      <c r="AR23" s="207"/>
      <c r="AS23" s="207"/>
      <c r="AT23" s="207"/>
      <c r="AU23" s="3"/>
      <c r="AV23" s="3"/>
      <c r="AW23" s="3"/>
      <c r="AX23" s="3"/>
      <c r="AY23" s="3"/>
      <c r="AZ23" s="3"/>
      <c r="BA23" s="3"/>
      <c r="BB23" s="3"/>
    </row>
    <row r="24" spans="1:54" ht="12.75" customHeight="1" x14ac:dyDescent="0.2">
      <c r="A24" s="37"/>
      <c r="B24" s="208"/>
      <c r="C24" s="199" t="str">
        <f t="shared" si="0"/>
        <v>Residential.</v>
      </c>
      <c r="D24" s="200"/>
      <c r="E24" s="139"/>
      <c r="F24" s="201">
        <f>IFERROR(VLOOKUP($C24,'Proposed Rates'!$B:$J,F$11,FALSE),0)</f>
        <v>0</v>
      </c>
      <c r="G24" s="202">
        <f t="shared" si="1"/>
        <v>0</v>
      </c>
      <c r="H24" s="204">
        <f t="shared" si="2"/>
        <v>0</v>
      </c>
      <c r="I24" s="38"/>
      <c r="J24" s="201">
        <f>IFERROR(VLOOKUP($C24,'Proposed Rates'!$B:$J,J$11,FALSE),0)</f>
        <v>0</v>
      </c>
      <c r="K24" s="202">
        <f t="shared" si="3"/>
        <v>0</v>
      </c>
      <c r="L24" s="204">
        <f t="shared" si="4"/>
        <v>0</v>
      </c>
      <c r="M24" s="38"/>
      <c r="N24" s="205">
        <f t="shared" si="5"/>
        <v>0</v>
      </c>
      <c r="O24" s="206" t="str">
        <f t="shared" si="6"/>
        <v/>
      </c>
      <c r="P24" s="37"/>
      <c r="Q24" s="201">
        <f>IFERROR(VLOOKUP($C24,'Proposed Rates'!$B:$J,Q$11,FALSE),0)</f>
        <v>0</v>
      </c>
      <c r="R24" s="202">
        <f t="shared" si="7"/>
        <v>0</v>
      </c>
      <c r="S24" s="204">
        <f t="shared" si="8"/>
        <v>0</v>
      </c>
      <c r="T24" s="38"/>
      <c r="U24" s="205">
        <f t="shared" si="9"/>
        <v>0</v>
      </c>
      <c r="V24" s="206" t="str">
        <f t="shared" si="10"/>
        <v/>
      </c>
      <c r="W24" s="37"/>
      <c r="X24" s="201">
        <f>IFERROR(VLOOKUP($C24,'Proposed Rates'!$B:$J,X$11,FALSE),0)</f>
        <v>0</v>
      </c>
      <c r="Y24" s="202">
        <f t="shared" si="11"/>
        <v>0</v>
      </c>
      <c r="Z24" s="204">
        <f t="shared" si="12"/>
        <v>0</v>
      </c>
      <c r="AA24" s="38"/>
      <c r="AB24" s="205">
        <f t="shared" si="13"/>
        <v>0</v>
      </c>
      <c r="AC24" s="206" t="str">
        <f t="shared" si="14"/>
        <v/>
      </c>
      <c r="AD24" s="37"/>
      <c r="AE24" s="201">
        <f>IFERROR(VLOOKUP($C24,'Proposed Rates'!$B:$J,AE$11,FALSE),0)</f>
        <v>0</v>
      </c>
      <c r="AF24" s="202">
        <f t="shared" si="15"/>
        <v>0</v>
      </c>
      <c r="AG24" s="204">
        <f t="shared" si="16"/>
        <v>0</v>
      </c>
      <c r="AH24" s="38"/>
      <c r="AI24" s="205">
        <f t="shared" si="17"/>
        <v>0</v>
      </c>
      <c r="AJ24" s="206" t="str">
        <f t="shared" si="18"/>
        <v/>
      </c>
      <c r="AK24" s="37"/>
      <c r="AL24" s="201">
        <f>IFERROR(VLOOKUP($C24,'Proposed Rates'!$B:$J,AL$11,FALSE),0)</f>
        <v>0</v>
      </c>
      <c r="AM24" s="202">
        <f t="shared" si="19"/>
        <v>0</v>
      </c>
      <c r="AN24" s="204">
        <f t="shared" si="20"/>
        <v>0</v>
      </c>
      <c r="AO24" s="38"/>
      <c r="AP24" s="205">
        <f t="shared" si="21"/>
        <v>0</v>
      </c>
      <c r="AQ24" s="206" t="str">
        <f t="shared" si="22"/>
        <v/>
      </c>
      <c r="AR24" s="207"/>
      <c r="AS24" s="207"/>
      <c r="AT24" s="207"/>
      <c r="AU24" s="3"/>
      <c r="AV24" s="3"/>
      <c r="AW24" s="3"/>
      <c r="AX24" s="3"/>
      <c r="AY24" s="3"/>
      <c r="AZ24" s="3"/>
      <c r="BA24" s="3"/>
      <c r="BB24" s="3"/>
    </row>
    <row r="25" spans="1:54" ht="12.75" customHeight="1" x14ac:dyDescent="0.2">
      <c r="A25" s="37"/>
      <c r="B25" s="208"/>
      <c r="C25" s="199" t="str">
        <f t="shared" si="0"/>
        <v>Residential.</v>
      </c>
      <c r="D25" s="200"/>
      <c r="E25" s="139"/>
      <c r="F25" s="201">
        <f>IFERROR(VLOOKUP($C25,'Proposed Rates'!$B:$J,F$11,FALSE),0)</f>
        <v>0</v>
      </c>
      <c r="G25" s="202">
        <f t="shared" si="1"/>
        <v>0</v>
      </c>
      <c r="H25" s="204">
        <f t="shared" si="2"/>
        <v>0</v>
      </c>
      <c r="I25" s="38"/>
      <c r="J25" s="201">
        <f>IFERROR(VLOOKUP($C25,'Proposed Rates'!$B:$J,J$11,FALSE),0)</f>
        <v>0</v>
      </c>
      <c r="K25" s="202">
        <f t="shared" si="3"/>
        <v>0</v>
      </c>
      <c r="L25" s="204">
        <f t="shared" si="4"/>
        <v>0</v>
      </c>
      <c r="M25" s="38"/>
      <c r="N25" s="205">
        <f t="shared" si="5"/>
        <v>0</v>
      </c>
      <c r="O25" s="206" t="str">
        <f t="shared" si="6"/>
        <v/>
      </c>
      <c r="P25" s="37"/>
      <c r="Q25" s="201">
        <f>IFERROR(VLOOKUP($C25,'Proposed Rates'!$B:$J,Q$11,FALSE),0)</f>
        <v>0</v>
      </c>
      <c r="R25" s="202">
        <f t="shared" si="7"/>
        <v>0</v>
      </c>
      <c r="S25" s="204">
        <f t="shared" si="8"/>
        <v>0</v>
      </c>
      <c r="T25" s="38"/>
      <c r="U25" s="205">
        <f t="shared" si="9"/>
        <v>0</v>
      </c>
      <c r="V25" s="206" t="str">
        <f t="shared" si="10"/>
        <v/>
      </c>
      <c r="W25" s="37"/>
      <c r="X25" s="201">
        <f>IFERROR(VLOOKUP($C25,'Proposed Rates'!$B:$J,X$11,FALSE),0)</f>
        <v>0</v>
      </c>
      <c r="Y25" s="202">
        <f t="shared" si="11"/>
        <v>0</v>
      </c>
      <c r="Z25" s="204">
        <f t="shared" si="12"/>
        <v>0</v>
      </c>
      <c r="AA25" s="38"/>
      <c r="AB25" s="205">
        <f t="shared" si="13"/>
        <v>0</v>
      </c>
      <c r="AC25" s="206" t="str">
        <f t="shared" si="14"/>
        <v/>
      </c>
      <c r="AD25" s="37"/>
      <c r="AE25" s="201">
        <f>IFERROR(VLOOKUP($C25,'Proposed Rates'!$B:$J,AE$11,FALSE),0)</f>
        <v>0</v>
      </c>
      <c r="AF25" s="202">
        <f t="shared" si="15"/>
        <v>0</v>
      </c>
      <c r="AG25" s="204">
        <f t="shared" si="16"/>
        <v>0</v>
      </c>
      <c r="AH25" s="38"/>
      <c r="AI25" s="205">
        <f t="shared" si="17"/>
        <v>0</v>
      </c>
      <c r="AJ25" s="206" t="str">
        <f t="shared" si="18"/>
        <v/>
      </c>
      <c r="AK25" s="37"/>
      <c r="AL25" s="201">
        <f>IFERROR(VLOOKUP($C25,'Proposed Rates'!$B:$J,AL$11,FALSE),0)</f>
        <v>0</v>
      </c>
      <c r="AM25" s="202">
        <f t="shared" si="19"/>
        <v>0</v>
      </c>
      <c r="AN25" s="204">
        <f t="shared" si="20"/>
        <v>0</v>
      </c>
      <c r="AO25" s="38"/>
      <c r="AP25" s="205">
        <f t="shared" si="21"/>
        <v>0</v>
      </c>
      <c r="AQ25" s="206" t="str">
        <f t="shared" si="22"/>
        <v/>
      </c>
      <c r="AR25" s="207"/>
      <c r="AS25" s="207"/>
      <c r="AT25" s="207"/>
      <c r="AU25" s="3"/>
      <c r="AV25" s="3"/>
      <c r="AW25" s="3"/>
      <c r="AX25" s="3"/>
      <c r="AY25" s="3"/>
      <c r="AZ25" s="3"/>
      <c r="BA25" s="3"/>
      <c r="BB25" s="3"/>
    </row>
    <row r="26" spans="1:54" ht="12.75" customHeight="1" x14ac:dyDescent="0.2">
      <c r="A26" s="37"/>
      <c r="B26" s="288"/>
      <c r="C26" s="199" t="str">
        <f t="shared" si="0"/>
        <v>Residential.</v>
      </c>
      <c r="D26" s="200"/>
      <c r="E26" s="139"/>
      <c r="F26" s="201">
        <f>IFERROR(VLOOKUP($C26,'Proposed Rates'!$B:$J,F$11,FALSE),0)</f>
        <v>0</v>
      </c>
      <c r="G26" s="202">
        <f t="shared" si="1"/>
        <v>0</v>
      </c>
      <c r="H26" s="204">
        <f t="shared" si="2"/>
        <v>0</v>
      </c>
      <c r="I26" s="38"/>
      <c r="J26" s="201">
        <f>IFERROR(VLOOKUP($C26,'Proposed Rates'!$B:$J,J$11,FALSE),0)</f>
        <v>0</v>
      </c>
      <c r="K26" s="202">
        <f t="shared" si="3"/>
        <v>0</v>
      </c>
      <c r="L26" s="204">
        <f t="shared" si="4"/>
        <v>0</v>
      </c>
      <c r="M26" s="38"/>
      <c r="N26" s="205">
        <f t="shared" si="5"/>
        <v>0</v>
      </c>
      <c r="O26" s="206" t="str">
        <f t="shared" si="6"/>
        <v/>
      </c>
      <c r="P26" s="37"/>
      <c r="Q26" s="201">
        <f>IFERROR(VLOOKUP($C26,'Proposed Rates'!$B:$J,Q$11,FALSE),0)</f>
        <v>0</v>
      </c>
      <c r="R26" s="202">
        <f t="shared" si="7"/>
        <v>0</v>
      </c>
      <c r="S26" s="204">
        <f t="shared" si="8"/>
        <v>0</v>
      </c>
      <c r="T26" s="38"/>
      <c r="U26" s="205">
        <f t="shared" si="9"/>
        <v>0</v>
      </c>
      <c r="V26" s="206" t="str">
        <f t="shared" si="10"/>
        <v/>
      </c>
      <c r="W26" s="37"/>
      <c r="X26" s="201">
        <f>IFERROR(VLOOKUP($C26,'Proposed Rates'!$B:$J,X$11,FALSE),0)</f>
        <v>0</v>
      </c>
      <c r="Y26" s="202">
        <f t="shared" si="11"/>
        <v>0</v>
      </c>
      <c r="Z26" s="204">
        <f t="shared" si="12"/>
        <v>0</v>
      </c>
      <c r="AA26" s="38"/>
      <c r="AB26" s="205">
        <f t="shared" si="13"/>
        <v>0</v>
      </c>
      <c r="AC26" s="206" t="str">
        <f t="shared" si="14"/>
        <v/>
      </c>
      <c r="AD26" s="37"/>
      <c r="AE26" s="201">
        <f>IFERROR(VLOOKUP($C26,'Proposed Rates'!$B:$J,AE$11,FALSE),0)</f>
        <v>0</v>
      </c>
      <c r="AF26" s="202">
        <f t="shared" si="15"/>
        <v>0</v>
      </c>
      <c r="AG26" s="204">
        <f t="shared" si="16"/>
        <v>0</v>
      </c>
      <c r="AH26" s="38"/>
      <c r="AI26" s="205">
        <f t="shared" si="17"/>
        <v>0</v>
      </c>
      <c r="AJ26" s="206" t="str">
        <f t="shared" si="18"/>
        <v/>
      </c>
      <c r="AK26" s="37"/>
      <c r="AL26" s="201">
        <f>IFERROR(VLOOKUP($C26,'Proposed Rates'!$B:$J,AL$11,FALSE),0)</f>
        <v>0</v>
      </c>
      <c r="AM26" s="202">
        <f t="shared" si="19"/>
        <v>0</v>
      </c>
      <c r="AN26" s="204">
        <f t="shared" si="20"/>
        <v>0</v>
      </c>
      <c r="AO26" s="38"/>
      <c r="AP26" s="205">
        <f t="shared" si="21"/>
        <v>0</v>
      </c>
      <c r="AQ26" s="206" t="str">
        <f t="shared" si="22"/>
        <v/>
      </c>
      <c r="AR26" s="207"/>
      <c r="AS26" s="207"/>
      <c r="AT26" s="207"/>
      <c r="AU26" s="3"/>
      <c r="AV26" s="3"/>
      <c r="AW26" s="3"/>
      <c r="AX26" s="3"/>
      <c r="AY26" s="3"/>
      <c r="AZ26" s="3"/>
      <c r="BA26" s="3"/>
      <c r="BB26" s="3"/>
    </row>
    <row r="27" spans="1:54" ht="12.75" customHeight="1" x14ac:dyDescent="0.2">
      <c r="A27" s="37"/>
      <c r="B27" s="208"/>
      <c r="C27" s="199" t="str">
        <f t="shared" si="0"/>
        <v>Residential.</v>
      </c>
      <c r="D27" s="200"/>
      <c r="E27" s="139"/>
      <c r="F27" s="201">
        <f>IFERROR(VLOOKUP($C27,'Proposed Rates'!$B:$J,F$11,FALSE),0)</f>
        <v>0</v>
      </c>
      <c r="G27" s="202">
        <f t="shared" si="1"/>
        <v>0</v>
      </c>
      <c r="H27" s="204">
        <f t="shared" si="2"/>
        <v>0</v>
      </c>
      <c r="I27" s="38"/>
      <c r="J27" s="201">
        <f>IFERROR(VLOOKUP($C27,'Proposed Rates'!$B:$J,J$11,FALSE),0)</f>
        <v>0</v>
      </c>
      <c r="K27" s="202">
        <f t="shared" si="3"/>
        <v>0</v>
      </c>
      <c r="L27" s="204">
        <f t="shared" si="4"/>
        <v>0</v>
      </c>
      <c r="M27" s="38"/>
      <c r="N27" s="205">
        <f t="shared" si="5"/>
        <v>0</v>
      </c>
      <c r="O27" s="206" t="str">
        <f t="shared" si="6"/>
        <v/>
      </c>
      <c r="P27" s="37"/>
      <c r="Q27" s="201">
        <f>IFERROR(VLOOKUP($C27,'Proposed Rates'!$B:$J,Q$11,FALSE),0)</f>
        <v>0</v>
      </c>
      <c r="R27" s="202">
        <f t="shared" si="7"/>
        <v>0</v>
      </c>
      <c r="S27" s="204">
        <f t="shared" si="8"/>
        <v>0</v>
      </c>
      <c r="T27" s="38"/>
      <c r="U27" s="205">
        <f t="shared" si="9"/>
        <v>0</v>
      </c>
      <c r="V27" s="206" t="str">
        <f t="shared" si="10"/>
        <v/>
      </c>
      <c r="W27" s="37"/>
      <c r="X27" s="201">
        <f>IFERROR(VLOOKUP($C27,'Proposed Rates'!$B:$J,X$11,FALSE),0)</f>
        <v>0</v>
      </c>
      <c r="Y27" s="202">
        <f t="shared" si="11"/>
        <v>0</v>
      </c>
      <c r="Z27" s="204">
        <f t="shared" si="12"/>
        <v>0</v>
      </c>
      <c r="AA27" s="38"/>
      <c r="AB27" s="205">
        <f t="shared" si="13"/>
        <v>0</v>
      </c>
      <c r="AC27" s="206" t="str">
        <f t="shared" si="14"/>
        <v/>
      </c>
      <c r="AD27" s="37"/>
      <c r="AE27" s="201">
        <f>IFERROR(VLOOKUP($C27,'Proposed Rates'!$B:$J,AE$11,FALSE),0)</f>
        <v>0</v>
      </c>
      <c r="AF27" s="202">
        <f t="shared" si="15"/>
        <v>0</v>
      </c>
      <c r="AG27" s="204">
        <f t="shared" si="16"/>
        <v>0</v>
      </c>
      <c r="AH27" s="38"/>
      <c r="AI27" s="205">
        <f t="shared" si="17"/>
        <v>0</v>
      </c>
      <c r="AJ27" s="206" t="str">
        <f t="shared" si="18"/>
        <v/>
      </c>
      <c r="AK27" s="37"/>
      <c r="AL27" s="201">
        <f>IFERROR(VLOOKUP($C27,'Proposed Rates'!$B:$J,AL$11,FALSE),0)</f>
        <v>0</v>
      </c>
      <c r="AM27" s="202">
        <f t="shared" si="19"/>
        <v>0</v>
      </c>
      <c r="AN27" s="204">
        <f t="shared" si="20"/>
        <v>0</v>
      </c>
      <c r="AO27" s="38"/>
      <c r="AP27" s="205">
        <f t="shared" si="21"/>
        <v>0</v>
      </c>
      <c r="AQ27" s="206" t="str">
        <f t="shared" si="22"/>
        <v/>
      </c>
      <c r="AR27" s="207"/>
      <c r="AS27" s="207"/>
      <c r="AT27" s="207"/>
      <c r="AU27" s="3"/>
      <c r="AV27" s="3"/>
      <c r="AW27" s="3"/>
      <c r="AX27" s="3"/>
      <c r="AY27" s="3"/>
      <c r="AZ27" s="3"/>
      <c r="BA27" s="3"/>
      <c r="BB27" s="3"/>
    </row>
    <row r="28" spans="1:54" ht="12.75" customHeight="1" x14ac:dyDescent="0.2">
      <c r="A28" s="37"/>
      <c r="B28" s="208"/>
      <c r="C28" s="199" t="str">
        <f t="shared" si="0"/>
        <v>Residential.</v>
      </c>
      <c r="D28" s="200"/>
      <c r="E28" s="139"/>
      <c r="F28" s="201">
        <f>IFERROR(VLOOKUP($C28,'Proposed Rates'!$B:$J,F$11,FALSE),0)</f>
        <v>0</v>
      </c>
      <c r="G28" s="202">
        <f t="shared" si="1"/>
        <v>0</v>
      </c>
      <c r="H28" s="204">
        <f t="shared" si="2"/>
        <v>0</v>
      </c>
      <c r="I28" s="38"/>
      <c r="J28" s="201">
        <f>IFERROR(VLOOKUP($C28,'Proposed Rates'!$B:$J,J$11,FALSE),0)</f>
        <v>0</v>
      </c>
      <c r="K28" s="202">
        <f t="shared" si="3"/>
        <v>0</v>
      </c>
      <c r="L28" s="204">
        <f t="shared" si="4"/>
        <v>0</v>
      </c>
      <c r="M28" s="38"/>
      <c r="N28" s="205">
        <f t="shared" si="5"/>
        <v>0</v>
      </c>
      <c r="O28" s="206" t="str">
        <f t="shared" si="6"/>
        <v/>
      </c>
      <c r="P28" s="37"/>
      <c r="Q28" s="201">
        <f>IFERROR(VLOOKUP($C28,'Proposed Rates'!$B:$J,Q$11,FALSE),0)</f>
        <v>0</v>
      </c>
      <c r="R28" s="202">
        <f t="shared" si="7"/>
        <v>0</v>
      </c>
      <c r="S28" s="204">
        <f t="shared" si="8"/>
        <v>0</v>
      </c>
      <c r="T28" s="38"/>
      <c r="U28" s="205">
        <f t="shared" si="9"/>
        <v>0</v>
      </c>
      <c r="V28" s="206" t="str">
        <f t="shared" si="10"/>
        <v/>
      </c>
      <c r="W28" s="37"/>
      <c r="X28" s="201">
        <f>IFERROR(VLOOKUP($C28,'Proposed Rates'!$B:$J,X$11,FALSE),0)</f>
        <v>0</v>
      </c>
      <c r="Y28" s="202">
        <f t="shared" si="11"/>
        <v>0</v>
      </c>
      <c r="Z28" s="204">
        <f t="shared" si="12"/>
        <v>0</v>
      </c>
      <c r="AA28" s="38"/>
      <c r="AB28" s="205">
        <f t="shared" si="13"/>
        <v>0</v>
      </c>
      <c r="AC28" s="206" t="str">
        <f t="shared" si="14"/>
        <v/>
      </c>
      <c r="AD28" s="37"/>
      <c r="AE28" s="201">
        <f>IFERROR(VLOOKUP($C28,'Proposed Rates'!$B:$J,AE$11,FALSE),0)</f>
        <v>0</v>
      </c>
      <c r="AF28" s="202">
        <f t="shared" si="15"/>
        <v>0</v>
      </c>
      <c r="AG28" s="204">
        <f t="shared" si="16"/>
        <v>0</v>
      </c>
      <c r="AH28" s="38"/>
      <c r="AI28" s="205">
        <f t="shared" si="17"/>
        <v>0</v>
      </c>
      <c r="AJ28" s="206" t="str">
        <f t="shared" si="18"/>
        <v/>
      </c>
      <c r="AK28" s="37"/>
      <c r="AL28" s="201">
        <f>IFERROR(VLOOKUP($C28,'Proposed Rates'!$B:$J,AL$11,FALSE),0)</f>
        <v>0</v>
      </c>
      <c r="AM28" s="202">
        <f t="shared" si="19"/>
        <v>0</v>
      </c>
      <c r="AN28" s="204">
        <f t="shared" si="20"/>
        <v>0</v>
      </c>
      <c r="AO28" s="38"/>
      <c r="AP28" s="205">
        <f t="shared" si="21"/>
        <v>0</v>
      </c>
      <c r="AQ28" s="206" t="str">
        <f t="shared" si="22"/>
        <v/>
      </c>
      <c r="AR28" s="207"/>
      <c r="AS28" s="207"/>
      <c r="AT28" s="207"/>
      <c r="AU28" s="3"/>
      <c r="AV28" s="3"/>
      <c r="AW28" s="3"/>
      <c r="AX28" s="3"/>
      <c r="AY28" s="3"/>
      <c r="AZ28" s="3"/>
      <c r="BA28" s="3"/>
      <c r="BB28" s="3"/>
    </row>
    <row r="29" spans="1:54" ht="12.75" customHeight="1" x14ac:dyDescent="0.2">
      <c r="A29" s="125"/>
      <c r="B29" s="209" t="s">
        <v>248</v>
      </c>
      <c r="C29" s="210"/>
      <c r="D29" s="210"/>
      <c r="E29" s="210"/>
      <c r="F29" s="211"/>
      <c r="G29" s="304"/>
      <c r="H29" s="213">
        <f>SUM(H15:H28)</f>
        <v>34.51</v>
      </c>
      <c r="I29" s="214"/>
      <c r="J29" s="211"/>
      <c r="K29" s="304"/>
      <c r="L29" s="213">
        <f>SUM(L15:L28)</f>
        <v>40.590000000000003</v>
      </c>
      <c r="M29" s="214"/>
      <c r="N29" s="215">
        <f t="shared" si="5"/>
        <v>6.0800000000000054</v>
      </c>
      <c r="O29" s="216">
        <f t="shared" si="6"/>
        <v>0.17618081715444817</v>
      </c>
      <c r="P29" s="125"/>
      <c r="Q29" s="211"/>
      <c r="R29" s="304"/>
      <c r="S29" s="213">
        <f>SUM(S15:S28)</f>
        <v>44.38</v>
      </c>
      <c r="T29" s="214"/>
      <c r="U29" s="215">
        <f t="shared" si="9"/>
        <v>3.7899999999999991</v>
      </c>
      <c r="V29" s="216">
        <f t="shared" si="10"/>
        <v>9.3372751909337248E-2</v>
      </c>
      <c r="W29" s="125"/>
      <c r="X29" s="211"/>
      <c r="Y29" s="304"/>
      <c r="Z29" s="213">
        <f>SUM(Z15:Z28)</f>
        <v>47.69</v>
      </c>
      <c r="AA29" s="214"/>
      <c r="AB29" s="215">
        <f t="shared" si="13"/>
        <v>3.3099999999999952</v>
      </c>
      <c r="AC29" s="216">
        <f t="shared" si="14"/>
        <v>7.4583145561063435E-2</v>
      </c>
      <c r="AD29" s="125"/>
      <c r="AE29" s="211"/>
      <c r="AF29" s="304"/>
      <c r="AG29" s="213">
        <f>SUM(AG15:AG28)</f>
        <v>50.41</v>
      </c>
      <c r="AH29" s="214"/>
      <c r="AI29" s="215">
        <f t="shared" si="17"/>
        <v>2.7199999999999989</v>
      </c>
      <c r="AJ29" s="216">
        <f t="shared" si="18"/>
        <v>5.703501782344305E-2</v>
      </c>
      <c r="AK29" s="125"/>
      <c r="AL29" s="211"/>
      <c r="AM29" s="304"/>
      <c r="AN29" s="213">
        <f>SUM(AN15:AN28)</f>
        <v>53.15</v>
      </c>
      <c r="AO29" s="214"/>
      <c r="AP29" s="215">
        <f t="shared" si="21"/>
        <v>2.740000000000002</v>
      </c>
      <c r="AQ29" s="216">
        <f t="shared" si="22"/>
        <v>5.435429478278124E-2</v>
      </c>
      <c r="AR29" s="255"/>
      <c r="AS29" s="255"/>
      <c r="AT29" s="255"/>
      <c r="AU29" s="3"/>
      <c r="AV29" s="3"/>
      <c r="AW29" s="3"/>
      <c r="AX29" s="3"/>
      <c r="AY29" s="3"/>
      <c r="AZ29" s="3"/>
      <c r="BA29" s="3"/>
      <c r="BB29" s="3"/>
    </row>
    <row r="30" spans="1:54" ht="12.75" customHeight="1" x14ac:dyDescent="0.2">
      <c r="A30" s="37"/>
      <c r="B30" s="208" t="s">
        <v>172</v>
      </c>
      <c r="C30" s="199" t="str">
        <f t="shared" ref="C30:C36" si="23">D$6&amp;"."&amp;B30</f>
        <v>Residential.DVA Disposition Rate Rider Group 1 -2025</v>
      </c>
      <c r="D30" s="200" t="s">
        <v>246</v>
      </c>
      <c r="E30" s="139"/>
      <c r="F30" s="218">
        <f>IFERROR(VLOOKUP($C30,'Proposed Rates'!$B:$J,F$11,FALSE),0)</f>
        <v>-2.0000000000000001E-4</v>
      </c>
      <c r="G30" s="219">
        <f t="shared" ref="G30:G33" si="24">IF($D30="Monthly",1,IF($D30="per KWH",$F$10,0))</f>
        <v>640</v>
      </c>
      <c r="H30" s="204">
        <f t="shared" ref="H30:H36" si="25">G30*F30</f>
        <v>-0.128</v>
      </c>
      <c r="I30" s="38"/>
      <c r="J30" s="218">
        <f>IFERROR(VLOOKUP($C30,'Proposed Rates'!$B:$J,J$11,FALSE),0)</f>
        <v>0</v>
      </c>
      <c r="K30" s="219">
        <f t="shared" ref="K30:K34" si="26">IF($D30="Monthly",1,IF($D30="per KWH",$F$10,0))</f>
        <v>640</v>
      </c>
      <c r="L30" s="204">
        <f t="shared" ref="L30:L36" si="27">K30*J30</f>
        <v>0</v>
      </c>
      <c r="M30" s="38"/>
      <c r="N30" s="205">
        <f t="shared" si="5"/>
        <v>0.128</v>
      </c>
      <c r="O30" s="206">
        <f t="shared" si="6"/>
        <v>-1</v>
      </c>
      <c r="P30" s="37"/>
      <c r="Q30" s="218">
        <f>IFERROR(VLOOKUP($C30,'Proposed Rates'!$B:$J,Q$11,FALSE),0)</f>
        <v>0</v>
      </c>
      <c r="R30" s="219">
        <f t="shared" ref="R30:R33" si="28">IF($D30="Monthly",1,IF($D30="per KWH",$F$10,0))</f>
        <v>640</v>
      </c>
      <c r="S30" s="204">
        <f t="shared" ref="S30:S36" si="29">R30*Q30</f>
        <v>0</v>
      </c>
      <c r="T30" s="38"/>
      <c r="U30" s="205">
        <f t="shared" si="9"/>
        <v>0</v>
      </c>
      <c r="V30" s="206" t="str">
        <f t="shared" si="10"/>
        <v/>
      </c>
      <c r="W30" s="37"/>
      <c r="X30" s="218">
        <f>IFERROR(VLOOKUP($C30,'Proposed Rates'!$B:$J,X$11,FALSE),0)</f>
        <v>0</v>
      </c>
      <c r="Y30" s="219">
        <f t="shared" ref="Y30:Y33" si="30">IF($D30="Monthly",1,IF($D30="per KWH",$F$10,0))</f>
        <v>640</v>
      </c>
      <c r="Z30" s="204">
        <f t="shared" ref="Z30:Z36" si="31">Y30*X30</f>
        <v>0</v>
      </c>
      <c r="AA30" s="38"/>
      <c r="AB30" s="205">
        <f t="shared" si="13"/>
        <v>0</v>
      </c>
      <c r="AC30" s="206" t="str">
        <f t="shared" si="14"/>
        <v/>
      </c>
      <c r="AD30" s="37"/>
      <c r="AE30" s="218">
        <f>IFERROR(VLOOKUP($C30,'Proposed Rates'!$B:$J,AE$11,FALSE),0)</f>
        <v>0</v>
      </c>
      <c r="AF30" s="219">
        <f t="shared" ref="AF30:AF33" si="32">IF($D30="Monthly",1,IF($D30="per KWH",$F$10,0))</f>
        <v>640</v>
      </c>
      <c r="AG30" s="204">
        <f t="shared" ref="AG30:AG36" si="33">AF30*AE30</f>
        <v>0</v>
      </c>
      <c r="AH30" s="38"/>
      <c r="AI30" s="205">
        <f t="shared" si="17"/>
        <v>0</v>
      </c>
      <c r="AJ30" s="206" t="str">
        <f t="shared" si="18"/>
        <v/>
      </c>
      <c r="AK30" s="37"/>
      <c r="AL30" s="218">
        <f>IFERROR(VLOOKUP($C30,'Proposed Rates'!$B:$J,AL$11,FALSE),0)</f>
        <v>0</v>
      </c>
      <c r="AM30" s="219">
        <f t="shared" ref="AM30:AM33" si="34">IF($D30="Monthly",1,IF($D30="per KWH",$F$10,0))</f>
        <v>640</v>
      </c>
      <c r="AN30" s="204">
        <f t="shared" ref="AN30:AN36" si="35">AM30*AL30</f>
        <v>0</v>
      </c>
      <c r="AO30" s="38"/>
      <c r="AP30" s="205">
        <f t="shared" si="21"/>
        <v>0</v>
      </c>
      <c r="AQ30" s="206" t="str">
        <f t="shared" si="22"/>
        <v/>
      </c>
      <c r="AR30" s="207"/>
      <c r="AS30" s="207"/>
      <c r="AT30" s="207"/>
      <c r="AU30" s="3"/>
      <c r="AV30" s="3"/>
      <c r="AW30" s="3"/>
      <c r="AX30" s="3"/>
      <c r="AY30" s="3"/>
      <c r="AZ30" s="3"/>
      <c r="BA30" s="3"/>
      <c r="BB30" s="3"/>
    </row>
    <row r="31" spans="1:54" ht="12.75" customHeight="1" x14ac:dyDescent="0.2">
      <c r="A31" s="37"/>
      <c r="B31" s="288" t="s">
        <v>174</v>
      </c>
      <c r="C31" s="199" t="str">
        <f t="shared" si="23"/>
        <v>Residential.DVA Disposition Rate Rider Group 1 - 2024</v>
      </c>
      <c r="D31" s="200" t="s">
        <v>246</v>
      </c>
      <c r="E31" s="139"/>
      <c r="F31" s="218">
        <f>IFERROR(VLOOKUP($C31,'Proposed Rates'!$B:$J,F$11,FALSE),0)</f>
        <v>0</v>
      </c>
      <c r="G31" s="219">
        <f t="shared" si="24"/>
        <v>640</v>
      </c>
      <c r="H31" s="302">
        <f t="shared" si="25"/>
        <v>0</v>
      </c>
      <c r="I31" s="289"/>
      <c r="J31" s="218">
        <f>IFERROR(VLOOKUP($C31,'Proposed Rates'!$B:$J,J$11,FALSE),0)</f>
        <v>0</v>
      </c>
      <c r="K31" s="219">
        <f t="shared" si="26"/>
        <v>640</v>
      </c>
      <c r="L31" s="302">
        <f t="shared" si="27"/>
        <v>0</v>
      </c>
      <c r="M31" s="221"/>
      <c r="N31" s="205"/>
      <c r="O31" s="206"/>
      <c r="P31" s="37"/>
      <c r="Q31" s="218">
        <f>IFERROR(VLOOKUP($C31,'Proposed Rates'!$B:$J,Q$11,FALSE),0)</f>
        <v>0</v>
      </c>
      <c r="R31" s="219">
        <f t="shared" si="28"/>
        <v>640</v>
      </c>
      <c r="S31" s="302">
        <f t="shared" si="29"/>
        <v>0</v>
      </c>
      <c r="T31" s="221"/>
      <c r="U31" s="205">
        <f t="shared" si="9"/>
        <v>0</v>
      </c>
      <c r="V31" s="206" t="str">
        <f t="shared" si="10"/>
        <v/>
      </c>
      <c r="W31" s="37"/>
      <c r="X31" s="218">
        <f>IFERROR(VLOOKUP($C31,'Proposed Rates'!$B:$J,X$11,FALSE),0)</f>
        <v>0</v>
      </c>
      <c r="Y31" s="219">
        <f t="shared" si="30"/>
        <v>640</v>
      </c>
      <c r="Z31" s="302">
        <f t="shared" si="31"/>
        <v>0</v>
      </c>
      <c r="AA31" s="221"/>
      <c r="AB31" s="205">
        <f t="shared" si="13"/>
        <v>0</v>
      </c>
      <c r="AC31" s="206" t="str">
        <f t="shared" si="14"/>
        <v/>
      </c>
      <c r="AD31" s="37"/>
      <c r="AE31" s="218">
        <f>IFERROR(VLOOKUP($C31,'Proposed Rates'!$B:$J,AE$11,FALSE),0)</f>
        <v>0</v>
      </c>
      <c r="AF31" s="219">
        <f t="shared" si="32"/>
        <v>640</v>
      </c>
      <c r="AG31" s="302">
        <f t="shared" si="33"/>
        <v>0</v>
      </c>
      <c r="AH31" s="221"/>
      <c r="AI31" s="205">
        <f t="shared" si="17"/>
        <v>0</v>
      </c>
      <c r="AJ31" s="206" t="str">
        <f t="shared" si="18"/>
        <v/>
      </c>
      <c r="AK31" s="37"/>
      <c r="AL31" s="218">
        <f>IFERROR(VLOOKUP($C31,'Proposed Rates'!$B:$J,AL$11,FALSE),0)</f>
        <v>0</v>
      </c>
      <c r="AM31" s="219">
        <f t="shared" si="34"/>
        <v>640</v>
      </c>
      <c r="AN31" s="302">
        <f t="shared" si="35"/>
        <v>0</v>
      </c>
      <c r="AO31" s="221"/>
      <c r="AP31" s="205">
        <f t="shared" si="21"/>
        <v>0</v>
      </c>
      <c r="AQ31" s="206" t="str">
        <f t="shared" si="22"/>
        <v/>
      </c>
      <c r="AR31" s="207"/>
      <c r="AS31" s="207"/>
      <c r="AT31" s="207"/>
      <c r="AU31" s="3"/>
      <c r="AV31" s="3"/>
      <c r="AW31" s="3"/>
      <c r="AX31" s="3"/>
      <c r="AY31" s="3"/>
      <c r="AZ31" s="3"/>
      <c r="BA31" s="3"/>
      <c r="BB31" s="3"/>
    </row>
    <row r="32" spans="1:54" ht="12.75" customHeight="1" x14ac:dyDescent="0.2">
      <c r="A32" s="37"/>
      <c r="B32" s="288" t="s">
        <v>182</v>
      </c>
      <c r="C32" s="199" t="str">
        <f t="shared" si="23"/>
        <v>Residential.CBR Class B Rate Riders</v>
      </c>
      <c r="D32" s="200" t="s">
        <v>246</v>
      </c>
      <c r="E32" s="139"/>
      <c r="F32" s="218">
        <f>IFERROR(VLOOKUP($C32,'Proposed Rates'!$B:$J,F$11,FALSE),0)</f>
        <v>2.0000000000000001E-4</v>
      </c>
      <c r="G32" s="219">
        <f t="shared" si="24"/>
        <v>640</v>
      </c>
      <c r="H32" s="204">
        <f t="shared" si="25"/>
        <v>0.128</v>
      </c>
      <c r="I32" s="289"/>
      <c r="J32" s="218">
        <f>IFERROR(VLOOKUP($C32,'Proposed Rates'!$B:$J,J$11,FALSE),0)</f>
        <v>0</v>
      </c>
      <c r="K32" s="219">
        <f t="shared" si="26"/>
        <v>640</v>
      </c>
      <c r="L32" s="204">
        <f t="shared" si="27"/>
        <v>0</v>
      </c>
      <c r="M32" s="221"/>
      <c r="N32" s="205">
        <f t="shared" ref="N32:N48" si="36">L32-H32</f>
        <v>-0.128</v>
      </c>
      <c r="O32" s="206">
        <f t="shared" ref="O32:O48" si="37">IF((H32)=0,"",(N32/H32))</f>
        <v>-1</v>
      </c>
      <c r="P32" s="37"/>
      <c r="Q32" s="218">
        <f>IFERROR(VLOOKUP($C32,'Proposed Rates'!$B:$J,Q$11,FALSE),0)</f>
        <v>0</v>
      </c>
      <c r="R32" s="219">
        <f t="shared" si="28"/>
        <v>640</v>
      </c>
      <c r="S32" s="204">
        <f t="shared" si="29"/>
        <v>0</v>
      </c>
      <c r="T32" s="221"/>
      <c r="U32" s="205">
        <f t="shared" si="9"/>
        <v>0</v>
      </c>
      <c r="V32" s="206" t="str">
        <f t="shared" si="10"/>
        <v/>
      </c>
      <c r="W32" s="37"/>
      <c r="X32" s="218">
        <f>IFERROR(VLOOKUP($C32,'Proposed Rates'!$B:$J,X$11,FALSE),0)</f>
        <v>0</v>
      </c>
      <c r="Y32" s="219">
        <f t="shared" si="30"/>
        <v>640</v>
      </c>
      <c r="Z32" s="204">
        <f t="shared" si="31"/>
        <v>0</v>
      </c>
      <c r="AA32" s="221"/>
      <c r="AB32" s="205">
        <f t="shared" si="13"/>
        <v>0</v>
      </c>
      <c r="AC32" s="206" t="str">
        <f t="shared" si="14"/>
        <v/>
      </c>
      <c r="AD32" s="37"/>
      <c r="AE32" s="218">
        <f>IFERROR(VLOOKUP($C32,'Proposed Rates'!$B:$J,AE$11,FALSE),0)</f>
        <v>0</v>
      </c>
      <c r="AF32" s="219">
        <f t="shared" si="32"/>
        <v>640</v>
      </c>
      <c r="AG32" s="204">
        <f t="shared" si="33"/>
        <v>0</v>
      </c>
      <c r="AH32" s="221"/>
      <c r="AI32" s="205">
        <f t="shared" si="17"/>
        <v>0</v>
      </c>
      <c r="AJ32" s="206" t="str">
        <f t="shared" si="18"/>
        <v/>
      </c>
      <c r="AK32" s="37"/>
      <c r="AL32" s="218">
        <f>IFERROR(VLOOKUP($C32,'Proposed Rates'!$B:$J,AL$11,FALSE),0)</f>
        <v>0</v>
      </c>
      <c r="AM32" s="219">
        <f t="shared" si="34"/>
        <v>640</v>
      </c>
      <c r="AN32" s="204">
        <f t="shared" si="35"/>
        <v>0</v>
      </c>
      <c r="AO32" s="221"/>
      <c r="AP32" s="205">
        <f t="shared" si="21"/>
        <v>0</v>
      </c>
      <c r="AQ32" s="206" t="str">
        <f t="shared" si="22"/>
        <v/>
      </c>
      <c r="AR32" s="207"/>
      <c r="AS32" s="207"/>
      <c r="AT32" s="207"/>
      <c r="AU32" s="3"/>
      <c r="AV32" s="3"/>
      <c r="AW32" s="3"/>
      <c r="AX32" s="3"/>
      <c r="AY32" s="3"/>
      <c r="AZ32" s="3"/>
      <c r="BA32" s="3"/>
      <c r="BB32" s="3"/>
    </row>
    <row r="33" spans="1:54" ht="12.75" customHeight="1" x14ac:dyDescent="0.2">
      <c r="A33" s="37"/>
      <c r="B33" s="288" t="s">
        <v>249</v>
      </c>
      <c r="C33" s="199" t="str">
        <f t="shared" si="23"/>
        <v>Residential.GA Disposition Rate Rider-NonRPP</v>
      </c>
      <c r="D33" s="200" t="s">
        <v>246</v>
      </c>
      <c r="E33" s="139"/>
      <c r="F33" s="218">
        <f>IFERROR(VLOOKUP($C33,'Proposed Rates'!$B:$J,F$11,FALSE),0)</f>
        <v>0</v>
      </c>
      <c r="G33" s="219">
        <f t="shared" si="24"/>
        <v>640</v>
      </c>
      <c r="H33" s="204">
        <f t="shared" si="25"/>
        <v>0</v>
      </c>
      <c r="I33" s="289"/>
      <c r="J33" s="218">
        <f>IFERROR(VLOOKUP($C33,'Proposed Rates'!$B:$J,J$11,FALSE),0)</f>
        <v>0</v>
      </c>
      <c r="K33" s="219">
        <f t="shared" si="26"/>
        <v>640</v>
      </c>
      <c r="L33" s="204">
        <f t="shared" si="27"/>
        <v>0</v>
      </c>
      <c r="M33" s="221"/>
      <c r="N33" s="205">
        <f t="shared" si="36"/>
        <v>0</v>
      </c>
      <c r="O33" s="206" t="str">
        <f t="shared" si="37"/>
        <v/>
      </c>
      <c r="P33" s="37"/>
      <c r="Q33" s="218">
        <f>IFERROR(VLOOKUP($C33,'Proposed Rates'!$B:$J,Q$11,FALSE),0)</f>
        <v>0</v>
      </c>
      <c r="R33" s="219">
        <f t="shared" si="28"/>
        <v>640</v>
      </c>
      <c r="S33" s="204">
        <f t="shared" si="29"/>
        <v>0</v>
      </c>
      <c r="T33" s="221"/>
      <c r="U33" s="205">
        <f t="shared" si="9"/>
        <v>0</v>
      </c>
      <c r="V33" s="206" t="str">
        <f t="shared" si="10"/>
        <v/>
      </c>
      <c r="W33" s="37"/>
      <c r="X33" s="218">
        <f>IFERROR(VLOOKUP($C33,'Proposed Rates'!$B:$J,X$11,FALSE),0)</f>
        <v>0</v>
      </c>
      <c r="Y33" s="219">
        <f t="shared" si="30"/>
        <v>640</v>
      </c>
      <c r="Z33" s="204">
        <f t="shared" si="31"/>
        <v>0</v>
      </c>
      <c r="AA33" s="221"/>
      <c r="AB33" s="205">
        <f t="shared" si="13"/>
        <v>0</v>
      </c>
      <c r="AC33" s="206" t="str">
        <f t="shared" si="14"/>
        <v/>
      </c>
      <c r="AD33" s="37"/>
      <c r="AE33" s="218">
        <f>IFERROR(VLOOKUP($C33,'Proposed Rates'!$B:$J,AE$11,FALSE),0)</f>
        <v>0</v>
      </c>
      <c r="AF33" s="219">
        <f t="shared" si="32"/>
        <v>640</v>
      </c>
      <c r="AG33" s="204">
        <f t="shared" si="33"/>
        <v>0</v>
      </c>
      <c r="AH33" s="221"/>
      <c r="AI33" s="205">
        <f t="shared" si="17"/>
        <v>0</v>
      </c>
      <c r="AJ33" s="206" t="str">
        <f t="shared" si="18"/>
        <v/>
      </c>
      <c r="AK33" s="37"/>
      <c r="AL33" s="218">
        <f>IFERROR(VLOOKUP($C33,'Proposed Rates'!$B:$J,AL$11,FALSE),0)</f>
        <v>0</v>
      </c>
      <c r="AM33" s="219">
        <f t="shared" si="34"/>
        <v>640</v>
      </c>
      <c r="AN33" s="204">
        <f t="shared" si="35"/>
        <v>0</v>
      </c>
      <c r="AO33" s="221"/>
      <c r="AP33" s="205">
        <f t="shared" si="21"/>
        <v>0</v>
      </c>
      <c r="AQ33" s="206" t="str">
        <f t="shared" si="22"/>
        <v/>
      </c>
      <c r="AR33" s="207"/>
      <c r="AS33" s="207"/>
      <c r="AT33" s="207"/>
      <c r="AU33" s="3"/>
      <c r="AV33" s="3"/>
      <c r="AW33" s="3"/>
      <c r="AX33" s="3"/>
      <c r="AY33" s="3"/>
      <c r="AZ33" s="3"/>
      <c r="BA33" s="3"/>
      <c r="BB33" s="3"/>
    </row>
    <row r="34" spans="1:54" ht="12.75" customHeight="1" x14ac:dyDescent="0.2">
      <c r="A34" s="37"/>
      <c r="B34" s="139" t="s">
        <v>207</v>
      </c>
      <c r="C34" s="199" t="str">
        <f t="shared" si="23"/>
        <v>Residential.Low Voltage Service Charge</v>
      </c>
      <c r="D34" s="200" t="s">
        <v>246</v>
      </c>
      <c r="E34" s="139"/>
      <c r="F34" s="222">
        <f>IFERROR(VLOOKUP($C34,'Proposed Rates'!$B:$J,F$11,FALSE),0)</f>
        <v>5.0000000000000002E-5</v>
      </c>
      <c r="G34" s="223">
        <f>$F$10*(1+F$63)</f>
        <v>661.63200000000006</v>
      </c>
      <c r="H34" s="204">
        <f t="shared" si="25"/>
        <v>3.3081600000000003E-2</v>
      </c>
      <c r="I34" s="38"/>
      <c r="J34" s="222">
        <f>IFERROR(VLOOKUP($C34,'Proposed Rates'!$B:$J,J$11,FALSE),0)</f>
        <v>6.0000000000000002E-5</v>
      </c>
      <c r="K34" s="219">
        <f t="shared" si="26"/>
        <v>640</v>
      </c>
      <c r="L34" s="204">
        <f t="shared" si="27"/>
        <v>3.8400000000000004E-2</v>
      </c>
      <c r="M34" s="38"/>
      <c r="N34" s="205">
        <f t="shared" si="36"/>
        <v>5.3184000000000009E-3</v>
      </c>
      <c r="O34" s="206">
        <f t="shared" si="37"/>
        <v>0.16076610562971563</v>
      </c>
      <c r="P34" s="37"/>
      <c r="Q34" s="222">
        <f>IFERROR(VLOOKUP($C34,'Proposed Rates'!$B:$J,Q$11,FALSE),0)</f>
        <v>6.9999999999999994E-5</v>
      </c>
      <c r="R34" s="223">
        <f>$F$10*(1+Q$63)</f>
        <v>661.24799999999993</v>
      </c>
      <c r="S34" s="204">
        <f t="shared" si="29"/>
        <v>4.6287359999999993E-2</v>
      </c>
      <c r="T34" s="38"/>
      <c r="U34" s="205">
        <f t="shared" si="9"/>
        <v>7.8873599999999891E-3</v>
      </c>
      <c r="V34" s="206">
        <f t="shared" si="10"/>
        <v>0.20539999999999969</v>
      </c>
      <c r="W34" s="37"/>
      <c r="X34" s="222">
        <f>IFERROR(VLOOKUP($C34,'Proposed Rates'!$B:$J,X$11,FALSE),0)</f>
        <v>6.9999999999999994E-5</v>
      </c>
      <c r="Y34" s="223">
        <f>$F$10*(1+X$63)</f>
        <v>661.24799999999993</v>
      </c>
      <c r="Z34" s="204">
        <f t="shared" si="31"/>
        <v>4.6287359999999993E-2</v>
      </c>
      <c r="AA34" s="38"/>
      <c r="AB34" s="205">
        <f t="shared" si="13"/>
        <v>0</v>
      </c>
      <c r="AC34" s="206">
        <f t="shared" si="14"/>
        <v>0</v>
      </c>
      <c r="AD34" s="37"/>
      <c r="AE34" s="222">
        <f>IFERROR(VLOOKUP($C34,'Proposed Rates'!$B:$J,AE$11,FALSE),0)</f>
        <v>6.9999999999999994E-5</v>
      </c>
      <c r="AF34" s="223">
        <f>$F$10*(1+AE$63)</f>
        <v>661.24799999999993</v>
      </c>
      <c r="AG34" s="204">
        <f t="shared" si="33"/>
        <v>4.6287359999999993E-2</v>
      </c>
      <c r="AH34" s="38"/>
      <c r="AI34" s="205">
        <f t="shared" si="17"/>
        <v>0</v>
      </c>
      <c r="AJ34" s="206">
        <f t="shared" si="18"/>
        <v>0</v>
      </c>
      <c r="AK34" s="37"/>
      <c r="AL34" s="222">
        <f>IFERROR(VLOOKUP($C34,'Proposed Rates'!$B:$J,AL$11,FALSE),0)</f>
        <v>6.9999999999999994E-5</v>
      </c>
      <c r="AM34" s="223">
        <f>$F$10*(1+AL$63)</f>
        <v>661.24799999999993</v>
      </c>
      <c r="AN34" s="204">
        <f t="shared" si="35"/>
        <v>4.6287359999999993E-2</v>
      </c>
      <c r="AO34" s="38"/>
      <c r="AP34" s="205">
        <f t="shared" si="21"/>
        <v>0</v>
      </c>
      <c r="AQ34" s="206">
        <f t="shared" si="22"/>
        <v>0</v>
      </c>
      <c r="AR34" s="207"/>
      <c r="AS34" s="207"/>
      <c r="AT34" s="207"/>
      <c r="AU34" s="3"/>
      <c r="AV34" s="3"/>
      <c r="AW34" s="3"/>
      <c r="AX34" s="3"/>
      <c r="AY34" s="3"/>
      <c r="AZ34" s="3"/>
      <c r="BA34" s="3"/>
      <c r="BB34" s="3"/>
    </row>
    <row r="35" spans="1:54" ht="12.75" customHeight="1" x14ac:dyDescent="0.2">
      <c r="A35" s="37"/>
      <c r="B35" s="139" t="s">
        <v>250</v>
      </c>
      <c r="C35" s="199" t="str">
        <f t="shared" si="23"/>
        <v>Residential.Line Losses on Cost of Power</v>
      </c>
      <c r="D35" s="200" t="s">
        <v>246</v>
      </c>
      <c r="E35" s="139"/>
      <c r="F35" s="224">
        <f>'Proposed Rates'!$K$249*F$44+'Proposed Rates'!$K$250*F$46+'Proposed Rates'!$K$251*F$45</f>
        <v>9.9040000000000017E-2</v>
      </c>
      <c r="G35" s="225">
        <f>$F$10*(1+F$63)-$F$10</f>
        <v>21.632000000000062</v>
      </c>
      <c r="H35" s="204">
        <f t="shared" si="25"/>
        <v>2.1424332800000063</v>
      </c>
      <c r="I35" s="38"/>
      <c r="J35" s="224">
        <f>'Proposed Rates'!$K$249*J$44+'Proposed Rates'!$K$250*J$46+'Proposed Rates'!$K$251*J$45</f>
        <v>9.9040000000000017E-2</v>
      </c>
      <c r="K35" s="225">
        <f>$F$10*(1+J$63)-$F$10</f>
        <v>21.247999999999934</v>
      </c>
      <c r="L35" s="204">
        <f t="shared" si="27"/>
        <v>2.1044019199999937</v>
      </c>
      <c r="M35" s="38"/>
      <c r="N35" s="205">
        <f t="shared" si="36"/>
        <v>-3.8031360000012615E-2</v>
      </c>
      <c r="O35" s="206">
        <f t="shared" si="37"/>
        <v>-1.7751479289946664E-2</v>
      </c>
      <c r="P35" s="37"/>
      <c r="Q35" s="224">
        <f>'Proposed Rates'!$K$249*Q$44+'Proposed Rates'!$K$250*Q$46+'Proposed Rates'!$K$251*Q$45</f>
        <v>9.9040000000000017E-2</v>
      </c>
      <c r="R35" s="225">
        <f>$F$10*(1+Q$63)-$F$10</f>
        <v>21.247999999999934</v>
      </c>
      <c r="S35" s="204">
        <f t="shared" si="29"/>
        <v>2.1044019199999937</v>
      </c>
      <c r="T35" s="38"/>
      <c r="U35" s="205">
        <f t="shared" si="9"/>
        <v>0</v>
      </c>
      <c r="V35" s="206">
        <f t="shared" si="10"/>
        <v>0</v>
      </c>
      <c r="W35" s="37"/>
      <c r="X35" s="224">
        <f>'Proposed Rates'!$K$249*X$44+'Proposed Rates'!$K$250*X$46+'Proposed Rates'!$K$251*X$45</f>
        <v>9.9040000000000017E-2</v>
      </c>
      <c r="Y35" s="225">
        <f>$F$10*(1+X$63)-$F$10</f>
        <v>21.247999999999934</v>
      </c>
      <c r="Z35" s="204">
        <f t="shared" si="31"/>
        <v>2.1044019199999937</v>
      </c>
      <c r="AA35" s="38"/>
      <c r="AB35" s="205">
        <f t="shared" si="13"/>
        <v>0</v>
      </c>
      <c r="AC35" s="206">
        <f t="shared" si="14"/>
        <v>0</v>
      </c>
      <c r="AD35" s="37"/>
      <c r="AE35" s="224">
        <f>'Proposed Rates'!$K$249*AE$44+'Proposed Rates'!$K$250*AE$46+'Proposed Rates'!$K$251*AE$45</f>
        <v>9.9040000000000017E-2</v>
      </c>
      <c r="AF35" s="225">
        <f>$F$10*(1+AE$63)-$F$10</f>
        <v>21.247999999999934</v>
      </c>
      <c r="AG35" s="204">
        <f t="shared" si="33"/>
        <v>2.1044019199999937</v>
      </c>
      <c r="AH35" s="38"/>
      <c r="AI35" s="205">
        <f t="shared" si="17"/>
        <v>0</v>
      </c>
      <c r="AJ35" s="206">
        <f t="shared" si="18"/>
        <v>0</v>
      </c>
      <c r="AK35" s="37"/>
      <c r="AL35" s="224">
        <f>'Proposed Rates'!$K$249*AL$44+'Proposed Rates'!$K$250*AL$46+'Proposed Rates'!$K$251*AL$45</f>
        <v>9.9040000000000017E-2</v>
      </c>
      <c r="AM35" s="225">
        <f>$F$10*(1+AL$63)-$F$10</f>
        <v>21.247999999999934</v>
      </c>
      <c r="AN35" s="204">
        <f t="shared" si="35"/>
        <v>2.1044019199999937</v>
      </c>
      <c r="AO35" s="38"/>
      <c r="AP35" s="205">
        <f t="shared" si="21"/>
        <v>0</v>
      </c>
      <c r="AQ35" s="206">
        <f t="shared" si="22"/>
        <v>0</v>
      </c>
      <c r="AR35" s="207"/>
      <c r="AS35" s="207"/>
      <c r="AT35" s="207"/>
      <c r="AU35" s="3"/>
      <c r="AV35" s="3"/>
      <c r="AW35" s="3"/>
      <c r="AX35" s="3"/>
      <c r="AY35" s="3"/>
      <c r="AZ35" s="3"/>
      <c r="BA35" s="3"/>
      <c r="BB35" s="3"/>
    </row>
    <row r="36" spans="1:54" ht="12.75" customHeight="1" x14ac:dyDescent="0.2">
      <c r="A36" s="37"/>
      <c r="B36" s="139" t="s">
        <v>209</v>
      </c>
      <c r="C36" s="199" t="str">
        <f t="shared" si="23"/>
        <v>Residential.Smart Meter Entity Charge</v>
      </c>
      <c r="D36" s="200" t="s">
        <v>244</v>
      </c>
      <c r="E36" s="139"/>
      <c r="F36" s="201">
        <f>IFERROR(VLOOKUP($C36,'Proposed Rates'!$B:$J,F$11,FALSE),0)</f>
        <v>0.42</v>
      </c>
      <c r="G36" s="219">
        <f>IF($D36="Monthly",1,IF($D36="per KWH",$F$10,0))</f>
        <v>1</v>
      </c>
      <c r="H36" s="204">
        <f t="shared" si="25"/>
        <v>0.42</v>
      </c>
      <c r="I36" s="38"/>
      <c r="J36" s="201">
        <f>IFERROR(VLOOKUP($C36,'Proposed Rates'!$B:$J,J$11,FALSE),0)</f>
        <v>0.42</v>
      </c>
      <c r="K36" s="219">
        <f>IF($D36="Monthly",1,IF($D36="per KWH",$F$10,0))</f>
        <v>1</v>
      </c>
      <c r="L36" s="204">
        <f t="shared" si="27"/>
        <v>0.42</v>
      </c>
      <c r="M36" s="38"/>
      <c r="N36" s="205">
        <f t="shared" si="36"/>
        <v>0</v>
      </c>
      <c r="O36" s="206">
        <f t="shared" si="37"/>
        <v>0</v>
      </c>
      <c r="P36" s="37"/>
      <c r="Q36" s="201">
        <f>IFERROR(VLOOKUP($C36,'Proposed Rates'!$B:$J,Q$11,FALSE),0)</f>
        <v>0.42</v>
      </c>
      <c r="R36" s="219">
        <f>IF($D36="Monthly",1,IF($D36="per KWH",$F$10,0))</f>
        <v>1</v>
      </c>
      <c r="S36" s="204">
        <f t="shared" si="29"/>
        <v>0.42</v>
      </c>
      <c r="T36" s="38"/>
      <c r="U36" s="205">
        <f t="shared" si="9"/>
        <v>0</v>
      </c>
      <c r="V36" s="206">
        <f t="shared" si="10"/>
        <v>0</v>
      </c>
      <c r="W36" s="37"/>
      <c r="X36" s="201">
        <f>IFERROR(VLOOKUP($C36,'Proposed Rates'!$B:$J,X$11,FALSE),0)</f>
        <v>0.43</v>
      </c>
      <c r="Y36" s="219">
        <f>IF($D36="Monthly",1,IF($D36="per KWH",$F$10,0))</f>
        <v>1</v>
      </c>
      <c r="Z36" s="204">
        <f t="shared" si="31"/>
        <v>0.43</v>
      </c>
      <c r="AA36" s="38"/>
      <c r="AB36" s="205">
        <f t="shared" si="13"/>
        <v>1.0000000000000009E-2</v>
      </c>
      <c r="AC36" s="206">
        <f t="shared" si="14"/>
        <v>2.3809523809523832E-2</v>
      </c>
      <c r="AD36" s="37"/>
      <c r="AE36" s="201">
        <f>IFERROR(VLOOKUP($C36,'Proposed Rates'!$B:$J,AE$11,FALSE),0)</f>
        <v>0.44</v>
      </c>
      <c r="AF36" s="219">
        <f>IF($D36="Monthly",1,IF($D36="per KWH",$F$10,0))</f>
        <v>1</v>
      </c>
      <c r="AG36" s="204">
        <f t="shared" si="33"/>
        <v>0.44</v>
      </c>
      <c r="AH36" s="38"/>
      <c r="AI36" s="205">
        <f t="shared" si="17"/>
        <v>1.0000000000000009E-2</v>
      </c>
      <c r="AJ36" s="206">
        <f t="shared" si="18"/>
        <v>2.3255813953488393E-2</v>
      </c>
      <c r="AK36" s="37"/>
      <c r="AL36" s="201">
        <f>IFERROR(VLOOKUP($C36,'Proposed Rates'!$B:$J,AL$11,FALSE),0)</f>
        <v>0.45</v>
      </c>
      <c r="AM36" s="219">
        <f>IF($D36="Monthly",1,IF($D36="per KWH",$F$10,0))</f>
        <v>1</v>
      </c>
      <c r="AN36" s="204">
        <f t="shared" si="35"/>
        <v>0.45</v>
      </c>
      <c r="AO36" s="38"/>
      <c r="AP36" s="205">
        <f t="shared" si="21"/>
        <v>1.0000000000000009E-2</v>
      </c>
      <c r="AQ36" s="206">
        <f t="shared" si="22"/>
        <v>2.2727272727272749E-2</v>
      </c>
      <c r="AR36" s="207"/>
      <c r="AS36" s="207"/>
      <c r="AT36" s="207"/>
      <c r="AU36" s="3"/>
      <c r="AV36" s="3"/>
      <c r="AW36" s="3"/>
      <c r="AX36" s="3"/>
      <c r="AY36" s="3"/>
      <c r="AZ36" s="3"/>
      <c r="BA36" s="3"/>
      <c r="BB36" s="3"/>
    </row>
    <row r="37" spans="1:54" ht="12.75" customHeight="1" x14ac:dyDescent="0.2">
      <c r="A37" s="37"/>
      <c r="B37" s="290" t="s">
        <v>251</v>
      </c>
      <c r="C37" s="226"/>
      <c r="D37" s="226"/>
      <c r="E37" s="226"/>
      <c r="F37" s="227"/>
      <c r="G37" s="305"/>
      <c r="H37" s="213">
        <f>SUM(H30:H36)+H29</f>
        <v>37.105514880000001</v>
      </c>
      <c r="I37" s="229"/>
      <c r="J37" s="227"/>
      <c r="K37" s="305"/>
      <c r="L37" s="213">
        <f>SUM(L30:L36)+L29</f>
        <v>43.152801919999995</v>
      </c>
      <c r="M37" s="229"/>
      <c r="N37" s="215">
        <f t="shared" si="36"/>
        <v>6.0472870399999934</v>
      </c>
      <c r="O37" s="216">
        <f t="shared" si="37"/>
        <v>0.16297542453074818</v>
      </c>
      <c r="P37" s="37"/>
      <c r="Q37" s="227"/>
      <c r="R37" s="305"/>
      <c r="S37" s="213">
        <f>SUM(S30:S36)+S29</f>
        <v>46.950689279999999</v>
      </c>
      <c r="T37" s="229"/>
      <c r="U37" s="215">
        <f t="shared" si="9"/>
        <v>3.7978873600000043</v>
      </c>
      <c r="V37" s="216">
        <f t="shared" si="10"/>
        <v>8.8010214656300226E-2</v>
      </c>
      <c r="W37" s="37"/>
      <c r="X37" s="227"/>
      <c r="Y37" s="305"/>
      <c r="Z37" s="213">
        <f>SUM(Z30:Z36)+Z29</f>
        <v>50.270689279999992</v>
      </c>
      <c r="AA37" s="229"/>
      <c r="AB37" s="215">
        <f t="shared" si="13"/>
        <v>3.3199999999999932</v>
      </c>
      <c r="AC37" s="216">
        <f t="shared" si="14"/>
        <v>7.0712486885985776E-2</v>
      </c>
      <c r="AD37" s="37"/>
      <c r="AE37" s="227"/>
      <c r="AF37" s="305"/>
      <c r="AG37" s="213">
        <f>SUM(AG30:AG36)+AG29</f>
        <v>53.000689279999989</v>
      </c>
      <c r="AH37" s="229"/>
      <c r="AI37" s="215">
        <f t="shared" si="17"/>
        <v>2.7299999999999969</v>
      </c>
      <c r="AJ37" s="216">
        <f t="shared" si="18"/>
        <v>5.4305998964810642E-2</v>
      </c>
      <c r="AK37" s="37"/>
      <c r="AL37" s="227"/>
      <c r="AM37" s="305"/>
      <c r="AN37" s="213">
        <f>SUM(AN30:AN36)+AN29</f>
        <v>55.750689279999989</v>
      </c>
      <c r="AO37" s="229"/>
      <c r="AP37" s="215">
        <f t="shared" si="21"/>
        <v>2.75</v>
      </c>
      <c r="AQ37" s="216">
        <f t="shared" si="22"/>
        <v>5.1886117659185292E-2</v>
      </c>
      <c r="AR37" s="255"/>
      <c r="AS37" s="255"/>
      <c r="AT37" s="255"/>
      <c r="AU37" s="3"/>
      <c r="AV37" s="3"/>
      <c r="AW37" s="3"/>
      <c r="AX37" s="3"/>
      <c r="AY37" s="3"/>
      <c r="AZ37" s="3"/>
      <c r="BA37" s="3"/>
      <c r="BB37" s="3"/>
    </row>
    <row r="38" spans="1:54" ht="12.75" customHeight="1" x14ac:dyDescent="0.2">
      <c r="A38" s="37"/>
      <c r="B38" s="38" t="s">
        <v>193</v>
      </c>
      <c r="C38" s="199" t="str">
        <f t="shared" ref="C38:C39" si="38">D$6&amp;"."&amp;B38</f>
        <v>Residential.RTSR - Network</v>
      </c>
      <c r="D38" s="230" t="s">
        <v>246</v>
      </c>
      <c r="E38" s="38"/>
      <c r="F38" s="218">
        <f>IFERROR(VLOOKUP($C38,'Proposed Rates'!$B:$J,F$11,FALSE),0)</f>
        <v>1.26E-2</v>
      </c>
      <c r="G38" s="223">
        <f t="shared" ref="G38:G39" si="39">$F$10*(1+F$63)</f>
        <v>661.63200000000006</v>
      </c>
      <c r="H38" s="204">
        <f t="shared" ref="H38:H39" si="40">G38*F38</f>
        <v>8.3365632000000005</v>
      </c>
      <c r="I38" s="38"/>
      <c r="J38" s="218">
        <f>IFERROR(VLOOKUP($C38,'Proposed Rates'!$B:$J,J$11,FALSE),0)</f>
        <v>1.3299999999999999E-2</v>
      </c>
      <c r="K38" s="223">
        <f t="shared" ref="K38:K39" si="41">$F$10*(1+J$63)</f>
        <v>661.24799999999993</v>
      </c>
      <c r="L38" s="204">
        <f t="shared" ref="L38:L39" si="42">K38*J38</f>
        <v>8.7945983999999982</v>
      </c>
      <c r="M38" s="38"/>
      <c r="N38" s="205">
        <f t="shared" si="36"/>
        <v>0.45803519999999764</v>
      </c>
      <c r="O38" s="206">
        <f t="shared" si="37"/>
        <v>5.4942928999806254E-2</v>
      </c>
      <c r="P38" s="37"/>
      <c r="Q38" s="218">
        <f>IFERROR(VLOOKUP($C38,'Proposed Rates'!$B:$J,Q$11,FALSE),0)</f>
        <v>1.3299999999999999E-2</v>
      </c>
      <c r="R38" s="223">
        <f t="shared" ref="R38:R39" si="43">$F$10*(1+Q$63)</f>
        <v>661.24799999999993</v>
      </c>
      <c r="S38" s="204">
        <f t="shared" ref="S38:S39" si="44">R38*Q38</f>
        <v>8.7945983999999982</v>
      </c>
      <c r="T38" s="38"/>
      <c r="U38" s="205">
        <f t="shared" si="9"/>
        <v>0</v>
      </c>
      <c r="V38" s="206">
        <f t="shared" si="10"/>
        <v>0</v>
      </c>
      <c r="W38" s="37"/>
      <c r="X38" s="218">
        <f>IFERROR(VLOOKUP($C38,'Proposed Rates'!$B:$J,X$11,FALSE),0)</f>
        <v>1.3299999999999999E-2</v>
      </c>
      <c r="Y38" s="223">
        <f t="shared" ref="Y38:Y39" si="45">$F$10*(1+X$63)</f>
        <v>661.24799999999993</v>
      </c>
      <c r="Z38" s="204">
        <f t="shared" ref="Z38:Z39" si="46">Y38*X38</f>
        <v>8.7945983999999982</v>
      </c>
      <c r="AA38" s="38"/>
      <c r="AB38" s="205">
        <f t="shared" si="13"/>
        <v>0</v>
      </c>
      <c r="AC38" s="206">
        <f t="shared" si="14"/>
        <v>0</v>
      </c>
      <c r="AD38" s="37"/>
      <c r="AE38" s="218">
        <f>IFERROR(VLOOKUP($C38,'Proposed Rates'!$B:$J,AE$11,FALSE),0)</f>
        <v>1.3299999999999999E-2</v>
      </c>
      <c r="AF38" s="223">
        <f t="shared" ref="AF38:AF39" si="47">$F$10*(1+AE$63)</f>
        <v>661.24799999999993</v>
      </c>
      <c r="AG38" s="204">
        <f t="shared" ref="AG38:AG39" si="48">AF38*AE38</f>
        <v>8.7945983999999982</v>
      </c>
      <c r="AH38" s="38"/>
      <c r="AI38" s="205">
        <f t="shared" si="17"/>
        <v>0</v>
      </c>
      <c r="AJ38" s="206">
        <f t="shared" si="18"/>
        <v>0</v>
      </c>
      <c r="AK38" s="37"/>
      <c r="AL38" s="218">
        <f>IFERROR(VLOOKUP($C38,'Proposed Rates'!$B:$J,AL$11,FALSE),0)</f>
        <v>1.3299999999999999E-2</v>
      </c>
      <c r="AM38" s="223">
        <f t="shared" ref="AM38:AM39" si="49">$F$10*(1+AL$63)</f>
        <v>661.24799999999993</v>
      </c>
      <c r="AN38" s="204">
        <f t="shared" ref="AN38:AN39" si="50">AM38*AL38</f>
        <v>8.7945983999999982</v>
      </c>
      <c r="AO38" s="38"/>
      <c r="AP38" s="205">
        <f t="shared" si="21"/>
        <v>0</v>
      </c>
      <c r="AQ38" s="206">
        <f t="shared" si="22"/>
        <v>0</v>
      </c>
      <c r="AR38" s="207"/>
      <c r="AS38" s="207"/>
      <c r="AT38" s="207"/>
      <c r="AU38" s="3"/>
      <c r="AV38" s="3"/>
      <c r="AW38" s="3"/>
      <c r="AX38" s="3"/>
      <c r="AY38" s="3"/>
      <c r="AZ38" s="3"/>
      <c r="BA38" s="3"/>
      <c r="BB38" s="3"/>
    </row>
    <row r="39" spans="1:54" ht="12.75" customHeight="1" x14ac:dyDescent="0.2">
      <c r="A39" s="37"/>
      <c r="B39" s="291" t="s">
        <v>194</v>
      </c>
      <c r="C39" s="199" t="str">
        <f t="shared" si="38"/>
        <v>Residential.RTSR - Line and Transformation Connection</v>
      </c>
      <c r="D39" s="230" t="s">
        <v>246</v>
      </c>
      <c r="E39" s="38"/>
      <c r="F39" s="218">
        <f>IFERROR(VLOOKUP($C39,'Proposed Rates'!$B:$J,F$11,FALSE),0)</f>
        <v>7.1999999999999998E-3</v>
      </c>
      <c r="G39" s="223">
        <f t="shared" si="39"/>
        <v>661.63200000000006</v>
      </c>
      <c r="H39" s="204">
        <f t="shared" si="40"/>
        <v>4.7637504000000002</v>
      </c>
      <c r="I39" s="38"/>
      <c r="J39" s="218">
        <f>IFERROR(VLOOKUP($C39,'Proposed Rates'!$B:$J,J$11,FALSE),0)</f>
        <v>7.4000000000000003E-3</v>
      </c>
      <c r="K39" s="223">
        <f t="shared" si="41"/>
        <v>661.24799999999993</v>
      </c>
      <c r="L39" s="204">
        <f t="shared" si="42"/>
        <v>4.8932351999999995</v>
      </c>
      <c r="M39" s="38"/>
      <c r="N39" s="205">
        <f t="shared" si="36"/>
        <v>0.12948479999999929</v>
      </c>
      <c r="O39" s="206">
        <f t="shared" si="37"/>
        <v>2.718127297349569E-2</v>
      </c>
      <c r="P39" s="37"/>
      <c r="Q39" s="218">
        <f>IFERROR(VLOOKUP($C39,'Proposed Rates'!$B:$J,Q$11,FALSE),0)</f>
        <v>7.4000000000000003E-3</v>
      </c>
      <c r="R39" s="223">
        <f t="shared" si="43"/>
        <v>661.24799999999993</v>
      </c>
      <c r="S39" s="204">
        <f t="shared" si="44"/>
        <v>4.8932351999999995</v>
      </c>
      <c r="T39" s="38"/>
      <c r="U39" s="205">
        <f t="shared" si="9"/>
        <v>0</v>
      </c>
      <c r="V39" s="206">
        <f t="shared" si="10"/>
        <v>0</v>
      </c>
      <c r="W39" s="37"/>
      <c r="X39" s="218">
        <f>IFERROR(VLOOKUP($C39,'Proposed Rates'!$B:$J,X$11,FALSE),0)</f>
        <v>7.4000000000000003E-3</v>
      </c>
      <c r="Y39" s="223">
        <f t="shared" si="45"/>
        <v>661.24799999999993</v>
      </c>
      <c r="Z39" s="204">
        <f t="shared" si="46"/>
        <v>4.8932351999999995</v>
      </c>
      <c r="AA39" s="38"/>
      <c r="AB39" s="205">
        <f t="shared" si="13"/>
        <v>0</v>
      </c>
      <c r="AC39" s="206">
        <f t="shared" si="14"/>
        <v>0</v>
      </c>
      <c r="AD39" s="37"/>
      <c r="AE39" s="218">
        <f>IFERROR(VLOOKUP($C39,'Proposed Rates'!$B:$J,AE$11,FALSE),0)</f>
        <v>7.4000000000000003E-3</v>
      </c>
      <c r="AF39" s="223">
        <f t="shared" si="47"/>
        <v>661.24799999999993</v>
      </c>
      <c r="AG39" s="204">
        <f t="shared" si="48"/>
        <v>4.8932351999999995</v>
      </c>
      <c r="AH39" s="38"/>
      <c r="AI39" s="205">
        <f t="shared" si="17"/>
        <v>0</v>
      </c>
      <c r="AJ39" s="206">
        <f t="shared" si="18"/>
        <v>0</v>
      </c>
      <c r="AK39" s="37"/>
      <c r="AL39" s="218">
        <f>IFERROR(VLOOKUP($C39,'Proposed Rates'!$B:$J,AL$11,FALSE),0)</f>
        <v>7.4000000000000003E-3</v>
      </c>
      <c r="AM39" s="223">
        <f t="shared" si="49"/>
        <v>661.24799999999993</v>
      </c>
      <c r="AN39" s="204">
        <f t="shared" si="50"/>
        <v>4.8932351999999995</v>
      </c>
      <c r="AO39" s="38"/>
      <c r="AP39" s="205">
        <f t="shared" si="21"/>
        <v>0</v>
      </c>
      <c r="AQ39" s="206">
        <f t="shared" si="22"/>
        <v>0</v>
      </c>
      <c r="AR39" s="207"/>
      <c r="AS39" s="207"/>
      <c r="AT39" s="207"/>
      <c r="AU39" s="3"/>
      <c r="AV39" s="3"/>
      <c r="AW39" s="3"/>
      <c r="AX39" s="3"/>
      <c r="AY39" s="3"/>
      <c r="AZ39" s="3"/>
      <c r="BA39" s="3"/>
      <c r="BB39" s="3"/>
    </row>
    <row r="40" spans="1:54" ht="12.75" customHeight="1" x14ac:dyDescent="0.2">
      <c r="A40" s="37"/>
      <c r="B40" s="290" t="s">
        <v>252</v>
      </c>
      <c r="C40" s="231"/>
      <c r="D40" s="231"/>
      <c r="E40" s="231"/>
      <c r="F40" s="232"/>
      <c r="G40" s="233"/>
      <c r="H40" s="213">
        <f>SUM(H37:H39)</f>
        <v>50.205828480000001</v>
      </c>
      <c r="I40" s="214"/>
      <c r="J40" s="232"/>
      <c r="K40" s="233"/>
      <c r="L40" s="213">
        <f>SUM(L37:L39)</f>
        <v>56.840635519999992</v>
      </c>
      <c r="M40" s="214"/>
      <c r="N40" s="215">
        <f t="shared" si="36"/>
        <v>6.6348070399999912</v>
      </c>
      <c r="O40" s="216">
        <f t="shared" si="37"/>
        <v>0.1321521273698936</v>
      </c>
      <c r="P40" s="37"/>
      <c r="Q40" s="232"/>
      <c r="R40" s="233"/>
      <c r="S40" s="213">
        <f>SUM(S37:S39)</f>
        <v>60.638522879999996</v>
      </c>
      <c r="T40" s="214"/>
      <c r="U40" s="215">
        <f t="shared" si="9"/>
        <v>3.7978873600000043</v>
      </c>
      <c r="V40" s="216">
        <f t="shared" si="10"/>
        <v>6.6816412681798332E-2</v>
      </c>
      <c r="W40" s="37"/>
      <c r="X40" s="232"/>
      <c r="Y40" s="233"/>
      <c r="Z40" s="213">
        <f>SUM(Z37:Z39)</f>
        <v>63.95852287999999</v>
      </c>
      <c r="AA40" s="214"/>
      <c r="AB40" s="215">
        <f t="shared" si="13"/>
        <v>3.3199999999999932</v>
      </c>
      <c r="AC40" s="216">
        <f t="shared" si="14"/>
        <v>5.4750674032249667E-2</v>
      </c>
      <c r="AD40" s="37"/>
      <c r="AE40" s="232"/>
      <c r="AF40" s="233"/>
      <c r="AG40" s="213">
        <f>SUM(AG37:AG39)</f>
        <v>66.688522879999994</v>
      </c>
      <c r="AH40" s="214"/>
      <c r="AI40" s="215">
        <f t="shared" si="17"/>
        <v>2.730000000000004</v>
      </c>
      <c r="AJ40" s="216">
        <f t="shared" si="18"/>
        <v>4.2683912590071441E-2</v>
      </c>
      <c r="AK40" s="37"/>
      <c r="AL40" s="232"/>
      <c r="AM40" s="233"/>
      <c r="AN40" s="213">
        <f>SUM(AN37:AN39)</f>
        <v>69.438522879999994</v>
      </c>
      <c r="AO40" s="214"/>
      <c r="AP40" s="215">
        <f t="shared" si="21"/>
        <v>2.75</v>
      </c>
      <c r="AQ40" s="216">
        <f t="shared" si="22"/>
        <v>4.1236480900144964E-2</v>
      </c>
      <c r="AR40" s="255"/>
      <c r="AS40" s="255"/>
      <c r="AT40" s="255"/>
      <c r="AU40" s="3"/>
      <c r="AV40" s="3"/>
      <c r="AW40" s="3"/>
      <c r="AX40" s="3"/>
      <c r="AY40" s="3"/>
      <c r="AZ40" s="3"/>
      <c r="BA40" s="3"/>
      <c r="BB40" s="3"/>
    </row>
    <row r="41" spans="1:54" ht="12.75" customHeight="1" x14ac:dyDescent="0.2">
      <c r="A41" s="37"/>
      <c r="B41" s="292" t="s">
        <v>195</v>
      </c>
      <c r="C41" s="199" t="str">
        <f t="shared" ref="C41:C48" si="51">D$6&amp;"."&amp;B41</f>
        <v>Residential.Wholesale Market Service Charge (WMSC)</v>
      </c>
      <c r="D41" s="200" t="s">
        <v>246</v>
      </c>
      <c r="E41" s="139"/>
      <c r="F41" s="218">
        <f>IFERROR(VLOOKUP($C41,'Proposed Rates'!$B:$J,F$11,FALSE),0)</f>
        <v>4.4999999999999997E-3</v>
      </c>
      <c r="G41" s="223">
        <f t="shared" ref="G41:G42" si="52">$F$10*(1+F$63)</f>
        <v>661.63200000000006</v>
      </c>
      <c r="H41" s="204">
        <f t="shared" ref="H41:H48" si="53">G41*F41</f>
        <v>2.977344</v>
      </c>
      <c r="I41" s="38"/>
      <c r="J41" s="218">
        <f>IFERROR(VLOOKUP($C41,'Proposed Rates'!$B:$J,J$11,FALSE),0)</f>
        <v>4.4999999999999997E-3</v>
      </c>
      <c r="K41" s="223">
        <f t="shared" ref="K41:K42" si="54">$F$10*(1+J$63)</f>
        <v>661.24799999999993</v>
      </c>
      <c r="L41" s="204">
        <f t="shared" ref="L41:L48" si="55">K41*J41</f>
        <v>2.9756159999999996</v>
      </c>
      <c r="M41" s="38"/>
      <c r="N41" s="205">
        <f t="shared" si="36"/>
        <v>-1.7280000000003959E-3</v>
      </c>
      <c r="O41" s="206">
        <f t="shared" si="37"/>
        <v>-5.8038305281499073E-4</v>
      </c>
      <c r="P41" s="37"/>
      <c r="Q41" s="218">
        <f>IFERROR(VLOOKUP($C41,'Proposed Rates'!$B:$J,Q$11,FALSE),0)</f>
        <v>4.4999999999999997E-3</v>
      </c>
      <c r="R41" s="223">
        <f t="shared" ref="R41:R42" si="56">$F$10*(1+Q$63)</f>
        <v>661.24799999999993</v>
      </c>
      <c r="S41" s="204">
        <f t="shared" ref="S41:S48" si="57">R41*Q41</f>
        <v>2.9756159999999996</v>
      </c>
      <c r="T41" s="38"/>
      <c r="U41" s="205">
        <f t="shared" si="9"/>
        <v>0</v>
      </c>
      <c r="V41" s="206">
        <f t="shared" si="10"/>
        <v>0</v>
      </c>
      <c r="W41" s="37"/>
      <c r="X41" s="218">
        <f>IFERROR(VLOOKUP($C41,'Proposed Rates'!$B:$J,X$11,FALSE),0)</f>
        <v>4.4999999999999997E-3</v>
      </c>
      <c r="Y41" s="223">
        <f t="shared" ref="Y41:Y42" si="58">$F$10*(1+X$63)</f>
        <v>661.24799999999993</v>
      </c>
      <c r="Z41" s="204">
        <f t="shared" ref="Z41:Z48" si="59">Y41*X41</f>
        <v>2.9756159999999996</v>
      </c>
      <c r="AA41" s="38"/>
      <c r="AB41" s="205">
        <f t="shared" si="13"/>
        <v>0</v>
      </c>
      <c r="AC41" s="206">
        <f t="shared" si="14"/>
        <v>0</v>
      </c>
      <c r="AD41" s="37"/>
      <c r="AE41" s="218">
        <f>IFERROR(VLOOKUP($C41,'Proposed Rates'!$B:$J,AE$11,FALSE),0)</f>
        <v>4.4999999999999997E-3</v>
      </c>
      <c r="AF41" s="223">
        <f t="shared" ref="AF41:AF42" si="60">$F$10*(1+AE$63)</f>
        <v>661.24799999999993</v>
      </c>
      <c r="AG41" s="204">
        <f t="shared" ref="AG41:AG48" si="61">AF41*AE41</f>
        <v>2.9756159999999996</v>
      </c>
      <c r="AH41" s="38"/>
      <c r="AI41" s="205">
        <f t="shared" si="17"/>
        <v>0</v>
      </c>
      <c r="AJ41" s="206">
        <f t="shared" si="18"/>
        <v>0</v>
      </c>
      <c r="AK41" s="37"/>
      <c r="AL41" s="218">
        <f>IFERROR(VLOOKUP($C41,'Proposed Rates'!$B:$J,AL$11,FALSE),0)</f>
        <v>4.4999999999999997E-3</v>
      </c>
      <c r="AM41" s="223">
        <f t="shared" ref="AM41:AM42" si="62">$F$10*(1+AL$63)</f>
        <v>661.24799999999993</v>
      </c>
      <c r="AN41" s="204">
        <f t="shared" ref="AN41:AN48" si="63">AM41*AL41</f>
        <v>2.9756159999999996</v>
      </c>
      <c r="AO41" s="38"/>
      <c r="AP41" s="205">
        <f t="shared" si="21"/>
        <v>0</v>
      </c>
      <c r="AQ41" s="206">
        <f t="shared" si="22"/>
        <v>0</v>
      </c>
      <c r="AR41" s="207"/>
      <c r="AS41" s="207"/>
      <c r="AT41" s="207"/>
      <c r="AU41" s="3"/>
      <c r="AV41" s="3"/>
      <c r="AW41" s="3"/>
      <c r="AX41" s="3"/>
      <c r="AY41" s="3"/>
      <c r="AZ41" s="3"/>
      <c r="BA41" s="3"/>
      <c r="BB41" s="3"/>
    </row>
    <row r="42" spans="1:54" ht="12.75" customHeight="1" x14ac:dyDescent="0.2">
      <c r="A42" s="37"/>
      <c r="B42" s="292" t="s">
        <v>196</v>
      </c>
      <c r="C42" s="199" t="str">
        <f t="shared" si="51"/>
        <v>Residential.Rural and Remote Rate Protection (RRRP)</v>
      </c>
      <c r="D42" s="200" t="s">
        <v>246</v>
      </c>
      <c r="E42" s="139"/>
      <c r="F42" s="218">
        <f>IFERROR(VLOOKUP($C42,'Proposed Rates'!$B:$J,F$11,FALSE),0)</f>
        <v>1.5E-3</v>
      </c>
      <c r="G42" s="223">
        <f t="shared" si="52"/>
        <v>661.63200000000006</v>
      </c>
      <c r="H42" s="204">
        <f t="shared" si="53"/>
        <v>0.99244800000000011</v>
      </c>
      <c r="I42" s="38"/>
      <c r="J42" s="218">
        <f>IFERROR(VLOOKUP($C42,'Proposed Rates'!$B:$J,J$11,FALSE),0)</f>
        <v>1.5E-3</v>
      </c>
      <c r="K42" s="223">
        <f t="shared" si="54"/>
        <v>661.24799999999993</v>
      </c>
      <c r="L42" s="204">
        <f t="shared" si="55"/>
        <v>0.99187199999999998</v>
      </c>
      <c r="M42" s="38"/>
      <c r="N42" s="205">
        <f t="shared" si="36"/>
        <v>-5.7600000000013196E-4</v>
      </c>
      <c r="O42" s="206">
        <f t="shared" si="37"/>
        <v>-5.8038305281499073E-4</v>
      </c>
      <c r="P42" s="37"/>
      <c r="Q42" s="218">
        <f>IFERROR(VLOOKUP($C42,'Proposed Rates'!$B:$J,Q$11,FALSE),0)</f>
        <v>1.5E-3</v>
      </c>
      <c r="R42" s="223">
        <f t="shared" si="56"/>
        <v>661.24799999999993</v>
      </c>
      <c r="S42" s="204">
        <f t="shared" si="57"/>
        <v>0.99187199999999998</v>
      </c>
      <c r="T42" s="38"/>
      <c r="U42" s="205">
        <f t="shared" si="9"/>
        <v>0</v>
      </c>
      <c r="V42" s="206">
        <f t="shared" si="10"/>
        <v>0</v>
      </c>
      <c r="W42" s="37"/>
      <c r="X42" s="218">
        <f>IFERROR(VLOOKUP($C42,'Proposed Rates'!$B:$J,X$11,FALSE),0)</f>
        <v>1.5E-3</v>
      </c>
      <c r="Y42" s="223">
        <f t="shared" si="58"/>
        <v>661.24799999999993</v>
      </c>
      <c r="Z42" s="204">
        <f t="shared" si="59"/>
        <v>0.99187199999999998</v>
      </c>
      <c r="AA42" s="38"/>
      <c r="AB42" s="205">
        <f t="shared" si="13"/>
        <v>0</v>
      </c>
      <c r="AC42" s="206">
        <f t="shared" si="14"/>
        <v>0</v>
      </c>
      <c r="AD42" s="37"/>
      <c r="AE42" s="218">
        <f>IFERROR(VLOOKUP($C42,'Proposed Rates'!$B:$J,AE$11,FALSE),0)</f>
        <v>1.5E-3</v>
      </c>
      <c r="AF42" s="223">
        <f t="shared" si="60"/>
        <v>661.24799999999993</v>
      </c>
      <c r="AG42" s="204">
        <f t="shared" si="61"/>
        <v>0.99187199999999998</v>
      </c>
      <c r="AH42" s="38"/>
      <c r="AI42" s="205">
        <f t="shared" si="17"/>
        <v>0</v>
      </c>
      <c r="AJ42" s="206">
        <f t="shared" si="18"/>
        <v>0</v>
      </c>
      <c r="AK42" s="37"/>
      <c r="AL42" s="218">
        <f>IFERROR(VLOOKUP($C42,'Proposed Rates'!$B:$J,AL$11,FALSE),0)</f>
        <v>1.5E-3</v>
      </c>
      <c r="AM42" s="223">
        <f t="shared" si="62"/>
        <v>661.24799999999993</v>
      </c>
      <c r="AN42" s="204">
        <f t="shared" si="63"/>
        <v>0.99187199999999998</v>
      </c>
      <c r="AO42" s="38"/>
      <c r="AP42" s="205">
        <f t="shared" si="21"/>
        <v>0</v>
      </c>
      <c r="AQ42" s="206">
        <f t="shared" si="22"/>
        <v>0</v>
      </c>
      <c r="AR42" s="207"/>
      <c r="AS42" s="207"/>
      <c r="AT42" s="207"/>
      <c r="AU42" s="3"/>
      <c r="AV42" s="3"/>
      <c r="AW42" s="3"/>
      <c r="AX42" s="3"/>
      <c r="AY42" s="3"/>
      <c r="AZ42" s="3"/>
      <c r="BA42" s="3"/>
      <c r="BB42" s="3"/>
    </row>
    <row r="43" spans="1:54" ht="12.75" customHeight="1" x14ac:dyDescent="0.2">
      <c r="A43" s="37"/>
      <c r="B43" s="139" t="s">
        <v>198</v>
      </c>
      <c r="C43" s="199" t="str">
        <f t="shared" si="51"/>
        <v>Residential.Standard Supply Service Charge</v>
      </c>
      <c r="D43" s="200" t="s">
        <v>244</v>
      </c>
      <c r="E43" s="139"/>
      <c r="F43" s="218">
        <f>IFERROR(VLOOKUP($C43,'Proposed Rates'!$B:$J,F$11,FALSE),0)</f>
        <v>0.25</v>
      </c>
      <c r="G43" s="219">
        <f>IF($D43="Monthly",1,IF($D43="per KWH",$F$10,0))</f>
        <v>1</v>
      </c>
      <c r="H43" s="204">
        <f t="shared" si="53"/>
        <v>0.25</v>
      </c>
      <c r="I43" s="38"/>
      <c r="J43" s="218">
        <f>IFERROR(VLOOKUP($C43,'Proposed Rates'!$B:$J,J$11,FALSE),0)</f>
        <v>1.51</v>
      </c>
      <c r="K43" s="219">
        <f>IF($D43="Monthly",1,IF($D43="per KWH",$F$10,0))</f>
        <v>1</v>
      </c>
      <c r="L43" s="204">
        <f t="shared" si="55"/>
        <v>1.51</v>
      </c>
      <c r="M43" s="38"/>
      <c r="N43" s="205">
        <f t="shared" si="36"/>
        <v>1.26</v>
      </c>
      <c r="O43" s="206">
        <f t="shared" si="37"/>
        <v>5.04</v>
      </c>
      <c r="P43" s="37"/>
      <c r="Q43" s="218">
        <f>IFERROR(VLOOKUP($C43,'Proposed Rates'!$B:$J,Q$11,FALSE),0)</f>
        <v>1.54</v>
      </c>
      <c r="R43" s="219">
        <f>IF($D43="Monthly",1,IF($D43="per KWH",$F$10,0))</f>
        <v>1</v>
      </c>
      <c r="S43" s="204">
        <f t="shared" si="57"/>
        <v>1.54</v>
      </c>
      <c r="T43" s="38"/>
      <c r="U43" s="205">
        <f t="shared" si="9"/>
        <v>3.0000000000000027E-2</v>
      </c>
      <c r="V43" s="206">
        <f t="shared" si="10"/>
        <v>1.986754966887419E-2</v>
      </c>
      <c r="W43" s="37"/>
      <c r="X43" s="218">
        <f>IFERROR(VLOOKUP($C43,'Proposed Rates'!$B:$J,X$11,FALSE),0)</f>
        <v>1.57</v>
      </c>
      <c r="Y43" s="219">
        <f>IF($D43="Monthly",1,IF($D43="per KWH",$F$10,0))</f>
        <v>1</v>
      </c>
      <c r="Z43" s="204">
        <f t="shared" si="59"/>
        <v>1.57</v>
      </c>
      <c r="AA43" s="38"/>
      <c r="AB43" s="205">
        <f t="shared" si="13"/>
        <v>3.0000000000000027E-2</v>
      </c>
      <c r="AC43" s="206">
        <f t="shared" si="14"/>
        <v>1.9480519480519497E-2</v>
      </c>
      <c r="AD43" s="37"/>
      <c r="AE43" s="218">
        <f>IFERROR(VLOOKUP($C43,'Proposed Rates'!$B:$J,AE$11,FALSE),0)</f>
        <v>1.6</v>
      </c>
      <c r="AF43" s="219">
        <f>IF($D43="Monthly",1,IF($D43="per KWH",$F$10,0))</f>
        <v>1</v>
      </c>
      <c r="AG43" s="204">
        <f t="shared" si="61"/>
        <v>1.6</v>
      </c>
      <c r="AH43" s="38"/>
      <c r="AI43" s="205">
        <f t="shared" si="17"/>
        <v>3.0000000000000027E-2</v>
      </c>
      <c r="AJ43" s="206">
        <f t="shared" si="18"/>
        <v>1.9108280254777087E-2</v>
      </c>
      <c r="AK43" s="37"/>
      <c r="AL43" s="218">
        <f>IFERROR(VLOOKUP($C43,'Proposed Rates'!$B:$J,AL$11,FALSE),0)</f>
        <v>1.63</v>
      </c>
      <c r="AM43" s="219">
        <f>IF($D43="Monthly",1,IF($D43="per KWH",$F$10,0))</f>
        <v>1</v>
      </c>
      <c r="AN43" s="204">
        <f t="shared" si="63"/>
        <v>1.63</v>
      </c>
      <c r="AO43" s="38"/>
      <c r="AP43" s="205">
        <f t="shared" si="21"/>
        <v>2.9999999999999805E-2</v>
      </c>
      <c r="AQ43" s="206">
        <f t="shared" si="22"/>
        <v>1.8749999999999878E-2</v>
      </c>
      <c r="AR43" s="207"/>
      <c r="AS43" s="207"/>
      <c r="AT43" s="207"/>
      <c r="AU43" s="3"/>
      <c r="AV43" s="3"/>
      <c r="AW43" s="3"/>
      <c r="AX43" s="3"/>
      <c r="AY43" s="3"/>
      <c r="AZ43" s="3"/>
      <c r="BA43" s="3"/>
      <c r="BB43" s="3"/>
    </row>
    <row r="44" spans="1:54" ht="12.75" customHeight="1" x14ac:dyDescent="0.2">
      <c r="A44" s="37"/>
      <c r="B44" s="139" t="s">
        <v>200</v>
      </c>
      <c r="C44" s="199" t="str">
        <f t="shared" si="51"/>
        <v>Residential.TOU - Off Peak</v>
      </c>
      <c r="D44" s="200" t="s">
        <v>246</v>
      </c>
      <c r="E44" s="139"/>
      <c r="F44" s="234">
        <f>VLOOKUP($B44,'Proposed Rates'!$D$248:$J$254,+F$11-2,FALSE)</f>
        <v>7.5999999999999998E-2</v>
      </c>
      <c r="G44" s="225">
        <f>$F$10*'Proposed Rates'!$K$249</f>
        <v>409.6</v>
      </c>
      <c r="H44" s="204">
        <f t="shared" si="53"/>
        <v>31.1296</v>
      </c>
      <c r="I44" s="38"/>
      <c r="J44" s="234">
        <f>VLOOKUP($B44,'Proposed Rates'!$D$248:$J$254,+J$11-2,FALSE)</f>
        <v>7.5999999999999998E-2</v>
      </c>
      <c r="K44" s="225">
        <f>$F$10*'Proposed Rates'!$K$249</f>
        <v>409.6</v>
      </c>
      <c r="L44" s="204">
        <f t="shared" si="55"/>
        <v>31.1296</v>
      </c>
      <c r="M44" s="38"/>
      <c r="N44" s="205">
        <f t="shared" si="36"/>
        <v>0</v>
      </c>
      <c r="O44" s="206">
        <f t="shared" si="37"/>
        <v>0</v>
      </c>
      <c r="P44" s="37"/>
      <c r="Q44" s="234">
        <f>VLOOKUP($B44,'Proposed Rates'!$D$248:$J$254,+Q$11-2,FALSE)</f>
        <v>7.5999999999999998E-2</v>
      </c>
      <c r="R44" s="225">
        <f>$F$10*'Proposed Rates'!$K$249</f>
        <v>409.6</v>
      </c>
      <c r="S44" s="204">
        <f t="shared" si="57"/>
        <v>31.1296</v>
      </c>
      <c r="T44" s="38"/>
      <c r="U44" s="205">
        <f t="shared" si="9"/>
        <v>0</v>
      </c>
      <c r="V44" s="206">
        <f t="shared" si="10"/>
        <v>0</v>
      </c>
      <c r="W44" s="37"/>
      <c r="X44" s="234">
        <f>VLOOKUP($B44,'Proposed Rates'!$D$248:$J$254,+X$11-2,FALSE)</f>
        <v>7.5999999999999998E-2</v>
      </c>
      <c r="Y44" s="225">
        <f>$F$10*'Proposed Rates'!$K$249</f>
        <v>409.6</v>
      </c>
      <c r="Z44" s="204">
        <f t="shared" si="59"/>
        <v>31.1296</v>
      </c>
      <c r="AA44" s="38"/>
      <c r="AB44" s="205">
        <f t="shared" si="13"/>
        <v>0</v>
      </c>
      <c r="AC44" s="206">
        <f t="shared" si="14"/>
        <v>0</v>
      </c>
      <c r="AD44" s="37"/>
      <c r="AE44" s="234">
        <f>VLOOKUP($B44,'Proposed Rates'!$D$248:$J$254,+AE$11-2,FALSE)</f>
        <v>7.5999999999999998E-2</v>
      </c>
      <c r="AF44" s="225">
        <f>$F$10*'Proposed Rates'!$K$249</f>
        <v>409.6</v>
      </c>
      <c r="AG44" s="204">
        <f t="shared" si="61"/>
        <v>31.1296</v>
      </c>
      <c r="AH44" s="38"/>
      <c r="AI44" s="205">
        <f t="shared" si="17"/>
        <v>0</v>
      </c>
      <c r="AJ44" s="206">
        <f t="shared" si="18"/>
        <v>0</v>
      </c>
      <c r="AK44" s="37"/>
      <c r="AL44" s="234">
        <f>VLOOKUP($B44,'Proposed Rates'!$D$248:$J$254,+AL$11-2,FALSE)</f>
        <v>7.5999999999999998E-2</v>
      </c>
      <c r="AM44" s="225">
        <f>$F$10*'Proposed Rates'!$K$249</f>
        <v>409.6</v>
      </c>
      <c r="AN44" s="204">
        <f t="shared" si="63"/>
        <v>31.1296</v>
      </c>
      <c r="AO44" s="38"/>
      <c r="AP44" s="205">
        <f t="shared" si="21"/>
        <v>0</v>
      </c>
      <c r="AQ44" s="206">
        <f t="shared" si="22"/>
        <v>0</v>
      </c>
      <c r="AR44" s="207"/>
      <c r="AS44" s="207"/>
      <c r="AT44" s="207"/>
      <c r="AU44" s="3"/>
      <c r="AV44" s="3"/>
      <c r="AW44" s="3"/>
      <c r="AX44" s="3"/>
      <c r="AY44" s="3"/>
      <c r="AZ44" s="3"/>
      <c r="BA44" s="3"/>
      <c r="BB44" s="3"/>
    </row>
    <row r="45" spans="1:54" ht="12.75" customHeight="1" x14ac:dyDescent="0.2">
      <c r="A45" s="37"/>
      <c r="B45" s="139" t="s">
        <v>201</v>
      </c>
      <c r="C45" s="199" t="str">
        <f t="shared" si="51"/>
        <v>Residential.TOU - Mid Peak</v>
      </c>
      <c r="D45" s="200" t="s">
        <v>246</v>
      </c>
      <c r="E45" s="139"/>
      <c r="F45" s="234">
        <f>VLOOKUP($B45,'Proposed Rates'!$D$248:$J$254,+F$11-2,FALSE)</f>
        <v>0.122</v>
      </c>
      <c r="G45" s="225">
        <f>$F$10*'Proposed Rates'!$K$250</f>
        <v>115.19999999999999</v>
      </c>
      <c r="H45" s="204">
        <f t="shared" si="53"/>
        <v>14.054399999999998</v>
      </c>
      <c r="I45" s="38"/>
      <c r="J45" s="234">
        <f>VLOOKUP($B45,'Proposed Rates'!$D$248:$J$254,+J$11-2,FALSE)</f>
        <v>0.122</v>
      </c>
      <c r="K45" s="225">
        <f>$F$10*'Proposed Rates'!$K$250</f>
        <v>115.19999999999999</v>
      </c>
      <c r="L45" s="204">
        <f t="shared" si="55"/>
        <v>14.054399999999998</v>
      </c>
      <c r="M45" s="38"/>
      <c r="N45" s="205">
        <f t="shared" si="36"/>
        <v>0</v>
      </c>
      <c r="O45" s="206">
        <f t="shared" si="37"/>
        <v>0</v>
      </c>
      <c r="P45" s="37"/>
      <c r="Q45" s="234">
        <f>VLOOKUP($B45,'Proposed Rates'!$D$248:$J$254,+Q$11-2,FALSE)</f>
        <v>0.122</v>
      </c>
      <c r="R45" s="225">
        <f>$F$10*'Proposed Rates'!$K$250</f>
        <v>115.19999999999999</v>
      </c>
      <c r="S45" s="204">
        <f t="shared" si="57"/>
        <v>14.054399999999998</v>
      </c>
      <c r="T45" s="38"/>
      <c r="U45" s="205">
        <f t="shared" si="9"/>
        <v>0</v>
      </c>
      <c r="V45" s="206">
        <f t="shared" si="10"/>
        <v>0</v>
      </c>
      <c r="W45" s="37"/>
      <c r="X45" s="234">
        <f>VLOOKUP($B45,'Proposed Rates'!$D$248:$J$254,+X$11-2,FALSE)</f>
        <v>0.122</v>
      </c>
      <c r="Y45" s="225">
        <f>$F$10*'Proposed Rates'!$K$250</f>
        <v>115.19999999999999</v>
      </c>
      <c r="Z45" s="204">
        <f t="shared" si="59"/>
        <v>14.054399999999998</v>
      </c>
      <c r="AA45" s="38"/>
      <c r="AB45" s="205">
        <f t="shared" si="13"/>
        <v>0</v>
      </c>
      <c r="AC45" s="206">
        <f t="shared" si="14"/>
        <v>0</v>
      </c>
      <c r="AD45" s="37"/>
      <c r="AE45" s="234">
        <f>VLOOKUP($B45,'Proposed Rates'!$D$248:$J$254,+AE$11-2,FALSE)</f>
        <v>0.122</v>
      </c>
      <c r="AF45" s="225">
        <f>$F$10*'Proposed Rates'!$K$250</f>
        <v>115.19999999999999</v>
      </c>
      <c r="AG45" s="204">
        <f t="shared" si="61"/>
        <v>14.054399999999998</v>
      </c>
      <c r="AH45" s="38"/>
      <c r="AI45" s="205">
        <f t="shared" si="17"/>
        <v>0</v>
      </c>
      <c r="AJ45" s="206">
        <f t="shared" si="18"/>
        <v>0</v>
      </c>
      <c r="AK45" s="37"/>
      <c r="AL45" s="234">
        <f>VLOOKUP($B45,'Proposed Rates'!$D$248:$J$254,+AL$11-2,FALSE)</f>
        <v>0.122</v>
      </c>
      <c r="AM45" s="225">
        <f>$F$10*'Proposed Rates'!$K$250</f>
        <v>115.19999999999999</v>
      </c>
      <c r="AN45" s="204">
        <f t="shared" si="63"/>
        <v>14.054399999999998</v>
      </c>
      <c r="AO45" s="38"/>
      <c r="AP45" s="205">
        <f t="shared" si="21"/>
        <v>0</v>
      </c>
      <c r="AQ45" s="206">
        <f t="shared" si="22"/>
        <v>0</v>
      </c>
      <c r="AR45" s="207"/>
      <c r="AS45" s="207"/>
      <c r="AT45" s="207"/>
      <c r="AU45" s="3"/>
      <c r="AV45" s="3"/>
      <c r="AW45" s="3"/>
      <c r="AX45" s="3"/>
      <c r="AY45" s="3"/>
      <c r="AZ45" s="3"/>
      <c r="BA45" s="3"/>
      <c r="BB45" s="3"/>
    </row>
    <row r="46" spans="1:54" ht="12.75" customHeight="1" x14ac:dyDescent="0.2">
      <c r="A46" s="37"/>
      <c r="B46" s="37" t="s">
        <v>202</v>
      </c>
      <c r="C46" s="199" t="str">
        <f t="shared" si="51"/>
        <v>Residential.TOU - On Peak</v>
      </c>
      <c r="D46" s="200" t="s">
        <v>246</v>
      </c>
      <c r="E46" s="139"/>
      <c r="F46" s="234">
        <f>VLOOKUP($B46,'Proposed Rates'!$D$248:$J$254,+F$11-2,FALSE)</f>
        <v>0.158</v>
      </c>
      <c r="G46" s="225">
        <f>$F$10*'Proposed Rates'!$K$251</f>
        <v>115.19999999999999</v>
      </c>
      <c r="H46" s="204">
        <f t="shared" si="53"/>
        <v>18.201599999999999</v>
      </c>
      <c r="I46" s="38"/>
      <c r="J46" s="234">
        <f>VLOOKUP($B46,'Proposed Rates'!$D$248:$J$254,+J$11-2,FALSE)</f>
        <v>0.158</v>
      </c>
      <c r="K46" s="225">
        <f>$F$10*'Proposed Rates'!$K$251</f>
        <v>115.19999999999999</v>
      </c>
      <c r="L46" s="204">
        <f t="shared" si="55"/>
        <v>18.201599999999999</v>
      </c>
      <c r="M46" s="38"/>
      <c r="N46" s="205">
        <f t="shared" si="36"/>
        <v>0</v>
      </c>
      <c r="O46" s="206">
        <f t="shared" si="37"/>
        <v>0</v>
      </c>
      <c r="P46" s="37"/>
      <c r="Q46" s="234">
        <f>VLOOKUP($B46,'Proposed Rates'!$D$248:$J$254,+Q$11-2,FALSE)</f>
        <v>0.158</v>
      </c>
      <c r="R46" s="225">
        <f>$F$10*'Proposed Rates'!$K$251</f>
        <v>115.19999999999999</v>
      </c>
      <c r="S46" s="204">
        <f t="shared" si="57"/>
        <v>18.201599999999999</v>
      </c>
      <c r="T46" s="38"/>
      <c r="U46" s="205">
        <f t="shared" si="9"/>
        <v>0</v>
      </c>
      <c r="V46" s="206">
        <f t="shared" si="10"/>
        <v>0</v>
      </c>
      <c r="W46" s="37"/>
      <c r="X46" s="234">
        <f>VLOOKUP($B46,'Proposed Rates'!$D$248:$J$254,+X$11-2,FALSE)</f>
        <v>0.158</v>
      </c>
      <c r="Y46" s="225">
        <f>$F$10*'Proposed Rates'!$K$251</f>
        <v>115.19999999999999</v>
      </c>
      <c r="Z46" s="204">
        <f t="shared" si="59"/>
        <v>18.201599999999999</v>
      </c>
      <c r="AA46" s="38"/>
      <c r="AB46" s="205">
        <f t="shared" si="13"/>
        <v>0</v>
      </c>
      <c r="AC46" s="206">
        <f t="shared" si="14"/>
        <v>0</v>
      </c>
      <c r="AD46" s="37"/>
      <c r="AE46" s="234">
        <f>VLOOKUP($B46,'Proposed Rates'!$D$248:$J$254,+AE$11-2,FALSE)</f>
        <v>0.158</v>
      </c>
      <c r="AF46" s="225">
        <f>$F$10*'Proposed Rates'!$K$251</f>
        <v>115.19999999999999</v>
      </c>
      <c r="AG46" s="204">
        <f t="shared" si="61"/>
        <v>18.201599999999999</v>
      </c>
      <c r="AH46" s="38"/>
      <c r="AI46" s="205">
        <f t="shared" si="17"/>
        <v>0</v>
      </c>
      <c r="AJ46" s="206">
        <f t="shared" si="18"/>
        <v>0</v>
      </c>
      <c r="AK46" s="37"/>
      <c r="AL46" s="234">
        <f>VLOOKUP($B46,'Proposed Rates'!$D$248:$J$254,+AL$11-2,FALSE)</f>
        <v>0.158</v>
      </c>
      <c r="AM46" s="225">
        <f>$F$10*'Proposed Rates'!$K$251</f>
        <v>115.19999999999999</v>
      </c>
      <c r="AN46" s="204">
        <f t="shared" si="63"/>
        <v>18.201599999999999</v>
      </c>
      <c r="AO46" s="38"/>
      <c r="AP46" s="205">
        <f t="shared" si="21"/>
        <v>0</v>
      </c>
      <c r="AQ46" s="206">
        <f t="shared" si="22"/>
        <v>0</v>
      </c>
      <c r="AR46" s="207"/>
      <c r="AS46" s="207"/>
      <c r="AT46" s="207"/>
      <c r="AU46" s="3"/>
      <c r="AV46" s="3"/>
      <c r="AW46" s="3"/>
      <c r="AX46" s="3"/>
      <c r="AY46" s="3"/>
      <c r="AZ46" s="3"/>
      <c r="BA46" s="3"/>
      <c r="BB46" s="3"/>
    </row>
    <row r="47" spans="1:54" ht="12.75" customHeight="1" x14ac:dyDescent="0.2">
      <c r="A47" s="37"/>
      <c r="B47" s="139" t="s">
        <v>203</v>
      </c>
      <c r="C47" s="199" t="str">
        <f t="shared" si="51"/>
        <v>Residential.Energy - RPP - Tier 1</v>
      </c>
      <c r="D47" s="200" t="s">
        <v>246</v>
      </c>
      <c r="E47" s="139"/>
      <c r="F47" s="234">
        <f>VLOOKUP($B47,'Proposed Rates'!$D$248:$J$254,+F$11-2,FALSE)</f>
        <v>9.2999999999999999E-2</v>
      </c>
      <c r="G47" s="235">
        <f>IF(AND($S$2=1, $F$10&gt;=600), 600, IF(AND($S$2=1, AND($F$10&lt;600, $F$10&gt;=0)), $F$10, IF(AND($S$2=2, $F$10&gt;=1000), 1000, IF(AND($S$2=2, AND($F$10&lt;1000, $F$10&gt;=0)), $F$10))))</f>
        <v>600</v>
      </c>
      <c r="H47" s="204">
        <f t="shared" si="53"/>
        <v>55.8</v>
      </c>
      <c r="I47" s="38"/>
      <c r="J47" s="234">
        <f>VLOOKUP($B47,'Proposed Rates'!$D$248:$J$254,+J$11-2,FALSE)</f>
        <v>9.2999999999999999E-2</v>
      </c>
      <c r="K47" s="235">
        <f>IF(AND($S$2=1, $F$10&gt;=600), 600, IF(AND($S$2=1, AND($F$10&lt;600, $F$10&gt;=0)), $F$10, IF(AND($S$2=2, $F$10&gt;=1000), 1000, IF(AND($S$2=2, AND($F$10&lt;1000, $F$10&gt;=0)), $F$10))))</f>
        <v>600</v>
      </c>
      <c r="L47" s="204">
        <f t="shared" si="55"/>
        <v>55.8</v>
      </c>
      <c r="M47" s="38"/>
      <c r="N47" s="205">
        <f t="shared" si="36"/>
        <v>0</v>
      </c>
      <c r="O47" s="206">
        <f t="shared" si="37"/>
        <v>0</v>
      </c>
      <c r="P47" s="37"/>
      <c r="Q47" s="234">
        <f>VLOOKUP($B47,'Proposed Rates'!$D$248:$J$254,+Q$11-2,FALSE)</f>
        <v>9.2999999999999999E-2</v>
      </c>
      <c r="R47" s="235">
        <f>IF(AND($S$2=1, $F$10&gt;=600), 600, IF(AND($S$2=1, AND($F$10&lt;600, $F$10&gt;=0)), $F$10, IF(AND($S$2=2, $F$10&gt;=1000), 1000, IF(AND($S$2=2, AND($F$10&lt;1000, $F$10&gt;=0)), $F$10))))</f>
        <v>600</v>
      </c>
      <c r="S47" s="204">
        <f t="shared" si="57"/>
        <v>55.8</v>
      </c>
      <c r="T47" s="38"/>
      <c r="U47" s="205">
        <f t="shared" si="9"/>
        <v>0</v>
      </c>
      <c r="V47" s="206">
        <f t="shared" si="10"/>
        <v>0</v>
      </c>
      <c r="W47" s="37"/>
      <c r="X47" s="234">
        <f>VLOOKUP($B47,'Proposed Rates'!$D$248:$J$254,+X$11-2,FALSE)</f>
        <v>9.2999999999999999E-2</v>
      </c>
      <c r="Y47" s="235">
        <f>IF(AND($S$2=1, $F$10&gt;=600), 600, IF(AND($S$2=1, AND($F$10&lt;600, $F$10&gt;=0)), $F$10, IF(AND($S$2=2, $F$10&gt;=1000), 1000, IF(AND($S$2=2, AND($F$10&lt;1000, $F$10&gt;=0)), $F$10))))</f>
        <v>600</v>
      </c>
      <c r="Z47" s="204">
        <f t="shared" si="59"/>
        <v>55.8</v>
      </c>
      <c r="AA47" s="38"/>
      <c r="AB47" s="205">
        <f t="shared" si="13"/>
        <v>0</v>
      </c>
      <c r="AC47" s="206">
        <f t="shared" si="14"/>
        <v>0</v>
      </c>
      <c r="AD47" s="37"/>
      <c r="AE47" s="234">
        <f>VLOOKUP($B47,'Proposed Rates'!$D$248:$J$254,+AE$11-2,FALSE)</f>
        <v>9.2999999999999999E-2</v>
      </c>
      <c r="AF47" s="235">
        <f>IF(AND($S$2=1, $F$10&gt;=600), 600, IF(AND($S$2=1, AND($F$10&lt;600, $F$10&gt;=0)), $F$10, IF(AND($S$2=2, $F$10&gt;=1000), 1000, IF(AND($S$2=2, AND($F$10&lt;1000, $F$10&gt;=0)), $F$10))))</f>
        <v>600</v>
      </c>
      <c r="AG47" s="204">
        <f t="shared" si="61"/>
        <v>55.8</v>
      </c>
      <c r="AH47" s="38"/>
      <c r="AI47" s="205">
        <f t="shared" si="17"/>
        <v>0</v>
      </c>
      <c r="AJ47" s="206">
        <f t="shared" si="18"/>
        <v>0</v>
      </c>
      <c r="AK47" s="37"/>
      <c r="AL47" s="234">
        <f>VLOOKUP($B47,'Proposed Rates'!$D$248:$J$254,+AL$11-2,FALSE)</f>
        <v>9.2999999999999999E-2</v>
      </c>
      <c r="AM47" s="235">
        <f>IF(AND($S$2=1, $F$10&gt;=600), 600, IF(AND($S$2=1, AND($F$10&lt;600, $F$10&gt;=0)), $F$10, IF(AND($S$2=2, $F$10&gt;=1000), 1000, IF(AND($S$2=2, AND($F$10&lt;1000, $F$10&gt;=0)), $F$10))))</f>
        <v>600</v>
      </c>
      <c r="AN47" s="204">
        <f t="shared" si="63"/>
        <v>55.8</v>
      </c>
      <c r="AO47" s="38"/>
      <c r="AP47" s="205">
        <f t="shared" si="21"/>
        <v>0</v>
      </c>
      <c r="AQ47" s="206">
        <f t="shared" si="22"/>
        <v>0</v>
      </c>
      <c r="AR47" s="207"/>
      <c r="AS47" s="207"/>
      <c r="AT47" s="207"/>
      <c r="AU47" s="3"/>
      <c r="AV47" s="3"/>
      <c r="AW47" s="3"/>
      <c r="AX47" s="3"/>
      <c r="AY47" s="3"/>
      <c r="AZ47" s="3"/>
      <c r="BA47" s="3"/>
      <c r="BB47" s="3"/>
    </row>
    <row r="48" spans="1:54" ht="12.75" customHeight="1" x14ac:dyDescent="0.2">
      <c r="A48" s="37"/>
      <c r="B48" s="139" t="s">
        <v>204</v>
      </c>
      <c r="C48" s="199" t="str">
        <f t="shared" si="51"/>
        <v>Residential.Energy - RPP - Tier 2</v>
      </c>
      <c r="D48" s="200" t="s">
        <v>246</v>
      </c>
      <c r="E48" s="139"/>
      <c r="F48" s="234">
        <f>VLOOKUP($B48,'Proposed Rates'!$D$248:$J$254,+F$11-2,FALSE)</f>
        <v>0.11</v>
      </c>
      <c r="G48" s="237">
        <f>IF(AND($S$2=1, $F$10&gt;=600), $F$10-600, IF(AND($S$2=1, AND($F$10&lt;600, $F$10&gt;=0)), 0, IF(AND($S$2=2, $F$10&gt;=1000), $F$10-1000, IF(AND($S$2=2, AND($F$10&lt;1000, $F$10&gt;=0)), 0))))</f>
        <v>40</v>
      </c>
      <c r="H48" s="204">
        <f t="shared" si="53"/>
        <v>4.4000000000000004</v>
      </c>
      <c r="I48" s="38"/>
      <c r="J48" s="234">
        <f>VLOOKUP($B48,'Proposed Rates'!$D$248:$J$254,+J$11-2,FALSE)</f>
        <v>0.11</v>
      </c>
      <c r="K48" s="237">
        <f>IF(AND($S$2=1, $F$10&gt;=600), $F$10-600, IF(AND($S$2=1, AND($F$10&lt;600, $F$10&gt;=0)), 0, IF(AND($S$2=2, $F$10&gt;=1000), $F$10-1000, IF(AND($S$2=2, AND($F$10&lt;1000, $F$10&gt;=0)), 0))))</f>
        <v>40</v>
      </c>
      <c r="L48" s="204">
        <f t="shared" si="55"/>
        <v>4.4000000000000004</v>
      </c>
      <c r="M48" s="38"/>
      <c r="N48" s="205">
        <f t="shared" si="36"/>
        <v>0</v>
      </c>
      <c r="O48" s="206">
        <f t="shared" si="37"/>
        <v>0</v>
      </c>
      <c r="P48" s="37"/>
      <c r="Q48" s="234">
        <f>VLOOKUP($B48,'Proposed Rates'!$D$248:$J$254,+Q$11-2,FALSE)</f>
        <v>0.11</v>
      </c>
      <c r="R48" s="237">
        <f>IF(AND($S$2=1, $F$10&gt;=600), $F$10-600, IF(AND($S$2=1, AND($F$10&lt;600, $F$10&gt;=0)), 0, IF(AND($S$2=2, $F$10&gt;=1000), $F$10-1000, IF(AND($S$2=2, AND($F$10&lt;1000, $F$10&gt;=0)), 0))))</f>
        <v>40</v>
      </c>
      <c r="S48" s="204">
        <f t="shared" si="57"/>
        <v>4.4000000000000004</v>
      </c>
      <c r="T48" s="38"/>
      <c r="U48" s="205">
        <f t="shared" si="9"/>
        <v>0</v>
      </c>
      <c r="V48" s="206">
        <f t="shared" si="10"/>
        <v>0</v>
      </c>
      <c r="W48" s="37"/>
      <c r="X48" s="234">
        <f>VLOOKUP($B48,'Proposed Rates'!$D$248:$J$254,+X$11-2,FALSE)</f>
        <v>0.11</v>
      </c>
      <c r="Y48" s="237">
        <f>IF(AND($S$2=1, $F$10&gt;=600), $F$10-600, IF(AND($S$2=1, AND($F$10&lt;600, $F$10&gt;=0)), 0, IF(AND($S$2=2, $F$10&gt;=1000), $F$10-1000, IF(AND($S$2=2, AND($F$10&lt;1000, $F$10&gt;=0)), 0))))</f>
        <v>40</v>
      </c>
      <c r="Z48" s="204">
        <f t="shared" si="59"/>
        <v>4.4000000000000004</v>
      </c>
      <c r="AA48" s="38"/>
      <c r="AB48" s="205">
        <f t="shared" si="13"/>
        <v>0</v>
      </c>
      <c r="AC48" s="206">
        <f t="shared" si="14"/>
        <v>0</v>
      </c>
      <c r="AD48" s="37"/>
      <c r="AE48" s="234">
        <f>VLOOKUP($B48,'Proposed Rates'!$D$248:$J$254,+AE$11-2,FALSE)</f>
        <v>0.11</v>
      </c>
      <c r="AF48" s="237">
        <f>IF(AND($S$2=1, $F$10&gt;=600), $F$10-600, IF(AND($S$2=1, AND($F$10&lt;600, $F$10&gt;=0)), 0, IF(AND($S$2=2, $F$10&gt;=1000), $F$10-1000, IF(AND($S$2=2, AND($F$10&lt;1000, $F$10&gt;=0)), 0))))</f>
        <v>40</v>
      </c>
      <c r="AG48" s="204">
        <f t="shared" si="61"/>
        <v>4.4000000000000004</v>
      </c>
      <c r="AH48" s="38"/>
      <c r="AI48" s="205">
        <f t="shared" si="17"/>
        <v>0</v>
      </c>
      <c r="AJ48" s="206">
        <f t="shared" si="18"/>
        <v>0</v>
      </c>
      <c r="AK48" s="37"/>
      <c r="AL48" s="234">
        <f>VLOOKUP($B48,'Proposed Rates'!$D$248:$J$254,+AL$11-2,FALSE)</f>
        <v>0.11</v>
      </c>
      <c r="AM48" s="237">
        <f>IF(AND($S$2=1, $F$10&gt;=600), $F$10-600, IF(AND($S$2=1, AND($F$10&lt;600, $F$10&gt;=0)), 0, IF(AND($S$2=2, $F$10&gt;=1000), $F$10-1000, IF(AND($S$2=2, AND($F$10&lt;1000, $F$10&gt;=0)), 0))))</f>
        <v>40</v>
      </c>
      <c r="AN48" s="204">
        <f t="shared" si="63"/>
        <v>4.4000000000000004</v>
      </c>
      <c r="AO48" s="38"/>
      <c r="AP48" s="205">
        <f t="shared" si="21"/>
        <v>0</v>
      </c>
      <c r="AQ48" s="206">
        <f t="shared" si="22"/>
        <v>0</v>
      </c>
      <c r="AR48" s="207"/>
      <c r="AS48" s="207"/>
      <c r="AT48" s="207"/>
      <c r="AU48" s="3"/>
      <c r="AV48" s="3"/>
      <c r="AW48" s="3"/>
      <c r="AX48" s="3"/>
      <c r="AY48" s="3"/>
      <c r="AZ48" s="3"/>
      <c r="BA48" s="3"/>
      <c r="BB48" s="3"/>
    </row>
    <row r="49" spans="1:54" ht="8.25"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07"/>
      <c r="AS49" s="207"/>
      <c r="AT49" s="207"/>
      <c r="AU49" s="3"/>
      <c r="AV49" s="3"/>
      <c r="AW49" s="3"/>
      <c r="AX49" s="3"/>
      <c r="AY49" s="3"/>
      <c r="AZ49" s="3"/>
      <c r="BA49" s="3"/>
      <c r="BB49" s="3"/>
    </row>
    <row r="50" spans="1:54" ht="12.75" customHeight="1" x14ac:dyDescent="0.2">
      <c r="A50" s="37"/>
      <c r="B50" s="248" t="s">
        <v>253</v>
      </c>
      <c r="C50" s="139"/>
      <c r="D50" s="139"/>
      <c r="E50" s="139"/>
      <c r="F50" s="249"/>
      <c r="G50" s="293"/>
      <c r="H50" s="251">
        <f>SUM(H41:H46,H40)</f>
        <v>117.81122048</v>
      </c>
      <c r="I50" s="286"/>
      <c r="J50" s="249"/>
      <c r="K50" s="250"/>
      <c r="L50" s="251">
        <f>SUM(L41:L46,L40)</f>
        <v>125.70372351999998</v>
      </c>
      <c r="M50" s="253"/>
      <c r="N50" s="252">
        <f t="shared" ref="N50:N54" si="64">L50-H50</f>
        <v>7.8925030399999798</v>
      </c>
      <c r="O50" s="254">
        <f t="shared" ref="O50:O54" si="65">IF((H50)=0,"",(N50/H50))</f>
        <v>6.6992795829153101E-2</v>
      </c>
      <c r="P50" s="37"/>
      <c r="Q50" s="250"/>
      <c r="R50" s="250"/>
      <c r="S50" s="252">
        <f>SUM(S41:S46,S40)</f>
        <v>129.53161087999999</v>
      </c>
      <c r="T50" s="253"/>
      <c r="U50" s="252">
        <f t="shared" ref="U50:U54" si="66">S50-L50</f>
        <v>3.8278873600000054</v>
      </c>
      <c r="V50" s="254">
        <f t="shared" ref="V50:V54" si="67">IF((L50)=0,"",(U50/L50))</f>
        <v>3.045166247116755E-2</v>
      </c>
      <c r="W50" s="37"/>
      <c r="X50" s="250"/>
      <c r="Y50" s="250"/>
      <c r="Z50" s="252">
        <f>SUM(Z41:Z46,Z40)</f>
        <v>132.88161087999998</v>
      </c>
      <c r="AA50" s="253"/>
      <c r="AB50" s="252">
        <f t="shared" ref="AB50:AB54" si="68">Z50-S50</f>
        <v>3.3499999999999943</v>
      </c>
      <c r="AC50" s="254">
        <f t="shared" ref="AC50:AC54" si="69">IF((S50)=0,"",(AB50/S50))</f>
        <v>2.5862412867724498E-2</v>
      </c>
      <c r="AD50" s="37"/>
      <c r="AE50" s="250"/>
      <c r="AF50" s="250"/>
      <c r="AG50" s="252">
        <f>SUM(AG41:AG46,AG40)</f>
        <v>135.64161087999997</v>
      </c>
      <c r="AH50" s="253"/>
      <c r="AI50" s="252">
        <f t="shared" ref="AI50:AI54" si="70">AG50-Z50</f>
        <v>2.7599999999999909</v>
      </c>
      <c r="AJ50" s="254">
        <f t="shared" ref="AJ50:AJ54" si="71">IF((Z50)=0,"",(AI50/Z50))</f>
        <v>2.0770368312982262E-2</v>
      </c>
      <c r="AK50" s="37"/>
      <c r="AL50" s="250"/>
      <c r="AM50" s="250"/>
      <c r="AN50" s="252">
        <f>SUM(AN41:AN46,AN40)</f>
        <v>138.42161088</v>
      </c>
      <c r="AO50" s="253"/>
      <c r="AP50" s="252">
        <f t="shared" ref="AP50:AP54" si="72">AN50-AG50</f>
        <v>2.7800000000000296</v>
      </c>
      <c r="AQ50" s="254">
        <f t="shared" ref="AQ50:AQ54" si="73">IF((AG50)=0,"",(AP50/AG50))</f>
        <v>2.049518567321832E-2</v>
      </c>
      <c r="AR50" s="255"/>
      <c r="AS50" s="255"/>
      <c r="AT50" s="255"/>
      <c r="AU50" s="3"/>
      <c r="AV50" s="3"/>
      <c r="AW50" s="3"/>
      <c r="AX50" s="3"/>
      <c r="AY50" s="3"/>
      <c r="AZ50" s="3"/>
      <c r="BA50" s="3"/>
      <c r="BB50" s="3"/>
    </row>
    <row r="51" spans="1:54" ht="12.75" customHeight="1" x14ac:dyDescent="0.2">
      <c r="A51" s="37"/>
      <c r="B51" s="256" t="s">
        <v>254</v>
      </c>
      <c r="C51" s="139"/>
      <c r="D51" s="139"/>
      <c r="E51" s="139"/>
      <c r="F51" s="249">
        <v>0.13</v>
      </c>
      <c r="G51" s="38"/>
      <c r="H51" s="294">
        <f>H50*F51</f>
        <v>15.315458662400001</v>
      </c>
      <c r="I51" s="221"/>
      <c r="J51" s="249">
        <v>0.13</v>
      </c>
      <c r="K51" s="221"/>
      <c r="L51" s="204">
        <f>L50*J51</f>
        <v>16.341484057599999</v>
      </c>
      <c r="M51" s="38"/>
      <c r="N51" s="205">
        <f t="shared" si="64"/>
        <v>1.0260253951999978</v>
      </c>
      <c r="O51" s="206">
        <f t="shared" si="65"/>
        <v>6.6992795829153115E-2</v>
      </c>
      <c r="P51" s="37"/>
      <c r="Q51" s="257">
        <v>0.13</v>
      </c>
      <c r="R51" s="221"/>
      <c r="S51" s="204">
        <f>S50*Q51</f>
        <v>16.839109414399999</v>
      </c>
      <c r="T51" s="38"/>
      <c r="U51" s="205">
        <f t="shared" si="66"/>
        <v>0.49762535680000042</v>
      </c>
      <c r="V51" s="206">
        <f t="shared" si="67"/>
        <v>3.0451662471167533E-2</v>
      </c>
      <c r="W51" s="37"/>
      <c r="X51" s="257">
        <v>0.13</v>
      </c>
      <c r="Y51" s="221"/>
      <c r="Z51" s="204">
        <f>Z50*X51</f>
        <v>17.274609414399997</v>
      </c>
      <c r="AA51" s="38"/>
      <c r="AB51" s="205">
        <f t="shared" si="68"/>
        <v>0.43549999999999756</v>
      </c>
      <c r="AC51" s="206">
        <f t="shared" si="69"/>
        <v>2.5862412867724397E-2</v>
      </c>
      <c r="AD51" s="37"/>
      <c r="AE51" s="257">
        <v>0.13</v>
      </c>
      <c r="AF51" s="221"/>
      <c r="AG51" s="204">
        <f>AG50*AE51</f>
        <v>17.633409414399996</v>
      </c>
      <c r="AH51" s="38"/>
      <c r="AI51" s="205">
        <f t="shared" si="70"/>
        <v>0.35879999999999868</v>
      </c>
      <c r="AJ51" s="206">
        <f t="shared" si="71"/>
        <v>2.0770368312982256E-2</v>
      </c>
      <c r="AK51" s="37"/>
      <c r="AL51" s="257">
        <v>0.13</v>
      </c>
      <c r="AM51" s="221"/>
      <c r="AN51" s="204">
        <f>AN50*AL51</f>
        <v>17.994809414400002</v>
      </c>
      <c r="AO51" s="38"/>
      <c r="AP51" s="205">
        <f t="shared" si="72"/>
        <v>0.36140000000000683</v>
      </c>
      <c r="AQ51" s="206">
        <f t="shared" si="73"/>
        <v>2.049518567321849E-2</v>
      </c>
      <c r="AR51" s="207"/>
      <c r="AS51" s="207"/>
      <c r="AT51" s="207"/>
      <c r="AU51" s="3"/>
      <c r="AV51" s="3"/>
      <c r="AW51" s="3"/>
      <c r="AX51" s="3"/>
      <c r="AY51" s="3"/>
      <c r="AZ51" s="3"/>
      <c r="BA51" s="3"/>
      <c r="BB51" s="3"/>
    </row>
    <row r="52" spans="1:54" ht="12.75" customHeight="1" x14ac:dyDescent="0.2">
      <c r="A52" s="37"/>
      <c r="B52" s="295" t="s">
        <v>286</v>
      </c>
      <c r="C52" s="139"/>
      <c r="D52" s="139"/>
      <c r="E52" s="139"/>
      <c r="F52" s="259"/>
      <c r="G52" s="38"/>
      <c r="H52" s="294">
        <f>H50+H51</f>
        <v>133.12667914240001</v>
      </c>
      <c r="I52" s="221"/>
      <c r="J52" s="259"/>
      <c r="K52" s="221"/>
      <c r="L52" s="204">
        <f>L50+L51</f>
        <v>142.04520757759997</v>
      </c>
      <c r="M52" s="38"/>
      <c r="N52" s="205">
        <f t="shared" si="64"/>
        <v>8.9185284351999599</v>
      </c>
      <c r="O52" s="206">
        <f t="shared" si="65"/>
        <v>6.6992795829152962E-2</v>
      </c>
      <c r="P52" s="37"/>
      <c r="Q52" s="221"/>
      <c r="R52" s="221"/>
      <c r="S52" s="204">
        <f>S50+S51</f>
        <v>146.37072029439997</v>
      </c>
      <c r="T52" s="38"/>
      <c r="U52" s="205">
        <f t="shared" si="66"/>
        <v>4.3255127168000058</v>
      </c>
      <c r="V52" s="206">
        <f t="shared" si="67"/>
        <v>3.0451662471167554E-2</v>
      </c>
      <c r="W52" s="37"/>
      <c r="X52" s="221"/>
      <c r="Y52" s="221"/>
      <c r="Z52" s="204">
        <f>Z50+Z51</f>
        <v>150.15622029439999</v>
      </c>
      <c r="AA52" s="38"/>
      <c r="AB52" s="205">
        <f t="shared" si="68"/>
        <v>3.7855000000000132</v>
      </c>
      <c r="AC52" s="206">
        <f t="shared" si="69"/>
        <v>2.5862412867724633E-2</v>
      </c>
      <c r="AD52" s="37"/>
      <c r="AE52" s="221"/>
      <c r="AF52" s="221"/>
      <c r="AG52" s="204">
        <f>AG50+AG51</f>
        <v>153.27502029439998</v>
      </c>
      <c r="AH52" s="38"/>
      <c r="AI52" s="205">
        <f t="shared" si="70"/>
        <v>3.1187999999999931</v>
      </c>
      <c r="AJ52" s="206">
        <f t="shared" si="71"/>
        <v>2.0770368312982287E-2</v>
      </c>
      <c r="AK52" s="37"/>
      <c r="AL52" s="221"/>
      <c r="AM52" s="221"/>
      <c r="AN52" s="204">
        <f>AN50+AN51</f>
        <v>156.41642029440001</v>
      </c>
      <c r="AO52" s="38"/>
      <c r="AP52" s="205">
        <f t="shared" si="72"/>
        <v>3.1414000000000328</v>
      </c>
      <c r="AQ52" s="206">
        <f t="shared" si="73"/>
        <v>2.0495185673218314E-2</v>
      </c>
      <c r="AR52" s="207"/>
      <c r="AS52" s="207"/>
      <c r="AT52" s="207"/>
      <c r="AU52" s="3"/>
      <c r="AV52" s="3"/>
      <c r="AW52" s="3"/>
      <c r="AX52" s="3"/>
      <c r="AY52" s="3"/>
      <c r="AZ52" s="3"/>
      <c r="BA52" s="3"/>
      <c r="BB52" s="3"/>
    </row>
    <row r="53" spans="1:54" ht="15.75" customHeight="1" x14ac:dyDescent="0.2">
      <c r="A53" s="37"/>
      <c r="B53" s="462" t="s">
        <v>211</v>
      </c>
      <c r="C53" s="441"/>
      <c r="D53" s="441"/>
      <c r="E53" s="139"/>
      <c r="F53" s="260">
        <f>'Proposed Rates'!E286</f>
        <v>0.13100000000000001</v>
      </c>
      <c r="G53" s="38"/>
      <c r="H53" s="296">
        <f>F53*H50</f>
        <v>15.433269882880001</v>
      </c>
      <c r="I53" s="221"/>
      <c r="J53" s="260">
        <f>'Proposed Rates'!F286</f>
        <v>0.13100000000000001</v>
      </c>
      <c r="K53" s="221"/>
      <c r="L53" s="261">
        <f>J53*L50</f>
        <v>16.46718778112</v>
      </c>
      <c r="M53" s="38"/>
      <c r="N53" s="261">
        <f t="shared" si="64"/>
        <v>1.0339178982399986</v>
      </c>
      <c r="O53" s="263">
        <f t="shared" si="65"/>
        <v>6.6992795829153171E-2</v>
      </c>
      <c r="P53" s="37"/>
      <c r="Q53" s="262">
        <f>'Proposed Rates'!G286</f>
        <v>0.13100000000000001</v>
      </c>
      <c r="R53" s="221"/>
      <c r="S53" s="261">
        <f>Q53*S50</f>
        <v>16.96864102528</v>
      </c>
      <c r="T53" s="38"/>
      <c r="U53" s="261">
        <f t="shared" si="66"/>
        <v>0.50145324416000037</v>
      </c>
      <c r="V53" s="263">
        <f t="shared" si="67"/>
        <v>3.0451662471167526E-2</v>
      </c>
      <c r="W53" s="37"/>
      <c r="X53" s="262">
        <f>'Proposed Rates'!H286</f>
        <v>0.13100000000000001</v>
      </c>
      <c r="Y53" s="221"/>
      <c r="Z53" s="261">
        <f>X53*Z50</f>
        <v>17.407491025279999</v>
      </c>
      <c r="AA53" s="38"/>
      <c r="AB53" s="261">
        <f t="shared" si="68"/>
        <v>0.43884999999999863</v>
      </c>
      <c r="AC53" s="263">
        <f t="shared" si="69"/>
        <v>2.586241286772446E-2</v>
      </c>
      <c r="AD53" s="37"/>
      <c r="AE53" s="262">
        <f>'Proposed Rates'!I286</f>
        <v>0.13100000000000001</v>
      </c>
      <c r="AF53" s="221"/>
      <c r="AG53" s="261">
        <f>AE53*AG50</f>
        <v>17.769051025279996</v>
      </c>
      <c r="AH53" s="38"/>
      <c r="AI53" s="261">
        <f t="shared" si="70"/>
        <v>0.36155999999999722</v>
      </c>
      <c r="AJ53" s="263">
        <f t="shared" si="71"/>
        <v>2.0770368312982172E-2</v>
      </c>
      <c r="AK53" s="37"/>
      <c r="AL53" s="262">
        <f>'Proposed Rates'!J286</f>
        <v>0.13100000000000001</v>
      </c>
      <c r="AM53" s="221"/>
      <c r="AN53" s="261">
        <f>AL53*AN50</f>
        <v>18.133231025280001</v>
      </c>
      <c r="AO53" s="38"/>
      <c r="AP53" s="261">
        <f t="shared" si="72"/>
        <v>0.36418000000000461</v>
      </c>
      <c r="AQ53" s="263">
        <f t="shared" si="73"/>
        <v>2.0495185673218362E-2</v>
      </c>
      <c r="AR53" s="264"/>
      <c r="AS53" s="264"/>
      <c r="AT53" s="264"/>
      <c r="AU53" s="3"/>
      <c r="AV53" s="3"/>
      <c r="AW53" s="3"/>
      <c r="AX53" s="3"/>
      <c r="AY53" s="3"/>
      <c r="AZ53" s="3"/>
      <c r="BA53" s="3"/>
      <c r="BB53" s="3"/>
    </row>
    <row r="54" spans="1:54" ht="12.75" customHeight="1" x14ac:dyDescent="0.2">
      <c r="A54" s="37"/>
      <c r="B54" s="464" t="s">
        <v>256</v>
      </c>
      <c r="C54" s="439"/>
      <c r="D54" s="440"/>
      <c r="E54" s="265"/>
      <c r="F54" s="266"/>
      <c r="G54" s="297"/>
      <c r="H54" s="298">
        <f>H52-H53</f>
        <v>117.69340925952001</v>
      </c>
      <c r="I54" s="267"/>
      <c r="J54" s="266"/>
      <c r="K54" s="267"/>
      <c r="L54" s="268">
        <f>L52-L53</f>
        <v>125.57801979647996</v>
      </c>
      <c r="M54" s="269"/>
      <c r="N54" s="270">
        <f t="shared" si="64"/>
        <v>7.8846105369599542</v>
      </c>
      <c r="O54" s="271">
        <f t="shared" si="65"/>
        <v>6.6992795829152879E-2</v>
      </c>
      <c r="P54" s="37"/>
      <c r="Q54" s="267"/>
      <c r="R54" s="267"/>
      <c r="S54" s="268">
        <f>S52-S53</f>
        <v>129.40207926911998</v>
      </c>
      <c r="T54" s="269"/>
      <c r="U54" s="270">
        <f t="shared" si="66"/>
        <v>3.8240594726400161</v>
      </c>
      <c r="V54" s="271">
        <f t="shared" si="67"/>
        <v>3.045166247116764E-2</v>
      </c>
      <c r="W54" s="37"/>
      <c r="X54" s="267"/>
      <c r="Y54" s="267"/>
      <c r="Z54" s="268">
        <f>Z52-Z53</f>
        <v>132.74872926911999</v>
      </c>
      <c r="AA54" s="269"/>
      <c r="AB54" s="270">
        <f t="shared" si="68"/>
        <v>3.346650000000011</v>
      </c>
      <c r="AC54" s="271">
        <f t="shared" si="69"/>
        <v>2.586241286772463E-2</v>
      </c>
      <c r="AD54" s="37"/>
      <c r="AE54" s="267"/>
      <c r="AF54" s="267"/>
      <c r="AG54" s="268">
        <f>AG52-AG53</f>
        <v>135.50596926911999</v>
      </c>
      <c r="AH54" s="269"/>
      <c r="AI54" s="270">
        <f t="shared" si="70"/>
        <v>2.7572399999999959</v>
      </c>
      <c r="AJ54" s="271">
        <f t="shared" si="71"/>
        <v>2.0770368312982301E-2</v>
      </c>
      <c r="AK54" s="37"/>
      <c r="AL54" s="267"/>
      <c r="AM54" s="267"/>
      <c r="AN54" s="268">
        <f>AN52-AN53</f>
        <v>138.28318926912002</v>
      </c>
      <c r="AO54" s="269"/>
      <c r="AP54" s="270">
        <f t="shared" si="72"/>
        <v>2.7772200000000282</v>
      </c>
      <c r="AQ54" s="271">
        <f t="shared" si="73"/>
        <v>2.0495185673218307E-2</v>
      </c>
      <c r="AR54" s="255"/>
      <c r="AS54" s="255"/>
      <c r="AT54" s="255"/>
      <c r="AU54" s="3"/>
      <c r="AV54" s="3"/>
      <c r="AW54" s="3"/>
      <c r="AX54" s="3"/>
      <c r="AY54" s="3"/>
      <c r="AZ54" s="3"/>
      <c r="BA54" s="3"/>
      <c r="BB54" s="3"/>
    </row>
    <row r="55" spans="1:54" ht="8.25"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07"/>
      <c r="AS55" s="207"/>
      <c r="AT55" s="207"/>
      <c r="AU55" s="3"/>
      <c r="AV55" s="3"/>
      <c r="AW55" s="3"/>
      <c r="AX55" s="3"/>
      <c r="AY55" s="3"/>
      <c r="AZ55" s="3"/>
      <c r="BA55" s="3"/>
      <c r="BB55" s="3"/>
    </row>
    <row r="56" spans="1:54" ht="12.75" customHeight="1" x14ac:dyDescent="0.2">
      <c r="A56" s="37"/>
      <c r="B56" s="248" t="s">
        <v>257</v>
      </c>
      <c r="C56" s="139"/>
      <c r="D56" s="139"/>
      <c r="E56" s="139"/>
      <c r="F56" s="249"/>
      <c r="G56" s="293"/>
      <c r="H56" s="251">
        <f>SUM(H47:H48,H40,H41:H43)</f>
        <v>114.62562047999999</v>
      </c>
      <c r="I56" s="286"/>
      <c r="J56" s="249"/>
      <c r="K56" s="250"/>
      <c r="L56" s="251">
        <f>SUM(L47:L48,L40,L41:L43)</f>
        <v>122.51812352</v>
      </c>
      <c r="M56" s="253"/>
      <c r="N56" s="252">
        <f t="shared" ref="N56:N60" si="74">L56-H56</f>
        <v>7.8925030400000082</v>
      </c>
      <c r="O56" s="254">
        <f t="shared" ref="O56:O60" si="75">IF((H56)=0,"",(N56/H56))</f>
        <v>6.8854615634356381E-2</v>
      </c>
      <c r="P56" s="37"/>
      <c r="Q56" s="250"/>
      <c r="R56" s="250"/>
      <c r="S56" s="252">
        <f>SUM(S47:S48,S40,S41:S43)</f>
        <v>126.34601088000001</v>
      </c>
      <c r="T56" s="253"/>
      <c r="U56" s="252">
        <f t="shared" ref="U56:U60" si="76">S56-L56</f>
        <v>3.8278873600000054</v>
      </c>
      <c r="V56" s="254">
        <f t="shared" ref="V56:V60" si="77">IF((L56)=0,"",(U56/L56))</f>
        <v>3.1243437705566365E-2</v>
      </c>
      <c r="W56" s="37"/>
      <c r="X56" s="250"/>
      <c r="Y56" s="250"/>
      <c r="Z56" s="252">
        <f>SUM(Z47:Z48,Z40,Z41:Z43)</f>
        <v>129.69601087999999</v>
      </c>
      <c r="AA56" s="253"/>
      <c r="AB56" s="252">
        <f t="shared" ref="AB56:AB60" si="78">Z56-S56</f>
        <v>3.3499999999999801</v>
      </c>
      <c r="AC56" s="254">
        <f t="shared" ref="AC56:AC60" si="79">IF((S56)=0,"",(AB56/S56))</f>
        <v>2.6514489667439668E-2</v>
      </c>
      <c r="AD56" s="37"/>
      <c r="AE56" s="250"/>
      <c r="AF56" s="250"/>
      <c r="AG56" s="252">
        <f>SUM(AG47:AG48,AG40,AG41:AG43)</f>
        <v>132.45601087999998</v>
      </c>
      <c r="AH56" s="253"/>
      <c r="AI56" s="252">
        <f t="shared" ref="AI56:AI60" si="80">AG56-Z56</f>
        <v>2.7599999999999909</v>
      </c>
      <c r="AJ56" s="254">
        <f t="shared" ref="AJ56:AJ60" si="81">IF((Z56)=0,"",(AI56/Z56))</f>
        <v>2.1280531153372594E-2</v>
      </c>
      <c r="AK56" s="37"/>
      <c r="AL56" s="250"/>
      <c r="AM56" s="250"/>
      <c r="AN56" s="252">
        <f>SUM(AN47:AN48,AN40,AN41:AN43)</f>
        <v>135.23601087999998</v>
      </c>
      <c r="AO56" s="253"/>
      <c r="AP56" s="252">
        <f t="shared" ref="AP56:AP60" si="82">AN56-AG56</f>
        <v>2.7800000000000011</v>
      </c>
      <c r="AQ56" s="254">
        <f t="shared" ref="AQ56:AQ60" si="83">IF((AG56)=0,"",(AP56/AG56))</f>
        <v>2.0988099985274157E-2</v>
      </c>
      <c r="AR56" s="255"/>
      <c r="AS56" s="255"/>
      <c r="AT56" s="255"/>
      <c r="AU56" s="3"/>
      <c r="AV56" s="3"/>
      <c r="AW56" s="3"/>
      <c r="AX56" s="3"/>
      <c r="AY56" s="3"/>
      <c r="AZ56" s="3"/>
      <c r="BA56" s="3"/>
      <c r="BB56" s="3"/>
    </row>
    <row r="57" spans="1:54" ht="12.75" customHeight="1" x14ac:dyDescent="0.2">
      <c r="A57" s="37"/>
      <c r="B57" s="256" t="s">
        <v>254</v>
      </c>
      <c r="C57" s="139"/>
      <c r="D57" s="139"/>
      <c r="E57" s="139"/>
      <c r="F57" s="249">
        <v>0.13</v>
      </c>
      <c r="G57" s="293"/>
      <c r="H57" s="294">
        <f>H56*F57</f>
        <v>14.901330662399999</v>
      </c>
      <c r="I57" s="221"/>
      <c r="J57" s="249">
        <v>0.13</v>
      </c>
      <c r="K57" s="257"/>
      <c r="L57" s="204">
        <f>L56*J57</f>
        <v>15.927356057600001</v>
      </c>
      <c r="M57" s="38"/>
      <c r="N57" s="205">
        <f t="shared" si="74"/>
        <v>1.0260253952000014</v>
      </c>
      <c r="O57" s="206">
        <f t="shared" si="75"/>
        <v>6.8854615634356395E-2</v>
      </c>
      <c r="P57" s="37"/>
      <c r="Q57" s="249">
        <v>0.13</v>
      </c>
      <c r="R57" s="257"/>
      <c r="S57" s="204">
        <f>S56*Q57</f>
        <v>16.424981414400001</v>
      </c>
      <c r="T57" s="38"/>
      <c r="U57" s="205">
        <f t="shared" si="76"/>
        <v>0.49762535680000042</v>
      </c>
      <c r="V57" s="206">
        <f t="shared" si="77"/>
        <v>3.1243437705566347E-2</v>
      </c>
      <c r="W57" s="37"/>
      <c r="X57" s="249">
        <v>0.13</v>
      </c>
      <c r="Y57" s="257"/>
      <c r="Z57" s="204">
        <f>Z56*X57</f>
        <v>16.860481414399999</v>
      </c>
      <c r="AA57" s="38"/>
      <c r="AB57" s="205">
        <f t="shared" si="78"/>
        <v>0.43549999999999756</v>
      </c>
      <c r="AC57" s="206">
        <f t="shared" si="79"/>
        <v>2.6514489667439675E-2</v>
      </c>
      <c r="AD57" s="37"/>
      <c r="AE57" s="249">
        <v>0.13</v>
      </c>
      <c r="AF57" s="257"/>
      <c r="AG57" s="204">
        <f>AG56*AE57</f>
        <v>17.219281414399997</v>
      </c>
      <c r="AH57" s="38"/>
      <c r="AI57" s="205">
        <f t="shared" si="80"/>
        <v>0.35879999999999868</v>
      </c>
      <c r="AJ57" s="206">
        <f t="shared" si="81"/>
        <v>2.1280531153372587E-2</v>
      </c>
      <c r="AK57" s="37"/>
      <c r="AL57" s="249">
        <v>0.13</v>
      </c>
      <c r="AM57" s="257"/>
      <c r="AN57" s="204">
        <f>AN56*AL57</f>
        <v>17.580681414399997</v>
      </c>
      <c r="AO57" s="38"/>
      <c r="AP57" s="205">
        <f t="shared" si="82"/>
        <v>0.36139999999999972</v>
      </c>
      <c r="AQ57" s="206">
        <f t="shared" si="83"/>
        <v>2.0988099985274133E-2</v>
      </c>
      <c r="AR57" s="207"/>
      <c r="AS57" s="207"/>
      <c r="AT57" s="207"/>
      <c r="AU57" s="3"/>
      <c r="AV57" s="3"/>
      <c r="AW57" s="3"/>
      <c r="AX57" s="3"/>
      <c r="AY57" s="3"/>
      <c r="AZ57" s="3"/>
      <c r="BA57" s="3"/>
      <c r="BB57" s="3"/>
    </row>
    <row r="58" spans="1:54" ht="12.75" customHeight="1" x14ac:dyDescent="0.2">
      <c r="A58" s="37"/>
      <c r="B58" s="295" t="s">
        <v>287</v>
      </c>
      <c r="C58" s="139"/>
      <c r="D58" s="139"/>
      <c r="E58" s="139"/>
      <c r="F58" s="259"/>
      <c r="G58" s="38"/>
      <c r="H58" s="294">
        <f>H56+H57</f>
        <v>129.52695114239998</v>
      </c>
      <c r="I58" s="221"/>
      <c r="J58" s="259"/>
      <c r="K58" s="221"/>
      <c r="L58" s="204">
        <f>L56+L57</f>
        <v>138.4454795776</v>
      </c>
      <c r="M58" s="38"/>
      <c r="N58" s="205">
        <f t="shared" si="74"/>
        <v>8.9185284352000167</v>
      </c>
      <c r="O58" s="206">
        <f t="shared" si="75"/>
        <v>6.8854615634356436E-2</v>
      </c>
      <c r="P58" s="37"/>
      <c r="Q58" s="221"/>
      <c r="R58" s="221"/>
      <c r="S58" s="204">
        <f>S56+S57</f>
        <v>142.7709922944</v>
      </c>
      <c r="T58" s="38"/>
      <c r="U58" s="205">
        <f t="shared" si="76"/>
        <v>4.3255127168000058</v>
      </c>
      <c r="V58" s="206">
        <f t="shared" si="77"/>
        <v>3.1243437705566365E-2</v>
      </c>
      <c r="W58" s="37"/>
      <c r="X58" s="221"/>
      <c r="Y58" s="221"/>
      <c r="Z58" s="204">
        <f>Z56+Z57</f>
        <v>146.55649229439999</v>
      </c>
      <c r="AA58" s="38"/>
      <c r="AB58" s="205">
        <f t="shared" si="78"/>
        <v>3.7854999999999848</v>
      </c>
      <c r="AC58" s="206">
        <f t="shared" si="79"/>
        <v>2.651448966743972E-2</v>
      </c>
      <c r="AD58" s="37"/>
      <c r="AE58" s="221"/>
      <c r="AF58" s="221"/>
      <c r="AG58" s="204">
        <f>AG56+AG57</f>
        <v>149.67529229439998</v>
      </c>
      <c r="AH58" s="38"/>
      <c r="AI58" s="205">
        <f t="shared" si="80"/>
        <v>3.1187999999999931</v>
      </c>
      <c r="AJ58" s="206">
        <f t="shared" si="81"/>
        <v>2.1280531153372619E-2</v>
      </c>
      <c r="AK58" s="37"/>
      <c r="AL58" s="221"/>
      <c r="AM58" s="221"/>
      <c r="AN58" s="204">
        <f>AN56+AN57</f>
        <v>152.81669229439999</v>
      </c>
      <c r="AO58" s="38"/>
      <c r="AP58" s="205">
        <f t="shared" si="82"/>
        <v>3.1414000000000044</v>
      </c>
      <c r="AQ58" s="206">
        <f t="shared" si="83"/>
        <v>2.0988099985274178E-2</v>
      </c>
      <c r="AR58" s="207"/>
      <c r="AS58" s="207"/>
      <c r="AT58" s="207"/>
      <c r="AU58" s="3"/>
      <c r="AV58" s="3"/>
      <c r="AW58" s="3"/>
      <c r="AX58" s="3"/>
      <c r="AY58" s="3"/>
      <c r="AZ58" s="3"/>
      <c r="BA58" s="3"/>
      <c r="BB58" s="3"/>
    </row>
    <row r="59" spans="1:54" ht="15.75" customHeight="1" x14ac:dyDescent="0.2">
      <c r="A59" s="37"/>
      <c r="B59" s="462" t="s">
        <v>211</v>
      </c>
      <c r="C59" s="441"/>
      <c r="D59" s="441"/>
      <c r="E59" s="139"/>
      <c r="F59" s="260">
        <f>F53</f>
        <v>0.13100000000000001</v>
      </c>
      <c r="G59" s="38"/>
      <c r="H59" s="296">
        <f>F59*H56</f>
        <v>15.01595628288</v>
      </c>
      <c r="I59" s="221"/>
      <c r="J59" s="260">
        <f>J53</f>
        <v>0.13100000000000001</v>
      </c>
      <c r="K59" s="221"/>
      <c r="L59" s="261">
        <f>J59*L56</f>
        <v>16.04987418112</v>
      </c>
      <c r="M59" s="38"/>
      <c r="N59" s="261">
        <f t="shared" si="74"/>
        <v>1.0339178982400004</v>
      </c>
      <c r="O59" s="263">
        <f t="shared" si="75"/>
        <v>6.8854615634356325E-2</v>
      </c>
      <c r="P59" s="37"/>
      <c r="Q59" s="262">
        <f>Q53</f>
        <v>0.13100000000000001</v>
      </c>
      <c r="R59" s="221"/>
      <c r="S59" s="261">
        <f>Q59*S56</f>
        <v>16.55132742528</v>
      </c>
      <c r="T59" s="38"/>
      <c r="U59" s="261">
        <f t="shared" si="76"/>
        <v>0.50145324416000037</v>
      </c>
      <c r="V59" s="263">
        <f t="shared" si="77"/>
        <v>3.1243437705566344E-2</v>
      </c>
      <c r="W59" s="37"/>
      <c r="X59" s="262">
        <f>X53</f>
        <v>0.13100000000000001</v>
      </c>
      <c r="Y59" s="221"/>
      <c r="Z59" s="261">
        <f>X59*Z56</f>
        <v>16.990177425279999</v>
      </c>
      <c r="AA59" s="38"/>
      <c r="AB59" s="261">
        <f t="shared" si="78"/>
        <v>0.43884999999999863</v>
      </c>
      <c r="AC59" s="263">
        <f t="shared" si="79"/>
        <v>2.6514489667439745E-2</v>
      </c>
      <c r="AD59" s="37"/>
      <c r="AE59" s="262">
        <f>AE53</f>
        <v>0.13100000000000001</v>
      </c>
      <c r="AF59" s="221"/>
      <c r="AG59" s="261">
        <f>AE59*AG56</f>
        <v>17.35173742528</v>
      </c>
      <c r="AH59" s="38"/>
      <c r="AI59" s="261">
        <f t="shared" si="80"/>
        <v>0.36156000000000077</v>
      </c>
      <c r="AJ59" s="263">
        <f t="shared" si="81"/>
        <v>2.1280531153372712E-2</v>
      </c>
      <c r="AK59" s="37"/>
      <c r="AL59" s="262">
        <f>AL53</f>
        <v>0.13100000000000001</v>
      </c>
      <c r="AM59" s="221"/>
      <c r="AN59" s="261">
        <f>AL59*AN56</f>
        <v>17.715917425279997</v>
      </c>
      <c r="AO59" s="38"/>
      <c r="AP59" s="261">
        <f t="shared" si="82"/>
        <v>0.36417999999999751</v>
      </c>
      <c r="AQ59" s="263">
        <f t="shared" si="83"/>
        <v>2.0988099985274001E-2</v>
      </c>
      <c r="AR59" s="264"/>
      <c r="AS59" s="264"/>
      <c r="AT59" s="264"/>
      <c r="AU59" s="3"/>
      <c r="AV59" s="3"/>
      <c r="AW59" s="3"/>
      <c r="AX59" s="3"/>
      <c r="AY59" s="3"/>
      <c r="AZ59" s="3"/>
      <c r="BA59" s="3"/>
      <c r="BB59" s="3"/>
    </row>
    <row r="60" spans="1:54" ht="12.75" customHeight="1" x14ac:dyDescent="0.2">
      <c r="A60" s="37"/>
      <c r="B60" s="464" t="s">
        <v>259</v>
      </c>
      <c r="C60" s="439"/>
      <c r="D60" s="440"/>
      <c r="E60" s="265"/>
      <c r="F60" s="273"/>
      <c r="G60" s="299"/>
      <c r="H60" s="300">
        <f>H58-H59</f>
        <v>114.51099485951998</v>
      </c>
      <c r="I60" s="274"/>
      <c r="J60" s="273"/>
      <c r="K60" s="274"/>
      <c r="L60" s="275">
        <f>L58-L59</f>
        <v>122.39560539647999</v>
      </c>
      <c r="M60" s="276"/>
      <c r="N60" s="277">
        <f t="shared" si="74"/>
        <v>7.884610536960011</v>
      </c>
      <c r="O60" s="278">
        <f t="shared" si="75"/>
        <v>6.8854615634356409E-2</v>
      </c>
      <c r="P60" s="37"/>
      <c r="Q60" s="274"/>
      <c r="R60" s="274"/>
      <c r="S60" s="275">
        <f>S58-S59</f>
        <v>126.21966486912001</v>
      </c>
      <c r="T60" s="276"/>
      <c r="U60" s="277">
        <f t="shared" si="76"/>
        <v>3.8240594726400161</v>
      </c>
      <c r="V60" s="278">
        <f t="shared" si="77"/>
        <v>3.1243437705566455E-2</v>
      </c>
      <c r="W60" s="37"/>
      <c r="X60" s="274"/>
      <c r="Y60" s="274"/>
      <c r="Z60" s="275">
        <f>Z58-Z59</f>
        <v>129.56631486911999</v>
      </c>
      <c r="AA60" s="276"/>
      <c r="AB60" s="277">
        <f t="shared" si="78"/>
        <v>3.3466499999999826</v>
      </c>
      <c r="AC60" s="278">
        <f t="shared" si="79"/>
        <v>2.6514489667439686E-2</v>
      </c>
      <c r="AD60" s="37"/>
      <c r="AE60" s="274"/>
      <c r="AF60" s="274"/>
      <c r="AG60" s="275">
        <f>AG58-AG59</f>
        <v>132.32355486911999</v>
      </c>
      <c r="AH60" s="276"/>
      <c r="AI60" s="277">
        <f t="shared" si="80"/>
        <v>2.7572399999999959</v>
      </c>
      <c r="AJ60" s="278">
        <f t="shared" si="81"/>
        <v>2.1280531153372632E-2</v>
      </c>
      <c r="AK60" s="37"/>
      <c r="AL60" s="274"/>
      <c r="AM60" s="274"/>
      <c r="AN60" s="275">
        <f>AN58-AN59</f>
        <v>135.10077486911999</v>
      </c>
      <c r="AO60" s="276"/>
      <c r="AP60" s="277">
        <f t="shared" si="82"/>
        <v>2.7772199999999998</v>
      </c>
      <c r="AQ60" s="278">
        <f t="shared" si="83"/>
        <v>2.0988099985274147E-2</v>
      </c>
      <c r="AR60" s="255"/>
      <c r="AS60" s="255"/>
      <c r="AT60" s="255"/>
      <c r="AU60" s="3"/>
      <c r="AV60" s="3"/>
      <c r="AW60" s="3"/>
      <c r="AX60" s="3"/>
      <c r="AY60" s="3"/>
      <c r="AZ60" s="3"/>
      <c r="BA60" s="3"/>
      <c r="BB60" s="3"/>
    </row>
    <row r="61" spans="1:54" ht="8.25"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07"/>
      <c r="AS61" s="207"/>
      <c r="AT61" s="207"/>
      <c r="AU61" s="3"/>
      <c r="AV61" s="3"/>
      <c r="AW61" s="3"/>
      <c r="AX61" s="3"/>
      <c r="AY61" s="3"/>
      <c r="AZ61" s="3"/>
      <c r="BA61" s="3"/>
      <c r="BB61" s="3"/>
    </row>
    <row r="62" spans="1:54" ht="12.75"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c r="AS62" s="37"/>
      <c r="AT62" s="37"/>
      <c r="AU62" s="3"/>
      <c r="AV62" s="3"/>
      <c r="AW62" s="3"/>
      <c r="AX62" s="3"/>
      <c r="AY62" s="3"/>
      <c r="AZ62" s="3"/>
      <c r="BA62" s="3"/>
      <c r="BB62" s="3"/>
    </row>
    <row r="63" spans="1:54" ht="12.75"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c r="AS63" s="37"/>
      <c r="AT63" s="37"/>
      <c r="AU63" s="3"/>
      <c r="AV63" s="3"/>
      <c r="AW63" s="3"/>
      <c r="AX63" s="3"/>
      <c r="AY63" s="3"/>
      <c r="AZ63" s="3"/>
      <c r="BA63" s="3"/>
      <c r="BB63" s="3"/>
    </row>
    <row r="64" spans="1:54" ht="12.7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
      <c r="AV64" s="3"/>
      <c r="AW64" s="3"/>
      <c r="AX64" s="3"/>
      <c r="AY64" s="3"/>
      <c r="AZ64" s="3"/>
      <c r="BA64" s="3"/>
      <c r="BB64" s="3"/>
    </row>
    <row r="65" spans="1:54" ht="15.75" customHeight="1" x14ac:dyDescent="0.2">
      <c r="A65" s="283" t="s">
        <v>288</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
      <c r="AV65" s="3"/>
      <c r="AW65" s="3"/>
      <c r="AX65" s="3"/>
      <c r="AY65" s="3"/>
      <c r="AZ65" s="3"/>
      <c r="BA65" s="3"/>
      <c r="BB65" s="3"/>
    </row>
    <row r="66" spans="1:54" ht="13.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
      <c r="AV66" s="3"/>
      <c r="AW66" s="3"/>
      <c r="AX66" s="3"/>
      <c r="AY66" s="3"/>
      <c r="AZ66" s="3"/>
      <c r="BA66" s="3"/>
      <c r="BB66" s="3"/>
    </row>
    <row r="67" spans="1:54" ht="8.25" customHeight="1" x14ac:dyDescent="0.2">
      <c r="A67" s="37" t="s">
        <v>262</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
      <c r="AV67" s="3"/>
      <c r="AW67" s="3"/>
      <c r="AX67" s="3"/>
      <c r="AY67" s="3"/>
      <c r="AZ67" s="3"/>
      <c r="BA67" s="3"/>
      <c r="BB67" s="3"/>
    </row>
    <row r="68" spans="1:54" ht="12.75" customHeight="1" x14ac:dyDescent="0.2">
      <c r="A68" s="37" t="s">
        <v>263</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
      <c r="AV68" s="3"/>
      <c r="AW68" s="3"/>
      <c r="AX68" s="3"/>
      <c r="AY68" s="3"/>
      <c r="AZ68" s="3"/>
      <c r="BA68" s="3"/>
      <c r="BB68" s="3"/>
    </row>
    <row r="69" spans="1:54" ht="12.7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
      <c r="AV69" s="3"/>
      <c r="AW69" s="3"/>
      <c r="AX69" s="3"/>
      <c r="AY69" s="3"/>
      <c r="AZ69" s="3"/>
      <c r="BA69" s="3"/>
      <c r="BB69" s="3"/>
    </row>
    <row r="70" spans="1:54" ht="12.75" customHeight="1" x14ac:dyDescent="0.2">
      <c r="A70" s="37" t="s">
        <v>264</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
      <c r="AV70" s="3"/>
      <c r="AW70" s="3"/>
      <c r="AX70" s="3"/>
      <c r="AY70" s="3"/>
      <c r="AZ70" s="3"/>
      <c r="BA70" s="3"/>
      <c r="BB70" s="3"/>
    </row>
    <row r="71" spans="1:54" ht="12.75" customHeight="1" x14ac:dyDescent="0.2">
      <c r="A71" s="37" t="s">
        <v>265</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
      <c r="AV71" s="3"/>
      <c r="AW71" s="3"/>
      <c r="AX71" s="3"/>
      <c r="AY71" s="3"/>
      <c r="AZ71" s="3"/>
      <c r="BA71" s="3"/>
      <c r="BB71" s="3"/>
    </row>
    <row r="72" spans="1:54" ht="12.7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
      <c r="AV72" s="3"/>
      <c r="AW72" s="3"/>
      <c r="AX72" s="3"/>
      <c r="AY72" s="3"/>
      <c r="AZ72" s="3"/>
      <c r="BA72" s="3"/>
      <c r="BB72" s="3"/>
    </row>
    <row r="73" spans="1:54" ht="12.75" customHeight="1" x14ac:dyDescent="0.2">
      <c r="A73" s="37" t="s">
        <v>266</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
      <c r="AV73" s="3"/>
      <c r="AW73" s="3"/>
      <c r="AX73" s="3"/>
      <c r="AY73" s="3"/>
      <c r="AZ73" s="3"/>
      <c r="BA73" s="3"/>
      <c r="BB73" s="3"/>
    </row>
    <row r="74" spans="1:54" ht="12.75" customHeight="1" x14ac:dyDescent="0.2">
      <c r="A74" s="37" t="s">
        <v>267</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
      <c r="AV74" s="3"/>
      <c r="AW74" s="3"/>
      <c r="AX74" s="3"/>
      <c r="AY74" s="3"/>
      <c r="AZ74" s="3"/>
      <c r="BA74" s="3"/>
      <c r="BB74" s="3"/>
    </row>
    <row r="75" spans="1:54" ht="12.75" customHeight="1" x14ac:dyDescent="0.2">
      <c r="A75" s="37" t="s">
        <v>268</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
      <c r="AV75" s="3"/>
      <c r="AW75" s="3"/>
      <c r="AX75" s="3"/>
      <c r="AY75" s="3"/>
      <c r="AZ75" s="3"/>
      <c r="BA75" s="3"/>
      <c r="BB75" s="3"/>
    </row>
    <row r="76" spans="1:54" ht="12.75" customHeight="1" x14ac:dyDescent="0.2">
      <c r="A76" s="37" t="s">
        <v>269</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
      <c r="AV76" s="3"/>
      <c r="AW76" s="3"/>
      <c r="AX76" s="3"/>
      <c r="AY76" s="3"/>
      <c r="AZ76" s="3"/>
      <c r="BA76" s="3"/>
      <c r="BB76" s="3"/>
    </row>
    <row r="77" spans="1:54" ht="12.75" customHeight="1" x14ac:dyDescent="0.2">
      <c r="A77" s="37" t="s">
        <v>270</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
      <c r="AV77" s="3"/>
      <c r="AW77" s="3"/>
      <c r="AX77" s="3"/>
      <c r="AY77" s="3"/>
      <c r="AZ77" s="3"/>
      <c r="BA77" s="3"/>
      <c r="BB77" s="3"/>
    </row>
    <row r="78" spans="1:54" ht="12.7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
      <c r="AV78" s="3"/>
      <c r="AW78" s="3"/>
      <c r="AX78" s="3"/>
      <c r="AY78" s="3"/>
      <c r="AZ78" s="3"/>
      <c r="BA78" s="3"/>
      <c r="BB78" s="3"/>
    </row>
    <row r="79" spans="1:54" ht="12.75" customHeight="1" x14ac:dyDescent="0.2">
      <c r="A79" s="284"/>
      <c r="B79" s="37" t="s">
        <v>271</v>
      </c>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
      <c r="AV79" s="3"/>
      <c r="AW79" s="3"/>
      <c r="AX79" s="3"/>
      <c r="AY79" s="3"/>
      <c r="AZ79" s="3"/>
      <c r="BA79" s="3"/>
      <c r="BB79" s="3"/>
    </row>
    <row r="80" spans="1:54"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
      <c r="AV80" s="3"/>
      <c r="AW80" s="3"/>
      <c r="AX80" s="3"/>
      <c r="AY80" s="3"/>
      <c r="AZ80" s="3"/>
      <c r="BA80" s="3"/>
      <c r="BB80" s="3"/>
    </row>
    <row r="81" spans="1:54" ht="12.75" customHeight="1" x14ac:dyDescent="0.2">
      <c r="A81" s="37"/>
      <c r="B81" s="37" t="s">
        <v>272</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
      <c r="AV81" s="3"/>
      <c r="AW81" s="3"/>
      <c r="AX81" s="3"/>
      <c r="AY81" s="3"/>
      <c r="AZ81" s="3"/>
      <c r="BA81" s="3"/>
      <c r="BB81" s="3"/>
    </row>
    <row r="82" spans="1:54"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
      <c r="AV82" s="3"/>
      <c r="AW82" s="3"/>
      <c r="AX82" s="3"/>
      <c r="AY82" s="3"/>
      <c r="AZ82" s="3"/>
      <c r="BA82" s="3"/>
      <c r="BB82" s="3"/>
    </row>
    <row r="83" spans="1:54" ht="12.7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
      <c r="AV83" s="3"/>
      <c r="AW83" s="3"/>
      <c r="AX83" s="3"/>
      <c r="AY83" s="3"/>
      <c r="AZ83" s="3"/>
      <c r="BA83" s="3"/>
      <c r="BB83" s="3"/>
    </row>
    <row r="84" spans="1:54"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
      <c r="AV84" s="3"/>
      <c r="AW84" s="3"/>
      <c r="AX84" s="3"/>
      <c r="AY84" s="3"/>
      <c r="AZ84" s="3"/>
      <c r="BA84" s="3"/>
      <c r="BB84" s="3"/>
    </row>
    <row r="85" spans="1:54"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
      <c r="AV85" s="3"/>
      <c r="AW85" s="3"/>
      <c r="AX85" s="3"/>
      <c r="AY85" s="3"/>
      <c r="AZ85" s="3"/>
      <c r="BA85" s="3"/>
      <c r="BB85" s="3"/>
    </row>
    <row r="86" spans="1:54"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
      <c r="AV86" s="3"/>
      <c r="AW86" s="3"/>
      <c r="AX86" s="3"/>
      <c r="AY86" s="3"/>
      <c r="AZ86" s="3"/>
      <c r="BA86" s="3"/>
      <c r="BB86" s="3"/>
    </row>
    <row r="87" spans="1:54"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
      <c r="AV87" s="3"/>
      <c r="AW87" s="3"/>
      <c r="AX87" s="3"/>
      <c r="AY87" s="3"/>
      <c r="AZ87" s="3"/>
      <c r="BA87" s="3"/>
      <c r="BB87" s="3"/>
    </row>
    <row r="88" spans="1:54"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
      <c r="AV88" s="3"/>
      <c r="AW88" s="3"/>
      <c r="AX88" s="3"/>
      <c r="AY88" s="3"/>
      <c r="AZ88" s="3"/>
      <c r="BA88" s="3"/>
      <c r="BB88" s="3"/>
    </row>
    <row r="89" spans="1:54"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
      <c r="AV89" s="3"/>
      <c r="AW89" s="3"/>
      <c r="AX89" s="3"/>
      <c r="AY89" s="3"/>
      <c r="AZ89" s="3"/>
      <c r="BA89" s="3"/>
      <c r="BB89" s="3"/>
    </row>
    <row r="90" spans="1:54"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
      <c r="AV90" s="3"/>
      <c r="AW90" s="3"/>
      <c r="AX90" s="3"/>
      <c r="AY90" s="3"/>
      <c r="AZ90" s="3"/>
      <c r="BA90" s="3"/>
      <c r="BB90" s="3"/>
    </row>
    <row r="91" spans="1:54"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
      <c r="AV91" s="3"/>
      <c r="AW91" s="3"/>
      <c r="AX91" s="3"/>
      <c r="AY91" s="3"/>
      <c r="AZ91" s="3"/>
      <c r="BA91" s="3"/>
      <c r="BB91" s="3"/>
    </row>
    <row r="92" spans="1:54"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
      <c r="AV92" s="3"/>
      <c r="AW92" s="3"/>
      <c r="AX92" s="3"/>
      <c r="AY92" s="3"/>
      <c r="AZ92" s="3"/>
      <c r="BA92" s="3"/>
      <c r="BB92" s="3"/>
    </row>
    <row r="93" spans="1:54"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
      <c r="AV93" s="3"/>
      <c r="AW93" s="3"/>
      <c r="AX93" s="3"/>
      <c r="AY93" s="3"/>
      <c r="AZ93" s="3"/>
      <c r="BA93" s="3"/>
      <c r="BB93" s="3"/>
    </row>
    <row r="94" spans="1:54"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
      <c r="AV94" s="3"/>
      <c r="AW94" s="3"/>
      <c r="AX94" s="3"/>
      <c r="AY94" s="3"/>
      <c r="AZ94" s="3"/>
      <c r="BA94" s="3"/>
      <c r="BB94" s="3"/>
    </row>
    <row r="95" spans="1:54"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
      <c r="AV95" s="3"/>
      <c r="AW95" s="3"/>
      <c r="AX95" s="3"/>
      <c r="AY95" s="3"/>
      <c r="AZ95" s="3"/>
      <c r="BA95" s="3"/>
      <c r="BB95" s="3"/>
    </row>
    <row r="96" spans="1:54"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
      <c r="AV96" s="3"/>
      <c r="AW96" s="3"/>
      <c r="AX96" s="3"/>
      <c r="AY96" s="3"/>
      <c r="AZ96" s="3"/>
      <c r="BA96" s="3"/>
      <c r="BB96" s="3"/>
    </row>
    <row r="97" spans="1:54"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
      <c r="AV97" s="3"/>
      <c r="AW97" s="3"/>
      <c r="AX97" s="3"/>
      <c r="AY97" s="3"/>
      <c r="AZ97" s="3"/>
      <c r="BA97" s="3"/>
      <c r="BB97" s="3"/>
    </row>
    <row r="98" spans="1:54"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
      <c r="AV98" s="3"/>
      <c r="AW98" s="3"/>
      <c r="AX98" s="3"/>
      <c r="AY98" s="3"/>
      <c r="AZ98" s="3"/>
      <c r="BA98" s="3"/>
      <c r="BB98" s="3"/>
    </row>
    <row r="99" spans="1:54"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
      <c r="AV99" s="3"/>
      <c r="AW99" s="3"/>
      <c r="AX99" s="3"/>
      <c r="AY99" s="3"/>
      <c r="AZ99" s="3"/>
      <c r="BA99" s="3"/>
      <c r="BB99" s="3"/>
    </row>
    <row r="100" spans="1:54"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
      <c r="AV100" s="3"/>
      <c r="AW100" s="3"/>
      <c r="AX100" s="3"/>
      <c r="AY100" s="3"/>
      <c r="AZ100" s="3"/>
      <c r="BA100" s="3"/>
      <c r="BB100" s="3"/>
    </row>
    <row r="101" spans="1:54"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
      <c r="AV101" s="3"/>
      <c r="AW101" s="3"/>
      <c r="AX101" s="3"/>
      <c r="AY101" s="3"/>
      <c r="AZ101" s="3"/>
      <c r="BA101" s="3"/>
      <c r="BB101" s="3"/>
    </row>
    <row r="102" spans="1:54"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
      <c r="AV102" s="3"/>
      <c r="AW102" s="3"/>
      <c r="AX102" s="3"/>
      <c r="AY102" s="3"/>
      <c r="AZ102" s="3"/>
      <c r="BA102" s="3"/>
      <c r="BB102" s="3"/>
    </row>
    <row r="103" spans="1:54"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
      <c r="AV103" s="3"/>
      <c r="AW103" s="3"/>
      <c r="AX103" s="3"/>
      <c r="AY103" s="3"/>
      <c r="AZ103" s="3"/>
      <c r="BA103" s="3"/>
      <c r="BB103" s="3"/>
    </row>
    <row r="104" spans="1:54"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
      <c r="AV104" s="3"/>
      <c r="AW104" s="3"/>
      <c r="AX104" s="3"/>
      <c r="AY104" s="3"/>
      <c r="AZ104" s="3"/>
      <c r="BA104" s="3"/>
      <c r="BB104" s="3"/>
    </row>
    <row r="105" spans="1:54"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
      <c r="AV105" s="3"/>
      <c r="AW105" s="3"/>
      <c r="AX105" s="3"/>
      <c r="AY105" s="3"/>
      <c r="AZ105" s="3"/>
      <c r="BA105" s="3"/>
      <c r="BB105" s="3"/>
    </row>
    <row r="106" spans="1:54"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
      <c r="AV106" s="3"/>
      <c r="AW106" s="3"/>
      <c r="AX106" s="3"/>
      <c r="AY106" s="3"/>
      <c r="AZ106" s="3"/>
      <c r="BA106" s="3"/>
      <c r="BB106" s="3"/>
    </row>
    <row r="107" spans="1:54"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
      <c r="AV107" s="3"/>
      <c r="AW107" s="3"/>
      <c r="AX107" s="3"/>
      <c r="AY107" s="3"/>
      <c r="AZ107" s="3"/>
      <c r="BA107" s="3"/>
      <c r="BB107" s="3"/>
    </row>
    <row r="108" spans="1:54"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
      <c r="AV108" s="3"/>
      <c r="AW108" s="3"/>
      <c r="AX108" s="3"/>
      <c r="AY108" s="3"/>
      <c r="AZ108" s="3"/>
      <c r="BA108" s="3"/>
      <c r="BB108" s="3"/>
    </row>
    <row r="109" spans="1:54"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
      <c r="AV109" s="3"/>
      <c r="AW109" s="3"/>
      <c r="AX109" s="3"/>
      <c r="AY109" s="3"/>
      <c r="AZ109" s="3"/>
      <c r="BA109" s="3"/>
      <c r="BB109" s="3"/>
    </row>
    <row r="110" spans="1:54"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
      <c r="AV110" s="3"/>
      <c r="AW110" s="3"/>
      <c r="AX110" s="3"/>
      <c r="AY110" s="3"/>
      <c r="AZ110" s="3"/>
      <c r="BA110" s="3"/>
      <c r="BB110" s="3"/>
    </row>
    <row r="111" spans="1:54"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
      <c r="AV111" s="3"/>
      <c r="AW111" s="3"/>
      <c r="AX111" s="3"/>
      <c r="AY111" s="3"/>
      <c r="AZ111" s="3"/>
      <c r="BA111" s="3"/>
      <c r="BB111" s="3"/>
    </row>
    <row r="112" spans="1:54"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
      <c r="AV112" s="3"/>
      <c r="AW112" s="3"/>
      <c r="AX112" s="3"/>
      <c r="AY112" s="3"/>
      <c r="AZ112" s="3"/>
      <c r="BA112" s="3"/>
      <c r="BB112" s="3"/>
    </row>
    <row r="113" spans="1:54"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
      <c r="AV113" s="3"/>
      <c r="AW113" s="3"/>
      <c r="AX113" s="3"/>
      <c r="AY113" s="3"/>
      <c r="AZ113" s="3"/>
      <c r="BA113" s="3"/>
      <c r="BB113" s="3"/>
    </row>
    <row r="114" spans="1:54"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
      <c r="AV114" s="3"/>
      <c r="AW114" s="3"/>
      <c r="AX114" s="3"/>
      <c r="AY114" s="3"/>
      <c r="AZ114" s="3"/>
      <c r="BA114" s="3"/>
      <c r="BB114" s="3"/>
    </row>
    <row r="115" spans="1:54"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
      <c r="AV115" s="3"/>
      <c r="AW115" s="3"/>
      <c r="AX115" s="3"/>
      <c r="AY115" s="3"/>
      <c r="AZ115" s="3"/>
      <c r="BA115" s="3"/>
      <c r="BB115" s="3"/>
    </row>
    <row r="116" spans="1:54"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
      <c r="AV116" s="3"/>
      <c r="AW116" s="3"/>
      <c r="AX116" s="3"/>
      <c r="AY116" s="3"/>
      <c r="AZ116" s="3"/>
      <c r="BA116" s="3"/>
      <c r="BB116" s="3"/>
    </row>
    <row r="117" spans="1:54"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
      <c r="AV117" s="3"/>
      <c r="AW117" s="3"/>
      <c r="AX117" s="3"/>
      <c r="AY117" s="3"/>
      <c r="AZ117" s="3"/>
      <c r="BA117" s="3"/>
      <c r="BB117" s="3"/>
    </row>
    <row r="118" spans="1:54"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
      <c r="AV118" s="3"/>
      <c r="AW118" s="3"/>
      <c r="AX118" s="3"/>
      <c r="AY118" s="3"/>
      <c r="AZ118" s="3"/>
      <c r="BA118" s="3"/>
      <c r="BB118" s="3"/>
    </row>
    <row r="119" spans="1:54"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
      <c r="AV119" s="3"/>
      <c r="AW119" s="3"/>
      <c r="AX119" s="3"/>
      <c r="AY119" s="3"/>
      <c r="AZ119" s="3"/>
      <c r="BA119" s="3"/>
      <c r="BB119" s="3"/>
    </row>
    <row r="120" spans="1:54"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
      <c r="AV120" s="3"/>
      <c r="AW120" s="3"/>
      <c r="AX120" s="3"/>
      <c r="AY120" s="3"/>
      <c r="AZ120" s="3"/>
      <c r="BA120" s="3"/>
      <c r="BB120" s="3"/>
    </row>
    <row r="121" spans="1:54"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
      <c r="AV121" s="3"/>
      <c r="AW121" s="3"/>
      <c r="AX121" s="3"/>
      <c r="AY121" s="3"/>
      <c r="AZ121" s="3"/>
      <c r="BA121" s="3"/>
      <c r="BB121" s="3"/>
    </row>
    <row r="122" spans="1:54"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
      <c r="AV122" s="3"/>
      <c r="AW122" s="3"/>
      <c r="AX122" s="3"/>
      <c r="AY122" s="3"/>
      <c r="AZ122" s="3"/>
      <c r="BA122" s="3"/>
      <c r="BB122" s="3"/>
    </row>
    <row r="123" spans="1:54"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
      <c r="AV123" s="3"/>
      <c r="AW123" s="3"/>
      <c r="AX123" s="3"/>
      <c r="AY123" s="3"/>
      <c r="AZ123" s="3"/>
      <c r="BA123" s="3"/>
      <c r="BB123" s="3"/>
    </row>
    <row r="124" spans="1:54"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
      <c r="AV124" s="3"/>
      <c r="AW124" s="3"/>
      <c r="AX124" s="3"/>
      <c r="AY124" s="3"/>
      <c r="AZ124" s="3"/>
      <c r="BA124" s="3"/>
      <c r="BB124" s="3"/>
    </row>
    <row r="125" spans="1:54"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
      <c r="AV125" s="3"/>
      <c r="AW125" s="3"/>
      <c r="AX125" s="3"/>
      <c r="AY125" s="3"/>
      <c r="AZ125" s="3"/>
      <c r="BA125" s="3"/>
      <c r="BB125" s="3"/>
    </row>
    <row r="126" spans="1:54"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
      <c r="AV126" s="3"/>
      <c r="AW126" s="3"/>
      <c r="AX126" s="3"/>
      <c r="AY126" s="3"/>
      <c r="AZ126" s="3"/>
      <c r="BA126" s="3"/>
      <c r="BB126" s="3"/>
    </row>
    <row r="127" spans="1:54"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
      <c r="AV127" s="3"/>
      <c r="AW127" s="3"/>
      <c r="AX127" s="3"/>
      <c r="AY127" s="3"/>
      <c r="AZ127" s="3"/>
      <c r="BA127" s="3"/>
      <c r="BB127" s="3"/>
    </row>
    <row r="128" spans="1:54"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
      <c r="AV128" s="3"/>
      <c r="AW128" s="3"/>
      <c r="AX128" s="3"/>
      <c r="AY128" s="3"/>
      <c r="AZ128" s="3"/>
      <c r="BA128" s="3"/>
      <c r="BB128" s="3"/>
    </row>
    <row r="129" spans="1:54"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
      <c r="AV129" s="3"/>
      <c r="AW129" s="3"/>
      <c r="AX129" s="3"/>
      <c r="AY129" s="3"/>
      <c r="AZ129" s="3"/>
      <c r="BA129" s="3"/>
      <c r="BB129" s="3"/>
    </row>
    <row r="130" spans="1:54"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
      <c r="AV130" s="3"/>
      <c r="AW130" s="3"/>
      <c r="AX130" s="3"/>
      <c r="AY130" s="3"/>
      <c r="AZ130" s="3"/>
      <c r="BA130" s="3"/>
      <c r="BB130" s="3"/>
    </row>
    <row r="131" spans="1:54"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
      <c r="AV131" s="3"/>
      <c r="AW131" s="3"/>
      <c r="AX131" s="3"/>
      <c r="AY131" s="3"/>
      <c r="AZ131" s="3"/>
      <c r="BA131" s="3"/>
      <c r="BB131" s="3"/>
    </row>
    <row r="132" spans="1:54"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
      <c r="AV132" s="3"/>
      <c r="AW132" s="3"/>
      <c r="AX132" s="3"/>
      <c r="AY132" s="3"/>
      <c r="AZ132" s="3"/>
      <c r="BA132" s="3"/>
      <c r="BB132" s="3"/>
    </row>
    <row r="133" spans="1:54"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
      <c r="AV133" s="3"/>
      <c r="AW133" s="3"/>
      <c r="AX133" s="3"/>
      <c r="AY133" s="3"/>
      <c r="AZ133" s="3"/>
      <c r="BA133" s="3"/>
      <c r="BB133" s="3"/>
    </row>
    <row r="134" spans="1:54"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
      <c r="AV134" s="3"/>
      <c r="AW134" s="3"/>
      <c r="AX134" s="3"/>
      <c r="AY134" s="3"/>
      <c r="AZ134" s="3"/>
      <c r="BA134" s="3"/>
      <c r="BB134" s="3"/>
    </row>
    <row r="135" spans="1:54"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
      <c r="AV135" s="3"/>
      <c r="AW135" s="3"/>
      <c r="AX135" s="3"/>
      <c r="AY135" s="3"/>
      <c r="AZ135" s="3"/>
      <c r="BA135" s="3"/>
      <c r="BB135" s="3"/>
    </row>
    <row r="136" spans="1:54"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
      <c r="AV136" s="3"/>
      <c r="AW136" s="3"/>
      <c r="AX136" s="3"/>
      <c r="AY136" s="3"/>
      <c r="AZ136" s="3"/>
      <c r="BA136" s="3"/>
      <c r="BB136" s="3"/>
    </row>
    <row r="137" spans="1:54"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
      <c r="AV137" s="3"/>
      <c r="AW137" s="3"/>
      <c r="AX137" s="3"/>
      <c r="AY137" s="3"/>
      <c r="AZ137" s="3"/>
      <c r="BA137" s="3"/>
      <c r="BB137" s="3"/>
    </row>
    <row r="138" spans="1:54"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
      <c r="AV138" s="3"/>
      <c r="AW138" s="3"/>
      <c r="AX138" s="3"/>
      <c r="AY138" s="3"/>
      <c r="AZ138" s="3"/>
      <c r="BA138" s="3"/>
      <c r="BB138" s="3"/>
    </row>
    <row r="139" spans="1:54"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
      <c r="AV139" s="3"/>
      <c r="AW139" s="3"/>
      <c r="AX139" s="3"/>
      <c r="AY139" s="3"/>
      <c r="AZ139" s="3"/>
      <c r="BA139" s="3"/>
      <c r="BB139" s="3"/>
    </row>
    <row r="140" spans="1:54"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
      <c r="AV140" s="3"/>
      <c r="AW140" s="3"/>
      <c r="AX140" s="3"/>
      <c r="AY140" s="3"/>
      <c r="AZ140" s="3"/>
      <c r="BA140" s="3"/>
      <c r="BB140" s="3"/>
    </row>
    <row r="141" spans="1:54"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
      <c r="AV141" s="3"/>
      <c r="AW141" s="3"/>
      <c r="AX141" s="3"/>
      <c r="AY141" s="3"/>
      <c r="AZ141" s="3"/>
      <c r="BA141" s="3"/>
      <c r="BB141" s="3"/>
    </row>
    <row r="142" spans="1:54"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
      <c r="AV142" s="3"/>
      <c r="AW142" s="3"/>
      <c r="AX142" s="3"/>
      <c r="AY142" s="3"/>
      <c r="AZ142" s="3"/>
      <c r="BA142" s="3"/>
      <c r="BB142" s="3"/>
    </row>
    <row r="143" spans="1:54"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
      <c r="AV143" s="3"/>
      <c r="AW143" s="3"/>
      <c r="AX143" s="3"/>
      <c r="AY143" s="3"/>
      <c r="AZ143" s="3"/>
      <c r="BA143" s="3"/>
      <c r="BB143" s="3"/>
    </row>
    <row r="144" spans="1:54"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
      <c r="AV144" s="3"/>
      <c r="AW144" s="3"/>
      <c r="AX144" s="3"/>
      <c r="AY144" s="3"/>
      <c r="AZ144" s="3"/>
      <c r="BA144" s="3"/>
      <c r="BB144" s="3"/>
    </row>
    <row r="145" spans="1:54"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
      <c r="AV145" s="3"/>
      <c r="AW145" s="3"/>
      <c r="AX145" s="3"/>
      <c r="AY145" s="3"/>
      <c r="AZ145" s="3"/>
      <c r="BA145" s="3"/>
      <c r="BB145" s="3"/>
    </row>
    <row r="146" spans="1:54"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
      <c r="AV146" s="3"/>
      <c r="AW146" s="3"/>
      <c r="AX146" s="3"/>
      <c r="AY146" s="3"/>
      <c r="AZ146" s="3"/>
      <c r="BA146" s="3"/>
      <c r="BB146" s="3"/>
    </row>
    <row r="147" spans="1:54"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
      <c r="AV147" s="3"/>
      <c r="AW147" s="3"/>
      <c r="AX147" s="3"/>
      <c r="AY147" s="3"/>
      <c r="AZ147" s="3"/>
      <c r="BA147" s="3"/>
      <c r="BB147" s="3"/>
    </row>
    <row r="148" spans="1:54"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
      <c r="AV148" s="3"/>
      <c r="AW148" s="3"/>
      <c r="AX148" s="3"/>
      <c r="AY148" s="3"/>
      <c r="AZ148" s="3"/>
      <c r="BA148" s="3"/>
      <c r="BB148" s="3"/>
    </row>
    <row r="149" spans="1:54"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
      <c r="AV149" s="3"/>
      <c r="AW149" s="3"/>
      <c r="AX149" s="3"/>
      <c r="AY149" s="3"/>
      <c r="AZ149" s="3"/>
      <c r="BA149" s="3"/>
      <c r="BB149" s="3"/>
    </row>
    <row r="150" spans="1:54"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
      <c r="AV150" s="3"/>
      <c r="AW150" s="3"/>
      <c r="AX150" s="3"/>
      <c r="AY150" s="3"/>
      <c r="AZ150" s="3"/>
      <c r="BA150" s="3"/>
      <c r="BB150" s="3"/>
    </row>
    <row r="151" spans="1:54"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
      <c r="AV151" s="3"/>
      <c r="AW151" s="3"/>
      <c r="AX151" s="3"/>
      <c r="AY151" s="3"/>
      <c r="AZ151" s="3"/>
      <c r="BA151" s="3"/>
      <c r="BB151" s="3"/>
    </row>
    <row r="152" spans="1:54"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
      <c r="AV152" s="3"/>
      <c r="AW152" s="3"/>
      <c r="AX152" s="3"/>
      <c r="AY152" s="3"/>
      <c r="AZ152" s="3"/>
      <c r="BA152" s="3"/>
      <c r="BB152" s="3"/>
    </row>
    <row r="153" spans="1:54"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
      <c r="AV153" s="3"/>
      <c r="AW153" s="3"/>
      <c r="AX153" s="3"/>
      <c r="AY153" s="3"/>
      <c r="AZ153" s="3"/>
      <c r="BA153" s="3"/>
      <c r="BB153" s="3"/>
    </row>
    <row r="154" spans="1:54"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
      <c r="AV154" s="3"/>
      <c r="AW154" s="3"/>
      <c r="AX154" s="3"/>
      <c r="AY154" s="3"/>
      <c r="AZ154" s="3"/>
      <c r="BA154" s="3"/>
      <c r="BB154" s="3"/>
    </row>
    <row r="155" spans="1:54"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
      <c r="AV155" s="3"/>
      <c r="AW155" s="3"/>
      <c r="AX155" s="3"/>
      <c r="AY155" s="3"/>
      <c r="AZ155" s="3"/>
      <c r="BA155" s="3"/>
      <c r="BB155" s="3"/>
    </row>
    <row r="156" spans="1:54"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
      <c r="AV156" s="3"/>
      <c r="AW156" s="3"/>
      <c r="AX156" s="3"/>
      <c r="AY156" s="3"/>
      <c r="AZ156" s="3"/>
      <c r="BA156" s="3"/>
      <c r="BB156" s="3"/>
    </row>
    <row r="157" spans="1:54"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
      <c r="AV157" s="3"/>
      <c r="AW157" s="3"/>
      <c r="AX157" s="3"/>
      <c r="AY157" s="3"/>
      <c r="AZ157" s="3"/>
      <c r="BA157" s="3"/>
      <c r="BB157" s="3"/>
    </row>
    <row r="158" spans="1:54"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
      <c r="AV158" s="3"/>
      <c r="AW158" s="3"/>
      <c r="AX158" s="3"/>
      <c r="AY158" s="3"/>
      <c r="AZ158" s="3"/>
      <c r="BA158" s="3"/>
      <c r="BB158" s="3"/>
    </row>
    <row r="159" spans="1:54"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
      <c r="AV159" s="3"/>
      <c r="AW159" s="3"/>
      <c r="AX159" s="3"/>
      <c r="AY159" s="3"/>
      <c r="AZ159" s="3"/>
      <c r="BA159" s="3"/>
      <c r="BB159" s="3"/>
    </row>
    <row r="160" spans="1:54"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
      <c r="AV160" s="3"/>
      <c r="AW160" s="3"/>
      <c r="AX160" s="3"/>
      <c r="AY160" s="3"/>
      <c r="AZ160" s="3"/>
      <c r="BA160" s="3"/>
      <c r="BB160" s="3"/>
    </row>
    <row r="161" spans="1:54"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
      <c r="AV161" s="3"/>
      <c r="AW161" s="3"/>
      <c r="AX161" s="3"/>
      <c r="AY161" s="3"/>
      <c r="AZ161" s="3"/>
      <c r="BA161" s="3"/>
      <c r="BB161" s="3"/>
    </row>
    <row r="162" spans="1:54"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
      <c r="AV162" s="3"/>
      <c r="AW162" s="3"/>
      <c r="AX162" s="3"/>
      <c r="AY162" s="3"/>
      <c r="AZ162" s="3"/>
      <c r="BA162" s="3"/>
      <c r="BB162" s="3"/>
    </row>
    <row r="163" spans="1:54"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
      <c r="AV163" s="3"/>
      <c r="AW163" s="3"/>
      <c r="AX163" s="3"/>
      <c r="AY163" s="3"/>
      <c r="AZ163" s="3"/>
      <c r="BA163" s="3"/>
      <c r="BB163" s="3"/>
    </row>
    <row r="164" spans="1:54"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
      <c r="AV164" s="3"/>
      <c r="AW164" s="3"/>
      <c r="AX164" s="3"/>
      <c r="AY164" s="3"/>
      <c r="AZ164" s="3"/>
      <c r="BA164" s="3"/>
      <c r="BB164" s="3"/>
    </row>
    <row r="165" spans="1:54"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
      <c r="AV165" s="3"/>
      <c r="AW165" s="3"/>
      <c r="AX165" s="3"/>
      <c r="AY165" s="3"/>
      <c r="AZ165" s="3"/>
      <c r="BA165" s="3"/>
      <c r="BB165" s="3"/>
    </row>
    <row r="166" spans="1:54"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
      <c r="AV166" s="3"/>
      <c r="AW166" s="3"/>
      <c r="AX166" s="3"/>
      <c r="AY166" s="3"/>
      <c r="AZ166" s="3"/>
      <c r="BA166" s="3"/>
      <c r="BB166" s="3"/>
    </row>
    <row r="167" spans="1:54"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
      <c r="AV167" s="3"/>
      <c r="AW167" s="3"/>
      <c r="AX167" s="3"/>
      <c r="AY167" s="3"/>
      <c r="AZ167" s="3"/>
      <c r="BA167" s="3"/>
      <c r="BB167" s="3"/>
    </row>
    <row r="168" spans="1:54"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
      <c r="AV168" s="3"/>
      <c r="AW168" s="3"/>
      <c r="AX168" s="3"/>
      <c r="AY168" s="3"/>
      <c r="AZ168" s="3"/>
      <c r="BA168" s="3"/>
      <c r="BB168" s="3"/>
    </row>
    <row r="169" spans="1:54"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
      <c r="AV169" s="3"/>
      <c r="AW169" s="3"/>
      <c r="AX169" s="3"/>
      <c r="AY169" s="3"/>
      <c r="AZ169" s="3"/>
      <c r="BA169" s="3"/>
      <c r="BB169" s="3"/>
    </row>
    <row r="170" spans="1:54"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
      <c r="AV170" s="3"/>
      <c r="AW170" s="3"/>
      <c r="AX170" s="3"/>
      <c r="AY170" s="3"/>
      <c r="AZ170" s="3"/>
      <c r="BA170" s="3"/>
      <c r="BB170" s="3"/>
    </row>
    <row r="171" spans="1:54"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
      <c r="AV171" s="3"/>
      <c r="AW171" s="3"/>
      <c r="AX171" s="3"/>
      <c r="AY171" s="3"/>
      <c r="AZ171" s="3"/>
      <c r="BA171" s="3"/>
      <c r="BB171" s="3"/>
    </row>
    <row r="172" spans="1:54"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
      <c r="AV172" s="3"/>
      <c r="AW172" s="3"/>
      <c r="AX172" s="3"/>
      <c r="AY172" s="3"/>
      <c r="AZ172" s="3"/>
      <c r="BA172" s="3"/>
      <c r="BB172" s="3"/>
    </row>
    <row r="173" spans="1:54"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
      <c r="AV173" s="3"/>
      <c r="AW173" s="3"/>
      <c r="AX173" s="3"/>
      <c r="AY173" s="3"/>
      <c r="AZ173" s="3"/>
      <c r="BA173" s="3"/>
      <c r="BB173" s="3"/>
    </row>
    <row r="174" spans="1:54"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
      <c r="AV174" s="3"/>
      <c r="AW174" s="3"/>
      <c r="AX174" s="3"/>
      <c r="AY174" s="3"/>
      <c r="AZ174" s="3"/>
      <c r="BA174" s="3"/>
      <c r="BB174" s="3"/>
    </row>
    <row r="175" spans="1:54"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c r="AT175" s="37"/>
      <c r="AU175" s="3"/>
      <c r="AV175" s="3"/>
      <c r="AW175" s="3"/>
      <c r="AX175" s="3"/>
      <c r="AY175" s="3"/>
      <c r="AZ175" s="3"/>
      <c r="BA175" s="3"/>
      <c r="BB175" s="3"/>
    </row>
    <row r="176" spans="1:54"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
      <c r="AV176" s="3"/>
      <c r="AW176" s="3"/>
      <c r="AX176" s="3"/>
      <c r="AY176" s="3"/>
      <c r="AZ176" s="3"/>
      <c r="BA176" s="3"/>
      <c r="BB176" s="3"/>
    </row>
    <row r="177" spans="1:54"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
      <c r="AV177" s="3"/>
      <c r="AW177" s="3"/>
      <c r="AX177" s="3"/>
      <c r="AY177" s="3"/>
      <c r="AZ177" s="3"/>
      <c r="BA177" s="3"/>
      <c r="BB177" s="3"/>
    </row>
    <row r="178" spans="1:54"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
      <c r="AV178" s="3"/>
      <c r="AW178" s="3"/>
      <c r="AX178" s="3"/>
      <c r="AY178" s="3"/>
      <c r="AZ178" s="3"/>
      <c r="BA178" s="3"/>
      <c r="BB178" s="3"/>
    </row>
    <row r="179" spans="1:54"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
      <c r="AV179" s="3"/>
      <c r="AW179" s="3"/>
      <c r="AX179" s="3"/>
      <c r="AY179" s="3"/>
      <c r="AZ179" s="3"/>
      <c r="BA179" s="3"/>
      <c r="BB179" s="3"/>
    </row>
    <row r="180" spans="1:54"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
      <c r="AV180" s="3"/>
      <c r="AW180" s="3"/>
      <c r="AX180" s="3"/>
      <c r="AY180" s="3"/>
      <c r="AZ180" s="3"/>
      <c r="BA180" s="3"/>
      <c r="BB180" s="3"/>
    </row>
    <row r="181" spans="1:54"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
      <c r="AV181" s="3"/>
      <c r="AW181" s="3"/>
      <c r="AX181" s="3"/>
      <c r="AY181" s="3"/>
      <c r="AZ181" s="3"/>
      <c r="BA181" s="3"/>
      <c r="BB181" s="3"/>
    </row>
    <row r="182" spans="1:54"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
      <c r="AV182" s="3"/>
      <c r="AW182" s="3"/>
      <c r="AX182" s="3"/>
      <c r="AY182" s="3"/>
      <c r="AZ182" s="3"/>
      <c r="BA182" s="3"/>
      <c r="BB182" s="3"/>
    </row>
    <row r="183" spans="1:54"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
      <c r="AV183" s="3"/>
      <c r="AW183" s="3"/>
      <c r="AX183" s="3"/>
      <c r="AY183" s="3"/>
      <c r="AZ183" s="3"/>
      <c r="BA183" s="3"/>
      <c r="BB183" s="3"/>
    </row>
    <row r="184" spans="1:54"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
      <c r="AV184" s="3"/>
      <c r="AW184" s="3"/>
      <c r="AX184" s="3"/>
      <c r="AY184" s="3"/>
      <c r="AZ184" s="3"/>
      <c r="BA184" s="3"/>
      <c r="BB184" s="3"/>
    </row>
    <row r="185" spans="1:54"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
      <c r="AV185" s="3"/>
      <c r="AW185" s="3"/>
      <c r="AX185" s="3"/>
      <c r="AY185" s="3"/>
      <c r="AZ185" s="3"/>
      <c r="BA185" s="3"/>
      <c r="BB185" s="3"/>
    </row>
    <row r="186" spans="1:54"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
      <c r="AV186" s="3"/>
      <c r="AW186" s="3"/>
      <c r="AX186" s="3"/>
      <c r="AY186" s="3"/>
      <c r="AZ186" s="3"/>
      <c r="BA186" s="3"/>
      <c r="BB186" s="3"/>
    </row>
    <row r="187" spans="1:54"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
      <c r="AV187" s="3"/>
      <c r="AW187" s="3"/>
      <c r="AX187" s="3"/>
      <c r="AY187" s="3"/>
      <c r="AZ187" s="3"/>
      <c r="BA187" s="3"/>
      <c r="BB187" s="3"/>
    </row>
    <row r="188" spans="1:54"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
      <c r="AV188" s="3"/>
      <c r="AW188" s="3"/>
      <c r="AX188" s="3"/>
      <c r="AY188" s="3"/>
      <c r="AZ188" s="3"/>
      <c r="BA188" s="3"/>
      <c r="BB188" s="3"/>
    </row>
    <row r="189" spans="1:54"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
      <c r="AV189" s="3"/>
      <c r="AW189" s="3"/>
      <c r="AX189" s="3"/>
      <c r="AY189" s="3"/>
      <c r="AZ189" s="3"/>
      <c r="BA189" s="3"/>
      <c r="BB189" s="3"/>
    </row>
    <row r="190" spans="1:54"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
      <c r="AV190" s="3"/>
      <c r="AW190" s="3"/>
      <c r="AX190" s="3"/>
      <c r="AY190" s="3"/>
      <c r="AZ190" s="3"/>
      <c r="BA190" s="3"/>
      <c r="BB190" s="3"/>
    </row>
    <row r="191" spans="1:54"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
      <c r="AV191" s="3"/>
      <c r="AW191" s="3"/>
      <c r="AX191" s="3"/>
      <c r="AY191" s="3"/>
      <c r="AZ191" s="3"/>
      <c r="BA191" s="3"/>
      <c r="BB191" s="3"/>
    </row>
    <row r="192" spans="1:54"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
      <c r="AV192" s="3"/>
      <c r="AW192" s="3"/>
      <c r="AX192" s="3"/>
      <c r="AY192" s="3"/>
      <c r="AZ192" s="3"/>
      <c r="BA192" s="3"/>
      <c r="BB192" s="3"/>
    </row>
    <row r="193" spans="1:54"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
      <c r="AV193" s="3"/>
      <c r="AW193" s="3"/>
      <c r="AX193" s="3"/>
      <c r="AY193" s="3"/>
      <c r="AZ193" s="3"/>
      <c r="BA193" s="3"/>
      <c r="BB193" s="3"/>
    </row>
    <row r="194" spans="1:54"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
      <c r="AV194" s="3"/>
      <c r="AW194" s="3"/>
      <c r="AX194" s="3"/>
      <c r="AY194" s="3"/>
      <c r="AZ194" s="3"/>
      <c r="BA194" s="3"/>
      <c r="BB194" s="3"/>
    </row>
    <row r="195" spans="1:54"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
      <c r="AV195" s="3"/>
      <c r="AW195" s="3"/>
      <c r="AX195" s="3"/>
      <c r="AY195" s="3"/>
      <c r="AZ195" s="3"/>
      <c r="BA195" s="3"/>
      <c r="BB195" s="3"/>
    </row>
    <row r="196" spans="1:54"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
      <c r="AV196" s="3"/>
      <c r="AW196" s="3"/>
      <c r="AX196" s="3"/>
      <c r="AY196" s="3"/>
      <c r="AZ196" s="3"/>
      <c r="BA196" s="3"/>
      <c r="BB196" s="3"/>
    </row>
    <row r="197" spans="1:54"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
      <c r="AV197" s="3"/>
      <c r="AW197" s="3"/>
      <c r="AX197" s="3"/>
      <c r="AY197" s="3"/>
      <c r="AZ197" s="3"/>
      <c r="BA197" s="3"/>
      <c r="BB197" s="3"/>
    </row>
    <row r="198" spans="1:54"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
      <c r="AV198" s="3"/>
      <c r="AW198" s="3"/>
      <c r="AX198" s="3"/>
      <c r="AY198" s="3"/>
      <c r="AZ198" s="3"/>
      <c r="BA198" s="3"/>
      <c r="BB198" s="3"/>
    </row>
    <row r="199" spans="1:54"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
      <c r="AV199" s="3"/>
      <c r="AW199" s="3"/>
      <c r="AX199" s="3"/>
      <c r="AY199" s="3"/>
      <c r="AZ199" s="3"/>
      <c r="BA199" s="3"/>
      <c r="BB199" s="3"/>
    </row>
    <row r="200" spans="1:54"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
      <c r="AV200" s="3"/>
      <c r="AW200" s="3"/>
      <c r="AX200" s="3"/>
      <c r="AY200" s="3"/>
      <c r="AZ200" s="3"/>
      <c r="BA200" s="3"/>
      <c r="BB200" s="3"/>
    </row>
    <row r="201" spans="1:54"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
      <c r="AV201" s="3"/>
      <c r="AW201" s="3"/>
      <c r="AX201" s="3"/>
      <c r="AY201" s="3"/>
      <c r="AZ201" s="3"/>
      <c r="BA201" s="3"/>
      <c r="BB201" s="3"/>
    </row>
    <row r="202" spans="1:54"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
      <c r="AV202" s="3"/>
      <c r="AW202" s="3"/>
      <c r="AX202" s="3"/>
      <c r="AY202" s="3"/>
      <c r="AZ202" s="3"/>
      <c r="BA202" s="3"/>
      <c r="BB202" s="3"/>
    </row>
    <row r="203" spans="1:54"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
      <c r="AV203" s="3"/>
      <c r="AW203" s="3"/>
      <c r="AX203" s="3"/>
      <c r="AY203" s="3"/>
      <c r="AZ203" s="3"/>
      <c r="BA203" s="3"/>
      <c r="BB203" s="3"/>
    </row>
    <row r="204" spans="1:54"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
      <c r="AV204" s="3"/>
      <c r="AW204" s="3"/>
      <c r="AX204" s="3"/>
      <c r="AY204" s="3"/>
      <c r="AZ204" s="3"/>
      <c r="BA204" s="3"/>
      <c r="BB204" s="3"/>
    </row>
    <row r="205" spans="1:54"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
      <c r="AV205" s="3"/>
      <c r="AW205" s="3"/>
      <c r="AX205" s="3"/>
      <c r="AY205" s="3"/>
      <c r="AZ205" s="3"/>
      <c r="BA205" s="3"/>
      <c r="BB205" s="3"/>
    </row>
    <row r="206" spans="1:54"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
      <c r="AV206" s="3"/>
      <c r="AW206" s="3"/>
      <c r="AX206" s="3"/>
      <c r="AY206" s="3"/>
      <c r="AZ206" s="3"/>
      <c r="BA206" s="3"/>
      <c r="BB206" s="3"/>
    </row>
    <row r="207" spans="1:54"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
      <c r="AV207" s="3"/>
      <c r="AW207" s="3"/>
      <c r="AX207" s="3"/>
      <c r="AY207" s="3"/>
      <c r="AZ207" s="3"/>
      <c r="BA207" s="3"/>
      <c r="BB207" s="3"/>
    </row>
    <row r="208" spans="1:54"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
      <c r="AV208" s="3"/>
      <c r="AW208" s="3"/>
      <c r="AX208" s="3"/>
      <c r="AY208" s="3"/>
      <c r="AZ208" s="3"/>
      <c r="BA208" s="3"/>
      <c r="BB208" s="3"/>
    </row>
    <row r="209" spans="1:54"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
      <c r="AV209" s="3"/>
      <c r="AW209" s="3"/>
      <c r="AX209" s="3"/>
      <c r="AY209" s="3"/>
      <c r="AZ209" s="3"/>
      <c r="BA209" s="3"/>
      <c r="BB209" s="3"/>
    </row>
    <row r="210" spans="1:54"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
      <c r="AV210" s="3"/>
      <c r="AW210" s="3"/>
      <c r="AX210" s="3"/>
      <c r="AY210" s="3"/>
      <c r="AZ210" s="3"/>
      <c r="BA210" s="3"/>
      <c r="BB210" s="3"/>
    </row>
    <row r="211" spans="1:54"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
      <c r="AV211" s="3"/>
      <c r="AW211" s="3"/>
      <c r="AX211" s="3"/>
      <c r="AY211" s="3"/>
      <c r="AZ211" s="3"/>
      <c r="BA211" s="3"/>
      <c r="BB211" s="3"/>
    </row>
    <row r="212" spans="1:54"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
      <c r="AV212" s="3"/>
      <c r="AW212" s="3"/>
      <c r="AX212" s="3"/>
      <c r="AY212" s="3"/>
      <c r="AZ212" s="3"/>
      <c r="BA212" s="3"/>
      <c r="BB212" s="3"/>
    </row>
    <row r="213" spans="1:54"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
      <c r="AV213" s="3"/>
      <c r="AW213" s="3"/>
      <c r="AX213" s="3"/>
      <c r="AY213" s="3"/>
      <c r="AZ213" s="3"/>
      <c r="BA213" s="3"/>
      <c r="BB213" s="3"/>
    </row>
    <row r="214" spans="1:54"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
      <c r="AV214" s="3"/>
      <c r="AW214" s="3"/>
      <c r="AX214" s="3"/>
      <c r="AY214" s="3"/>
      <c r="AZ214" s="3"/>
      <c r="BA214" s="3"/>
      <c r="BB214" s="3"/>
    </row>
    <row r="215" spans="1:54"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
      <c r="AV215" s="3"/>
      <c r="AW215" s="3"/>
      <c r="AX215" s="3"/>
      <c r="AY215" s="3"/>
      <c r="AZ215" s="3"/>
      <c r="BA215" s="3"/>
      <c r="BB215" s="3"/>
    </row>
    <row r="216" spans="1:54"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
      <c r="AV216" s="3"/>
      <c r="AW216" s="3"/>
      <c r="AX216" s="3"/>
      <c r="AY216" s="3"/>
      <c r="AZ216" s="3"/>
      <c r="BA216" s="3"/>
      <c r="BB216" s="3"/>
    </row>
    <row r="217" spans="1:54"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
      <c r="AV217" s="3"/>
      <c r="AW217" s="3"/>
      <c r="AX217" s="3"/>
      <c r="AY217" s="3"/>
      <c r="AZ217" s="3"/>
      <c r="BA217" s="3"/>
      <c r="BB217" s="3"/>
    </row>
    <row r="218" spans="1:54"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
      <c r="AV218" s="3"/>
      <c r="AW218" s="3"/>
      <c r="AX218" s="3"/>
      <c r="AY218" s="3"/>
      <c r="AZ218" s="3"/>
      <c r="BA218" s="3"/>
      <c r="BB218" s="3"/>
    </row>
    <row r="219" spans="1:54"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
      <c r="AV219" s="3"/>
      <c r="AW219" s="3"/>
      <c r="AX219" s="3"/>
      <c r="AY219" s="3"/>
      <c r="AZ219" s="3"/>
      <c r="BA219" s="3"/>
      <c r="BB219" s="3"/>
    </row>
    <row r="220" spans="1:54"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
      <c r="AV220" s="3"/>
      <c r="AW220" s="3"/>
      <c r="AX220" s="3"/>
      <c r="AY220" s="3"/>
      <c r="AZ220" s="3"/>
      <c r="BA220" s="3"/>
      <c r="BB220" s="3"/>
    </row>
    <row r="221" spans="1:54"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
      <c r="AV221" s="3"/>
      <c r="AW221" s="3"/>
      <c r="AX221" s="3"/>
      <c r="AY221" s="3"/>
      <c r="AZ221" s="3"/>
      <c r="BA221" s="3"/>
      <c r="BB221" s="3"/>
    </row>
    <row r="222" spans="1:54"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
      <c r="AV222" s="3"/>
      <c r="AW222" s="3"/>
      <c r="AX222" s="3"/>
      <c r="AY222" s="3"/>
      <c r="AZ222" s="3"/>
      <c r="BA222" s="3"/>
      <c r="BB222" s="3"/>
    </row>
    <row r="223" spans="1:54"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
      <c r="AV223" s="3"/>
      <c r="AW223" s="3"/>
      <c r="AX223" s="3"/>
      <c r="AY223" s="3"/>
      <c r="AZ223" s="3"/>
      <c r="BA223" s="3"/>
      <c r="BB223" s="3"/>
    </row>
    <row r="224" spans="1:54"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
      <c r="AV224" s="3"/>
      <c r="AW224" s="3"/>
      <c r="AX224" s="3"/>
      <c r="AY224" s="3"/>
      <c r="AZ224" s="3"/>
      <c r="BA224" s="3"/>
      <c r="BB224" s="3"/>
    </row>
    <row r="225" spans="1:54"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
      <c r="AV225" s="3"/>
      <c r="AW225" s="3"/>
      <c r="AX225" s="3"/>
      <c r="AY225" s="3"/>
      <c r="AZ225" s="3"/>
      <c r="BA225" s="3"/>
      <c r="BB225" s="3"/>
    </row>
    <row r="226" spans="1:54"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
      <c r="AV226" s="3"/>
      <c r="AW226" s="3"/>
      <c r="AX226" s="3"/>
      <c r="AY226" s="3"/>
      <c r="AZ226" s="3"/>
      <c r="BA226" s="3"/>
      <c r="BB226" s="3"/>
    </row>
    <row r="227" spans="1:54"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
      <c r="AV227" s="3"/>
      <c r="AW227" s="3"/>
      <c r="AX227" s="3"/>
      <c r="AY227" s="3"/>
      <c r="AZ227" s="3"/>
      <c r="BA227" s="3"/>
      <c r="BB227" s="3"/>
    </row>
    <row r="228" spans="1:54"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
      <c r="AV228" s="3"/>
      <c r="AW228" s="3"/>
      <c r="AX228" s="3"/>
      <c r="AY228" s="3"/>
      <c r="AZ228" s="3"/>
      <c r="BA228" s="3"/>
      <c r="BB228" s="3"/>
    </row>
    <row r="229" spans="1:54"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
      <c r="AV229" s="3"/>
      <c r="AW229" s="3"/>
      <c r="AX229" s="3"/>
      <c r="AY229" s="3"/>
      <c r="AZ229" s="3"/>
      <c r="BA229" s="3"/>
      <c r="BB229" s="3"/>
    </row>
    <row r="230" spans="1:54"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
      <c r="AV230" s="3"/>
      <c r="AW230" s="3"/>
      <c r="AX230" s="3"/>
      <c r="AY230" s="3"/>
      <c r="AZ230" s="3"/>
      <c r="BA230" s="3"/>
      <c r="BB230" s="3"/>
    </row>
    <row r="231" spans="1:54"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
      <c r="AV231" s="3"/>
      <c r="AW231" s="3"/>
      <c r="AX231" s="3"/>
      <c r="AY231" s="3"/>
      <c r="AZ231" s="3"/>
      <c r="BA231" s="3"/>
      <c r="BB231" s="3"/>
    </row>
    <row r="232" spans="1:54"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
      <c r="AV232" s="3"/>
      <c r="AW232" s="3"/>
      <c r="AX232" s="3"/>
      <c r="AY232" s="3"/>
      <c r="AZ232" s="3"/>
      <c r="BA232" s="3"/>
      <c r="BB232" s="3"/>
    </row>
    <row r="233" spans="1:54"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
      <c r="AV233" s="3"/>
      <c r="AW233" s="3"/>
      <c r="AX233" s="3"/>
      <c r="AY233" s="3"/>
      <c r="AZ233" s="3"/>
      <c r="BA233" s="3"/>
      <c r="BB233" s="3"/>
    </row>
    <row r="234" spans="1:54"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
      <c r="AV234" s="3"/>
      <c r="AW234" s="3"/>
      <c r="AX234" s="3"/>
      <c r="AY234" s="3"/>
      <c r="AZ234" s="3"/>
      <c r="BA234" s="3"/>
      <c r="BB234" s="3"/>
    </row>
    <row r="235" spans="1:54"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
      <c r="AV235" s="3"/>
      <c r="AW235" s="3"/>
      <c r="AX235" s="3"/>
      <c r="AY235" s="3"/>
      <c r="AZ235" s="3"/>
      <c r="BA235" s="3"/>
      <c r="BB235" s="3"/>
    </row>
    <row r="236" spans="1:54"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
      <c r="AV236" s="3"/>
      <c r="AW236" s="3"/>
      <c r="AX236" s="3"/>
      <c r="AY236" s="3"/>
      <c r="AZ236" s="3"/>
      <c r="BA236" s="3"/>
      <c r="BB236" s="3"/>
    </row>
    <row r="237" spans="1:54"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
      <c r="AV237" s="3"/>
      <c r="AW237" s="3"/>
      <c r="AX237" s="3"/>
      <c r="AY237" s="3"/>
      <c r="AZ237" s="3"/>
      <c r="BA237" s="3"/>
      <c r="BB237" s="3"/>
    </row>
    <row r="238" spans="1:54"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
      <c r="AV238" s="3"/>
      <c r="AW238" s="3"/>
      <c r="AX238" s="3"/>
      <c r="AY238" s="3"/>
      <c r="AZ238" s="3"/>
      <c r="BA238" s="3"/>
      <c r="BB238" s="3"/>
    </row>
    <row r="239" spans="1:54"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
      <c r="AV239" s="3"/>
      <c r="AW239" s="3"/>
      <c r="AX239" s="3"/>
      <c r="AY239" s="3"/>
      <c r="AZ239" s="3"/>
      <c r="BA239" s="3"/>
      <c r="BB239" s="3"/>
    </row>
    <row r="240" spans="1:54"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
      <c r="AV240" s="3"/>
      <c r="AW240" s="3"/>
      <c r="AX240" s="3"/>
      <c r="AY240" s="3"/>
      <c r="AZ240" s="3"/>
      <c r="BA240" s="3"/>
      <c r="BB240" s="3"/>
    </row>
    <row r="241" spans="1:54"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
      <c r="AV241" s="3"/>
      <c r="AW241" s="3"/>
      <c r="AX241" s="3"/>
      <c r="AY241" s="3"/>
      <c r="AZ241" s="3"/>
      <c r="BA241" s="3"/>
      <c r="BB241" s="3"/>
    </row>
    <row r="242" spans="1:54" ht="12.75"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
      <c r="AV242" s="3"/>
      <c r="AW242" s="3"/>
      <c r="AX242" s="3"/>
      <c r="AY242" s="3"/>
      <c r="AZ242" s="3"/>
      <c r="BA242" s="3"/>
      <c r="BB242" s="3"/>
    </row>
    <row r="243" spans="1:54" ht="12.75"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
      <c r="AV243" s="3"/>
      <c r="AW243" s="3"/>
      <c r="AX243" s="3"/>
      <c r="AY243" s="3"/>
      <c r="AZ243" s="3"/>
      <c r="BA243" s="3"/>
      <c r="BB243" s="3"/>
    </row>
    <row r="244" spans="1:54" ht="12.75"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
      <c r="AV244" s="3"/>
      <c r="AW244" s="3"/>
      <c r="AX244" s="3"/>
      <c r="AY244" s="3"/>
      <c r="AZ244" s="3"/>
      <c r="BA244" s="3"/>
      <c r="BB244" s="3"/>
    </row>
    <row r="245" spans="1:54" ht="12.75"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
      <c r="AV245" s="3"/>
      <c r="AW245" s="3"/>
      <c r="AX245" s="3"/>
      <c r="AY245" s="3"/>
      <c r="AZ245" s="3"/>
      <c r="BA245" s="3"/>
      <c r="BB245" s="3"/>
    </row>
    <row r="246" spans="1:54" ht="12.75"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
      <c r="AV246" s="3"/>
      <c r="AW246" s="3"/>
      <c r="AX246" s="3"/>
      <c r="AY246" s="3"/>
      <c r="AZ246" s="3"/>
      <c r="BA246" s="3"/>
      <c r="BB246" s="3"/>
    </row>
    <row r="247" spans="1:54" ht="12.75"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
      <c r="AV247" s="3"/>
      <c r="AW247" s="3"/>
      <c r="AX247" s="3"/>
      <c r="AY247" s="3"/>
      <c r="AZ247" s="3"/>
      <c r="BA247" s="3"/>
      <c r="BB247" s="3"/>
    </row>
    <row r="248" spans="1:54" ht="12.75"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
      <c r="AV248" s="3"/>
      <c r="AW248" s="3"/>
      <c r="AX248" s="3"/>
      <c r="AY248" s="3"/>
      <c r="AZ248" s="3"/>
      <c r="BA248" s="3"/>
      <c r="BB248" s="3"/>
    </row>
    <row r="249" spans="1:54" ht="12.75"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
      <c r="AV249" s="3"/>
      <c r="AW249" s="3"/>
      <c r="AX249" s="3"/>
      <c r="AY249" s="3"/>
      <c r="AZ249" s="3"/>
      <c r="BA249" s="3"/>
      <c r="BB249" s="3"/>
    </row>
    <row r="250" spans="1:54" ht="12.75"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
      <c r="AV250" s="3"/>
      <c r="AW250" s="3"/>
      <c r="AX250" s="3"/>
      <c r="AY250" s="3"/>
      <c r="AZ250" s="3"/>
      <c r="BA250" s="3"/>
      <c r="BB250" s="3"/>
    </row>
    <row r="251" spans="1:54" ht="12.75"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
      <c r="AV251" s="3"/>
      <c r="AW251" s="3"/>
      <c r="AX251" s="3"/>
      <c r="AY251" s="3"/>
      <c r="AZ251" s="3"/>
      <c r="BA251" s="3"/>
      <c r="BB251" s="3"/>
    </row>
    <row r="252" spans="1:54" ht="12.75"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
      <c r="AV252" s="3"/>
      <c r="AW252" s="3"/>
      <c r="AX252" s="3"/>
      <c r="AY252" s="3"/>
      <c r="AZ252" s="3"/>
      <c r="BA252" s="3"/>
      <c r="BB252" s="3"/>
    </row>
    <row r="253" spans="1:54" ht="12.75"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
      <c r="AV253" s="3"/>
      <c r="AW253" s="3"/>
      <c r="AX253" s="3"/>
      <c r="AY253" s="3"/>
      <c r="AZ253" s="3"/>
      <c r="BA253" s="3"/>
      <c r="BB253" s="3"/>
    </row>
    <row r="254" spans="1:54" ht="12.75"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
      <c r="AV254" s="3"/>
      <c r="AW254" s="3"/>
      <c r="AX254" s="3"/>
      <c r="AY254" s="3"/>
      <c r="AZ254" s="3"/>
      <c r="BA254" s="3"/>
      <c r="BB254" s="3"/>
    </row>
    <row r="255" spans="1:54" ht="12.75"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
      <c r="AV255" s="3"/>
      <c r="AW255" s="3"/>
      <c r="AX255" s="3"/>
      <c r="AY255" s="3"/>
      <c r="AZ255" s="3"/>
      <c r="BA255" s="3"/>
      <c r="BB255" s="3"/>
    </row>
    <row r="256" spans="1:54" ht="12.75"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
      <c r="AV256" s="3"/>
      <c r="AW256" s="3"/>
      <c r="AX256" s="3"/>
      <c r="AY256" s="3"/>
      <c r="AZ256" s="3"/>
      <c r="BA256" s="3"/>
      <c r="BB256" s="3"/>
    </row>
    <row r="257" spans="1:54" ht="12.75"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
      <c r="AV257" s="3"/>
      <c r="AW257" s="3"/>
      <c r="AX257" s="3"/>
      <c r="AY257" s="3"/>
      <c r="AZ257" s="3"/>
      <c r="BA257" s="3"/>
      <c r="BB257" s="3"/>
    </row>
    <row r="258" spans="1:54" ht="12.75"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
      <c r="AV258" s="3"/>
      <c r="AW258" s="3"/>
      <c r="AX258" s="3"/>
      <c r="AY258" s="3"/>
      <c r="AZ258" s="3"/>
      <c r="BA258" s="3"/>
      <c r="BB258" s="3"/>
    </row>
    <row r="259" spans="1:54" ht="12.75"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
      <c r="AV259" s="3"/>
      <c r="AW259" s="3"/>
      <c r="AX259" s="3"/>
      <c r="AY259" s="3"/>
      <c r="AZ259" s="3"/>
      <c r="BA259" s="3"/>
      <c r="BB259" s="3"/>
    </row>
    <row r="260" spans="1:54" ht="12.75"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
      <c r="AV260" s="3"/>
      <c r="AW260" s="3"/>
      <c r="AX260" s="3"/>
      <c r="AY260" s="3"/>
      <c r="AZ260" s="3"/>
      <c r="BA260" s="3"/>
      <c r="BB260" s="3"/>
    </row>
    <row r="261" spans="1:54" ht="12.75"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
      <c r="AV261" s="3"/>
      <c r="AW261" s="3"/>
      <c r="AX261" s="3"/>
      <c r="AY261" s="3"/>
      <c r="AZ261" s="3"/>
      <c r="BA261" s="3"/>
      <c r="BB261" s="3"/>
    </row>
    <row r="262" spans="1:54" ht="12.75"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
      <c r="AV262" s="3"/>
      <c r="AW262" s="3"/>
      <c r="AX262" s="3"/>
      <c r="AY262" s="3"/>
      <c r="AZ262" s="3"/>
      <c r="BA262" s="3"/>
      <c r="BB262" s="3"/>
    </row>
    <row r="263" spans="1:54" ht="12.75"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
      <c r="AV263" s="3"/>
      <c r="AW263" s="3"/>
      <c r="AX263" s="3"/>
      <c r="AY263" s="3"/>
      <c r="AZ263" s="3"/>
      <c r="BA263" s="3"/>
      <c r="BB263" s="3"/>
    </row>
    <row r="264" spans="1:54" ht="12.75"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
      <c r="AV264" s="3"/>
      <c r="AW264" s="3"/>
      <c r="AX264" s="3"/>
      <c r="AY264" s="3"/>
      <c r="AZ264" s="3"/>
      <c r="BA264" s="3"/>
      <c r="BB264" s="3"/>
    </row>
    <row r="265" spans="1:54" ht="12.75"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
      <c r="AV265" s="3"/>
      <c r="AW265" s="3"/>
      <c r="AX265" s="3"/>
      <c r="AY265" s="3"/>
      <c r="AZ265" s="3"/>
      <c r="BA265" s="3"/>
      <c r="BB265" s="3"/>
    </row>
    <row r="266" spans="1:54" ht="12.75"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
      <c r="AV266" s="3"/>
      <c r="AW266" s="3"/>
      <c r="AX266" s="3"/>
      <c r="AY266" s="3"/>
      <c r="AZ266" s="3"/>
      <c r="BA266" s="3"/>
      <c r="BB266" s="3"/>
    </row>
    <row r="267" spans="1:54" ht="12.75"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
      <c r="AV267" s="3"/>
      <c r="AW267" s="3"/>
      <c r="AX267" s="3"/>
      <c r="AY267" s="3"/>
      <c r="AZ267" s="3"/>
      <c r="BA267" s="3"/>
      <c r="BB267" s="3"/>
    </row>
    <row r="268" spans="1:54" ht="12.75"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
      <c r="AV268" s="3"/>
      <c r="AW268" s="3"/>
      <c r="AX268" s="3"/>
      <c r="AY268" s="3"/>
      <c r="AZ268" s="3"/>
      <c r="BA268" s="3"/>
      <c r="BB268" s="3"/>
    </row>
    <row r="269" spans="1:54" ht="12.75"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
      <c r="AV269" s="3"/>
      <c r="AW269" s="3"/>
      <c r="AX269" s="3"/>
      <c r="AY269" s="3"/>
      <c r="AZ269" s="3"/>
      <c r="BA269" s="3"/>
      <c r="BB269" s="3"/>
    </row>
    <row r="270" spans="1:54" ht="12.75"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
      <c r="AV270" s="3"/>
      <c r="AW270" s="3"/>
      <c r="AX270" s="3"/>
      <c r="AY270" s="3"/>
      <c r="AZ270" s="3"/>
      <c r="BA270" s="3"/>
      <c r="BB270" s="3"/>
    </row>
    <row r="271" spans="1:54" ht="12.75"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
      <c r="AV271" s="3"/>
      <c r="AW271" s="3"/>
      <c r="AX271" s="3"/>
      <c r="AY271" s="3"/>
      <c r="AZ271" s="3"/>
      <c r="BA271" s="3"/>
      <c r="BB271" s="3"/>
    </row>
    <row r="272" spans="1:54" ht="12.75"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
      <c r="AV272" s="3"/>
      <c r="AW272" s="3"/>
      <c r="AX272" s="3"/>
      <c r="AY272" s="3"/>
      <c r="AZ272" s="3"/>
      <c r="BA272" s="3"/>
      <c r="BB272" s="3"/>
    </row>
    <row r="273" spans="1:54" ht="12.75"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
      <c r="AV273" s="3"/>
      <c r="AW273" s="3"/>
      <c r="AX273" s="3"/>
      <c r="AY273" s="3"/>
      <c r="AZ273" s="3"/>
      <c r="BA273" s="3"/>
      <c r="BB273" s="3"/>
    </row>
    <row r="274" spans="1:54" ht="12.75"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
      <c r="AV274" s="3"/>
      <c r="AW274" s="3"/>
      <c r="AX274" s="3"/>
      <c r="AY274" s="3"/>
      <c r="AZ274" s="3"/>
      <c r="BA274" s="3"/>
      <c r="BB274" s="3"/>
    </row>
    <row r="275" spans="1:54" ht="12.75"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
      <c r="AV275" s="3"/>
      <c r="AW275" s="3"/>
      <c r="AX275" s="3"/>
      <c r="AY275" s="3"/>
      <c r="AZ275" s="3"/>
      <c r="BA275" s="3"/>
      <c r="BB275" s="3"/>
    </row>
    <row r="276" spans="1:54" ht="12.75"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
      <c r="AV276" s="3"/>
      <c r="AW276" s="3"/>
      <c r="AX276" s="3"/>
      <c r="AY276" s="3"/>
      <c r="AZ276" s="3"/>
      <c r="BA276" s="3"/>
      <c r="BB276" s="3"/>
    </row>
    <row r="277" spans="1:54" ht="12.75"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
      <c r="AV277" s="3"/>
      <c r="AW277" s="3"/>
      <c r="AX277" s="3"/>
      <c r="AY277" s="3"/>
      <c r="AZ277" s="3"/>
      <c r="BA277" s="3"/>
      <c r="BB277" s="3"/>
    </row>
    <row r="278" spans="1:54" ht="12.75"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
      <c r="AV278" s="3"/>
      <c r="AW278" s="3"/>
      <c r="AX278" s="3"/>
      <c r="AY278" s="3"/>
      <c r="AZ278" s="3"/>
      <c r="BA278" s="3"/>
      <c r="BB278" s="3"/>
    </row>
    <row r="279" spans="1:54" ht="12.75"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
      <c r="AV279" s="3"/>
      <c r="AW279" s="3"/>
      <c r="AX279" s="3"/>
      <c r="AY279" s="3"/>
      <c r="AZ279" s="3"/>
      <c r="BA279" s="3"/>
      <c r="BB279" s="3"/>
    </row>
    <row r="280" spans="1:54" ht="12.75"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
      <c r="AV280" s="3"/>
      <c r="AW280" s="3"/>
      <c r="AX280" s="3"/>
      <c r="AY280" s="3"/>
      <c r="AZ280" s="3"/>
      <c r="BA280" s="3"/>
      <c r="BB280" s="3"/>
    </row>
    <row r="281" spans="1:54" ht="12.75"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
      <c r="AV281" s="3"/>
      <c r="AW281" s="3"/>
      <c r="AX281" s="3"/>
      <c r="AY281" s="3"/>
      <c r="AZ281" s="3"/>
      <c r="BA281" s="3"/>
      <c r="BB281" s="3"/>
    </row>
    <row r="282" spans="1:54" ht="15.75" customHeight="1" x14ac:dyDescent="0.2"/>
    <row r="283" spans="1:54" ht="15.75" customHeight="1" x14ac:dyDescent="0.2"/>
    <row r="284" spans="1:54" ht="15.75" customHeight="1" x14ac:dyDescent="0.2"/>
    <row r="285" spans="1:54" ht="15.75" customHeight="1" x14ac:dyDescent="0.2"/>
    <row r="286" spans="1:54" ht="15.75" customHeight="1" x14ac:dyDescent="0.2"/>
    <row r="287" spans="1:54" ht="15.75" customHeight="1" x14ac:dyDescent="0.2"/>
    <row r="288" spans="1:5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D00-000000000000}">
      <formula1>"TOU,non-TOU"</formula1>
    </dataValidation>
    <dataValidation type="list" allowBlank="1" showErrorMessage="1" sqref="E15:E28 E30:E36 E38:E39 E41:E49 E55 E61" xr:uid="{00000000-0002-0000-0D00-000001000000}">
      <formula1>#REF!</formula1>
    </dataValidation>
    <dataValidation type="list" allowBlank="1" showInputMessage="1" showErrorMessage="1" prompt="Select Charge Unit - monthly, per kWh, per kW" sqref="D15:D28 D30:D36 D38:D39 D41:D49 D55 D61" xr:uid="{00000000-0002-0000-0D00-000002000000}">
      <formula1>"Monthly,per kWh,per kW"</formula1>
    </dataValidation>
  </dataValidations>
  <pageMargins left="0.74803149606299213" right="0.74803149606299213" top="0.98425196850393704" bottom="0.98425196850393704"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R1000"/>
  <sheetViews>
    <sheetView showGridLines="0" workbookViewId="0">
      <pane xSplit="2" ySplit="14" topLeftCell="C36" activePane="bottomRight" state="frozen"/>
      <selection pane="topRight" activeCell="C1" sqref="C1"/>
      <selection pane="bottomLeft" activeCell="A15" sqref="A15"/>
      <selection pane="bottomRight" activeCell="A50" sqref="A50"/>
    </sheetView>
  </sheetViews>
  <sheetFormatPr defaultColWidth="12.5703125" defaultRowHeight="15" customHeight="1" x14ac:dyDescent="0.2"/>
  <cols>
    <col min="1" max="1" width="2.140625" customWidth="1"/>
    <col min="2" max="2" width="26.42578125" customWidth="1"/>
    <col min="3" max="3" width="4.42578125" customWidth="1"/>
    <col min="4" max="4" width="11.42578125" customWidth="1"/>
    <col min="5" max="5" width="1.42578125" customWidth="1"/>
    <col min="6" max="6" width="10.42578125" customWidth="1"/>
    <col min="7" max="7" width="8" customWidth="1"/>
    <col min="8" max="8" width="8.7109375" customWidth="1"/>
    <col min="9" max="9" width="1.42578125" customWidth="1"/>
    <col min="10" max="10" width="9.7109375" customWidth="1"/>
    <col min="11" max="11" width="8" customWidth="1"/>
    <col min="12" max="12" width="8.7109375" customWidth="1"/>
    <col min="13" max="13" width="1" customWidth="1"/>
    <col min="14" max="14" width="9.42578125" customWidth="1"/>
    <col min="15" max="15" width="10" customWidth="1"/>
    <col min="16" max="16" width="1.28515625" customWidth="1"/>
    <col min="17" max="17" width="9.7109375" customWidth="1"/>
    <col min="18" max="18" width="8" customWidth="1"/>
    <col min="19" max="19" width="8.7109375" customWidth="1"/>
    <col min="20" max="20" width="1.28515625" customWidth="1"/>
    <col min="21" max="21" width="9.42578125" customWidth="1"/>
    <col min="22" max="22" width="10" customWidth="1"/>
    <col min="23" max="23" width="0.7109375" customWidth="1"/>
    <col min="24" max="24" width="9.7109375" customWidth="1"/>
    <col min="25" max="25" width="8" customWidth="1"/>
    <col min="26" max="26" width="8.7109375" customWidth="1"/>
    <col min="27" max="27" width="1.42578125" customWidth="1"/>
    <col min="28" max="28" width="9.42578125" customWidth="1"/>
    <col min="29" max="29" width="10" customWidth="1"/>
    <col min="30" max="30" width="0.85546875" customWidth="1"/>
    <col min="31" max="31" width="9.7109375" customWidth="1"/>
    <col min="32" max="32" width="8" customWidth="1"/>
    <col min="33" max="33" width="8.7109375" customWidth="1"/>
    <col min="34" max="34" width="0.85546875" customWidth="1"/>
    <col min="35" max="35" width="9.42578125" customWidth="1"/>
    <col min="36" max="36" width="10" customWidth="1"/>
    <col min="37" max="37" width="0.42578125" customWidth="1"/>
    <col min="38" max="38" width="9.7109375" customWidth="1"/>
    <col min="39" max="39" width="8" customWidth="1"/>
    <col min="40" max="40" width="8.7109375" customWidth="1"/>
    <col min="41" max="41" width="2.85546875" customWidth="1"/>
    <col min="42" max="42" width="9.42578125" customWidth="1"/>
    <col min="43" max="43" width="10" customWidth="1"/>
    <col min="44" max="44" width="1.140625" customWidth="1"/>
  </cols>
  <sheetData>
    <row r="1" spans="1:44" ht="12" customHeight="1" x14ac:dyDescent="0.25">
      <c r="A1" s="3"/>
      <c r="B1" s="3"/>
      <c r="C1" s="3"/>
      <c r="D1" s="3"/>
      <c r="E1" s="3"/>
      <c r="F1" s="3"/>
      <c r="G1" s="3"/>
      <c r="H1" s="3"/>
      <c r="I1" s="3"/>
      <c r="J1" s="3"/>
      <c r="K1" s="3"/>
      <c r="L1" s="3"/>
      <c r="M1" s="3"/>
      <c r="N1" s="3"/>
      <c r="O1" s="3"/>
      <c r="P1" s="3"/>
      <c r="Q1" s="3"/>
      <c r="R1" s="3"/>
      <c r="S1" s="466" t="s">
        <v>228</v>
      </c>
      <c r="T1" s="467"/>
      <c r="U1" s="467"/>
      <c r="V1" s="467"/>
      <c r="W1" s="467"/>
      <c r="X1" s="467"/>
      <c r="Y1" s="468"/>
      <c r="Z1" s="3"/>
      <c r="AA1" s="3"/>
      <c r="AB1" s="3"/>
      <c r="AC1" s="3"/>
      <c r="AD1" s="3"/>
      <c r="AE1" s="3"/>
      <c r="AF1" s="3"/>
      <c r="AG1" s="3"/>
      <c r="AH1" s="3"/>
      <c r="AI1" s="3"/>
      <c r="AJ1" s="3"/>
      <c r="AK1" s="3"/>
      <c r="AL1" s="3"/>
      <c r="AM1" s="3"/>
      <c r="AN1" s="3"/>
      <c r="AO1" s="3"/>
      <c r="AP1" s="3"/>
      <c r="AQ1" s="3"/>
      <c r="AR1" s="3"/>
    </row>
    <row r="2" spans="1:44" ht="12"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4" ht="12"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4" ht="12"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4" ht="12"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4" ht="12" customHeight="1" x14ac:dyDescent="0.2">
      <c r="A6" s="37"/>
      <c r="B6" s="138" t="s">
        <v>232</v>
      </c>
      <c r="C6" s="37"/>
      <c r="D6" s="185" t="s">
        <v>157</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row>
    <row r="7" spans="1:44"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4" ht="12"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4" ht="12"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4" ht="12" customHeight="1" x14ac:dyDescent="0.2">
      <c r="A10" s="37"/>
      <c r="B10" s="37"/>
      <c r="C10" s="37"/>
      <c r="D10" s="125" t="s">
        <v>235</v>
      </c>
      <c r="E10" s="125"/>
      <c r="F10" s="190">
        <v>750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4" ht="12"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4" ht="12"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4" ht="12"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4" ht="12"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4" ht="12" customHeight="1" x14ac:dyDescent="0.2">
      <c r="A15" s="37"/>
      <c r="B15" s="139" t="s">
        <v>156</v>
      </c>
      <c r="C15" s="199" t="str">
        <f t="shared" ref="C15:C28" si="0">D$6&amp;"."&amp;B15</f>
        <v>Residential.Monthly Service Charge</v>
      </c>
      <c r="D15" s="200" t="s">
        <v>244</v>
      </c>
      <c r="E15" s="139"/>
      <c r="F15" s="201">
        <f>IFERROR(VLOOKUP($C15,'Proposed Rates'!$B:$J,F$11,FALSE),0)</f>
        <v>34.26</v>
      </c>
      <c r="G15" s="202">
        <f t="shared" ref="G15:G28" si="1">IF($D15="Monthly",1,IF($D15="per KWH",$F$10,0))</f>
        <v>1</v>
      </c>
      <c r="H15" s="204">
        <f t="shared" ref="H15:H28" si="2">G15*F15</f>
        <v>34.26</v>
      </c>
      <c r="I15" s="38"/>
      <c r="J15" s="201">
        <f>IFERROR(VLOOKUP($C15,'Proposed Rates'!$B:$J,J$11,FALSE),0)</f>
        <v>41.13</v>
      </c>
      <c r="K15" s="202">
        <f t="shared" ref="K15:K28" si="3">IF($D15="Monthly",1,IF($D15="per KWH",$F$10,0))</f>
        <v>1</v>
      </c>
      <c r="L15" s="204">
        <f t="shared" ref="L15:L28" si="4">K15*J15</f>
        <v>41.13</v>
      </c>
      <c r="M15" s="38"/>
      <c r="N15" s="205">
        <f t="shared" ref="N15:N48" si="5">L15-H15</f>
        <v>6.8700000000000045</v>
      </c>
      <c r="O15" s="206">
        <f t="shared" ref="O15:O48" si="6">IF((H15)=0,"",(N15/H15))</f>
        <v>0.20052539404553429</v>
      </c>
      <c r="P15" s="37"/>
      <c r="Q15" s="201">
        <f>IFERROR(VLOOKUP($C15,'Proposed Rates'!$B:$J,Q$11,FALSE),0)</f>
        <v>44.38</v>
      </c>
      <c r="R15" s="202">
        <f t="shared" ref="R15:R28" si="7">IF($D15="Monthly",1,IF($D15="per KWH",$F$10,0))</f>
        <v>1</v>
      </c>
      <c r="S15" s="204">
        <f t="shared" ref="S15:S28" si="8">R15*Q15</f>
        <v>44.38</v>
      </c>
      <c r="T15" s="38"/>
      <c r="U15" s="205">
        <f t="shared" ref="U15:U48" si="9">S15-L15</f>
        <v>3.25</v>
      </c>
      <c r="V15" s="206">
        <f t="shared" ref="V15:V48" si="10">IF((L15)=0,"",(U15/L15))</f>
        <v>7.9017748601993676E-2</v>
      </c>
      <c r="W15" s="37"/>
      <c r="X15" s="201">
        <f>IFERROR(VLOOKUP($C15,'Proposed Rates'!$B:$J,X$11,FALSE),0)</f>
        <v>47.69</v>
      </c>
      <c r="Y15" s="202">
        <f t="shared" ref="Y15:Y28" si="11">IF($D15="Monthly",1,IF($D15="per KWH",$F$10,0))</f>
        <v>1</v>
      </c>
      <c r="Z15" s="204">
        <f t="shared" ref="Z15:Z28" si="12">Y15*X15</f>
        <v>47.69</v>
      </c>
      <c r="AA15" s="38"/>
      <c r="AB15" s="205">
        <f t="shared" ref="AB15:AB48" si="13">Z15-S15</f>
        <v>3.3099999999999952</v>
      </c>
      <c r="AC15" s="206">
        <f t="shared" ref="AC15:AC48" si="14">IF((S15)=0,"",(AB15/S15))</f>
        <v>7.4583145561063435E-2</v>
      </c>
      <c r="AD15" s="37"/>
      <c r="AE15" s="201">
        <f>IFERROR(VLOOKUP($C15,'Proposed Rates'!$B:$J,AE$11,FALSE),0)</f>
        <v>50.41</v>
      </c>
      <c r="AF15" s="202">
        <f t="shared" ref="AF15:AF28" si="15">IF($D15="Monthly",1,IF($D15="per KWH",$F$10,0))</f>
        <v>1</v>
      </c>
      <c r="AG15" s="204">
        <f t="shared" ref="AG15:AG28" si="16">AF15*AE15</f>
        <v>50.41</v>
      </c>
      <c r="AH15" s="38"/>
      <c r="AI15" s="205">
        <f t="shared" ref="AI15:AI48" si="17">AG15-Z15</f>
        <v>2.7199999999999989</v>
      </c>
      <c r="AJ15" s="206">
        <f t="shared" ref="AJ15:AJ48" si="18">IF((Z15)=0,"",(AI15/Z15))</f>
        <v>5.703501782344305E-2</v>
      </c>
      <c r="AK15" s="37"/>
      <c r="AL15" s="201">
        <f>IFERROR(VLOOKUP($C15,'Proposed Rates'!$B:$J,AL$11,FALSE),0)</f>
        <v>53.15</v>
      </c>
      <c r="AM15" s="202">
        <f t="shared" ref="AM15:AM28" si="19">IF($D15="Monthly",1,IF($D15="per KWH",$F$10,0))</f>
        <v>1</v>
      </c>
      <c r="AN15" s="204">
        <f t="shared" ref="AN15:AN28" si="20">AM15*AL15</f>
        <v>53.15</v>
      </c>
      <c r="AO15" s="38"/>
      <c r="AP15" s="205">
        <f t="shared" ref="AP15:AP48" si="21">AN15-AG15</f>
        <v>2.740000000000002</v>
      </c>
      <c r="AQ15" s="206">
        <f t="shared" ref="AQ15:AQ48" si="22">IF((AG15)=0,"",(AP15/AG15))</f>
        <v>5.435429478278124E-2</v>
      </c>
      <c r="AR15" s="207"/>
    </row>
    <row r="16" spans="1:44" ht="12" customHeight="1" x14ac:dyDescent="0.2">
      <c r="A16" s="37"/>
      <c r="B16" s="139" t="s">
        <v>245</v>
      </c>
      <c r="C16" s="199" t="str">
        <f t="shared" si="0"/>
        <v>Residential.Smart Meter Rate Adder</v>
      </c>
      <c r="D16" s="200" t="s">
        <v>244</v>
      </c>
      <c r="E16" s="139"/>
      <c r="F16" s="201">
        <f>IFERROR(VLOOKUP($C16,'Proposed Rates'!$B:$J,F$11,FALSE),0)</f>
        <v>0</v>
      </c>
      <c r="G16" s="202">
        <f t="shared" si="1"/>
        <v>1</v>
      </c>
      <c r="H16" s="204">
        <f t="shared" si="2"/>
        <v>0</v>
      </c>
      <c r="I16" s="38"/>
      <c r="J16" s="201">
        <f>IFERROR(VLOOKUP($C16,'Proposed Rates'!$B:$J,J$11,FALSE),0)</f>
        <v>0</v>
      </c>
      <c r="K16" s="202">
        <f t="shared" si="3"/>
        <v>1</v>
      </c>
      <c r="L16" s="204">
        <f t="shared" si="4"/>
        <v>0</v>
      </c>
      <c r="M16" s="38"/>
      <c r="N16" s="205">
        <f t="shared" si="5"/>
        <v>0</v>
      </c>
      <c r="O16" s="206" t="str">
        <f t="shared" si="6"/>
        <v/>
      </c>
      <c r="P16" s="37"/>
      <c r="Q16" s="201">
        <f>IFERROR(VLOOKUP($C16,'Proposed Rates'!$B:$J,Q$11,FALSE),0)</f>
        <v>0</v>
      </c>
      <c r="R16" s="202">
        <f t="shared" si="7"/>
        <v>1</v>
      </c>
      <c r="S16" s="204">
        <f t="shared" si="8"/>
        <v>0</v>
      </c>
      <c r="T16" s="38"/>
      <c r="U16" s="205">
        <f t="shared" si="9"/>
        <v>0</v>
      </c>
      <c r="V16" s="206" t="str">
        <f t="shared" si="10"/>
        <v/>
      </c>
      <c r="W16" s="37"/>
      <c r="X16" s="201">
        <f>IFERROR(VLOOKUP($C16,'Proposed Rates'!$B:$J,X$11,FALSE),0)</f>
        <v>0</v>
      </c>
      <c r="Y16" s="202">
        <f t="shared" si="11"/>
        <v>1</v>
      </c>
      <c r="Z16" s="204">
        <f t="shared" si="12"/>
        <v>0</v>
      </c>
      <c r="AA16" s="38"/>
      <c r="AB16" s="205">
        <f t="shared" si="13"/>
        <v>0</v>
      </c>
      <c r="AC16" s="206" t="str">
        <f t="shared" si="14"/>
        <v/>
      </c>
      <c r="AD16" s="37"/>
      <c r="AE16" s="201">
        <f>IFERROR(VLOOKUP($C16,'Proposed Rates'!$B:$J,AE$11,FALSE),0)</f>
        <v>0</v>
      </c>
      <c r="AF16" s="202">
        <f t="shared" si="15"/>
        <v>1</v>
      </c>
      <c r="AG16" s="204">
        <f t="shared" si="16"/>
        <v>0</v>
      </c>
      <c r="AH16" s="38"/>
      <c r="AI16" s="205">
        <f t="shared" si="17"/>
        <v>0</v>
      </c>
      <c r="AJ16" s="206" t="str">
        <f t="shared" si="18"/>
        <v/>
      </c>
      <c r="AK16" s="37"/>
      <c r="AL16" s="201">
        <f>IFERROR(VLOOKUP($C16,'Proposed Rates'!$B:$J,AL$11,FALSE),0)</f>
        <v>0</v>
      </c>
      <c r="AM16" s="202">
        <f t="shared" si="19"/>
        <v>1</v>
      </c>
      <c r="AN16" s="204">
        <f t="shared" si="20"/>
        <v>0</v>
      </c>
      <c r="AO16" s="38"/>
      <c r="AP16" s="205">
        <f t="shared" si="21"/>
        <v>0</v>
      </c>
      <c r="AQ16" s="206" t="str">
        <f t="shared" si="22"/>
        <v/>
      </c>
      <c r="AR16" s="207"/>
    </row>
    <row r="17" spans="1:44" ht="12" customHeight="1" x14ac:dyDescent="0.2">
      <c r="A17" s="37"/>
      <c r="B17" s="208" t="str">
        <f>'Proposed Rates'!C115</f>
        <v>Rate Rider Calculation for PILs</v>
      </c>
      <c r="C17" s="199" t="str">
        <f t="shared" si="0"/>
        <v>Residential.Rate Rider Calculation for PILs</v>
      </c>
      <c r="D17" s="200" t="s">
        <v>246</v>
      </c>
      <c r="E17" s="139"/>
      <c r="F17" s="201">
        <f>IFERROR(VLOOKUP($C17,'Proposed Rates'!$B:$J,F$11,FALSE),0)</f>
        <v>0</v>
      </c>
      <c r="G17" s="202">
        <f t="shared" si="1"/>
        <v>750</v>
      </c>
      <c r="H17" s="204">
        <f t="shared" si="2"/>
        <v>0</v>
      </c>
      <c r="I17" s="38"/>
      <c r="J17" s="201">
        <f>IFERROR(VLOOKUP($C17,'Proposed Rates'!$B:$J,J$11,FALSE),0)</f>
        <v>0</v>
      </c>
      <c r="K17" s="202">
        <f t="shared" si="3"/>
        <v>750</v>
      </c>
      <c r="L17" s="204">
        <f t="shared" si="4"/>
        <v>0</v>
      </c>
      <c r="M17" s="38"/>
      <c r="N17" s="205">
        <f t="shared" si="5"/>
        <v>0</v>
      </c>
      <c r="O17" s="206" t="str">
        <f t="shared" si="6"/>
        <v/>
      </c>
      <c r="P17" s="37"/>
      <c r="Q17" s="201">
        <f>IFERROR(VLOOKUP($C17,'Proposed Rates'!$B:$J,Q$11,FALSE),0)</f>
        <v>0</v>
      </c>
      <c r="R17" s="202">
        <f t="shared" si="7"/>
        <v>750</v>
      </c>
      <c r="S17" s="204">
        <f t="shared" si="8"/>
        <v>0</v>
      </c>
      <c r="T17" s="38"/>
      <c r="U17" s="205">
        <f t="shared" si="9"/>
        <v>0</v>
      </c>
      <c r="V17" s="206" t="str">
        <f t="shared" si="10"/>
        <v/>
      </c>
      <c r="W17" s="37"/>
      <c r="X17" s="201">
        <f>IFERROR(VLOOKUP($C17,'Proposed Rates'!$B:$J,X$11,FALSE),0)</f>
        <v>0</v>
      </c>
      <c r="Y17" s="202">
        <f t="shared" si="11"/>
        <v>750</v>
      </c>
      <c r="Z17" s="204">
        <f t="shared" si="12"/>
        <v>0</v>
      </c>
      <c r="AA17" s="38"/>
      <c r="AB17" s="205">
        <f t="shared" si="13"/>
        <v>0</v>
      </c>
      <c r="AC17" s="206" t="str">
        <f t="shared" si="14"/>
        <v/>
      </c>
      <c r="AD17" s="37"/>
      <c r="AE17" s="201">
        <f>IFERROR(VLOOKUP($C17,'Proposed Rates'!$B:$J,AE$11,FALSE),0)</f>
        <v>0</v>
      </c>
      <c r="AF17" s="202">
        <f t="shared" si="15"/>
        <v>750</v>
      </c>
      <c r="AG17" s="204">
        <f t="shared" si="16"/>
        <v>0</v>
      </c>
      <c r="AH17" s="38"/>
      <c r="AI17" s="205">
        <f t="shared" si="17"/>
        <v>0</v>
      </c>
      <c r="AJ17" s="206" t="str">
        <f t="shared" si="18"/>
        <v/>
      </c>
      <c r="AK17" s="37"/>
      <c r="AL17" s="201">
        <f>IFERROR(VLOOKUP($C17,'Proposed Rates'!$B:$J,AL$11,FALSE),0)</f>
        <v>0</v>
      </c>
      <c r="AM17" s="202">
        <f t="shared" si="19"/>
        <v>750</v>
      </c>
      <c r="AN17" s="204">
        <f t="shared" si="20"/>
        <v>0</v>
      </c>
      <c r="AO17" s="38"/>
      <c r="AP17" s="205">
        <f t="shared" si="21"/>
        <v>0</v>
      </c>
      <c r="AQ17" s="206" t="str">
        <f t="shared" si="22"/>
        <v/>
      </c>
      <c r="AR17" s="207"/>
    </row>
    <row r="18" spans="1:44" ht="12" customHeight="1" x14ac:dyDescent="0.2">
      <c r="A18" s="37"/>
      <c r="B18" s="208" t="str">
        <f>'Proposed Rates'!C128</f>
        <v>Rate Rider Calculation for Generic</v>
      </c>
      <c r="C18" s="199" t="str">
        <f t="shared" si="0"/>
        <v>Residential.Rate Rider Calculation for Generic</v>
      </c>
      <c r="D18" s="200" t="s">
        <v>244</v>
      </c>
      <c r="E18" s="139"/>
      <c r="F18" s="201">
        <f>IFERROR(VLOOKUP($C18,'Proposed Rates'!$B:$J,F$11,FALSE),0)</f>
        <v>0</v>
      </c>
      <c r="G18" s="202">
        <f t="shared" si="1"/>
        <v>1</v>
      </c>
      <c r="H18" s="204">
        <f t="shared" si="2"/>
        <v>0</v>
      </c>
      <c r="I18" s="38"/>
      <c r="J18" s="201">
        <f>IFERROR(VLOOKUP($C18,'Proposed Rates'!$B:$J,J$11,FALSE),0)</f>
        <v>0</v>
      </c>
      <c r="K18" s="202">
        <f t="shared" si="3"/>
        <v>1</v>
      </c>
      <c r="L18" s="204">
        <f t="shared" si="4"/>
        <v>0</v>
      </c>
      <c r="M18" s="38"/>
      <c r="N18" s="205">
        <f t="shared" si="5"/>
        <v>0</v>
      </c>
      <c r="O18" s="206" t="str">
        <f t="shared" si="6"/>
        <v/>
      </c>
      <c r="P18" s="37"/>
      <c r="Q18" s="201">
        <f>IFERROR(VLOOKUP($C18,'Proposed Rates'!$B:$J,Q$11,FALSE),0)</f>
        <v>0</v>
      </c>
      <c r="R18" s="202">
        <f t="shared" si="7"/>
        <v>1</v>
      </c>
      <c r="S18" s="204">
        <f t="shared" si="8"/>
        <v>0</v>
      </c>
      <c r="T18" s="38"/>
      <c r="U18" s="205">
        <f t="shared" si="9"/>
        <v>0</v>
      </c>
      <c r="V18" s="206" t="str">
        <f t="shared" si="10"/>
        <v/>
      </c>
      <c r="W18" s="37"/>
      <c r="X18" s="201">
        <f>IFERROR(VLOOKUP($C18,'Proposed Rates'!$B:$J,X$11,FALSE),0)</f>
        <v>0</v>
      </c>
      <c r="Y18" s="202">
        <f t="shared" si="11"/>
        <v>1</v>
      </c>
      <c r="Z18" s="204">
        <f t="shared" si="12"/>
        <v>0</v>
      </c>
      <c r="AA18" s="38"/>
      <c r="AB18" s="205">
        <f t="shared" si="13"/>
        <v>0</v>
      </c>
      <c r="AC18" s="206" t="str">
        <f t="shared" si="14"/>
        <v/>
      </c>
      <c r="AD18" s="37"/>
      <c r="AE18" s="201">
        <f>IFERROR(VLOOKUP($C18,'Proposed Rates'!$B:$J,AE$11,FALSE),0)</f>
        <v>0</v>
      </c>
      <c r="AF18" s="202">
        <f t="shared" si="15"/>
        <v>1</v>
      </c>
      <c r="AG18" s="204">
        <f t="shared" si="16"/>
        <v>0</v>
      </c>
      <c r="AH18" s="38"/>
      <c r="AI18" s="205">
        <f t="shared" si="17"/>
        <v>0</v>
      </c>
      <c r="AJ18" s="206" t="str">
        <f t="shared" si="18"/>
        <v/>
      </c>
      <c r="AK18" s="37"/>
      <c r="AL18" s="201">
        <f>IFERROR(VLOOKUP($C18,'Proposed Rates'!$B:$J,AL$11,FALSE),0)</f>
        <v>0</v>
      </c>
      <c r="AM18" s="202">
        <f t="shared" si="19"/>
        <v>1</v>
      </c>
      <c r="AN18" s="204">
        <f t="shared" si="20"/>
        <v>0</v>
      </c>
      <c r="AO18" s="38"/>
      <c r="AP18" s="205">
        <f t="shared" si="21"/>
        <v>0</v>
      </c>
      <c r="AQ18" s="206" t="str">
        <f t="shared" si="22"/>
        <v/>
      </c>
      <c r="AR18" s="207"/>
    </row>
    <row r="19" spans="1:44" ht="12" customHeight="1" x14ac:dyDescent="0.2">
      <c r="A19" s="37"/>
      <c r="B19" s="139" t="s">
        <v>54</v>
      </c>
      <c r="C19" s="199" t="str">
        <f t="shared" si="0"/>
        <v>Residential.Distribution Volumetric Rate</v>
      </c>
      <c r="D19" s="200" t="s">
        <v>246</v>
      </c>
      <c r="E19" s="139"/>
      <c r="F19" s="201">
        <f>IFERROR(VLOOKUP($C19,'Proposed Rates'!$B:$J,F$11,FALSE),0)</f>
        <v>0</v>
      </c>
      <c r="G19" s="202">
        <f t="shared" si="1"/>
        <v>750</v>
      </c>
      <c r="H19" s="204">
        <f t="shared" si="2"/>
        <v>0</v>
      </c>
      <c r="I19" s="38"/>
      <c r="J19" s="201">
        <f>IFERROR(VLOOKUP($C19,'Proposed Rates'!$B:$J,J$11,FALSE),0)</f>
        <v>0</v>
      </c>
      <c r="K19" s="202">
        <f t="shared" si="3"/>
        <v>750</v>
      </c>
      <c r="L19" s="204">
        <f t="shared" si="4"/>
        <v>0</v>
      </c>
      <c r="M19" s="38"/>
      <c r="N19" s="205">
        <f t="shared" si="5"/>
        <v>0</v>
      </c>
      <c r="O19" s="206" t="str">
        <f t="shared" si="6"/>
        <v/>
      </c>
      <c r="P19" s="37"/>
      <c r="Q19" s="201">
        <f>IFERROR(VLOOKUP($C19,'Proposed Rates'!$B:$J,Q$11,FALSE),0)</f>
        <v>0</v>
      </c>
      <c r="R19" s="202">
        <f t="shared" si="7"/>
        <v>750</v>
      </c>
      <c r="S19" s="204">
        <f t="shared" si="8"/>
        <v>0</v>
      </c>
      <c r="T19" s="38"/>
      <c r="U19" s="205">
        <f t="shared" si="9"/>
        <v>0</v>
      </c>
      <c r="V19" s="206" t="str">
        <f t="shared" si="10"/>
        <v/>
      </c>
      <c r="W19" s="37"/>
      <c r="X19" s="201">
        <f>IFERROR(VLOOKUP($C19,'Proposed Rates'!$B:$J,X$11,FALSE),0)</f>
        <v>0</v>
      </c>
      <c r="Y19" s="202">
        <f t="shared" si="11"/>
        <v>750</v>
      </c>
      <c r="Z19" s="204">
        <f t="shared" si="12"/>
        <v>0</v>
      </c>
      <c r="AA19" s="38"/>
      <c r="AB19" s="205">
        <f t="shared" si="13"/>
        <v>0</v>
      </c>
      <c r="AC19" s="206" t="str">
        <f t="shared" si="14"/>
        <v/>
      </c>
      <c r="AD19" s="37"/>
      <c r="AE19" s="201">
        <f>IFERROR(VLOOKUP($C19,'Proposed Rates'!$B:$J,AE$11,FALSE),0)</f>
        <v>0</v>
      </c>
      <c r="AF19" s="202">
        <f t="shared" si="15"/>
        <v>750</v>
      </c>
      <c r="AG19" s="204">
        <f t="shared" si="16"/>
        <v>0</v>
      </c>
      <c r="AH19" s="38"/>
      <c r="AI19" s="205">
        <f t="shared" si="17"/>
        <v>0</v>
      </c>
      <c r="AJ19" s="206" t="str">
        <f t="shared" si="18"/>
        <v/>
      </c>
      <c r="AK19" s="37"/>
      <c r="AL19" s="201">
        <f>IFERROR(VLOOKUP($C19,'Proposed Rates'!$B:$J,AL$11,FALSE),0)</f>
        <v>0</v>
      </c>
      <c r="AM19" s="202">
        <f t="shared" si="19"/>
        <v>750</v>
      </c>
      <c r="AN19" s="204">
        <f t="shared" si="20"/>
        <v>0</v>
      </c>
      <c r="AO19" s="38"/>
      <c r="AP19" s="205">
        <f t="shared" si="21"/>
        <v>0</v>
      </c>
      <c r="AQ19" s="206" t="str">
        <f t="shared" si="22"/>
        <v/>
      </c>
      <c r="AR19" s="207"/>
    </row>
    <row r="20" spans="1:44" ht="12" customHeight="1" x14ac:dyDescent="0.2">
      <c r="A20" s="37"/>
      <c r="B20" s="139" t="s">
        <v>247</v>
      </c>
      <c r="C20" s="199" t="str">
        <f t="shared" si="0"/>
        <v>Residential.Smart Meter Disposition Rider</v>
      </c>
      <c r="D20" s="200" t="s">
        <v>246</v>
      </c>
      <c r="E20" s="139"/>
      <c r="F20" s="201">
        <f>IFERROR(VLOOKUP($C20,'Proposed Rates'!$B:$J,F$11,FALSE),0)</f>
        <v>0</v>
      </c>
      <c r="G20" s="202">
        <f t="shared" si="1"/>
        <v>750</v>
      </c>
      <c r="H20" s="204">
        <f t="shared" si="2"/>
        <v>0</v>
      </c>
      <c r="I20" s="38"/>
      <c r="J20" s="201">
        <f>IFERROR(VLOOKUP($C20,'Proposed Rates'!$B:$J,J$11,FALSE),0)</f>
        <v>0</v>
      </c>
      <c r="K20" s="202">
        <f t="shared" si="3"/>
        <v>750</v>
      </c>
      <c r="L20" s="204">
        <f t="shared" si="4"/>
        <v>0</v>
      </c>
      <c r="M20" s="38"/>
      <c r="N20" s="205">
        <f t="shared" si="5"/>
        <v>0</v>
      </c>
      <c r="O20" s="206" t="str">
        <f t="shared" si="6"/>
        <v/>
      </c>
      <c r="P20" s="37"/>
      <c r="Q20" s="201">
        <f>IFERROR(VLOOKUP($C20,'Proposed Rates'!$B:$J,Q$11,FALSE),0)</f>
        <v>0</v>
      </c>
      <c r="R20" s="202">
        <f t="shared" si="7"/>
        <v>750</v>
      </c>
      <c r="S20" s="204">
        <f t="shared" si="8"/>
        <v>0</v>
      </c>
      <c r="T20" s="38"/>
      <c r="U20" s="205">
        <f t="shared" si="9"/>
        <v>0</v>
      </c>
      <c r="V20" s="206" t="str">
        <f t="shared" si="10"/>
        <v/>
      </c>
      <c r="W20" s="37"/>
      <c r="X20" s="201">
        <f>IFERROR(VLOOKUP($C20,'Proposed Rates'!$B:$J,X$11,FALSE),0)</f>
        <v>0</v>
      </c>
      <c r="Y20" s="202">
        <f t="shared" si="11"/>
        <v>750</v>
      </c>
      <c r="Z20" s="204">
        <f t="shared" si="12"/>
        <v>0</v>
      </c>
      <c r="AA20" s="38"/>
      <c r="AB20" s="205">
        <f t="shared" si="13"/>
        <v>0</v>
      </c>
      <c r="AC20" s="206" t="str">
        <f t="shared" si="14"/>
        <v/>
      </c>
      <c r="AD20" s="37"/>
      <c r="AE20" s="201">
        <f>IFERROR(VLOOKUP($C20,'Proposed Rates'!$B:$J,AE$11,FALSE),0)</f>
        <v>0</v>
      </c>
      <c r="AF20" s="202">
        <f t="shared" si="15"/>
        <v>750</v>
      </c>
      <c r="AG20" s="204">
        <f t="shared" si="16"/>
        <v>0</v>
      </c>
      <c r="AH20" s="38"/>
      <c r="AI20" s="205">
        <f t="shared" si="17"/>
        <v>0</v>
      </c>
      <c r="AJ20" s="206" t="str">
        <f t="shared" si="18"/>
        <v/>
      </c>
      <c r="AK20" s="37"/>
      <c r="AL20" s="201">
        <f>IFERROR(VLOOKUP($C20,'Proposed Rates'!$B:$J,AL$11,FALSE),0)</f>
        <v>0</v>
      </c>
      <c r="AM20" s="202">
        <f t="shared" si="19"/>
        <v>750</v>
      </c>
      <c r="AN20" s="204">
        <f t="shared" si="20"/>
        <v>0</v>
      </c>
      <c r="AO20" s="38"/>
      <c r="AP20" s="205">
        <f t="shared" si="21"/>
        <v>0</v>
      </c>
      <c r="AQ20" s="206" t="str">
        <f t="shared" si="22"/>
        <v/>
      </c>
      <c r="AR20" s="207"/>
    </row>
    <row r="21" spans="1:44" ht="12" customHeight="1" x14ac:dyDescent="0.2">
      <c r="A21" s="37"/>
      <c r="B21" s="139" t="s">
        <v>179</v>
      </c>
      <c r="C21" s="199" t="str">
        <f t="shared" si="0"/>
        <v>Residential.LRAM Rate Rider</v>
      </c>
      <c r="D21" s="200" t="s">
        <v>244</v>
      </c>
      <c r="E21" s="139"/>
      <c r="F21" s="201">
        <f>'Proposed Rates'!E77+'Proposed Rates'!E90</f>
        <v>0.25</v>
      </c>
      <c r="G21" s="202">
        <f t="shared" si="1"/>
        <v>1</v>
      </c>
      <c r="H21" s="203">
        <f t="shared" si="2"/>
        <v>0.25</v>
      </c>
      <c r="I21" s="37"/>
      <c r="J21" s="201">
        <f>'Proposed Rates'!F77+'Proposed Rates'!F90</f>
        <v>0</v>
      </c>
      <c r="K21" s="202">
        <f t="shared" si="3"/>
        <v>1</v>
      </c>
      <c r="L21" s="204">
        <f t="shared" si="4"/>
        <v>0</v>
      </c>
      <c r="M21" s="38"/>
      <c r="N21" s="205">
        <f t="shared" si="5"/>
        <v>-0.25</v>
      </c>
      <c r="O21" s="206">
        <f t="shared" si="6"/>
        <v>-1</v>
      </c>
      <c r="P21" s="37"/>
      <c r="Q21" s="201">
        <f>'Proposed Rates'!G77+'Proposed Rates'!G90</f>
        <v>0</v>
      </c>
      <c r="R21" s="202">
        <f t="shared" si="7"/>
        <v>1</v>
      </c>
      <c r="S21" s="204">
        <f t="shared" si="8"/>
        <v>0</v>
      </c>
      <c r="T21" s="38"/>
      <c r="U21" s="205">
        <f t="shared" si="9"/>
        <v>0</v>
      </c>
      <c r="V21" s="206" t="str">
        <f t="shared" si="10"/>
        <v/>
      </c>
      <c r="W21" s="37"/>
      <c r="X21" s="201">
        <f>IFERROR(VLOOKUP($C21,'Proposed Rates'!$B:$J,X$11,FALSE),0)</f>
        <v>0</v>
      </c>
      <c r="Y21" s="202">
        <f t="shared" si="11"/>
        <v>1</v>
      </c>
      <c r="Z21" s="204">
        <f t="shared" si="12"/>
        <v>0</v>
      </c>
      <c r="AA21" s="38"/>
      <c r="AB21" s="205">
        <f t="shared" si="13"/>
        <v>0</v>
      </c>
      <c r="AC21" s="206" t="str">
        <f t="shared" si="14"/>
        <v/>
      </c>
      <c r="AD21" s="37"/>
      <c r="AE21" s="201">
        <f>IFERROR(VLOOKUP($C21,'Proposed Rates'!$B:$J,AE$11,FALSE),0)</f>
        <v>0</v>
      </c>
      <c r="AF21" s="202">
        <f t="shared" si="15"/>
        <v>1</v>
      </c>
      <c r="AG21" s="204">
        <f t="shared" si="16"/>
        <v>0</v>
      </c>
      <c r="AH21" s="38"/>
      <c r="AI21" s="205">
        <f t="shared" si="17"/>
        <v>0</v>
      </c>
      <c r="AJ21" s="206" t="str">
        <f t="shared" si="18"/>
        <v/>
      </c>
      <c r="AK21" s="37"/>
      <c r="AL21" s="201">
        <f>IFERROR(VLOOKUP($C21,'Proposed Rates'!$B:$J,AL$11,FALSE),0)</f>
        <v>0</v>
      </c>
      <c r="AM21" s="202">
        <f t="shared" si="19"/>
        <v>1</v>
      </c>
      <c r="AN21" s="204">
        <f t="shared" si="20"/>
        <v>0</v>
      </c>
      <c r="AO21" s="38"/>
      <c r="AP21" s="205">
        <f t="shared" si="21"/>
        <v>0</v>
      </c>
      <c r="AQ21" s="206" t="str">
        <f t="shared" si="22"/>
        <v/>
      </c>
      <c r="AR21" s="207"/>
    </row>
    <row r="22" spans="1:44" ht="12" customHeight="1" x14ac:dyDescent="0.2">
      <c r="A22" s="37"/>
      <c r="B22" s="208" t="s">
        <v>175</v>
      </c>
      <c r="C22" s="199" t="str">
        <f t="shared" si="0"/>
        <v>Residential.Deferral/Variance Account Disposition Rate Rider Group 2</v>
      </c>
      <c r="D22" s="200" t="s">
        <v>244</v>
      </c>
      <c r="E22" s="139"/>
      <c r="F22" s="201">
        <f>IFERROR(VLOOKUP($C22,'Proposed Rates'!$B:$J,F$11,FALSE),0)</f>
        <v>0</v>
      </c>
      <c r="G22" s="202">
        <f t="shared" si="1"/>
        <v>1</v>
      </c>
      <c r="H22" s="204">
        <f t="shared" si="2"/>
        <v>0</v>
      </c>
      <c r="I22" s="38"/>
      <c r="J22" s="201">
        <f>IFERROR(VLOOKUP($C22,'Proposed Rates'!$B:$J,J$11,FALSE),0)</f>
        <v>-0.54</v>
      </c>
      <c r="K22" s="202">
        <f t="shared" si="3"/>
        <v>1</v>
      </c>
      <c r="L22" s="204">
        <f t="shared" si="4"/>
        <v>-0.54</v>
      </c>
      <c r="M22" s="38"/>
      <c r="N22" s="205">
        <f t="shared" si="5"/>
        <v>-0.54</v>
      </c>
      <c r="O22" s="206" t="str">
        <f t="shared" si="6"/>
        <v/>
      </c>
      <c r="P22" s="37"/>
      <c r="Q22" s="201">
        <f>IFERROR(VLOOKUP($C22,'Proposed Rates'!$B:$J,Q$11,FALSE),0)</f>
        <v>0</v>
      </c>
      <c r="R22" s="202">
        <f t="shared" si="7"/>
        <v>1</v>
      </c>
      <c r="S22" s="204">
        <f t="shared" si="8"/>
        <v>0</v>
      </c>
      <c r="T22" s="38"/>
      <c r="U22" s="205">
        <f t="shared" si="9"/>
        <v>0.54</v>
      </c>
      <c r="V22" s="206">
        <f t="shared" si="10"/>
        <v>-1</v>
      </c>
      <c r="W22" s="37"/>
      <c r="X22" s="201">
        <f>IFERROR(VLOOKUP($C22,'Proposed Rates'!$B:$J,X$11,FALSE),0)</f>
        <v>0</v>
      </c>
      <c r="Y22" s="202">
        <f t="shared" si="11"/>
        <v>1</v>
      </c>
      <c r="Z22" s="204">
        <f t="shared" si="12"/>
        <v>0</v>
      </c>
      <c r="AA22" s="38"/>
      <c r="AB22" s="205">
        <f t="shared" si="13"/>
        <v>0</v>
      </c>
      <c r="AC22" s="206" t="str">
        <f t="shared" si="14"/>
        <v/>
      </c>
      <c r="AD22" s="37"/>
      <c r="AE22" s="201">
        <f>IFERROR(VLOOKUP($C22,'Proposed Rates'!$B:$J,AE$11,FALSE),0)</f>
        <v>0</v>
      </c>
      <c r="AF22" s="202">
        <f t="shared" si="15"/>
        <v>1</v>
      </c>
      <c r="AG22" s="204">
        <f t="shared" si="16"/>
        <v>0</v>
      </c>
      <c r="AH22" s="38"/>
      <c r="AI22" s="205">
        <f t="shared" si="17"/>
        <v>0</v>
      </c>
      <c r="AJ22" s="206" t="str">
        <f t="shared" si="18"/>
        <v/>
      </c>
      <c r="AK22" s="37"/>
      <c r="AL22" s="201">
        <f>IFERROR(VLOOKUP($C22,'Proposed Rates'!$B:$J,AL$11,FALSE),0)</f>
        <v>0</v>
      </c>
      <c r="AM22" s="202">
        <f t="shared" si="19"/>
        <v>1</v>
      </c>
      <c r="AN22" s="204">
        <f t="shared" si="20"/>
        <v>0</v>
      </c>
      <c r="AO22" s="38"/>
      <c r="AP22" s="205">
        <f t="shared" si="21"/>
        <v>0</v>
      </c>
      <c r="AQ22" s="206" t="str">
        <f t="shared" si="22"/>
        <v/>
      </c>
      <c r="AR22" s="207"/>
    </row>
    <row r="23" spans="1:44" ht="12" customHeight="1" x14ac:dyDescent="0.2">
      <c r="A23" s="37"/>
      <c r="B23" s="208"/>
      <c r="C23" s="199" t="str">
        <f t="shared" si="0"/>
        <v>Residential.</v>
      </c>
      <c r="D23" s="200"/>
      <c r="E23" s="139"/>
      <c r="F23" s="201">
        <f>IFERROR(VLOOKUP($C23,'Proposed Rates'!$B:$J,F$11,FALSE),0)</f>
        <v>0</v>
      </c>
      <c r="G23" s="202">
        <f t="shared" si="1"/>
        <v>0</v>
      </c>
      <c r="H23" s="204">
        <f t="shared" si="2"/>
        <v>0</v>
      </c>
      <c r="I23" s="38"/>
      <c r="J23" s="201">
        <f>IFERROR(VLOOKUP($C23,'Proposed Rates'!$B:$J,J$11,FALSE),0)</f>
        <v>0</v>
      </c>
      <c r="K23" s="202">
        <f t="shared" si="3"/>
        <v>0</v>
      </c>
      <c r="L23" s="204">
        <f t="shared" si="4"/>
        <v>0</v>
      </c>
      <c r="M23" s="38"/>
      <c r="N23" s="205">
        <f t="shared" si="5"/>
        <v>0</v>
      </c>
      <c r="O23" s="206" t="str">
        <f t="shared" si="6"/>
        <v/>
      </c>
      <c r="P23" s="37"/>
      <c r="Q23" s="201">
        <f>IFERROR(VLOOKUP($C23,'Proposed Rates'!$B:$J,Q$11,FALSE),0)</f>
        <v>0</v>
      </c>
      <c r="R23" s="202">
        <f t="shared" si="7"/>
        <v>0</v>
      </c>
      <c r="S23" s="204">
        <f t="shared" si="8"/>
        <v>0</v>
      </c>
      <c r="T23" s="38"/>
      <c r="U23" s="205">
        <f t="shared" si="9"/>
        <v>0</v>
      </c>
      <c r="V23" s="206" t="str">
        <f t="shared" si="10"/>
        <v/>
      </c>
      <c r="W23" s="37"/>
      <c r="X23" s="201">
        <f>IFERROR(VLOOKUP($C23,'Proposed Rates'!$B:$J,X$11,FALSE),0)</f>
        <v>0</v>
      </c>
      <c r="Y23" s="202">
        <f t="shared" si="11"/>
        <v>0</v>
      </c>
      <c r="Z23" s="204">
        <f t="shared" si="12"/>
        <v>0</v>
      </c>
      <c r="AA23" s="38"/>
      <c r="AB23" s="205">
        <f t="shared" si="13"/>
        <v>0</v>
      </c>
      <c r="AC23" s="206" t="str">
        <f t="shared" si="14"/>
        <v/>
      </c>
      <c r="AD23" s="37"/>
      <c r="AE23" s="201">
        <f>IFERROR(VLOOKUP($C23,'Proposed Rates'!$B:$J,AE$11,FALSE),0)</f>
        <v>0</v>
      </c>
      <c r="AF23" s="202">
        <f t="shared" si="15"/>
        <v>0</v>
      </c>
      <c r="AG23" s="204">
        <f t="shared" si="16"/>
        <v>0</v>
      </c>
      <c r="AH23" s="38"/>
      <c r="AI23" s="205">
        <f t="shared" si="17"/>
        <v>0</v>
      </c>
      <c r="AJ23" s="206" t="str">
        <f t="shared" si="18"/>
        <v/>
      </c>
      <c r="AK23" s="37"/>
      <c r="AL23" s="201">
        <f>IFERROR(VLOOKUP($C23,'Proposed Rates'!$B:$J,AL$11,FALSE),0)</f>
        <v>0</v>
      </c>
      <c r="AM23" s="202">
        <f t="shared" si="19"/>
        <v>0</v>
      </c>
      <c r="AN23" s="204">
        <f t="shared" si="20"/>
        <v>0</v>
      </c>
      <c r="AO23" s="38"/>
      <c r="AP23" s="205">
        <f t="shared" si="21"/>
        <v>0</v>
      </c>
      <c r="AQ23" s="206" t="str">
        <f t="shared" si="22"/>
        <v/>
      </c>
      <c r="AR23" s="207"/>
    </row>
    <row r="24" spans="1:44" ht="12" customHeight="1" x14ac:dyDescent="0.2">
      <c r="A24" s="37"/>
      <c r="B24" s="208"/>
      <c r="C24" s="199" t="str">
        <f t="shared" si="0"/>
        <v>Residential.</v>
      </c>
      <c r="D24" s="200"/>
      <c r="E24" s="139"/>
      <c r="F24" s="201">
        <f>IFERROR(VLOOKUP($C24,'Proposed Rates'!$B:$J,F$11,FALSE),0)</f>
        <v>0</v>
      </c>
      <c r="G24" s="202">
        <f t="shared" si="1"/>
        <v>0</v>
      </c>
      <c r="H24" s="204">
        <f t="shared" si="2"/>
        <v>0</v>
      </c>
      <c r="I24" s="38"/>
      <c r="J24" s="201">
        <f>IFERROR(VLOOKUP($C24,'Proposed Rates'!$B:$J,J$11,FALSE),0)</f>
        <v>0</v>
      </c>
      <c r="K24" s="202">
        <f t="shared" si="3"/>
        <v>0</v>
      </c>
      <c r="L24" s="204">
        <f t="shared" si="4"/>
        <v>0</v>
      </c>
      <c r="M24" s="38"/>
      <c r="N24" s="205">
        <f t="shared" si="5"/>
        <v>0</v>
      </c>
      <c r="O24" s="206" t="str">
        <f t="shared" si="6"/>
        <v/>
      </c>
      <c r="P24" s="37"/>
      <c r="Q24" s="201">
        <f>IFERROR(VLOOKUP($C24,'Proposed Rates'!$B:$J,Q$11,FALSE),0)</f>
        <v>0</v>
      </c>
      <c r="R24" s="202">
        <f t="shared" si="7"/>
        <v>0</v>
      </c>
      <c r="S24" s="204">
        <f t="shared" si="8"/>
        <v>0</v>
      </c>
      <c r="T24" s="38"/>
      <c r="U24" s="205">
        <f t="shared" si="9"/>
        <v>0</v>
      </c>
      <c r="V24" s="206" t="str">
        <f t="shared" si="10"/>
        <v/>
      </c>
      <c r="W24" s="37"/>
      <c r="X24" s="201">
        <f>IFERROR(VLOOKUP($C24,'Proposed Rates'!$B:$J,X$11,FALSE),0)</f>
        <v>0</v>
      </c>
      <c r="Y24" s="202">
        <f t="shared" si="11"/>
        <v>0</v>
      </c>
      <c r="Z24" s="204">
        <f t="shared" si="12"/>
        <v>0</v>
      </c>
      <c r="AA24" s="38"/>
      <c r="AB24" s="205">
        <f t="shared" si="13"/>
        <v>0</v>
      </c>
      <c r="AC24" s="206" t="str">
        <f t="shared" si="14"/>
        <v/>
      </c>
      <c r="AD24" s="37"/>
      <c r="AE24" s="201">
        <f>IFERROR(VLOOKUP($C24,'Proposed Rates'!$B:$J,AE$11,FALSE),0)</f>
        <v>0</v>
      </c>
      <c r="AF24" s="202">
        <f t="shared" si="15"/>
        <v>0</v>
      </c>
      <c r="AG24" s="204">
        <f t="shared" si="16"/>
        <v>0</v>
      </c>
      <c r="AH24" s="38"/>
      <c r="AI24" s="205">
        <f t="shared" si="17"/>
        <v>0</v>
      </c>
      <c r="AJ24" s="206" t="str">
        <f t="shared" si="18"/>
        <v/>
      </c>
      <c r="AK24" s="37"/>
      <c r="AL24" s="201">
        <f>IFERROR(VLOOKUP($C24,'Proposed Rates'!$B:$J,AL$11,FALSE),0)</f>
        <v>0</v>
      </c>
      <c r="AM24" s="202">
        <f t="shared" si="19"/>
        <v>0</v>
      </c>
      <c r="AN24" s="204">
        <f t="shared" si="20"/>
        <v>0</v>
      </c>
      <c r="AO24" s="38"/>
      <c r="AP24" s="205">
        <f t="shared" si="21"/>
        <v>0</v>
      </c>
      <c r="AQ24" s="206" t="str">
        <f t="shared" si="22"/>
        <v/>
      </c>
      <c r="AR24" s="207"/>
    </row>
    <row r="25" spans="1:44" ht="12" customHeight="1" x14ac:dyDescent="0.2">
      <c r="A25" s="37"/>
      <c r="B25" s="208"/>
      <c r="C25" s="199" t="str">
        <f t="shared" si="0"/>
        <v>Residential.</v>
      </c>
      <c r="D25" s="200"/>
      <c r="E25" s="139"/>
      <c r="F25" s="201">
        <f>IFERROR(VLOOKUP($C25,'Proposed Rates'!$B:$J,F$11,FALSE),0)</f>
        <v>0</v>
      </c>
      <c r="G25" s="202">
        <f t="shared" si="1"/>
        <v>0</v>
      </c>
      <c r="H25" s="204">
        <f t="shared" si="2"/>
        <v>0</v>
      </c>
      <c r="I25" s="38"/>
      <c r="J25" s="201">
        <f>IFERROR(VLOOKUP($C25,'Proposed Rates'!$B:$J,J$11,FALSE),0)</f>
        <v>0</v>
      </c>
      <c r="K25" s="202">
        <f t="shared" si="3"/>
        <v>0</v>
      </c>
      <c r="L25" s="204">
        <f t="shared" si="4"/>
        <v>0</v>
      </c>
      <c r="M25" s="38"/>
      <c r="N25" s="205">
        <f t="shared" si="5"/>
        <v>0</v>
      </c>
      <c r="O25" s="206" t="str">
        <f t="shared" si="6"/>
        <v/>
      </c>
      <c r="P25" s="37"/>
      <c r="Q25" s="201">
        <f>IFERROR(VLOOKUP($C25,'Proposed Rates'!$B:$J,Q$11,FALSE),0)</f>
        <v>0</v>
      </c>
      <c r="R25" s="202">
        <f t="shared" si="7"/>
        <v>0</v>
      </c>
      <c r="S25" s="204">
        <f t="shared" si="8"/>
        <v>0</v>
      </c>
      <c r="T25" s="38"/>
      <c r="U25" s="205">
        <f t="shared" si="9"/>
        <v>0</v>
      </c>
      <c r="V25" s="206" t="str">
        <f t="shared" si="10"/>
        <v/>
      </c>
      <c r="W25" s="37"/>
      <c r="X25" s="201">
        <f>IFERROR(VLOOKUP($C25,'Proposed Rates'!$B:$J,X$11,FALSE),0)</f>
        <v>0</v>
      </c>
      <c r="Y25" s="202">
        <f t="shared" si="11"/>
        <v>0</v>
      </c>
      <c r="Z25" s="204">
        <f t="shared" si="12"/>
        <v>0</v>
      </c>
      <c r="AA25" s="38"/>
      <c r="AB25" s="205">
        <f t="shared" si="13"/>
        <v>0</v>
      </c>
      <c r="AC25" s="206" t="str">
        <f t="shared" si="14"/>
        <v/>
      </c>
      <c r="AD25" s="37"/>
      <c r="AE25" s="201">
        <f>IFERROR(VLOOKUP($C25,'Proposed Rates'!$B:$J,AE$11,FALSE),0)</f>
        <v>0</v>
      </c>
      <c r="AF25" s="202">
        <f t="shared" si="15"/>
        <v>0</v>
      </c>
      <c r="AG25" s="204">
        <f t="shared" si="16"/>
        <v>0</v>
      </c>
      <c r="AH25" s="38"/>
      <c r="AI25" s="205">
        <f t="shared" si="17"/>
        <v>0</v>
      </c>
      <c r="AJ25" s="206" t="str">
        <f t="shared" si="18"/>
        <v/>
      </c>
      <c r="AK25" s="37"/>
      <c r="AL25" s="201">
        <f>IFERROR(VLOOKUP($C25,'Proposed Rates'!$B:$J,AL$11,FALSE),0)</f>
        <v>0</v>
      </c>
      <c r="AM25" s="202">
        <f t="shared" si="19"/>
        <v>0</v>
      </c>
      <c r="AN25" s="204">
        <f t="shared" si="20"/>
        <v>0</v>
      </c>
      <c r="AO25" s="38"/>
      <c r="AP25" s="205">
        <f t="shared" si="21"/>
        <v>0</v>
      </c>
      <c r="AQ25" s="206" t="str">
        <f t="shared" si="22"/>
        <v/>
      </c>
      <c r="AR25" s="207"/>
    </row>
    <row r="26" spans="1:44" ht="12" customHeight="1" x14ac:dyDescent="0.2">
      <c r="A26" s="37"/>
      <c r="B26" s="208"/>
      <c r="C26" s="199" t="str">
        <f t="shared" si="0"/>
        <v>Residential.</v>
      </c>
      <c r="D26" s="200"/>
      <c r="E26" s="139"/>
      <c r="F26" s="201">
        <f>IFERROR(VLOOKUP($C26,'Proposed Rates'!$B:$J,F$11,FALSE),0)</f>
        <v>0</v>
      </c>
      <c r="G26" s="202">
        <f t="shared" si="1"/>
        <v>0</v>
      </c>
      <c r="H26" s="204">
        <f t="shared" si="2"/>
        <v>0</v>
      </c>
      <c r="I26" s="38"/>
      <c r="J26" s="201">
        <f>IFERROR(VLOOKUP($C26,'Proposed Rates'!$B:$J,J$11,FALSE),0)</f>
        <v>0</v>
      </c>
      <c r="K26" s="202">
        <f t="shared" si="3"/>
        <v>0</v>
      </c>
      <c r="L26" s="204">
        <f t="shared" si="4"/>
        <v>0</v>
      </c>
      <c r="M26" s="38"/>
      <c r="N26" s="205">
        <f t="shared" si="5"/>
        <v>0</v>
      </c>
      <c r="O26" s="206" t="str">
        <f t="shared" si="6"/>
        <v/>
      </c>
      <c r="P26" s="37"/>
      <c r="Q26" s="201">
        <f>IFERROR(VLOOKUP($C26,'Proposed Rates'!$B:$J,Q$11,FALSE),0)</f>
        <v>0</v>
      </c>
      <c r="R26" s="202">
        <f t="shared" si="7"/>
        <v>0</v>
      </c>
      <c r="S26" s="204">
        <f t="shared" si="8"/>
        <v>0</v>
      </c>
      <c r="T26" s="38"/>
      <c r="U26" s="205">
        <f t="shared" si="9"/>
        <v>0</v>
      </c>
      <c r="V26" s="206" t="str">
        <f t="shared" si="10"/>
        <v/>
      </c>
      <c r="W26" s="37"/>
      <c r="X26" s="201">
        <f>IFERROR(VLOOKUP($C26,'Proposed Rates'!$B:$J,X$11,FALSE),0)</f>
        <v>0</v>
      </c>
      <c r="Y26" s="202">
        <f t="shared" si="11"/>
        <v>0</v>
      </c>
      <c r="Z26" s="204">
        <f t="shared" si="12"/>
        <v>0</v>
      </c>
      <c r="AA26" s="38"/>
      <c r="AB26" s="205">
        <f t="shared" si="13"/>
        <v>0</v>
      </c>
      <c r="AC26" s="206" t="str">
        <f t="shared" si="14"/>
        <v/>
      </c>
      <c r="AD26" s="37"/>
      <c r="AE26" s="201">
        <f>IFERROR(VLOOKUP($C26,'Proposed Rates'!$B:$J,AE$11,FALSE),0)</f>
        <v>0</v>
      </c>
      <c r="AF26" s="202">
        <f t="shared" si="15"/>
        <v>0</v>
      </c>
      <c r="AG26" s="204">
        <f t="shared" si="16"/>
        <v>0</v>
      </c>
      <c r="AH26" s="38"/>
      <c r="AI26" s="205">
        <f t="shared" si="17"/>
        <v>0</v>
      </c>
      <c r="AJ26" s="206" t="str">
        <f t="shared" si="18"/>
        <v/>
      </c>
      <c r="AK26" s="37"/>
      <c r="AL26" s="201">
        <f>IFERROR(VLOOKUP($C26,'Proposed Rates'!$B:$J,AL$11,FALSE),0)</f>
        <v>0</v>
      </c>
      <c r="AM26" s="202">
        <f t="shared" si="19"/>
        <v>0</v>
      </c>
      <c r="AN26" s="204">
        <f t="shared" si="20"/>
        <v>0</v>
      </c>
      <c r="AO26" s="38"/>
      <c r="AP26" s="205">
        <f t="shared" si="21"/>
        <v>0</v>
      </c>
      <c r="AQ26" s="206" t="str">
        <f t="shared" si="22"/>
        <v/>
      </c>
      <c r="AR26" s="207"/>
    </row>
    <row r="27" spans="1:44" ht="12" customHeight="1" x14ac:dyDescent="0.2">
      <c r="A27" s="37"/>
      <c r="B27" s="208"/>
      <c r="C27" s="199" t="str">
        <f t="shared" si="0"/>
        <v>Residential.</v>
      </c>
      <c r="D27" s="200"/>
      <c r="E27" s="139"/>
      <c r="F27" s="201">
        <f>IFERROR(VLOOKUP($C27,'Proposed Rates'!$B:$J,F$11,FALSE),0)</f>
        <v>0</v>
      </c>
      <c r="G27" s="202">
        <f t="shared" si="1"/>
        <v>0</v>
      </c>
      <c r="H27" s="204">
        <f t="shared" si="2"/>
        <v>0</v>
      </c>
      <c r="I27" s="38"/>
      <c r="J27" s="201">
        <f>IFERROR(VLOOKUP($C27,'Proposed Rates'!$B:$J,J$11,FALSE),0)</f>
        <v>0</v>
      </c>
      <c r="K27" s="202">
        <f t="shared" si="3"/>
        <v>0</v>
      </c>
      <c r="L27" s="204">
        <f t="shared" si="4"/>
        <v>0</v>
      </c>
      <c r="M27" s="38"/>
      <c r="N27" s="205">
        <f t="shared" si="5"/>
        <v>0</v>
      </c>
      <c r="O27" s="206" t="str">
        <f t="shared" si="6"/>
        <v/>
      </c>
      <c r="P27" s="37"/>
      <c r="Q27" s="201">
        <f>IFERROR(VLOOKUP($C27,'Proposed Rates'!$B:$J,Q$11,FALSE),0)</f>
        <v>0</v>
      </c>
      <c r="R27" s="202">
        <f t="shared" si="7"/>
        <v>0</v>
      </c>
      <c r="S27" s="204">
        <f t="shared" si="8"/>
        <v>0</v>
      </c>
      <c r="T27" s="38"/>
      <c r="U27" s="205">
        <f t="shared" si="9"/>
        <v>0</v>
      </c>
      <c r="V27" s="206" t="str">
        <f t="shared" si="10"/>
        <v/>
      </c>
      <c r="W27" s="37"/>
      <c r="X27" s="201">
        <f>IFERROR(VLOOKUP($C27,'Proposed Rates'!$B:$J,X$11,FALSE),0)</f>
        <v>0</v>
      </c>
      <c r="Y27" s="202">
        <f t="shared" si="11"/>
        <v>0</v>
      </c>
      <c r="Z27" s="204">
        <f t="shared" si="12"/>
        <v>0</v>
      </c>
      <c r="AA27" s="38"/>
      <c r="AB27" s="205">
        <f t="shared" si="13"/>
        <v>0</v>
      </c>
      <c r="AC27" s="206" t="str">
        <f t="shared" si="14"/>
        <v/>
      </c>
      <c r="AD27" s="37"/>
      <c r="AE27" s="201">
        <f>IFERROR(VLOOKUP($C27,'Proposed Rates'!$B:$J,AE$11,FALSE),0)</f>
        <v>0</v>
      </c>
      <c r="AF27" s="202">
        <f t="shared" si="15"/>
        <v>0</v>
      </c>
      <c r="AG27" s="204">
        <f t="shared" si="16"/>
        <v>0</v>
      </c>
      <c r="AH27" s="38"/>
      <c r="AI27" s="205">
        <f t="shared" si="17"/>
        <v>0</v>
      </c>
      <c r="AJ27" s="206" t="str">
        <f t="shared" si="18"/>
        <v/>
      </c>
      <c r="AK27" s="37"/>
      <c r="AL27" s="201">
        <f>IFERROR(VLOOKUP($C27,'Proposed Rates'!$B:$J,AL$11,FALSE),0)</f>
        <v>0</v>
      </c>
      <c r="AM27" s="202">
        <f t="shared" si="19"/>
        <v>0</v>
      </c>
      <c r="AN27" s="204">
        <f t="shared" si="20"/>
        <v>0</v>
      </c>
      <c r="AO27" s="38"/>
      <c r="AP27" s="205">
        <f t="shared" si="21"/>
        <v>0</v>
      </c>
      <c r="AQ27" s="206" t="str">
        <f t="shared" si="22"/>
        <v/>
      </c>
      <c r="AR27" s="207"/>
    </row>
    <row r="28" spans="1:44" ht="12" customHeight="1" x14ac:dyDescent="0.2">
      <c r="A28" s="37"/>
      <c r="B28" s="208"/>
      <c r="C28" s="199" t="str">
        <f t="shared" si="0"/>
        <v>Residential.</v>
      </c>
      <c r="D28" s="200"/>
      <c r="E28" s="139"/>
      <c r="F28" s="201">
        <f>IFERROR(VLOOKUP($C28,'Proposed Rates'!$B:$J,F$11,FALSE),0)</f>
        <v>0</v>
      </c>
      <c r="G28" s="202">
        <f t="shared" si="1"/>
        <v>0</v>
      </c>
      <c r="H28" s="204">
        <f t="shared" si="2"/>
        <v>0</v>
      </c>
      <c r="I28" s="38"/>
      <c r="J28" s="201">
        <f>IFERROR(VLOOKUP($C28,'Proposed Rates'!$B:$J,J$11,FALSE),0)</f>
        <v>0</v>
      </c>
      <c r="K28" s="202">
        <f t="shared" si="3"/>
        <v>0</v>
      </c>
      <c r="L28" s="204">
        <f t="shared" si="4"/>
        <v>0</v>
      </c>
      <c r="M28" s="38"/>
      <c r="N28" s="205">
        <f t="shared" si="5"/>
        <v>0</v>
      </c>
      <c r="O28" s="206" t="str">
        <f t="shared" si="6"/>
        <v/>
      </c>
      <c r="P28" s="37"/>
      <c r="Q28" s="201">
        <f>IFERROR(VLOOKUP($C28,'Proposed Rates'!$B:$J,Q$11,FALSE),0)</f>
        <v>0</v>
      </c>
      <c r="R28" s="202">
        <f t="shared" si="7"/>
        <v>0</v>
      </c>
      <c r="S28" s="204">
        <f t="shared" si="8"/>
        <v>0</v>
      </c>
      <c r="T28" s="38"/>
      <c r="U28" s="205">
        <f t="shared" si="9"/>
        <v>0</v>
      </c>
      <c r="V28" s="206" t="str">
        <f t="shared" si="10"/>
        <v/>
      </c>
      <c r="W28" s="37"/>
      <c r="X28" s="201">
        <f>IFERROR(VLOOKUP($C28,'Proposed Rates'!$B:$J,X$11,FALSE),0)</f>
        <v>0</v>
      </c>
      <c r="Y28" s="202">
        <f t="shared" si="11"/>
        <v>0</v>
      </c>
      <c r="Z28" s="204">
        <f t="shared" si="12"/>
        <v>0</v>
      </c>
      <c r="AA28" s="38"/>
      <c r="AB28" s="205">
        <f t="shared" si="13"/>
        <v>0</v>
      </c>
      <c r="AC28" s="206" t="str">
        <f t="shared" si="14"/>
        <v/>
      </c>
      <c r="AD28" s="37"/>
      <c r="AE28" s="201">
        <f>IFERROR(VLOOKUP($C28,'Proposed Rates'!$B:$J,AE$11,FALSE),0)</f>
        <v>0</v>
      </c>
      <c r="AF28" s="202">
        <f t="shared" si="15"/>
        <v>0</v>
      </c>
      <c r="AG28" s="204">
        <f t="shared" si="16"/>
        <v>0</v>
      </c>
      <c r="AH28" s="38"/>
      <c r="AI28" s="205">
        <f t="shared" si="17"/>
        <v>0</v>
      </c>
      <c r="AJ28" s="206" t="str">
        <f t="shared" si="18"/>
        <v/>
      </c>
      <c r="AK28" s="37"/>
      <c r="AL28" s="201">
        <f>IFERROR(VLOOKUP($C28,'Proposed Rates'!$B:$J,AL$11,FALSE),0)</f>
        <v>0</v>
      </c>
      <c r="AM28" s="202">
        <f t="shared" si="19"/>
        <v>0</v>
      </c>
      <c r="AN28" s="204">
        <f t="shared" si="20"/>
        <v>0</v>
      </c>
      <c r="AO28" s="38"/>
      <c r="AP28" s="205">
        <f t="shared" si="21"/>
        <v>0</v>
      </c>
      <c r="AQ28" s="206" t="str">
        <f t="shared" si="22"/>
        <v/>
      </c>
      <c r="AR28" s="207"/>
    </row>
    <row r="29" spans="1:44" ht="12" customHeight="1" x14ac:dyDescent="0.2">
      <c r="A29" s="125"/>
      <c r="B29" s="209" t="s">
        <v>248</v>
      </c>
      <c r="C29" s="210"/>
      <c r="D29" s="210"/>
      <c r="E29" s="210"/>
      <c r="F29" s="211"/>
      <c r="G29" s="212"/>
      <c r="H29" s="213">
        <f>SUM(H15:H28)</f>
        <v>34.51</v>
      </c>
      <c r="I29" s="214"/>
      <c r="J29" s="211"/>
      <c r="K29" s="212"/>
      <c r="L29" s="213">
        <f>SUM(L15:L28)</f>
        <v>40.590000000000003</v>
      </c>
      <c r="M29" s="214"/>
      <c r="N29" s="215">
        <f t="shared" si="5"/>
        <v>6.0800000000000054</v>
      </c>
      <c r="O29" s="216">
        <f t="shared" si="6"/>
        <v>0.17618081715444817</v>
      </c>
      <c r="P29" s="125"/>
      <c r="Q29" s="211"/>
      <c r="R29" s="212"/>
      <c r="S29" s="213">
        <f>SUM(S15:S28)</f>
        <v>44.38</v>
      </c>
      <c r="T29" s="214"/>
      <c r="U29" s="215">
        <f t="shared" si="9"/>
        <v>3.7899999999999991</v>
      </c>
      <c r="V29" s="216">
        <f t="shared" si="10"/>
        <v>9.3372751909337248E-2</v>
      </c>
      <c r="W29" s="125"/>
      <c r="X29" s="211"/>
      <c r="Y29" s="212"/>
      <c r="Z29" s="213">
        <f>SUM(Z15:Z28)</f>
        <v>47.69</v>
      </c>
      <c r="AA29" s="214"/>
      <c r="AB29" s="215">
        <f t="shared" si="13"/>
        <v>3.3099999999999952</v>
      </c>
      <c r="AC29" s="216">
        <f t="shared" si="14"/>
        <v>7.4583145561063435E-2</v>
      </c>
      <c r="AD29" s="125"/>
      <c r="AE29" s="211"/>
      <c r="AF29" s="212"/>
      <c r="AG29" s="213">
        <f>SUM(AG15:AG28)</f>
        <v>50.41</v>
      </c>
      <c r="AH29" s="214"/>
      <c r="AI29" s="215">
        <f t="shared" si="17"/>
        <v>2.7199999999999989</v>
      </c>
      <c r="AJ29" s="216">
        <f t="shared" si="18"/>
        <v>5.703501782344305E-2</v>
      </c>
      <c r="AK29" s="125"/>
      <c r="AL29" s="211"/>
      <c r="AM29" s="212"/>
      <c r="AN29" s="213">
        <f>SUM(AN15:AN28)</f>
        <v>53.15</v>
      </c>
      <c r="AO29" s="214"/>
      <c r="AP29" s="215">
        <f t="shared" si="21"/>
        <v>2.740000000000002</v>
      </c>
      <c r="AQ29" s="216">
        <f t="shared" si="22"/>
        <v>5.435429478278124E-2</v>
      </c>
      <c r="AR29" s="217"/>
    </row>
    <row r="30" spans="1:44" ht="12" customHeight="1" x14ac:dyDescent="0.2">
      <c r="A30" s="37"/>
      <c r="B30" s="208" t="s">
        <v>172</v>
      </c>
      <c r="C30" s="199" t="str">
        <f t="shared" ref="C30:C36" si="23">D$6&amp;"."&amp;B30</f>
        <v>Residential.DVA Disposition Rate Rider Group 1 -2025</v>
      </c>
      <c r="D30" s="200" t="s">
        <v>246</v>
      </c>
      <c r="E30" s="139"/>
      <c r="F30" s="218">
        <f>IFERROR(VLOOKUP($C30,'Proposed Rates'!$B:$J,F$11,FALSE),0)</f>
        <v>-2.0000000000000001E-4</v>
      </c>
      <c r="G30" s="219">
        <f t="shared" ref="G30:G33" si="24">IF($D30="Monthly",1,IF($D30="per KWH",$F$10,0))</f>
        <v>750</v>
      </c>
      <c r="H30" s="204">
        <f t="shared" ref="H30:H36" si="25">G30*F30</f>
        <v>-0.15</v>
      </c>
      <c r="I30" s="38"/>
      <c r="J30" s="218">
        <f>IFERROR(VLOOKUP($C30,'Proposed Rates'!$B:$J,J$11,FALSE),0)</f>
        <v>0</v>
      </c>
      <c r="K30" s="219">
        <f t="shared" ref="K30:K33" si="26">IF($D30="Monthly",1,IF($D30="per KWH",$F$10,0))</f>
        <v>750</v>
      </c>
      <c r="L30" s="204">
        <f t="shared" ref="L30:L36" si="27">K30*J30</f>
        <v>0</v>
      </c>
      <c r="M30" s="38"/>
      <c r="N30" s="205">
        <f t="shared" si="5"/>
        <v>0.15</v>
      </c>
      <c r="O30" s="206">
        <f t="shared" si="6"/>
        <v>-1</v>
      </c>
      <c r="P30" s="37"/>
      <c r="Q30" s="218">
        <f>IFERROR(VLOOKUP($C30,'Proposed Rates'!$B:$J,Q$11,FALSE),0)</f>
        <v>0</v>
      </c>
      <c r="R30" s="219">
        <f t="shared" ref="R30:R33" si="28">IF($D30="Monthly",1,IF($D30="per KWH",$F$10,0))</f>
        <v>750</v>
      </c>
      <c r="S30" s="204">
        <f t="shared" ref="S30:S36" si="29">R30*Q30</f>
        <v>0</v>
      </c>
      <c r="T30" s="38"/>
      <c r="U30" s="205">
        <f t="shared" si="9"/>
        <v>0</v>
      </c>
      <c r="V30" s="206" t="str">
        <f t="shared" si="10"/>
        <v/>
      </c>
      <c r="W30" s="37"/>
      <c r="X30" s="218">
        <f>IFERROR(VLOOKUP($C30,'Proposed Rates'!$B:$J,X$11,FALSE),0)</f>
        <v>0</v>
      </c>
      <c r="Y30" s="219">
        <f t="shared" ref="Y30:Y33" si="30">IF($D30="Monthly",1,IF($D30="per KWH",$F$10,0))</f>
        <v>750</v>
      </c>
      <c r="Z30" s="204">
        <f t="shared" ref="Z30:Z36" si="31">Y30*X30</f>
        <v>0</v>
      </c>
      <c r="AA30" s="38"/>
      <c r="AB30" s="205">
        <f t="shared" si="13"/>
        <v>0</v>
      </c>
      <c r="AC30" s="206" t="str">
        <f t="shared" si="14"/>
        <v/>
      </c>
      <c r="AD30" s="37"/>
      <c r="AE30" s="218">
        <f>IFERROR(VLOOKUP($C30,'Proposed Rates'!$B:$J,AE$11,FALSE),0)</f>
        <v>0</v>
      </c>
      <c r="AF30" s="219">
        <f t="shared" ref="AF30:AF33" si="32">IF($D30="Monthly",1,IF($D30="per KWH",$F$10,0))</f>
        <v>750</v>
      </c>
      <c r="AG30" s="204">
        <f t="shared" ref="AG30:AG36" si="33">AF30*AE30</f>
        <v>0</v>
      </c>
      <c r="AH30" s="38"/>
      <c r="AI30" s="205">
        <f t="shared" si="17"/>
        <v>0</v>
      </c>
      <c r="AJ30" s="206" t="str">
        <f t="shared" si="18"/>
        <v/>
      </c>
      <c r="AK30" s="37"/>
      <c r="AL30" s="218">
        <f>IFERROR(VLOOKUP($C30,'Proposed Rates'!$B:$J,AL$11,FALSE),0)</f>
        <v>0</v>
      </c>
      <c r="AM30" s="219">
        <f t="shared" ref="AM30:AM33" si="34">IF($D30="Monthly",1,IF($D30="per KWH",$F$10,0))</f>
        <v>750</v>
      </c>
      <c r="AN30" s="204">
        <f t="shared" ref="AN30:AN36" si="35">AM30*AL30</f>
        <v>0</v>
      </c>
      <c r="AO30" s="38"/>
      <c r="AP30" s="205">
        <f t="shared" si="21"/>
        <v>0</v>
      </c>
      <c r="AQ30" s="206" t="str">
        <f t="shared" si="22"/>
        <v/>
      </c>
      <c r="AR30" s="207"/>
    </row>
    <row r="31" spans="1:44" ht="12" customHeight="1" x14ac:dyDescent="0.2">
      <c r="A31" s="37"/>
      <c r="B31" s="208" t="s">
        <v>174</v>
      </c>
      <c r="C31" s="199" t="str">
        <f t="shared" si="23"/>
        <v>Residential.DVA Disposition Rate Rider Group 1 - 2024</v>
      </c>
      <c r="D31" s="200" t="s">
        <v>246</v>
      </c>
      <c r="E31" s="139"/>
      <c r="F31" s="218">
        <f>IFERROR(VLOOKUP($C31,'Proposed Rates'!$B:$J,F$11,FALSE),0)</f>
        <v>0</v>
      </c>
      <c r="G31" s="219">
        <f t="shared" si="24"/>
        <v>750</v>
      </c>
      <c r="H31" s="204">
        <f t="shared" si="25"/>
        <v>0</v>
      </c>
      <c r="I31" s="289"/>
      <c r="J31" s="218">
        <f>IFERROR(VLOOKUP($C31,'Proposed Rates'!$B:$J,J$11,FALSE),0)</f>
        <v>0</v>
      </c>
      <c r="K31" s="219">
        <f t="shared" si="26"/>
        <v>750</v>
      </c>
      <c r="L31" s="204">
        <f t="shared" si="27"/>
        <v>0</v>
      </c>
      <c r="M31" s="221"/>
      <c r="N31" s="205">
        <f t="shared" si="5"/>
        <v>0</v>
      </c>
      <c r="O31" s="206" t="str">
        <f t="shared" si="6"/>
        <v/>
      </c>
      <c r="P31" s="37"/>
      <c r="Q31" s="218">
        <f>IFERROR(VLOOKUP($C31,'Proposed Rates'!$B:$J,Q$11,FALSE),0)</f>
        <v>0</v>
      </c>
      <c r="R31" s="219">
        <f t="shared" si="28"/>
        <v>750</v>
      </c>
      <c r="S31" s="204">
        <f t="shared" si="29"/>
        <v>0</v>
      </c>
      <c r="T31" s="221"/>
      <c r="U31" s="205">
        <f t="shared" si="9"/>
        <v>0</v>
      </c>
      <c r="V31" s="206" t="str">
        <f t="shared" si="10"/>
        <v/>
      </c>
      <c r="W31" s="37"/>
      <c r="X31" s="218">
        <f>IFERROR(VLOOKUP($C31,'Proposed Rates'!$B:$J,X$11,FALSE),0)</f>
        <v>0</v>
      </c>
      <c r="Y31" s="219">
        <f t="shared" si="30"/>
        <v>750</v>
      </c>
      <c r="Z31" s="204">
        <f t="shared" si="31"/>
        <v>0</v>
      </c>
      <c r="AA31" s="221"/>
      <c r="AB31" s="205">
        <f t="shared" si="13"/>
        <v>0</v>
      </c>
      <c r="AC31" s="206" t="str">
        <f t="shared" si="14"/>
        <v/>
      </c>
      <c r="AD31" s="37"/>
      <c r="AE31" s="218">
        <f>IFERROR(VLOOKUP($C31,'Proposed Rates'!$B:$J,AE$11,FALSE),0)</f>
        <v>0</v>
      </c>
      <c r="AF31" s="219">
        <f t="shared" si="32"/>
        <v>750</v>
      </c>
      <c r="AG31" s="204">
        <f t="shared" si="33"/>
        <v>0</v>
      </c>
      <c r="AH31" s="221"/>
      <c r="AI31" s="205">
        <f t="shared" si="17"/>
        <v>0</v>
      </c>
      <c r="AJ31" s="206" t="str">
        <f t="shared" si="18"/>
        <v/>
      </c>
      <c r="AK31" s="37"/>
      <c r="AL31" s="218">
        <f>IFERROR(VLOOKUP($C31,'Proposed Rates'!$B:$J,AL$11,FALSE),0)</f>
        <v>0</v>
      </c>
      <c r="AM31" s="219">
        <f t="shared" si="34"/>
        <v>750</v>
      </c>
      <c r="AN31" s="204">
        <f t="shared" si="35"/>
        <v>0</v>
      </c>
      <c r="AO31" s="221"/>
      <c r="AP31" s="205">
        <f t="shared" si="21"/>
        <v>0</v>
      </c>
      <c r="AQ31" s="206" t="str">
        <f t="shared" si="22"/>
        <v/>
      </c>
      <c r="AR31" s="207"/>
    </row>
    <row r="32" spans="1:44" ht="12" customHeight="1" x14ac:dyDescent="0.2">
      <c r="A32" s="37"/>
      <c r="B32" s="208" t="s">
        <v>182</v>
      </c>
      <c r="C32" s="199" t="str">
        <f t="shared" si="23"/>
        <v>Residential.CBR Class B Rate Riders</v>
      </c>
      <c r="D32" s="200" t="s">
        <v>246</v>
      </c>
      <c r="E32" s="139"/>
      <c r="F32" s="218">
        <f>IFERROR(VLOOKUP($C32,'Proposed Rates'!$B:$J,F$11,FALSE),0)</f>
        <v>2.0000000000000001E-4</v>
      </c>
      <c r="G32" s="219">
        <f t="shared" si="24"/>
        <v>750</v>
      </c>
      <c r="H32" s="204">
        <f t="shared" si="25"/>
        <v>0.15</v>
      </c>
      <c r="I32" s="289"/>
      <c r="J32" s="218">
        <f>IFERROR(VLOOKUP($C32,'Proposed Rates'!$B:$J,J$11,FALSE),0)</f>
        <v>0</v>
      </c>
      <c r="K32" s="219">
        <f t="shared" si="26"/>
        <v>750</v>
      </c>
      <c r="L32" s="204">
        <f t="shared" si="27"/>
        <v>0</v>
      </c>
      <c r="M32" s="221"/>
      <c r="N32" s="205">
        <f t="shared" si="5"/>
        <v>-0.15</v>
      </c>
      <c r="O32" s="206">
        <f t="shared" si="6"/>
        <v>-1</v>
      </c>
      <c r="P32" s="37"/>
      <c r="Q32" s="218">
        <f>IFERROR(VLOOKUP($C32,'Proposed Rates'!$B:$J,Q$11,FALSE),0)</f>
        <v>0</v>
      </c>
      <c r="R32" s="219">
        <f t="shared" si="28"/>
        <v>750</v>
      </c>
      <c r="S32" s="204">
        <f t="shared" si="29"/>
        <v>0</v>
      </c>
      <c r="T32" s="221"/>
      <c r="U32" s="205">
        <f t="shared" si="9"/>
        <v>0</v>
      </c>
      <c r="V32" s="206" t="str">
        <f t="shared" si="10"/>
        <v/>
      </c>
      <c r="W32" s="37"/>
      <c r="X32" s="218">
        <f>IFERROR(VLOOKUP($C32,'Proposed Rates'!$B:$J,X$11,FALSE),0)</f>
        <v>0</v>
      </c>
      <c r="Y32" s="219">
        <f t="shared" si="30"/>
        <v>750</v>
      </c>
      <c r="Z32" s="204">
        <f t="shared" si="31"/>
        <v>0</v>
      </c>
      <c r="AA32" s="221"/>
      <c r="AB32" s="205">
        <f t="shared" si="13"/>
        <v>0</v>
      </c>
      <c r="AC32" s="206" t="str">
        <f t="shared" si="14"/>
        <v/>
      </c>
      <c r="AD32" s="37"/>
      <c r="AE32" s="218">
        <f>IFERROR(VLOOKUP($C32,'Proposed Rates'!$B:$J,AE$11,FALSE),0)</f>
        <v>0</v>
      </c>
      <c r="AF32" s="219">
        <f t="shared" si="32"/>
        <v>750</v>
      </c>
      <c r="AG32" s="204">
        <f t="shared" si="33"/>
        <v>0</v>
      </c>
      <c r="AH32" s="221"/>
      <c r="AI32" s="205">
        <f t="shared" si="17"/>
        <v>0</v>
      </c>
      <c r="AJ32" s="206" t="str">
        <f t="shared" si="18"/>
        <v/>
      </c>
      <c r="AK32" s="37"/>
      <c r="AL32" s="218">
        <f>IFERROR(VLOOKUP($C32,'Proposed Rates'!$B:$J,AL$11,FALSE),0)</f>
        <v>0</v>
      </c>
      <c r="AM32" s="219">
        <f t="shared" si="34"/>
        <v>750</v>
      </c>
      <c r="AN32" s="204">
        <f t="shared" si="35"/>
        <v>0</v>
      </c>
      <c r="AO32" s="221"/>
      <c r="AP32" s="205">
        <f t="shared" si="21"/>
        <v>0</v>
      </c>
      <c r="AQ32" s="206" t="str">
        <f t="shared" si="22"/>
        <v/>
      </c>
      <c r="AR32" s="207"/>
    </row>
    <row r="33" spans="1:44" ht="12" customHeight="1" x14ac:dyDescent="0.2">
      <c r="A33" s="37"/>
      <c r="B33" s="208" t="s">
        <v>249</v>
      </c>
      <c r="C33" s="199" t="str">
        <f t="shared" si="23"/>
        <v>Residential.GA Disposition Rate Rider-NonRPP</v>
      </c>
      <c r="D33" s="200" t="s">
        <v>246</v>
      </c>
      <c r="E33" s="139"/>
      <c r="F33" s="218">
        <f>IFERROR(VLOOKUP($C33,'Proposed Rates'!$B:$J,F$11,FALSE),0)</f>
        <v>0</v>
      </c>
      <c r="G33" s="219">
        <f t="shared" si="24"/>
        <v>750</v>
      </c>
      <c r="H33" s="204">
        <f t="shared" si="25"/>
        <v>0</v>
      </c>
      <c r="I33" s="289"/>
      <c r="J33" s="218">
        <f>IFERROR(VLOOKUP($C33,'Proposed Rates'!$B:$J,J$11,FALSE),0)</f>
        <v>0</v>
      </c>
      <c r="K33" s="219">
        <f t="shared" si="26"/>
        <v>750</v>
      </c>
      <c r="L33" s="204">
        <f t="shared" si="27"/>
        <v>0</v>
      </c>
      <c r="M33" s="221"/>
      <c r="N33" s="205">
        <f t="shared" si="5"/>
        <v>0</v>
      </c>
      <c r="O33" s="206" t="str">
        <f t="shared" si="6"/>
        <v/>
      </c>
      <c r="P33" s="37"/>
      <c r="Q33" s="218">
        <f>IFERROR(VLOOKUP($C33,'Proposed Rates'!$B:$J,Q$11,FALSE),0)</f>
        <v>0</v>
      </c>
      <c r="R33" s="219">
        <f t="shared" si="28"/>
        <v>750</v>
      </c>
      <c r="S33" s="204">
        <f t="shared" si="29"/>
        <v>0</v>
      </c>
      <c r="T33" s="221"/>
      <c r="U33" s="205">
        <f t="shared" si="9"/>
        <v>0</v>
      </c>
      <c r="V33" s="206" t="str">
        <f t="shared" si="10"/>
        <v/>
      </c>
      <c r="W33" s="37"/>
      <c r="X33" s="218">
        <f>IFERROR(VLOOKUP($C33,'Proposed Rates'!$B:$J,X$11,FALSE),0)</f>
        <v>0</v>
      </c>
      <c r="Y33" s="219">
        <f t="shared" si="30"/>
        <v>750</v>
      </c>
      <c r="Z33" s="204">
        <f t="shared" si="31"/>
        <v>0</v>
      </c>
      <c r="AA33" s="221"/>
      <c r="AB33" s="205">
        <f t="shared" si="13"/>
        <v>0</v>
      </c>
      <c r="AC33" s="206" t="str">
        <f t="shared" si="14"/>
        <v/>
      </c>
      <c r="AD33" s="37"/>
      <c r="AE33" s="218">
        <f>IFERROR(VLOOKUP($C33,'Proposed Rates'!$B:$J,AE$11,FALSE),0)</f>
        <v>0</v>
      </c>
      <c r="AF33" s="219">
        <f t="shared" si="32"/>
        <v>750</v>
      </c>
      <c r="AG33" s="204">
        <f t="shared" si="33"/>
        <v>0</v>
      </c>
      <c r="AH33" s="221"/>
      <c r="AI33" s="205">
        <f t="shared" si="17"/>
        <v>0</v>
      </c>
      <c r="AJ33" s="206" t="str">
        <f t="shared" si="18"/>
        <v/>
      </c>
      <c r="AK33" s="37"/>
      <c r="AL33" s="218">
        <f>IFERROR(VLOOKUP($C33,'Proposed Rates'!$B:$J,AL$11,FALSE),0)</f>
        <v>0</v>
      </c>
      <c r="AM33" s="219">
        <f t="shared" si="34"/>
        <v>750</v>
      </c>
      <c r="AN33" s="204">
        <f t="shared" si="35"/>
        <v>0</v>
      </c>
      <c r="AO33" s="221"/>
      <c r="AP33" s="205">
        <f t="shared" si="21"/>
        <v>0</v>
      </c>
      <c r="AQ33" s="206" t="str">
        <f t="shared" si="22"/>
        <v/>
      </c>
      <c r="AR33" s="207"/>
    </row>
    <row r="34" spans="1:44" ht="12" customHeight="1" x14ac:dyDescent="0.2">
      <c r="A34" s="37"/>
      <c r="B34" s="139" t="s">
        <v>207</v>
      </c>
      <c r="C34" s="199" t="str">
        <f t="shared" si="23"/>
        <v>Residential.Low Voltage Service Charge</v>
      </c>
      <c r="D34" s="200" t="s">
        <v>246</v>
      </c>
      <c r="E34" s="139"/>
      <c r="F34" s="222">
        <f>IFERROR(VLOOKUP($C34,'Proposed Rates'!$B:$J,F$11,FALSE),0)</f>
        <v>5.0000000000000002E-5</v>
      </c>
      <c r="G34" s="223">
        <f>$F$10*(1+F$63)</f>
        <v>775.35</v>
      </c>
      <c r="H34" s="204">
        <f t="shared" si="25"/>
        <v>3.8767500000000003E-2</v>
      </c>
      <c r="I34" s="38"/>
      <c r="J34" s="222">
        <f>IFERROR(VLOOKUP($C34,'Proposed Rates'!$B:$J,J$11,FALSE),0)</f>
        <v>6.0000000000000002E-5</v>
      </c>
      <c r="K34" s="223">
        <f>$F$10*(1+J$63)</f>
        <v>774.9</v>
      </c>
      <c r="L34" s="204">
        <f t="shared" si="27"/>
        <v>4.6494000000000001E-2</v>
      </c>
      <c r="M34" s="38"/>
      <c r="N34" s="205">
        <f t="shared" si="5"/>
        <v>7.7264999999999973E-3</v>
      </c>
      <c r="O34" s="206">
        <f t="shared" si="6"/>
        <v>0.19930354033662209</v>
      </c>
      <c r="P34" s="37"/>
      <c r="Q34" s="222">
        <f>IFERROR(VLOOKUP($C34,'Proposed Rates'!$B:$J,Q$11,FALSE),0)</f>
        <v>6.9999999999999994E-5</v>
      </c>
      <c r="R34" s="223">
        <f>$F$10*(1+Q$63)</f>
        <v>774.9</v>
      </c>
      <c r="S34" s="204">
        <f t="shared" si="29"/>
        <v>5.4242999999999993E-2</v>
      </c>
      <c r="T34" s="38"/>
      <c r="U34" s="205">
        <f t="shared" si="9"/>
        <v>7.748999999999992E-3</v>
      </c>
      <c r="V34" s="206">
        <f t="shared" si="10"/>
        <v>0.16666666666666649</v>
      </c>
      <c r="W34" s="37"/>
      <c r="X34" s="222">
        <f>IFERROR(VLOOKUP($C34,'Proposed Rates'!$B:$J,X$11,FALSE),0)</f>
        <v>6.9999999999999994E-5</v>
      </c>
      <c r="Y34" s="223">
        <f>$F$10*(1+X$63)</f>
        <v>774.9</v>
      </c>
      <c r="Z34" s="204">
        <f t="shared" si="31"/>
        <v>5.4242999999999993E-2</v>
      </c>
      <c r="AA34" s="38"/>
      <c r="AB34" s="205">
        <f t="shared" si="13"/>
        <v>0</v>
      </c>
      <c r="AC34" s="206">
        <f t="shared" si="14"/>
        <v>0</v>
      </c>
      <c r="AD34" s="37"/>
      <c r="AE34" s="222">
        <f>IFERROR(VLOOKUP($C34,'Proposed Rates'!$B:$J,AE$11,FALSE),0)</f>
        <v>6.9999999999999994E-5</v>
      </c>
      <c r="AF34" s="223">
        <f>$F$10*(1+AE$63)</f>
        <v>774.9</v>
      </c>
      <c r="AG34" s="204">
        <f t="shared" si="33"/>
        <v>5.4242999999999993E-2</v>
      </c>
      <c r="AH34" s="38"/>
      <c r="AI34" s="205">
        <f t="shared" si="17"/>
        <v>0</v>
      </c>
      <c r="AJ34" s="206">
        <f t="shared" si="18"/>
        <v>0</v>
      </c>
      <c r="AK34" s="37"/>
      <c r="AL34" s="222">
        <f>IFERROR(VLOOKUP($C34,'Proposed Rates'!$B:$J,AL$11,FALSE),0)</f>
        <v>6.9999999999999994E-5</v>
      </c>
      <c r="AM34" s="223">
        <f>$F$10*(1+AL$63)</f>
        <v>774.9</v>
      </c>
      <c r="AN34" s="204">
        <f t="shared" si="35"/>
        <v>5.4242999999999993E-2</v>
      </c>
      <c r="AO34" s="38"/>
      <c r="AP34" s="205">
        <f t="shared" si="21"/>
        <v>0</v>
      </c>
      <c r="AQ34" s="206">
        <f t="shared" si="22"/>
        <v>0</v>
      </c>
      <c r="AR34" s="207"/>
    </row>
    <row r="35" spans="1:44" ht="12" customHeight="1" x14ac:dyDescent="0.2">
      <c r="A35" s="37"/>
      <c r="B35" s="139" t="s">
        <v>250</v>
      </c>
      <c r="C35" s="199" t="str">
        <f t="shared" si="23"/>
        <v>Residential.Line Losses on Cost of Power</v>
      </c>
      <c r="D35" s="200" t="s">
        <v>246</v>
      </c>
      <c r="E35" s="139"/>
      <c r="F35" s="224">
        <f>'Proposed Rates'!$K$249*F$44+'Proposed Rates'!$K$250*F$45+'Proposed Rates'!$K$251*F$46</f>
        <v>9.9039999999999989E-2</v>
      </c>
      <c r="G35" s="225">
        <f>$F$10*(1+F$63)-$F$10</f>
        <v>25.350000000000023</v>
      </c>
      <c r="H35" s="204">
        <f t="shared" si="25"/>
        <v>2.510664000000002</v>
      </c>
      <c r="I35" s="38"/>
      <c r="J35" s="224">
        <f>'Proposed Rates'!$K$249*J$44+'Proposed Rates'!$K$250*J$45+'Proposed Rates'!$K$251*J$46</f>
        <v>9.9039999999999989E-2</v>
      </c>
      <c r="K35" s="225">
        <f>$F$10*(1+J$63)-$F$10</f>
        <v>24.899999999999977</v>
      </c>
      <c r="L35" s="204">
        <f t="shared" si="27"/>
        <v>2.4660959999999976</v>
      </c>
      <c r="M35" s="38"/>
      <c r="N35" s="205">
        <f t="shared" si="5"/>
        <v>-4.4568000000004382E-2</v>
      </c>
      <c r="O35" s="206">
        <f t="shared" si="6"/>
        <v>-1.775147928994256E-2</v>
      </c>
      <c r="P35" s="37"/>
      <c r="Q35" s="224">
        <f>'Proposed Rates'!$K$249*Q$44+'Proposed Rates'!$K$250*Q$45+'Proposed Rates'!$K$251*Q$46</f>
        <v>9.9039999999999989E-2</v>
      </c>
      <c r="R35" s="225">
        <f>$F$10*(1+Q$63)-$F$10</f>
        <v>24.899999999999977</v>
      </c>
      <c r="S35" s="204">
        <f t="shared" si="29"/>
        <v>2.4660959999999976</v>
      </c>
      <c r="T35" s="38"/>
      <c r="U35" s="205">
        <f t="shared" si="9"/>
        <v>0</v>
      </c>
      <c r="V35" s="206">
        <f t="shared" si="10"/>
        <v>0</v>
      </c>
      <c r="W35" s="37"/>
      <c r="X35" s="224">
        <f>'Proposed Rates'!$K$249*X$44+'Proposed Rates'!$K$250*X$45+'Proposed Rates'!$K$251*X$46</f>
        <v>9.9039999999999989E-2</v>
      </c>
      <c r="Y35" s="225">
        <f>$F$10*(1+X$63)-$F$10</f>
        <v>24.899999999999977</v>
      </c>
      <c r="Z35" s="204">
        <f t="shared" si="31"/>
        <v>2.4660959999999976</v>
      </c>
      <c r="AA35" s="38"/>
      <c r="AB35" s="205">
        <f t="shared" si="13"/>
        <v>0</v>
      </c>
      <c r="AC35" s="206">
        <f t="shared" si="14"/>
        <v>0</v>
      </c>
      <c r="AD35" s="37"/>
      <c r="AE35" s="224">
        <f>'Proposed Rates'!$K$249*AE$44+'Proposed Rates'!$K$250*AE$45+'Proposed Rates'!$K$251*AE$46</f>
        <v>9.9039999999999989E-2</v>
      </c>
      <c r="AF35" s="225">
        <f>$F$10*(1+AE$63)-$F$10</f>
        <v>24.899999999999977</v>
      </c>
      <c r="AG35" s="204">
        <f t="shared" si="33"/>
        <v>2.4660959999999976</v>
      </c>
      <c r="AH35" s="38"/>
      <c r="AI35" s="205">
        <f t="shared" si="17"/>
        <v>0</v>
      </c>
      <c r="AJ35" s="206">
        <f t="shared" si="18"/>
        <v>0</v>
      </c>
      <c r="AK35" s="37"/>
      <c r="AL35" s="224">
        <f>'Proposed Rates'!$K$249*AL$44+'Proposed Rates'!$K$250*AL$45+'Proposed Rates'!$K$251*AL$46</f>
        <v>9.9039999999999989E-2</v>
      </c>
      <c r="AM35" s="225">
        <f>$F$10*(1+AL$63)-$F$10</f>
        <v>24.899999999999977</v>
      </c>
      <c r="AN35" s="204">
        <f t="shared" si="35"/>
        <v>2.4660959999999976</v>
      </c>
      <c r="AO35" s="38"/>
      <c r="AP35" s="205">
        <f t="shared" si="21"/>
        <v>0</v>
      </c>
      <c r="AQ35" s="206">
        <f t="shared" si="22"/>
        <v>0</v>
      </c>
      <c r="AR35" s="207"/>
    </row>
    <row r="36" spans="1:44" ht="12" customHeight="1" x14ac:dyDescent="0.2">
      <c r="A36" s="37"/>
      <c r="B36" s="139" t="s">
        <v>209</v>
      </c>
      <c r="C36" s="199" t="str">
        <f t="shared" si="23"/>
        <v>Residential.Smart Meter Entity Charge</v>
      </c>
      <c r="D36" s="200" t="s">
        <v>244</v>
      </c>
      <c r="E36" s="139"/>
      <c r="F36" s="201">
        <f>IFERROR(VLOOKUP($C36,'Proposed Rates'!$B:$J,F$11,FALSE),0)</f>
        <v>0.42</v>
      </c>
      <c r="G36" s="219">
        <f>IF($D36="Monthly",1,IF($D36="per KWH",$F$10,0))</f>
        <v>1</v>
      </c>
      <c r="H36" s="204">
        <f t="shared" si="25"/>
        <v>0.42</v>
      </c>
      <c r="I36" s="38"/>
      <c r="J36" s="201">
        <f>IFERROR(VLOOKUP($C36,'Proposed Rates'!$B:$J,J$11,FALSE),0)</f>
        <v>0.42</v>
      </c>
      <c r="K36" s="219">
        <f>IF($D36="Monthly",1,IF($D36="per KWH",$F$10,0))</f>
        <v>1</v>
      </c>
      <c r="L36" s="204">
        <f t="shared" si="27"/>
        <v>0.42</v>
      </c>
      <c r="M36" s="38"/>
      <c r="N36" s="205">
        <f t="shared" si="5"/>
        <v>0</v>
      </c>
      <c r="O36" s="206">
        <f t="shared" si="6"/>
        <v>0</v>
      </c>
      <c r="P36" s="37"/>
      <c r="Q36" s="201">
        <f>IFERROR(VLOOKUP($C36,'Proposed Rates'!$B:$J,Q$11,FALSE),0)</f>
        <v>0.42</v>
      </c>
      <c r="R36" s="219">
        <f>IF($D36="Monthly",1,IF($D36="per KWH",$F$10,0))</f>
        <v>1</v>
      </c>
      <c r="S36" s="204">
        <f t="shared" si="29"/>
        <v>0.42</v>
      </c>
      <c r="T36" s="38"/>
      <c r="U36" s="205">
        <f t="shared" si="9"/>
        <v>0</v>
      </c>
      <c r="V36" s="206">
        <f t="shared" si="10"/>
        <v>0</v>
      </c>
      <c r="W36" s="37"/>
      <c r="X36" s="201">
        <f>IFERROR(VLOOKUP($C36,'Proposed Rates'!$B:$J,X$11,FALSE),0)</f>
        <v>0.43</v>
      </c>
      <c r="Y36" s="219">
        <f>IF($D36="Monthly",1,IF($D36="per KWH",$F$10,0))</f>
        <v>1</v>
      </c>
      <c r="Z36" s="204">
        <f t="shared" si="31"/>
        <v>0.43</v>
      </c>
      <c r="AA36" s="38"/>
      <c r="AB36" s="205">
        <f t="shared" si="13"/>
        <v>1.0000000000000009E-2</v>
      </c>
      <c r="AC36" s="206">
        <f t="shared" si="14"/>
        <v>2.3809523809523832E-2</v>
      </c>
      <c r="AD36" s="37"/>
      <c r="AE36" s="201">
        <f>IFERROR(VLOOKUP($C36,'Proposed Rates'!$B:$J,AE$11,FALSE),0)</f>
        <v>0.44</v>
      </c>
      <c r="AF36" s="219">
        <f>IF($D36="Monthly",1,IF($D36="per KWH",$F$10,0))</f>
        <v>1</v>
      </c>
      <c r="AG36" s="204">
        <f t="shared" si="33"/>
        <v>0.44</v>
      </c>
      <c r="AH36" s="38"/>
      <c r="AI36" s="205">
        <f t="shared" si="17"/>
        <v>1.0000000000000009E-2</v>
      </c>
      <c r="AJ36" s="206">
        <f t="shared" si="18"/>
        <v>2.3255813953488393E-2</v>
      </c>
      <c r="AK36" s="37"/>
      <c r="AL36" s="201">
        <f>IFERROR(VLOOKUP($C36,'Proposed Rates'!$B:$J,AL$11,FALSE),0)</f>
        <v>0.45</v>
      </c>
      <c r="AM36" s="219">
        <f>IF($D36="Monthly",1,IF($D36="per KWH",$F$10,0))</f>
        <v>1</v>
      </c>
      <c r="AN36" s="204">
        <f t="shared" si="35"/>
        <v>0.45</v>
      </c>
      <c r="AO36" s="38"/>
      <c r="AP36" s="205">
        <f t="shared" si="21"/>
        <v>1.0000000000000009E-2</v>
      </c>
      <c r="AQ36" s="206">
        <f t="shared" si="22"/>
        <v>2.2727272727272749E-2</v>
      </c>
      <c r="AR36" s="207"/>
    </row>
    <row r="37" spans="1:44" ht="12" customHeight="1" x14ac:dyDescent="0.2">
      <c r="A37" s="37"/>
      <c r="B37" s="209" t="s">
        <v>251</v>
      </c>
      <c r="C37" s="226"/>
      <c r="D37" s="226"/>
      <c r="E37" s="226"/>
      <c r="F37" s="227"/>
      <c r="G37" s="228"/>
      <c r="H37" s="213">
        <f>SUM(H30:H36)+H29</f>
        <v>37.479431499999997</v>
      </c>
      <c r="I37" s="229"/>
      <c r="J37" s="227"/>
      <c r="K37" s="228"/>
      <c r="L37" s="306">
        <f>SUM(L30:L36)+L29</f>
        <v>43.522590000000001</v>
      </c>
      <c r="M37" s="229"/>
      <c r="N37" s="215">
        <f t="shared" si="5"/>
        <v>6.0431585000000041</v>
      </c>
      <c r="O37" s="216">
        <f t="shared" si="6"/>
        <v>0.16123933203202415</v>
      </c>
      <c r="P37" s="37"/>
      <c r="Q37" s="227"/>
      <c r="R37" s="228"/>
      <c r="S37" s="213">
        <f>SUM(S30:S36)+S29</f>
        <v>47.320338999999997</v>
      </c>
      <c r="T37" s="229"/>
      <c r="U37" s="215">
        <f t="shared" si="9"/>
        <v>3.797748999999996</v>
      </c>
      <c r="V37" s="216">
        <f t="shared" si="10"/>
        <v>8.7259260076204007E-2</v>
      </c>
      <c r="W37" s="37"/>
      <c r="X37" s="227"/>
      <c r="Y37" s="228"/>
      <c r="Z37" s="213">
        <f>SUM(Z30:Z36)+Z29</f>
        <v>50.640338999999997</v>
      </c>
      <c r="AA37" s="229"/>
      <c r="AB37" s="215">
        <f t="shared" si="13"/>
        <v>3.3200000000000003</v>
      </c>
      <c r="AC37" s="216">
        <f t="shared" si="14"/>
        <v>7.0160105995859423E-2</v>
      </c>
      <c r="AD37" s="37"/>
      <c r="AE37" s="227"/>
      <c r="AF37" s="228"/>
      <c r="AG37" s="213">
        <f>SUM(AG30:AG36)+AG29</f>
        <v>53.370338999999994</v>
      </c>
      <c r="AH37" s="229"/>
      <c r="AI37" s="215">
        <f t="shared" si="17"/>
        <v>2.7299999999999969</v>
      </c>
      <c r="AJ37" s="216">
        <f t="shared" si="18"/>
        <v>5.3909591718965331E-2</v>
      </c>
      <c r="AK37" s="37"/>
      <c r="AL37" s="227"/>
      <c r="AM37" s="228"/>
      <c r="AN37" s="213">
        <f>SUM(AN30:AN36)+AN29</f>
        <v>56.120338999999994</v>
      </c>
      <c r="AO37" s="229"/>
      <c r="AP37" s="215">
        <f t="shared" si="21"/>
        <v>2.75</v>
      </c>
      <c r="AQ37" s="216">
        <f t="shared" si="22"/>
        <v>5.1526747843966297E-2</v>
      </c>
      <c r="AR37" s="217"/>
    </row>
    <row r="38" spans="1:44" ht="12" customHeight="1" x14ac:dyDescent="0.2">
      <c r="A38" s="37"/>
      <c r="B38" s="38" t="s">
        <v>193</v>
      </c>
      <c r="C38" s="199" t="str">
        <f t="shared" ref="C38:C39" si="36">D$6&amp;"."&amp;B38</f>
        <v>Residential.RTSR - Network</v>
      </c>
      <c r="D38" s="230" t="s">
        <v>246</v>
      </c>
      <c r="E38" s="38"/>
      <c r="F38" s="218">
        <f>IFERROR(VLOOKUP($C38,'Proposed Rates'!$B:$J,F$11,FALSE),0)</f>
        <v>1.26E-2</v>
      </c>
      <c r="G38" s="223">
        <f t="shared" ref="G38:G39" si="37">$F$10*(1+F$63)</f>
        <v>775.35</v>
      </c>
      <c r="H38" s="204">
        <f t="shared" ref="H38:H39" si="38">G38*F38</f>
        <v>9.7694100000000006</v>
      </c>
      <c r="I38" s="38"/>
      <c r="J38" s="218">
        <f>IFERROR(VLOOKUP($C38,'Proposed Rates'!$B:$J,J$11,FALSE),0)</f>
        <v>1.3299999999999999E-2</v>
      </c>
      <c r="K38" s="223">
        <f t="shared" ref="K38:K39" si="39">$F$10*(1+J$63)</f>
        <v>774.9</v>
      </c>
      <c r="L38" s="204">
        <f t="shared" ref="L38:L39" si="40">K38*J38</f>
        <v>10.30617</v>
      </c>
      <c r="M38" s="38"/>
      <c r="N38" s="205">
        <f t="shared" si="5"/>
        <v>0.53675999999999924</v>
      </c>
      <c r="O38" s="206">
        <f t="shared" si="6"/>
        <v>5.4942928999806455E-2</v>
      </c>
      <c r="P38" s="37"/>
      <c r="Q38" s="218">
        <f>IFERROR(VLOOKUP($C38,'Proposed Rates'!$B:$J,Q$11,FALSE),0)</f>
        <v>1.3299999999999999E-2</v>
      </c>
      <c r="R38" s="223">
        <f t="shared" ref="R38:R39" si="41">$F$10*(1+Q$63)</f>
        <v>774.9</v>
      </c>
      <c r="S38" s="204">
        <f t="shared" ref="S38:S39" si="42">R38*Q38</f>
        <v>10.30617</v>
      </c>
      <c r="T38" s="38"/>
      <c r="U38" s="205">
        <f t="shared" si="9"/>
        <v>0</v>
      </c>
      <c r="V38" s="206">
        <f t="shared" si="10"/>
        <v>0</v>
      </c>
      <c r="W38" s="37"/>
      <c r="X38" s="218">
        <f>IFERROR(VLOOKUP($C38,'Proposed Rates'!$B:$J,X$11,FALSE),0)</f>
        <v>1.3299999999999999E-2</v>
      </c>
      <c r="Y38" s="223">
        <f t="shared" ref="Y38:Y39" si="43">$F$10*(1+X$63)</f>
        <v>774.9</v>
      </c>
      <c r="Z38" s="204">
        <f t="shared" ref="Z38:Z39" si="44">Y38*X38</f>
        <v>10.30617</v>
      </c>
      <c r="AA38" s="38"/>
      <c r="AB38" s="205">
        <f t="shared" si="13"/>
        <v>0</v>
      </c>
      <c r="AC38" s="206">
        <f t="shared" si="14"/>
        <v>0</v>
      </c>
      <c r="AD38" s="37"/>
      <c r="AE38" s="218">
        <f>IFERROR(VLOOKUP($C38,'Proposed Rates'!$B:$J,AE$11,FALSE),0)</f>
        <v>1.3299999999999999E-2</v>
      </c>
      <c r="AF38" s="223">
        <f t="shared" ref="AF38:AF39" si="45">$F$10*(1+AE$63)</f>
        <v>774.9</v>
      </c>
      <c r="AG38" s="204">
        <f t="shared" ref="AG38:AG39" si="46">AF38*AE38</f>
        <v>10.30617</v>
      </c>
      <c r="AH38" s="38"/>
      <c r="AI38" s="205">
        <f t="shared" si="17"/>
        <v>0</v>
      </c>
      <c r="AJ38" s="206">
        <f t="shared" si="18"/>
        <v>0</v>
      </c>
      <c r="AK38" s="37"/>
      <c r="AL38" s="218">
        <f>IFERROR(VLOOKUP($C38,'Proposed Rates'!$B:$J,AL$11,FALSE),0)</f>
        <v>1.3299999999999999E-2</v>
      </c>
      <c r="AM38" s="223">
        <f t="shared" ref="AM38:AM39" si="47">$F$10*(1+AL$63)</f>
        <v>774.9</v>
      </c>
      <c r="AN38" s="204">
        <f t="shared" ref="AN38:AN39" si="48">AM38*AL38</f>
        <v>10.30617</v>
      </c>
      <c r="AO38" s="38"/>
      <c r="AP38" s="205">
        <f t="shared" si="21"/>
        <v>0</v>
      </c>
      <c r="AQ38" s="206">
        <f t="shared" si="22"/>
        <v>0</v>
      </c>
      <c r="AR38" s="207"/>
    </row>
    <row r="39" spans="1:44" ht="12" customHeight="1" x14ac:dyDescent="0.2">
      <c r="A39" s="37"/>
      <c r="B39" s="38" t="s">
        <v>194</v>
      </c>
      <c r="C39" s="199" t="str">
        <f t="shared" si="36"/>
        <v>Residential.RTSR - Line and Transformation Connection</v>
      </c>
      <c r="D39" s="230" t="s">
        <v>246</v>
      </c>
      <c r="E39" s="38"/>
      <c r="F39" s="218">
        <f>IFERROR(VLOOKUP($C39,'Proposed Rates'!$B:$J,F$11,FALSE),0)</f>
        <v>7.1999999999999998E-3</v>
      </c>
      <c r="G39" s="223">
        <f t="shared" si="37"/>
        <v>775.35</v>
      </c>
      <c r="H39" s="204">
        <f t="shared" si="38"/>
        <v>5.5825199999999997</v>
      </c>
      <c r="I39" s="38"/>
      <c r="J39" s="218">
        <f>IFERROR(VLOOKUP($C39,'Proposed Rates'!$B:$J,J$11,FALSE),0)</f>
        <v>7.4000000000000003E-3</v>
      </c>
      <c r="K39" s="223">
        <f t="shared" si="39"/>
        <v>774.9</v>
      </c>
      <c r="L39" s="204">
        <f t="shared" si="40"/>
        <v>5.7342599999999999</v>
      </c>
      <c r="M39" s="38"/>
      <c r="N39" s="205">
        <f t="shared" si="5"/>
        <v>0.15174000000000021</v>
      </c>
      <c r="O39" s="206">
        <f t="shared" si="6"/>
        <v>2.7181272973495881E-2</v>
      </c>
      <c r="P39" s="37"/>
      <c r="Q39" s="218">
        <f>IFERROR(VLOOKUP($C39,'Proposed Rates'!$B:$J,Q$11,FALSE),0)</f>
        <v>7.4000000000000003E-3</v>
      </c>
      <c r="R39" s="223">
        <f t="shared" si="41"/>
        <v>774.9</v>
      </c>
      <c r="S39" s="204">
        <f t="shared" si="42"/>
        <v>5.7342599999999999</v>
      </c>
      <c r="T39" s="38"/>
      <c r="U39" s="205">
        <f t="shared" si="9"/>
        <v>0</v>
      </c>
      <c r="V39" s="206">
        <f t="shared" si="10"/>
        <v>0</v>
      </c>
      <c r="W39" s="37"/>
      <c r="X39" s="218">
        <f>IFERROR(VLOOKUP($C39,'Proposed Rates'!$B:$J,X$11,FALSE),0)</f>
        <v>7.4000000000000003E-3</v>
      </c>
      <c r="Y39" s="223">
        <f t="shared" si="43"/>
        <v>774.9</v>
      </c>
      <c r="Z39" s="204">
        <f t="shared" si="44"/>
        <v>5.7342599999999999</v>
      </c>
      <c r="AA39" s="38"/>
      <c r="AB39" s="205">
        <f t="shared" si="13"/>
        <v>0</v>
      </c>
      <c r="AC39" s="206">
        <f t="shared" si="14"/>
        <v>0</v>
      </c>
      <c r="AD39" s="37"/>
      <c r="AE39" s="218">
        <f>IFERROR(VLOOKUP($C39,'Proposed Rates'!$B:$J,AE$11,FALSE),0)</f>
        <v>7.4000000000000003E-3</v>
      </c>
      <c r="AF39" s="223">
        <f t="shared" si="45"/>
        <v>774.9</v>
      </c>
      <c r="AG39" s="204">
        <f t="shared" si="46"/>
        <v>5.7342599999999999</v>
      </c>
      <c r="AH39" s="38"/>
      <c r="AI39" s="205">
        <f t="shared" si="17"/>
        <v>0</v>
      </c>
      <c r="AJ39" s="206">
        <f t="shared" si="18"/>
        <v>0</v>
      </c>
      <c r="AK39" s="37"/>
      <c r="AL39" s="218">
        <f>IFERROR(VLOOKUP($C39,'Proposed Rates'!$B:$J,AL$11,FALSE),0)</f>
        <v>7.4000000000000003E-3</v>
      </c>
      <c r="AM39" s="223">
        <f t="shared" si="47"/>
        <v>774.9</v>
      </c>
      <c r="AN39" s="204">
        <f t="shared" si="48"/>
        <v>5.7342599999999999</v>
      </c>
      <c r="AO39" s="38"/>
      <c r="AP39" s="205">
        <f t="shared" si="21"/>
        <v>0</v>
      </c>
      <c r="AQ39" s="206">
        <f t="shared" si="22"/>
        <v>0</v>
      </c>
      <c r="AR39" s="207"/>
    </row>
    <row r="40" spans="1:44" ht="12" customHeight="1" x14ac:dyDescent="0.2">
      <c r="A40" s="37"/>
      <c r="B40" s="209" t="s">
        <v>252</v>
      </c>
      <c r="C40" s="231"/>
      <c r="D40" s="231"/>
      <c r="E40" s="231"/>
      <c r="F40" s="232"/>
      <c r="G40" s="233"/>
      <c r="H40" s="213">
        <f>SUM(H37:H39)</f>
        <v>52.8313615</v>
      </c>
      <c r="I40" s="214"/>
      <c r="J40" s="232"/>
      <c r="K40" s="233"/>
      <c r="L40" s="306">
        <f>SUM(L37:L39)</f>
        <v>59.563020000000002</v>
      </c>
      <c r="M40" s="214"/>
      <c r="N40" s="215">
        <f t="shared" si="5"/>
        <v>6.7316585000000018</v>
      </c>
      <c r="O40" s="216">
        <f t="shared" si="6"/>
        <v>0.12741785009648107</v>
      </c>
      <c r="P40" s="37"/>
      <c r="Q40" s="232"/>
      <c r="R40" s="233"/>
      <c r="S40" s="213">
        <f>SUM(S37:S39)</f>
        <v>63.360768999999998</v>
      </c>
      <c r="T40" s="214"/>
      <c r="U40" s="215">
        <f t="shared" si="9"/>
        <v>3.797748999999996</v>
      </c>
      <c r="V40" s="216">
        <f t="shared" si="10"/>
        <v>6.3760182072702093E-2</v>
      </c>
      <c r="W40" s="37"/>
      <c r="X40" s="232"/>
      <c r="Y40" s="233"/>
      <c r="Z40" s="213">
        <f>SUM(Z37:Z39)</f>
        <v>66.680768999999998</v>
      </c>
      <c r="AA40" s="214"/>
      <c r="AB40" s="215">
        <f t="shared" si="13"/>
        <v>3.3200000000000003</v>
      </c>
      <c r="AC40" s="216">
        <f t="shared" si="14"/>
        <v>5.2398353940432768E-2</v>
      </c>
      <c r="AD40" s="37"/>
      <c r="AE40" s="232"/>
      <c r="AF40" s="233"/>
      <c r="AG40" s="213">
        <f>SUM(AG37:AG39)</f>
        <v>69.410769000000002</v>
      </c>
      <c r="AH40" s="214"/>
      <c r="AI40" s="215">
        <f t="shared" si="17"/>
        <v>2.730000000000004</v>
      </c>
      <c r="AJ40" s="216">
        <f t="shared" si="18"/>
        <v>4.094133947375448E-2</v>
      </c>
      <c r="AK40" s="37"/>
      <c r="AL40" s="232"/>
      <c r="AM40" s="233"/>
      <c r="AN40" s="213">
        <f>SUM(AN37:AN39)</f>
        <v>72.160769000000002</v>
      </c>
      <c r="AO40" s="214"/>
      <c r="AP40" s="215">
        <f t="shared" si="21"/>
        <v>2.75</v>
      </c>
      <c r="AQ40" s="216">
        <f t="shared" si="22"/>
        <v>3.9619212402040957E-2</v>
      </c>
      <c r="AR40" s="217"/>
    </row>
    <row r="41" spans="1:44" ht="12" customHeight="1" x14ac:dyDescent="0.2">
      <c r="A41" s="37"/>
      <c r="B41" s="139" t="s">
        <v>195</v>
      </c>
      <c r="C41" s="199" t="str">
        <f t="shared" ref="C41:C48" si="49">D$6&amp;"."&amp;B41</f>
        <v>Residential.Wholesale Market Service Charge (WMSC)</v>
      </c>
      <c r="D41" s="200" t="s">
        <v>246</v>
      </c>
      <c r="E41" s="139"/>
      <c r="F41" s="218">
        <f>IFERROR(VLOOKUP($C41,'Proposed Rates'!$B:$J,F$11,FALSE),0)</f>
        <v>4.4999999999999997E-3</v>
      </c>
      <c r="G41" s="223">
        <f t="shared" ref="G41:G42" si="50">$F$10*(1+F$63)</f>
        <v>775.35</v>
      </c>
      <c r="H41" s="204">
        <f t="shared" ref="H41:H48" si="51">G41*F41</f>
        <v>3.4890749999999997</v>
      </c>
      <c r="I41" s="38"/>
      <c r="J41" s="218">
        <f>IFERROR(VLOOKUP($C41,'Proposed Rates'!$B:$J,J$11,FALSE),0)</f>
        <v>4.4999999999999997E-3</v>
      </c>
      <c r="K41" s="223">
        <f t="shared" ref="K41:K42" si="52">$F$10*(1+J$63)</f>
        <v>774.9</v>
      </c>
      <c r="L41" s="204">
        <f t="shared" ref="L41:L48" si="53">K41*J41</f>
        <v>3.4870499999999995</v>
      </c>
      <c r="M41" s="38"/>
      <c r="N41" s="205">
        <f t="shared" si="5"/>
        <v>-2.0250000000001656E-3</v>
      </c>
      <c r="O41" s="206">
        <f t="shared" si="6"/>
        <v>-5.803830528149053E-4</v>
      </c>
      <c r="P41" s="37"/>
      <c r="Q41" s="218">
        <f>IFERROR(VLOOKUP($C41,'Proposed Rates'!$B:$J,Q$11,FALSE),0)</f>
        <v>4.4999999999999997E-3</v>
      </c>
      <c r="R41" s="223">
        <f t="shared" ref="R41:R42" si="54">$F$10*(1+Q$63)</f>
        <v>774.9</v>
      </c>
      <c r="S41" s="204">
        <f t="shared" ref="S41:S48" si="55">R41*Q41</f>
        <v>3.4870499999999995</v>
      </c>
      <c r="T41" s="38"/>
      <c r="U41" s="205">
        <f t="shared" si="9"/>
        <v>0</v>
      </c>
      <c r="V41" s="206">
        <f t="shared" si="10"/>
        <v>0</v>
      </c>
      <c r="W41" s="37"/>
      <c r="X41" s="218">
        <f>IFERROR(VLOOKUP($C41,'Proposed Rates'!$B:$J,X$11,FALSE),0)</f>
        <v>4.4999999999999997E-3</v>
      </c>
      <c r="Y41" s="223">
        <f t="shared" ref="Y41:Y42" si="56">$F$10*(1+X$63)</f>
        <v>774.9</v>
      </c>
      <c r="Z41" s="204">
        <f t="shared" ref="Z41:Z48" si="57">Y41*X41</f>
        <v>3.4870499999999995</v>
      </c>
      <c r="AA41" s="38"/>
      <c r="AB41" s="205">
        <f t="shared" si="13"/>
        <v>0</v>
      </c>
      <c r="AC41" s="206">
        <f t="shared" si="14"/>
        <v>0</v>
      </c>
      <c r="AD41" s="37"/>
      <c r="AE41" s="218">
        <f>IFERROR(VLOOKUP($C41,'Proposed Rates'!$B:$J,AE$11,FALSE),0)</f>
        <v>4.4999999999999997E-3</v>
      </c>
      <c r="AF41" s="223">
        <f t="shared" ref="AF41:AF42" si="58">$F$10*(1+AE$63)</f>
        <v>774.9</v>
      </c>
      <c r="AG41" s="204">
        <f t="shared" ref="AG41:AG48" si="59">AF41*AE41</f>
        <v>3.4870499999999995</v>
      </c>
      <c r="AH41" s="38"/>
      <c r="AI41" s="205">
        <f t="shared" si="17"/>
        <v>0</v>
      </c>
      <c r="AJ41" s="206">
        <f t="shared" si="18"/>
        <v>0</v>
      </c>
      <c r="AK41" s="37"/>
      <c r="AL41" s="218">
        <f>IFERROR(VLOOKUP($C41,'Proposed Rates'!$B:$J,AL$11,FALSE),0)</f>
        <v>4.4999999999999997E-3</v>
      </c>
      <c r="AM41" s="223">
        <f t="shared" ref="AM41:AM42" si="60">$F$10*(1+AL$63)</f>
        <v>774.9</v>
      </c>
      <c r="AN41" s="204">
        <f t="shared" ref="AN41:AN48" si="61">AM41*AL41</f>
        <v>3.4870499999999995</v>
      </c>
      <c r="AO41" s="38"/>
      <c r="AP41" s="205">
        <f t="shared" si="21"/>
        <v>0</v>
      </c>
      <c r="AQ41" s="206">
        <f t="shared" si="22"/>
        <v>0</v>
      </c>
      <c r="AR41" s="207"/>
    </row>
    <row r="42" spans="1:44" ht="12" customHeight="1" x14ac:dyDescent="0.2">
      <c r="A42" s="37"/>
      <c r="B42" s="139" t="s">
        <v>196</v>
      </c>
      <c r="C42" s="199" t="str">
        <f t="shared" si="49"/>
        <v>Residential.Rural and Remote Rate Protection (RRRP)</v>
      </c>
      <c r="D42" s="200" t="s">
        <v>246</v>
      </c>
      <c r="E42" s="139"/>
      <c r="F42" s="218">
        <f>IFERROR(VLOOKUP($C42,'Proposed Rates'!$B:$J,F$11,FALSE),0)</f>
        <v>1.5E-3</v>
      </c>
      <c r="G42" s="223">
        <f t="shared" si="50"/>
        <v>775.35</v>
      </c>
      <c r="H42" s="204">
        <f t="shared" si="51"/>
        <v>1.163025</v>
      </c>
      <c r="I42" s="38"/>
      <c r="J42" s="218">
        <f>IFERROR(VLOOKUP($C42,'Proposed Rates'!$B:$J,J$11,FALSE),0)</f>
        <v>1.5E-3</v>
      </c>
      <c r="K42" s="223">
        <f t="shared" si="52"/>
        <v>774.9</v>
      </c>
      <c r="L42" s="204">
        <f t="shared" si="53"/>
        <v>1.16235</v>
      </c>
      <c r="M42" s="38"/>
      <c r="N42" s="205">
        <f t="shared" si="5"/>
        <v>-6.7499999999998117E-4</v>
      </c>
      <c r="O42" s="206">
        <f t="shared" si="6"/>
        <v>-5.8038305281484166E-4</v>
      </c>
      <c r="P42" s="37"/>
      <c r="Q42" s="218">
        <f>IFERROR(VLOOKUP($C42,'Proposed Rates'!$B:$J,Q$11,FALSE),0)</f>
        <v>1.5E-3</v>
      </c>
      <c r="R42" s="223">
        <f t="shared" si="54"/>
        <v>774.9</v>
      </c>
      <c r="S42" s="204">
        <f t="shared" si="55"/>
        <v>1.16235</v>
      </c>
      <c r="T42" s="38"/>
      <c r="U42" s="205">
        <f t="shared" si="9"/>
        <v>0</v>
      </c>
      <c r="V42" s="206">
        <f t="shared" si="10"/>
        <v>0</v>
      </c>
      <c r="W42" s="37"/>
      <c r="X42" s="218">
        <f>IFERROR(VLOOKUP($C42,'Proposed Rates'!$B:$J,X$11,FALSE),0)</f>
        <v>1.5E-3</v>
      </c>
      <c r="Y42" s="223">
        <f t="shared" si="56"/>
        <v>774.9</v>
      </c>
      <c r="Z42" s="204">
        <f t="shared" si="57"/>
        <v>1.16235</v>
      </c>
      <c r="AA42" s="38"/>
      <c r="AB42" s="205">
        <f t="shared" si="13"/>
        <v>0</v>
      </c>
      <c r="AC42" s="206">
        <f t="shared" si="14"/>
        <v>0</v>
      </c>
      <c r="AD42" s="37"/>
      <c r="AE42" s="218">
        <f>IFERROR(VLOOKUP($C42,'Proposed Rates'!$B:$J,AE$11,FALSE),0)</f>
        <v>1.5E-3</v>
      </c>
      <c r="AF42" s="223">
        <f t="shared" si="58"/>
        <v>774.9</v>
      </c>
      <c r="AG42" s="204">
        <f t="shared" si="59"/>
        <v>1.16235</v>
      </c>
      <c r="AH42" s="38"/>
      <c r="AI42" s="205">
        <f t="shared" si="17"/>
        <v>0</v>
      </c>
      <c r="AJ42" s="206">
        <f t="shared" si="18"/>
        <v>0</v>
      </c>
      <c r="AK42" s="37"/>
      <c r="AL42" s="218">
        <f>IFERROR(VLOOKUP($C42,'Proposed Rates'!$B:$J,AL$11,FALSE),0)</f>
        <v>1.5E-3</v>
      </c>
      <c r="AM42" s="223">
        <f t="shared" si="60"/>
        <v>774.9</v>
      </c>
      <c r="AN42" s="204">
        <f t="shared" si="61"/>
        <v>1.16235</v>
      </c>
      <c r="AO42" s="38"/>
      <c r="AP42" s="205">
        <f t="shared" si="21"/>
        <v>0</v>
      </c>
      <c r="AQ42" s="206">
        <f t="shared" si="22"/>
        <v>0</v>
      </c>
      <c r="AR42" s="207"/>
    </row>
    <row r="43" spans="1:44" ht="12" customHeight="1" x14ac:dyDescent="0.2">
      <c r="A43" s="37"/>
      <c r="B43" s="139" t="s">
        <v>198</v>
      </c>
      <c r="C43" s="199" t="str">
        <f t="shared" si="49"/>
        <v>Residential.Standard Supply Service Charge</v>
      </c>
      <c r="D43" s="200" t="s">
        <v>244</v>
      </c>
      <c r="E43" s="139"/>
      <c r="F43" s="218">
        <f>IFERROR(VLOOKUP($C43,'Proposed Rates'!$B:$J,F$11,FALSE),0)</f>
        <v>0.25</v>
      </c>
      <c r="G43" s="219">
        <f>IF($D43="Monthly",1,IF($D43="per KWH",$F$10,0))</f>
        <v>1</v>
      </c>
      <c r="H43" s="204">
        <f t="shared" si="51"/>
        <v>0.25</v>
      </c>
      <c r="I43" s="38"/>
      <c r="J43" s="218">
        <f>IFERROR(VLOOKUP($C43,'Proposed Rates'!$B:$J,J$11,FALSE),0)</f>
        <v>1.51</v>
      </c>
      <c r="K43" s="219">
        <f>IF($D43="Monthly",1,IF($D43="per KWH",$F$10,0))</f>
        <v>1</v>
      </c>
      <c r="L43" s="204">
        <f t="shared" si="53"/>
        <v>1.51</v>
      </c>
      <c r="M43" s="38"/>
      <c r="N43" s="205">
        <f t="shared" si="5"/>
        <v>1.26</v>
      </c>
      <c r="O43" s="206">
        <f t="shared" si="6"/>
        <v>5.04</v>
      </c>
      <c r="P43" s="37"/>
      <c r="Q43" s="218">
        <f>IFERROR(VLOOKUP($C43,'Proposed Rates'!$B:$J,Q$11,FALSE),0)</f>
        <v>1.54</v>
      </c>
      <c r="R43" s="219">
        <f>IF($D43="Monthly",1,IF($D43="per KWH",$F$10,0))</f>
        <v>1</v>
      </c>
      <c r="S43" s="204">
        <f t="shared" si="55"/>
        <v>1.54</v>
      </c>
      <c r="T43" s="38"/>
      <c r="U43" s="205">
        <f t="shared" si="9"/>
        <v>3.0000000000000027E-2</v>
      </c>
      <c r="V43" s="206">
        <f t="shared" si="10"/>
        <v>1.986754966887419E-2</v>
      </c>
      <c r="W43" s="37"/>
      <c r="X43" s="218">
        <f>IFERROR(VLOOKUP($C43,'Proposed Rates'!$B:$J,X$11,FALSE),0)</f>
        <v>1.57</v>
      </c>
      <c r="Y43" s="219">
        <f>IF($D43="Monthly",1,IF($D43="per KWH",$F$10,0))</f>
        <v>1</v>
      </c>
      <c r="Z43" s="204">
        <f t="shared" si="57"/>
        <v>1.57</v>
      </c>
      <c r="AA43" s="38"/>
      <c r="AB43" s="205">
        <f t="shared" si="13"/>
        <v>3.0000000000000027E-2</v>
      </c>
      <c r="AC43" s="206">
        <f t="shared" si="14"/>
        <v>1.9480519480519497E-2</v>
      </c>
      <c r="AD43" s="37"/>
      <c r="AE43" s="218">
        <f>IFERROR(VLOOKUP($C43,'Proposed Rates'!$B:$J,AE$11,FALSE),0)</f>
        <v>1.6</v>
      </c>
      <c r="AF43" s="219">
        <f>IF($D43="Monthly",1,IF($D43="per KWH",$F$10,0))</f>
        <v>1</v>
      </c>
      <c r="AG43" s="204">
        <f t="shared" si="59"/>
        <v>1.6</v>
      </c>
      <c r="AH43" s="38"/>
      <c r="AI43" s="205">
        <f t="shared" si="17"/>
        <v>3.0000000000000027E-2</v>
      </c>
      <c r="AJ43" s="206">
        <f t="shared" si="18"/>
        <v>1.9108280254777087E-2</v>
      </c>
      <c r="AK43" s="37"/>
      <c r="AL43" s="218">
        <f>IFERROR(VLOOKUP($C43,'Proposed Rates'!$B:$J,AL$11,FALSE),0)</f>
        <v>1.63</v>
      </c>
      <c r="AM43" s="219">
        <f>IF($D43="Monthly",1,IF($D43="per KWH",$F$10,0))</f>
        <v>1</v>
      </c>
      <c r="AN43" s="204">
        <f t="shared" si="61"/>
        <v>1.63</v>
      </c>
      <c r="AO43" s="38"/>
      <c r="AP43" s="205">
        <f t="shared" si="21"/>
        <v>2.9999999999999805E-2</v>
      </c>
      <c r="AQ43" s="206">
        <f t="shared" si="22"/>
        <v>1.8749999999999878E-2</v>
      </c>
      <c r="AR43" s="207"/>
    </row>
    <row r="44" spans="1:44" ht="12" customHeight="1" x14ac:dyDescent="0.2">
      <c r="A44" s="37"/>
      <c r="B44" s="139" t="s">
        <v>200</v>
      </c>
      <c r="C44" s="199" t="str">
        <f t="shared" si="49"/>
        <v>Residential.TOU - Off Peak</v>
      </c>
      <c r="D44" s="200" t="s">
        <v>246</v>
      </c>
      <c r="E44" s="139"/>
      <c r="F44" s="234">
        <f>VLOOKUP($B44,'Proposed Rates'!$D$248:$J$254,+F$11-2,FALSE)</f>
        <v>7.5999999999999998E-2</v>
      </c>
      <c r="G44" s="225">
        <f>$F$10*'Proposed Rates'!$K$249</f>
        <v>480</v>
      </c>
      <c r="H44" s="204">
        <f t="shared" si="51"/>
        <v>36.479999999999997</v>
      </c>
      <c r="I44" s="38"/>
      <c r="J44" s="234">
        <f>VLOOKUP($B44,'Proposed Rates'!$D$248:$J$254,+J$11-2,FALSE)</f>
        <v>7.5999999999999998E-2</v>
      </c>
      <c r="K44" s="225">
        <f>$F$10*'Proposed Rates'!$K$249</f>
        <v>480</v>
      </c>
      <c r="L44" s="204">
        <f t="shared" si="53"/>
        <v>36.479999999999997</v>
      </c>
      <c r="M44" s="38"/>
      <c r="N44" s="205">
        <f t="shared" si="5"/>
        <v>0</v>
      </c>
      <c r="O44" s="206">
        <f t="shared" si="6"/>
        <v>0</v>
      </c>
      <c r="P44" s="37"/>
      <c r="Q44" s="234">
        <f>VLOOKUP($B44,'Proposed Rates'!$D$248:$J$254,+Q$11-2,FALSE)</f>
        <v>7.5999999999999998E-2</v>
      </c>
      <c r="R44" s="225">
        <f>$F$10*'Proposed Rates'!$K$249</f>
        <v>480</v>
      </c>
      <c r="S44" s="204">
        <f t="shared" si="55"/>
        <v>36.479999999999997</v>
      </c>
      <c r="T44" s="38"/>
      <c r="U44" s="205">
        <f t="shared" si="9"/>
        <v>0</v>
      </c>
      <c r="V44" s="206">
        <f t="shared" si="10"/>
        <v>0</v>
      </c>
      <c r="W44" s="37"/>
      <c r="X44" s="234">
        <f>VLOOKUP($B44,'Proposed Rates'!$D$248:$J$254,+X$11-2,FALSE)</f>
        <v>7.5999999999999998E-2</v>
      </c>
      <c r="Y44" s="225">
        <f>$F$10*'Proposed Rates'!$K$249</f>
        <v>480</v>
      </c>
      <c r="Z44" s="204">
        <f t="shared" si="57"/>
        <v>36.479999999999997</v>
      </c>
      <c r="AA44" s="38"/>
      <c r="AB44" s="205">
        <f t="shared" si="13"/>
        <v>0</v>
      </c>
      <c r="AC44" s="206">
        <f t="shared" si="14"/>
        <v>0</v>
      </c>
      <c r="AD44" s="37"/>
      <c r="AE44" s="234">
        <f>VLOOKUP($B44,'Proposed Rates'!$D$248:$J$254,+AE$11-2,FALSE)</f>
        <v>7.5999999999999998E-2</v>
      </c>
      <c r="AF44" s="225">
        <f>$F$10*'Proposed Rates'!$K$249</f>
        <v>480</v>
      </c>
      <c r="AG44" s="204">
        <f t="shared" si="59"/>
        <v>36.479999999999997</v>
      </c>
      <c r="AH44" s="38"/>
      <c r="AI44" s="205">
        <f t="shared" si="17"/>
        <v>0</v>
      </c>
      <c r="AJ44" s="206">
        <f t="shared" si="18"/>
        <v>0</v>
      </c>
      <c r="AK44" s="37"/>
      <c r="AL44" s="234">
        <f>VLOOKUP($B44,'Proposed Rates'!$D$248:$J$254,+AL$11-2,FALSE)</f>
        <v>7.5999999999999998E-2</v>
      </c>
      <c r="AM44" s="225">
        <f>$F$10*'Proposed Rates'!$K$249</f>
        <v>480</v>
      </c>
      <c r="AN44" s="204">
        <f t="shared" si="61"/>
        <v>36.479999999999997</v>
      </c>
      <c r="AO44" s="38"/>
      <c r="AP44" s="205">
        <f t="shared" si="21"/>
        <v>0</v>
      </c>
      <c r="AQ44" s="206">
        <f t="shared" si="22"/>
        <v>0</v>
      </c>
      <c r="AR44" s="207"/>
    </row>
    <row r="45" spans="1:44" ht="12" customHeight="1" x14ac:dyDescent="0.2">
      <c r="A45" s="37"/>
      <c r="B45" s="139" t="s">
        <v>201</v>
      </c>
      <c r="C45" s="199" t="str">
        <f t="shared" si="49"/>
        <v>Residential.TOU - Mid Peak</v>
      </c>
      <c r="D45" s="200" t="s">
        <v>246</v>
      </c>
      <c r="E45" s="139"/>
      <c r="F45" s="234">
        <f>VLOOKUP($B45,'Proposed Rates'!$D$248:$J$254,+F$11-2,FALSE)</f>
        <v>0.122</v>
      </c>
      <c r="G45" s="225">
        <f>$F$10*'Proposed Rates'!$K$250</f>
        <v>135</v>
      </c>
      <c r="H45" s="204">
        <f t="shared" si="51"/>
        <v>16.47</v>
      </c>
      <c r="I45" s="38"/>
      <c r="J45" s="234">
        <f>VLOOKUP($B45,'Proposed Rates'!$D$248:$J$254,+J$11-2,FALSE)</f>
        <v>0.122</v>
      </c>
      <c r="K45" s="225">
        <f>$F$10*'Proposed Rates'!$K$250</f>
        <v>135</v>
      </c>
      <c r="L45" s="204">
        <f t="shared" si="53"/>
        <v>16.47</v>
      </c>
      <c r="M45" s="38"/>
      <c r="N45" s="205">
        <f t="shared" si="5"/>
        <v>0</v>
      </c>
      <c r="O45" s="206">
        <f t="shared" si="6"/>
        <v>0</v>
      </c>
      <c r="P45" s="37"/>
      <c r="Q45" s="234">
        <f>VLOOKUP($B45,'Proposed Rates'!$D$248:$J$254,+Q$11-2,FALSE)</f>
        <v>0.122</v>
      </c>
      <c r="R45" s="225">
        <f>$F$10*'Proposed Rates'!$K$250</f>
        <v>135</v>
      </c>
      <c r="S45" s="204">
        <f t="shared" si="55"/>
        <v>16.47</v>
      </c>
      <c r="T45" s="38"/>
      <c r="U45" s="205">
        <f t="shared" si="9"/>
        <v>0</v>
      </c>
      <c r="V45" s="206">
        <f t="shared" si="10"/>
        <v>0</v>
      </c>
      <c r="W45" s="37"/>
      <c r="X45" s="234">
        <f>VLOOKUP($B45,'Proposed Rates'!$D$248:$J$254,+X$11-2,FALSE)</f>
        <v>0.122</v>
      </c>
      <c r="Y45" s="225">
        <f>$F$10*'Proposed Rates'!$K$250</f>
        <v>135</v>
      </c>
      <c r="Z45" s="204">
        <f t="shared" si="57"/>
        <v>16.47</v>
      </c>
      <c r="AA45" s="38"/>
      <c r="AB45" s="205">
        <f t="shared" si="13"/>
        <v>0</v>
      </c>
      <c r="AC45" s="206">
        <f t="shared" si="14"/>
        <v>0</v>
      </c>
      <c r="AD45" s="37"/>
      <c r="AE45" s="234">
        <f>VLOOKUP($B45,'Proposed Rates'!$D$248:$J$254,+AE$11-2,FALSE)</f>
        <v>0.122</v>
      </c>
      <c r="AF45" s="225">
        <f>$F$10*'Proposed Rates'!$K$250</f>
        <v>135</v>
      </c>
      <c r="AG45" s="204">
        <f t="shared" si="59"/>
        <v>16.47</v>
      </c>
      <c r="AH45" s="38"/>
      <c r="AI45" s="205">
        <f t="shared" si="17"/>
        <v>0</v>
      </c>
      <c r="AJ45" s="206">
        <f t="shared" si="18"/>
        <v>0</v>
      </c>
      <c r="AK45" s="37"/>
      <c r="AL45" s="234">
        <f>VLOOKUP($B45,'Proposed Rates'!$D$248:$J$254,+AL$11-2,FALSE)</f>
        <v>0.122</v>
      </c>
      <c r="AM45" s="225">
        <f>$F$10*'Proposed Rates'!$K$250</f>
        <v>135</v>
      </c>
      <c r="AN45" s="204">
        <f t="shared" si="61"/>
        <v>16.47</v>
      </c>
      <c r="AO45" s="38"/>
      <c r="AP45" s="205">
        <f t="shared" si="21"/>
        <v>0</v>
      </c>
      <c r="AQ45" s="206">
        <f t="shared" si="22"/>
        <v>0</v>
      </c>
      <c r="AR45" s="207"/>
    </row>
    <row r="46" spans="1:44" ht="12" customHeight="1" x14ac:dyDescent="0.2">
      <c r="A46" s="37"/>
      <c r="B46" s="37" t="s">
        <v>202</v>
      </c>
      <c r="C46" s="199" t="str">
        <f t="shared" si="49"/>
        <v>Residential.TOU - On Peak</v>
      </c>
      <c r="D46" s="200" t="s">
        <v>246</v>
      </c>
      <c r="E46" s="139"/>
      <c r="F46" s="234">
        <f>VLOOKUP($B46,'Proposed Rates'!$D$248:$J$254,+F$11-2,FALSE)</f>
        <v>0.158</v>
      </c>
      <c r="G46" s="225">
        <f>$F$10*'Proposed Rates'!$K$251</f>
        <v>135</v>
      </c>
      <c r="H46" s="204">
        <f t="shared" si="51"/>
        <v>21.330000000000002</v>
      </c>
      <c r="I46" s="38"/>
      <c r="J46" s="234">
        <f>VLOOKUP($B46,'Proposed Rates'!$D$248:$J$254,+J$11-2,FALSE)</f>
        <v>0.158</v>
      </c>
      <c r="K46" s="225">
        <f>$F$10*'Proposed Rates'!$K$251</f>
        <v>135</v>
      </c>
      <c r="L46" s="204">
        <f t="shared" si="53"/>
        <v>21.330000000000002</v>
      </c>
      <c r="M46" s="38"/>
      <c r="N46" s="205">
        <f t="shared" si="5"/>
        <v>0</v>
      </c>
      <c r="O46" s="206">
        <f t="shared" si="6"/>
        <v>0</v>
      </c>
      <c r="P46" s="37"/>
      <c r="Q46" s="234">
        <f>VLOOKUP($B46,'Proposed Rates'!$D$248:$J$254,+Q$11-2,FALSE)</f>
        <v>0.158</v>
      </c>
      <c r="R46" s="225">
        <f>$F$10*'Proposed Rates'!$K$251</f>
        <v>135</v>
      </c>
      <c r="S46" s="204">
        <f t="shared" si="55"/>
        <v>21.330000000000002</v>
      </c>
      <c r="T46" s="38"/>
      <c r="U46" s="205">
        <f t="shared" si="9"/>
        <v>0</v>
      </c>
      <c r="V46" s="206">
        <f t="shared" si="10"/>
        <v>0</v>
      </c>
      <c r="W46" s="37"/>
      <c r="X46" s="234">
        <f>VLOOKUP($B46,'Proposed Rates'!$D$248:$J$254,+X$11-2,FALSE)</f>
        <v>0.158</v>
      </c>
      <c r="Y46" s="225">
        <f>$F$10*'Proposed Rates'!$K$251</f>
        <v>135</v>
      </c>
      <c r="Z46" s="204">
        <f t="shared" si="57"/>
        <v>21.330000000000002</v>
      </c>
      <c r="AA46" s="38"/>
      <c r="AB46" s="205">
        <f t="shared" si="13"/>
        <v>0</v>
      </c>
      <c r="AC46" s="206">
        <f t="shared" si="14"/>
        <v>0</v>
      </c>
      <c r="AD46" s="37"/>
      <c r="AE46" s="234">
        <f>VLOOKUP($B46,'Proposed Rates'!$D$248:$J$254,+AE$11-2,FALSE)</f>
        <v>0.158</v>
      </c>
      <c r="AF46" s="225">
        <f>$F$10*'Proposed Rates'!$K$251</f>
        <v>135</v>
      </c>
      <c r="AG46" s="204">
        <f t="shared" si="59"/>
        <v>21.330000000000002</v>
      </c>
      <c r="AH46" s="38"/>
      <c r="AI46" s="205">
        <f t="shared" si="17"/>
        <v>0</v>
      </c>
      <c r="AJ46" s="206">
        <f t="shared" si="18"/>
        <v>0</v>
      </c>
      <c r="AK46" s="37"/>
      <c r="AL46" s="234">
        <f>VLOOKUP($B46,'Proposed Rates'!$D$248:$J$254,+AL$11-2,FALSE)</f>
        <v>0.158</v>
      </c>
      <c r="AM46" s="225">
        <f>$F$10*'Proposed Rates'!$K$251</f>
        <v>135</v>
      </c>
      <c r="AN46" s="204">
        <f t="shared" si="61"/>
        <v>21.330000000000002</v>
      </c>
      <c r="AO46" s="38"/>
      <c r="AP46" s="205">
        <f t="shared" si="21"/>
        <v>0</v>
      </c>
      <c r="AQ46" s="206">
        <f t="shared" si="22"/>
        <v>0</v>
      </c>
      <c r="AR46" s="207"/>
    </row>
    <row r="47" spans="1:44" ht="12" customHeight="1" x14ac:dyDescent="0.2">
      <c r="A47" s="37"/>
      <c r="B47" s="139" t="s">
        <v>203</v>
      </c>
      <c r="C47" s="199" t="str">
        <f t="shared" si="49"/>
        <v>Residential.Energy - RPP - Tier 1</v>
      </c>
      <c r="D47" s="200" t="s">
        <v>246</v>
      </c>
      <c r="E47" s="139"/>
      <c r="F47" s="234">
        <f>VLOOKUP($B47,'Proposed Rates'!$D$248:$J$254,+F$11-2,FALSE)</f>
        <v>9.2999999999999999E-2</v>
      </c>
      <c r="G47" s="235">
        <f>IF(AND($S$2=1, $F$10&gt;=600), 600, IF(AND($S$2=1, AND($F$10&lt;600, $F$10&gt;=0)), $F$10, IF(AND($S$2=2, $F$10&gt;=1000), 1000, IF(AND($S$2=2, AND($F$10&lt;1000, $F$10&gt;=0)), $F$10))))</f>
        <v>600</v>
      </c>
      <c r="H47" s="204">
        <f t="shared" si="51"/>
        <v>55.8</v>
      </c>
      <c r="I47" s="38"/>
      <c r="J47" s="234">
        <f>VLOOKUP($B47,'Proposed Rates'!$D$248:$J$254,+J$11-2,FALSE)</f>
        <v>9.2999999999999999E-2</v>
      </c>
      <c r="K47" s="235">
        <f>IF(AND($S$2=1, $F$10&gt;=600), 600, IF(AND($S$2=1, AND($F$10&lt;600, $F$10&gt;=0)), $F$10, IF(AND($S$2=2, $F$10&gt;=1000), 1000, IF(AND($S$2=2, AND($F$10&lt;1000, $F$10&gt;=0)), $F$10))))</f>
        <v>600</v>
      </c>
      <c r="L47" s="204">
        <f t="shared" si="53"/>
        <v>55.8</v>
      </c>
      <c r="M47" s="38"/>
      <c r="N47" s="205">
        <f t="shared" si="5"/>
        <v>0</v>
      </c>
      <c r="O47" s="206">
        <f t="shared" si="6"/>
        <v>0</v>
      </c>
      <c r="P47" s="37"/>
      <c r="Q47" s="234">
        <f>VLOOKUP($B47,'Proposed Rates'!$D$248:$J$254,+Q$11-2,FALSE)</f>
        <v>9.2999999999999999E-2</v>
      </c>
      <c r="R47" s="235">
        <f>IF(AND($S$2=1, $F$10&gt;=600), 600, IF(AND($S$2=1, AND($F$10&lt;600, $F$10&gt;=0)), $F$10, IF(AND($S$2=2, $F$10&gt;=1000), 1000, IF(AND($S$2=2, AND($F$10&lt;1000, $F$10&gt;=0)), $F$10))))</f>
        <v>600</v>
      </c>
      <c r="S47" s="204">
        <f t="shared" si="55"/>
        <v>55.8</v>
      </c>
      <c r="T47" s="38"/>
      <c r="U47" s="205">
        <f t="shared" si="9"/>
        <v>0</v>
      </c>
      <c r="V47" s="206">
        <f t="shared" si="10"/>
        <v>0</v>
      </c>
      <c r="W47" s="37"/>
      <c r="X47" s="234">
        <f>VLOOKUP($B47,'Proposed Rates'!$D$248:$J$254,+X$11-2,FALSE)</f>
        <v>9.2999999999999999E-2</v>
      </c>
      <c r="Y47" s="235">
        <f>IF(AND($S$2=1, $F$10&gt;=600), 600, IF(AND($S$2=1, AND($F$10&lt;600, $F$10&gt;=0)), $F$10, IF(AND($S$2=2, $F$10&gt;=1000), 1000, IF(AND($S$2=2, AND($F$10&lt;1000, $F$10&gt;=0)), $F$10))))</f>
        <v>600</v>
      </c>
      <c r="Z47" s="204">
        <f t="shared" si="57"/>
        <v>55.8</v>
      </c>
      <c r="AA47" s="38"/>
      <c r="AB47" s="205">
        <f t="shared" si="13"/>
        <v>0</v>
      </c>
      <c r="AC47" s="206">
        <f t="shared" si="14"/>
        <v>0</v>
      </c>
      <c r="AD47" s="37"/>
      <c r="AE47" s="234">
        <f>VLOOKUP($B47,'Proposed Rates'!$D$248:$J$254,+AE$11-2,FALSE)</f>
        <v>9.2999999999999999E-2</v>
      </c>
      <c r="AF47" s="235">
        <f>IF(AND($S$2=1, $F$10&gt;=600), 600, IF(AND($S$2=1, AND($F$10&lt;600, $F$10&gt;=0)), $F$10, IF(AND($S$2=2, $F$10&gt;=1000), 1000, IF(AND($S$2=2, AND($F$10&lt;1000, $F$10&gt;=0)), $F$10))))</f>
        <v>600</v>
      </c>
      <c r="AG47" s="204">
        <f t="shared" si="59"/>
        <v>55.8</v>
      </c>
      <c r="AH47" s="38"/>
      <c r="AI47" s="205">
        <f t="shared" si="17"/>
        <v>0</v>
      </c>
      <c r="AJ47" s="206">
        <f t="shared" si="18"/>
        <v>0</v>
      </c>
      <c r="AK47" s="37"/>
      <c r="AL47" s="234">
        <f>VLOOKUP($B47,'Proposed Rates'!$D$248:$J$254,+AL$11-2,FALSE)</f>
        <v>9.2999999999999999E-2</v>
      </c>
      <c r="AM47" s="235">
        <f>IF(AND($S$2=1, $F$10&gt;=600), 600, IF(AND($S$2=1, AND($F$10&lt;600, $F$10&gt;=0)), $F$10, IF(AND($S$2=2, $F$10&gt;=1000), 1000, IF(AND($S$2=2, AND($F$10&lt;1000, $F$10&gt;=0)), $F$10))))</f>
        <v>600</v>
      </c>
      <c r="AN47" s="204">
        <f t="shared" si="61"/>
        <v>55.8</v>
      </c>
      <c r="AO47" s="38"/>
      <c r="AP47" s="205">
        <f t="shared" si="21"/>
        <v>0</v>
      </c>
      <c r="AQ47" s="206">
        <f t="shared" si="22"/>
        <v>0</v>
      </c>
      <c r="AR47" s="207"/>
    </row>
    <row r="48" spans="1:44" ht="12" customHeight="1" x14ac:dyDescent="0.2">
      <c r="A48" s="37"/>
      <c r="B48" s="139" t="s">
        <v>204</v>
      </c>
      <c r="C48" s="199" t="str">
        <f t="shared" si="49"/>
        <v>Residential.Energy - RPP - Tier 2</v>
      </c>
      <c r="D48" s="200" t="s">
        <v>246</v>
      </c>
      <c r="E48" s="139"/>
      <c r="F48" s="234">
        <f>VLOOKUP($B48,'Proposed Rates'!$D$248:$J$254,+F$11-2,FALSE)</f>
        <v>0.11</v>
      </c>
      <c r="G48" s="237">
        <f>IF(AND($S$2=1, $F$10&gt;=600), $F$10-600, IF(AND($S$2=1, AND($F$10&lt;600, $F$10&gt;=0)), 0, IF(AND($S$2=2, $F$10&gt;=1000), $F$10-1000, IF(AND($S$2=2, AND($F$10&lt;1000, $F$10&gt;=0)), 0))))</f>
        <v>150</v>
      </c>
      <c r="H48" s="204">
        <f t="shared" si="51"/>
        <v>16.5</v>
      </c>
      <c r="I48" s="38"/>
      <c r="J48" s="234">
        <f>VLOOKUP($B48,'Proposed Rates'!$D$248:$J$254,+J$11-2,FALSE)</f>
        <v>0.11</v>
      </c>
      <c r="K48" s="237">
        <f>IF(AND($S$2=1, $F$10&gt;=600), $F$10-600, IF(AND($S$2=1, AND($F$10&lt;600, $F$10&gt;=0)), 0, IF(AND($S$2=2, $F$10&gt;=1000), $F$10-1000, IF(AND($S$2=2, AND($F$10&lt;1000, $F$10&gt;=0)), 0))))</f>
        <v>150</v>
      </c>
      <c r="L48" s="204">
        <f t="shared" si="53"/>
        <v>16.5</v>
      </c>
      <c r="M48" s="38"/>
      <c r="N48" s="205">
        <f t="shared" si="5"/>
        <v>0</v>
      </c>
      <c r="O48" s="206">
        <f t="shared" si="6"/>
        <v>0</v>
      </c>
      <c r="P48" s="37"/>
      <c r="Q48" s="234">
        <f>VLOOKUP($B48,'Proposed Rates'!$D$248:$J$254,+Q$11-2,FALSE)</f>
        <v>0.11</v>
      </c>
      <c r="R48" s="237">
        <f>IF(AND($S$2=1, $F$10&gt;=600), $F$10-600, IF(AND($S$2=1, AND($F$10&lt;600, $F$10&gt;=0)), 0, IF(AND($S$2=2, $F$10&gt;=1000), $F$10-1000, IF(AND($S$2=2, AND($F$10&lt;1000, $F$10&gt;=0)), 0))))</f>
        <v>150</v>
      </c>
      <c r="S48" s="204">
        <f t="shared" si="55"/>
        <v>16.5</v>
      </c>
      <c r="T48" s="38"/>
      <c r="U48" s="205">
        <f t="shared" si="9"/>
        <v>0</v>
      </c>
      <c r="V48" s="206">
        <f t="shared" si="10"/>
        <v>0</v>
      </c>
      <c r="W48" s="37"/>
      <c r="X48" s="234">
        <f>VLOOKUP($B48,'Proposed Rates'!$D$248:$J$254,+X$11-2,FALSE)</f>
        <v>0.11</v>
      </c>
      <c r="Y48" s="237">
        <f>IF(AND($S$2=1, $F$10&gt;=600), $F$10-600, IF(AND($S$2=1, AND($F$10&lt;600, $F$10&gt;=0)), 0, IF(AND($S$2=2, $F$10&gt;=1000), $F$10-1000, IF(AND($S$2=2, AND($F$10&lt;1000, $F$10&gt;=0)), 0))))</f>
        <v>150</v>
      </c>
      <c r="Z48" s="204">
        <f t="shared" si="57"/>
        <v>16.5</v>
      </c>
      <c r="AA48" s="38"/>
      <c r="AB48" s="205">
        <f t="shared" si="13"/>
        <v>0</v>
      </c>
      <c r="AC48" s="206">
        <f t="shared" si="14"/>
        <v>0</v>
      </c>
      <c r="AD48" s="37"/>
      <c r="AE48" s="234">
        <f>VLOOKUP($B48,'Proposed Rates'!$D$248:$J$254,+AE$11-2,FALSE)</f>
        <v>0.11</v>
      </c>
      <c r="AF48" s="237">
        <f>IF(AND($S$2=1, $F$10&gt;=600), $F$10-600, IF(AND($S$2=1, AND($F$10&lt;600, $F$10&gt;=0)), 0, IF(AND($S$2=2, $F$10&gt;=1000), $F$10-1000, IF(AND($S$2=2, AND($F$10&lt;1000, $F$10&gt;=0)), 0))))</f>
        <v>150</v>
      </c>
      <c r="AG48" s="204">
        <f t="shared" si="59"/>
        <v>16.5</v>
      </c>
      <c r="AH48" s="38"/>
      <c r="AI48" s="205">
        <f t="shared" si="17"/>
        <v>0</v>
      </c>
      <c r="AJ48" s="206">
        <f t="shared" si="18"/>
        <v>0</v>
      </c>
      <c r="AK48" s="37"/>
      <c r="AL48" s="234">
        <f>VLOOKUP($B48,'Proposed Rates'!$D$248:$J$254,+AL$11-2,FALSE)</f>
        <v>0.11</v>
      </c>
      <c r="AM48" s="237">
        <f>IF(AND($S$2=1, $F$10&gt;=600), $F$10-600, IF(AND($S$2=1, AND($F$10&lt;600, $F$10&gt;=0)), 0, IF(AND($S$2=2, $F$10&gt;=1000), $F$10-1000, IF(AND($S$2=2, AND($F$10&lt;1000, $F$10&gt;=0)), 0))))</f>
        <v>150</v>
      </c>
      <c r="AN48" s="204">
        <f t="shared" si="61"/>
        <v>16.5</v>
      </c>
      <c r="AO48" s="38"/>
      <c r="AP48" s="205">
        <f t="shared" si="21"/>
        <v>0</v>
      </c>
      <c r="AQ48" s="206">
        <f t="shared" si="22"/>
        <v>0</v>
      </c>
      <c r="AR48" s="207"/>
    </row>
    <row r="49" spans="1:44" ht="12"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row>
    <row r="50" spans="1:44" ht="12" customHeight="1" x14ac:dyDescent="0.2">
      <c r="A50" s="37"/>
      <c r="B50" s="248" t="s">
        <v>253</v>
      </c>
      <c r="C50" s="139"/>
      <c r="D50" s="139"/>
      <c r="E50" s="139"/>
      <c r="F50" s="249"/>
      <c r="G50" s="293"/>
      <c r="H50" s="251">
        <f>SUM(H41:H46,H40)</f>
        <v>132.01346150000001</v>
      </c>
      <c r="I50" s="286"/>
      <c r="J50" s="249"/>
      <c r="K50" s="250"/>
      <c r="L50" s="251">
        <f>SUM(L41:L46,L40)</f>
        <v>140.00242</v>
      </c>
      <c r="M50" s="253"/>
      <c r="N50" s="252">
        <f t="shared" ref="N50:N54" si="62">L50-H50</f>
        <v>7.9889584999999954</v>
      </c>
      <c r="O50" s="254">
        <f t="shared" ref="O50:O54" si="63">IF((H50)=0,"",(N50/H50))</f>
        <v>6.0516241368309208E-2</v>
      </c>
      <c r="P50" s="37"/>
      <c r="Q50" s="250"/>
      <c r="R50" s="250"/>
      <c r="S50" s="252">
        <f>SUM(S41:S46,S40)</f>
        <v>143.83016899999998</v>
      </c>
      <c r="T50" s="253"/>
      <c r="U50" s="252">
        <f t="shared" ref="U50:U54" si="64">S50-L50</f>
        <v>3.827748999999983</v>
      </c>
      <c r="V50" s="254">
        <f t="shared" ref="V50:V54" si="65">IF((L50)=0,"",(U50/L50))</f>
        <v>2.7340591684057912E-2</v>
      </c>
      <c r="W50" s="37"/>
      <c r="X50" s="250"/>
      <c r="Y50" s="250"/>
      <c r="Z50" s="252">
        <f>SUM(Z41:Z46,Z40)</f>
        <v>147.18016899999998</v>
      </c>
      <c r="AA50" s="253"/>
      <c r="AB50" s="252">
        <f t="shared" ref="AB50:AB54" si="66">Z50-S50</f>
        <v>3.3499999999999943</v>
      </c>
      <c r="AC50" s="254">
        <f t="shared" ref="AC50:AC54" si="67">IF((S50)=0,"",(AB50/S50))</f>
        <v>2.3291358296325126E-2</v>
      </c>
      <c r="AD50" s="37"/>
      <c r="AE50" s="250"/>
      <c r="AF50" s="250"/>
      <c r="AG50" s="252">
        <f>SUM(AG41:AG46,AG40)</f>
        <v>149.940169</v>
      </c>
      <c r="AH50" s="253"/>
      <c r="AI50" s="252">
        <f t="shared" ref="AI50:AI54" si="68">AG50-Z50</f>
        <v>2.7600000000000193</v>
      </c>
      <c r="AJ50" s="254">
        <f t="shared" ref="AJ50:AJ54" si="69">IF((Z50)=0,"",(AI50/Z50))</f>
        <v>1.8752526367869709E-2</v>
      </c>
      <c r="AK50" s="37"/>
      <c r="AL50" s="250"/>
      <c r="AM50" s="250"/>
      <c r="AN50" s="252">
        <f>SUM(AN41:AN46,AN40)</f>
        <v>152.720169</v>
      </c>
      <c r="AO50" s="253"/>
      <c r="AP50" s="252">
        <f t="shared" ref="AP50:AP54" si="70">AN50-AG50</f>
        <v>2.7800000000000011</v>
      </c>
      <c r="AQ50" s="254">
        <f t="shared" ref="AQ50:AQ54" si="71">IF((AG50)=0,"",(AP50/AG50))</f>
        <v>1.854072873560654E-2</v>
      </c>
      <c r="AR50" s="255"/>
    </row>
    <row r="51" spans="1:44" ht="12" customHeight="1" x14ac:dyDescent="0.2">
      <c r="A51" s="37"/>
      <c r="B51" s="256" t="s">
        <v>254</v>
      </c>
      <c r="C51" s="139"/>
      <c r="D51" s="139"/>
      <c r="E51" s="139"/>
      <c r="F51" s="249">
        <v>0.13</v>
      </c>
      <c r="G51" s="38"/>
      <c r="H51" s="294">
        <f>H50*F51</f>
        <v>17.161749995000001</v>
      </c>
      <c r="I51" s="221"/>
      <c r="J51" s="249">
        <v>0.13</v>
      </c>
      <c r="K51" s="221"/>
      <c r="L51" s="204">
        <f>L50*J51</f>
        <v>18.200314600000002</v>
      </c>
      <c r="M51" s="38"/>
      <c r="N51" s="205">
        <f t="shared" si="62"/>
        <v>1.0385646050000013</v>
      </c>
      <c r="O51" s="206">
        <f t="shared" si="63"/>
        <v>6.0516241368309319E-2</v>
      </c>
      <c r="P51" s="37"/>
      <c r="Q51" s="257">
        <v>0.13</v>
      </c>
      <c r="R51" s="221"/>
      <c r="S51" s="204">
        <f>S50*Q51</f>
        <v>18.697921969999999</v>
      </c>
      <c r="T51" s="38"/>
      <c r="U51" s="205">
        <f t="shared" si="64"/>
        <v>0.49760736999999722</v>
      </c>
      <c r="V51" s="206">
        <f t="shared" si="65"/>
        <v>2.7340591684057877E-2</v>
      </c>
      <c r="W51" s="37"/>
      <c r="X51" s="257">
        <v>0.13</v>
      </c>
      <c r="Y51" s="221"/>
      <c r="Z51" s="204">
        <f>Z50*X51</f>
        <v>19.133421969999997</v>
      </c>
      <c r="AA51" s="38"/>
      <c r="AB51" s="205">
        <f t="shared" si="66"/>
        <v>0.43549999999999756</v>
      </c>
      <c r="AC51" s="206">
        <f t="shared" si="67"/>
        <v>2.3291358296325032E-2</v>
      </c>
      <c r="AD51" s="37"/>
      <c r="AE51" s="257">
        <v>0.13</v>
      </c>
      <c r="AF51" s="221"/>
      <c r="AG51" s="204">
        <f>AG50*AE51</f>
        <v>19.492221969999999</v>
      </c>
      <c r="AH51" s="38"/>
      <c r="AI51" s="205">
        <f t="shared" si="68"/>
        <v>0.35880000000000223</v>
      </c>
      <c r="AJ51" s="206">
        <f t="shared" si="69"/>
        <v>1.8752526367869692E-2</v>
      </c>
      <c r="AK51" s="37"/>
      <c r="AL51" s="257">
        <v>0.13</v>
      </c>
      <c r="AM51" s="221"/>
      <c r="AN51" s="204">
        <f>AN50*AL51</f>
        <v>19.853621969999999</v>
      </c>
      <c r="AO51" s="38"/>
      <c r="AP51" s="205">
        <f t="shared" si="70"/>
        <v>0.36139999999999972</v>
      </c>
      <c r="AQ51" s="206">
        <f t="shared" si="71"/>
        <v>1.854072873560652E-2</v>
      </c>
      <c r="AR51" s="207"/>
    </row>
    <row r="52" spans="1:44" ht="12" customHeight="1" x14ac:dyDescent="0.2">
      <c r="A52" s="37"/>
      <c r="B52" s="258" t="s">
        <v>289</v>
      </c>
      <c r="C52" s="139"/>
      <c r="D52" s="139"/>
      <c r="E52" s="139"/>
      <c r="F52" s="259"/>
      <c r="G52" s="38"/>
      <c r="H52" s="294">
        <f>H50+H51</f>
        <v>149.17521149500001</v>
      </c>
      <c r="I52" s="221"/>
      <c r="J52" s="259"/>
      <c r="K52" s="221"/>
      <c r="L52" s="204">
        <f>L50+L51</f>
        <v>158.20273460000001</v>
      </c>
      <c r="M52" s="38"/>
      <c r="N52" s="205">
        <f t="shared" si="62"/>
        <v>9.0275231050000002</v>
      </c>
      <c r="O52" s="206">
        <f t="shared" si="63"/>
        <v>6.0516241368309243E-2</v>
      </c>
      <c r="P52" s="37"/>
      <c r="Q52" s="221"/>
      <c r="R52" s="221"/>
      <c r="S52" s="204">
        <f>S50+S51</f>
        <v>162.52809096999999</v>
      </c>
      <c r="T52" s="38"/>
      <c r="U52" s="205">
        <f t="shared" si="64"/>
        <v>4.3253563699999802</v>
      </c>
      <c r="V52" s="206">
        <f t="shared" si="65"/>
        <v>2.7340591684057905E-2</v>
      </c>
      <c r="W52" s="37"/>
      <c r="X52" s="221"/>
      <c r="Y52" s="221"/>
      <c r="Z52" s="204">
        <f>Z50+Z51</f>
        <v>166.31359096999998</v>
      </c>
      <c r="AA52" s="38"/>
      <c r="AB52" s="205">
        <f t="shared" si="66"/>
        <v>3.7854999999999848</v>
      </c>
      <c r="AC52" s="206">
        <f t="shared" si="67"/>
        <v>2.3291358296325067E-2</v>
      </c>
      <c r="AD52" s="37"/>
      <c r="AE52" s="221"/>
      <c r="AF52" s="221"/>
      <c r="AG52" s="204">
        <f>AG50+AG51</f>
        <v>169.43239097</v>
      </c>
      <c r="AH52" s="38"/>
      <c r="AI52" s="205">
        <f t="shared" si="68"/>
        <v>3.1188000000000216</v>
      </c>
      <c r="AJ52" s="206">
        <f t="shared" si="69"/>
        <v>1.8752526367869705E-2</v>
      </c>
      <c r="AK52" s="37"/>
      <c r="AL52" s="221"/>
      <c r="AM52" s="221"/>
      <c r="AN52" s="204">
        <f>AN50+AN51</f>
        <v>172.57379097</v>
      </c>
      <c r="AO52" s="38"/>
      <c r="AP52" s="205">
        <f t="shared" si="70"/>
        <v>3.1414000000000044</v>
      </c>
      <c r="AQ52" s="206">
        <f t="shared" si="71"/>
        <v>1.8540728735606561E-2</v>
      </c>
      <c r="AR52" s="207"/>
    </row>
    <row r="53" spans="1:44" ht="12" customHeight="1" x14ac:dyDescent="0.2">
      <c r="A53" s="37"/>
      <c r="B53" s="462" t="s">
        <v>211</v>
      </c>
      <c r="C53" s="441"/>
      <c r="D53" s="441"/>
      <c r="E53" s="139"/>
      <c r="F53" s="260">
        <f>'Proposed Rates'!E286</f>
        <v>0.13100000000000001</v>
      </c>
      <c r="G53" s="38"/>
      <c r="H53" s="296">
        <f>F53*H50</f>
        <v>17.293763456500002</v>
      </c>
      <c r="I53" s="221"/>
      <c r="J53" s="260">
        <f>'Proposed Rates'!F286</f>
        <v>0.13100000000000001</v>
      </c>
      <c r="K53" s="221"/>
      <c r="L53" s="261">
        <f>J53*L50</f>
        <v>18.340317020000001</v>
      </c>
      <c r="M53" s="38"/>
      <c r="N53" s="261">
        <f t="shared" si="62"/>
        <v>1.0465535634999981</v>
      </c>
      <c r="O53" s="263">
        <f t="shared" si="63"/>
        <v>6.0516241368309125E-2</v>
      </c>
      <c r="P53" s="37"/>
      <c r="Q53" s="262">
        <f>'Proposed Rates'!G286</f>
        <v>0.13100000000000001</v>
      </c>
      <c r="R53" s="221"/>
      <c r="S53" s="261">
        <f>Q53*S50</f>
        <v>18.841752138999997</v>
      </c>
      <c r="T53" s="38"/>
      <c r="U53" s="261">
        <f t="shared" si="64"/>
        <v>0.50143511899999638</v>
      </c>
      <c r="V53" s="263">
        <f t="shared" si="65"/>
        <v>2.7340591684057836E-2</v>
      </c>
      <c r="W53" s="37"/>
      <c r="X53" s="262">
        <f>'Proposed Rates'!H286</f>
        <v>0.13100000000000001</v>
      </c>
      <c r="Y53" s="221"/>
      <c r="Z53" s="261">
        <f>X53*Z50</f>
        <v>19.280602138999999</v>
      </c>
      <c r="AA53" s="38"/>
      <c r="AB53" s="261">
        <f t="shared" si="66"/>
        <v>0.43885000000000218</v>
      </c>
      <c r="AC53" s="263">
        <f t="shared" si="67"/>
        <v>2.3291358296325282E-2</v>
      </c>
      <c r="AD53" s="37"/>
      <c r="AE53" s="262">
        <f>'Proposed Rates'!I286</f>
        <v>0.13100000000000001</v>
      </c>
      <c r="AF53" s="221"/>
      <c r="AG53" s="261">
        <f>AE53*AG50</f>
        <v>19.642162139</v>
      </c>
      <c r="AH53" s="38"/>
      <c r="AI53" s="261">
        <f t="shared" si="68"/>
        <v>0.36156000000000077</v>
      </c>
      <c r="AJ53" s="263">
        <f t="shared" si="69"/>
        <v>1.8752526367869615E-2</v>
      </c>
      <c r="AK53" s="37"/>
      <c r="AL53" s="262">
        <f>'Proposed Rates'!J286</f>
        <v>0.13100000000000001</v>
      </c>
      <c r="AM53" s="221"/>
      <c r="AN53" s="261">
        <f>AL53*AN50</f>
        <v>20.006342139000001</v>
      </c>
      <c r="AO53" s="38"/>
      <c r="AP53" s="261">
        <f t="shared" si="70"/>
        <v>0.36418000000000106</v>
      </c>
      <c r="AQ53" s="263">
        <f t="shared" si="71"/>
        <v>1.8540728735606589E-2</v>
      </c>
      <c r="AR53" s="264"/>
    </row>
    <row r="54" spans="1:44" ht="12" customHeight="1" x14ac:dyDescent="0.2">
      <c r="A54" s="37"/>
      <c r="B54" s="464" t="s">
        <v>256</v>
      </c>
      <c r="C54" s="439"/>
      <c r="D54" s="440"/>
      <c r="E54" s="265"/>
      <c r="F54" s="266"/>
      <c r="G54" s="297"/>
      <c r="H54" s="298">
        <f>H52-H53</f>
        <v>131.88144803850003</v>
      </c>
      <c r="I54" s="267"/>
      <c r="J54" s="266"/>
      <c r="K54" s="267"/>
      <c r="L54" s="268">
        <f>L52-L53</f>
        <v>139.86241758</v>
      </c>
      <c r="M54" s="269"/>
      <c r="N54" s="270">
        <f t="shared" si="62"/>
        <v>7.9809695414999737</v>
      </c>
      <c r="O54" s="271">
        <f t="shared" si="63"/>
        <v>6.0516241368309034E-2</v>
      </c>
      <c r="P54" s="37"/>
      <c r="Q54" s="267"/>
      <c r="R54" s="267"/>
      <c r="S54" s="268">
        <f>S52-S53</f>
        <v>143.686338831</v>
      </c>
      <c r="T54" s="269"/>
      <c r="U54" s="270">
        <f t="shared" si="64"/>
        <v>3.8239212510000016</v>
      </c>
      <c r="V54" s="271">
        <f t="shared" si="65"/>
        <v>2.7340591684058044E-2</v>
      </c>
      <c r="W54" s="37"/>
      <c r="X54" s="267"/>
      <c r="Y54" s="267"/>
      <c r="Z54" s="268">
        <f>Z52-Z53</f>
        <v>147.03298883099998</v>
      </c>
      <c r="AA54" s="269"/>
      <c r="AB54" s="270">
        <f t="shared" si="66"/>
        <v>3.3466499999999826</v>
      </c>
      <c r="AC54" s="271">
        <f t="shared" si="67"/>
        <v>2.3291358296325039E-2</v>
      </c>
      <c r="AD54" s="37"/>
      <c r="AE54" s="267"/>
      <c r="AF54" s="267"/>
      <c r="AG54" s="268">
        <f>AG52-AG53</f>
        <v>149.79022883100001</v>
      </c>
      <c r="AH54" s="269"/>
      <c r="AI54" s="270">
        <f t="shared" si="68"/>
        <v>2.7572400000000243</v>
      </c>
      <c r="AJ54" s="271">
        <f t="shared" si="69"/>
        <v>1.875252636786974E-2</v>
      </c>
      <c r="AK54" s="37"/>
      <c r="AL54" s="267"/>
      <c r="AM54" s="267"/>
      <c r="AN54" s="268">
        <f>AN52-AN53</f>
        <v>152.56744883100001</v>
      </c>
      <c r="AO54" s="269"/>
      <c r="AP54" s="270">
        <f t="shared" si="70"/>
        <v>2.7772199999999998</v>
      </c>
      <c r="AQ54" s="271">
        <f t="shared" si="71"/>
        <v>1.854072873560653E-2</v>
      </c>
      <c r="AR54" s="272"/>
    </row>
    <row r="55" spans="1:44" ht="12"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row>
    <row r="56" spans="1:44" ht="12" customHeight="1" x14ac:dyDescent="0.2">
      <c r="A56" s="37"/>
      <c r="B56" s="248" t="s">
        <v>257</v>
      </c>
      <c r="C56" s="139"/>
      <c r="D56" s="139"/>
      <c r="E56" s="139"/>
      <c r="F56" s="249"/>
      <c r="G56" s="293"/>
      <c r="H56" s="251">
        <f>SUM(H47:H48,H40,H41:H43)</f>
        <v>130.03346149999999</v>
      </c>
      <c r="I56" s="286"/>
      <c r="J56" s="249"/>
      <c r="K56" s="250"/>
      <c r="L56" s="251">
        <f>SUM(L47:L48,L40,L41:L43)</f>
        <v>138.02242000000001</v>
      </c>
      <c r="M56" s="253"/>
      <c r="N56" s="252">
        <f t="shared" ref="N56:N60" si="72">L56-H56</f>
        <v>7.9889585000000238</v>
      </c>
      <c r="O56" s="254">
        <f t="shared" ref="O56:O60" si="73">IF((H56)=0,"",(N56/H56))</f>
        <v>6.1437713092026121E-2</v>
      </c>
      <c r="P56" s="37"/>
      <c r="Q56" s="250"/>
      <c r="R56" s="250"/>
      <c r="S56" s="252">
        <f>SUM(S47:S48,S40,S41:S43)</f>
        <v>141.85016899999999</v>
      </c>
      <c r="T56" s="253"/>
      <c r="U56" s="252">
        <f t="shared" ref="U56:U60" si="74">S56-L56</f>
        <v>3.827748999999983</v>
      </c>
      <c r="V56" s="254">
        <f t="shared" ref="V56:V60" si="75">IF((L56)=0,"",(U56/L56))</f>
        <v>2.7732806018036654E-2</v>
      </c>
      <c r="W56" s="37"/>
      <c r="X56" s="250"/>
      <c r="Y56" s="250"/>
      <c r="Z56" s="252">
        <f>SUM(Z47:Z48,Z40,Z41:Z43)</f>
        <v>145.20016900000002</v>
      </c>
      <c r="AA56" s="253"/>
      <c r="AB56" s="252">
        <f t="shared" ref="AB56:AB60" si="76">Z56-S56</f>
        <v>3.3500000000000227</v>
      </c>
      <c r="AC56" s="254">
        <f t="shared" ref="AC56:AC60" si="77">IF((S56)=0,"",(AB56/S56))</f>
        <v>2.3616468162262275E-2</v>
      </c>
      <c r="AD56" s="37"/>
      <c r="AE56" s="250"/>
      <c r="AF56" s="250"/>
      <c r="AG56" s="252">
        <f>SUM(AG47:AG48,AG40,AG41:AG43)</f>
        <v>147.96016900000001</v>
      </c>
      <c r="AH56" s="253"/>
      <c r="AI56" s="252">
        <f t="shared" ref="AI56:AI60" si="78">AG56-Z56</f>
        <v>2.7599999999999909</v>
      </c>
      <c r="AJ56" s="254">
        <f t="shared" ref="AJ56:AJ60" si="79">IF((Z56)=0,"",(AI56/Z56))</f>
        <v>1.9008242338891427E-2</v>
      </c>
      <c r="AK56" s="37"/>
      <c r="AL56" s="250"/>
      <c r="AM56" s="250"/>
      <c r="AN56" s="252">
        <f>SUM(AN47:AN48,AN40,AN41:AN43)</f>
        <v>150.74016900000001</v>
      </c>
      <c r="AO56" s="253"/>
      <c r="AP56" s="252">
        <f t="shared" ref="AP56:AP60" si="80">AN56-AG56</f>
        <v>2.7800000000000011</v>
      </c>
      <c r="AQ56" s="254">
        <f t="shared" ref="AQ56:AQ60" si="81">IF((AG56)=0,"",(AP56/AG56))</f>
        <v>1.8788840393930618E-2</v>
      </c>
      <c r="AR56" s="255"/>
    </row>
    <row r="57" spans="1:44" ht="12" customHeight="1" x14ac:dyDescent="0.2">
      <c r="A57" s="37"/>
      <c r="B57" s="256" t="s">
        <v>254</v>
      </c>
      <c r="C57" s="139"/>
      <c r="D57" s="139"/>
      <c r="E57" s="139"/>
      <c r="F57" s="249">
        <v>0.13</v>
      </c>
      <c r="G57" s="293"/>
      <c r="H57" s="294">
        <f>H56*F57</f>
        <v>16.904349995</v>
      </c>
      <c r="I57" s="221"/>
      <c r="J57" s="249">
        <v>0.13</v>
      </c>
      <c r="K57" s="257"/>
      <c r="L57" s="204">
        <f>L56*J57</f>
        <v>17.942914600000002</v>
      </c>
      <c r="M57" s="38"/>
      <c r="N57" s="205">
        <f t="shared" si="72"/>
        <v>1.0385646050000013</v>
      </c>
      <c r="O57" s="206">
        <f t="shared" si="73"/>
        <v>6.1437713092026003E-2</v>
      </c>
      <c r="P57" s="37"/>
      <c r="Q57" s="249">
        <v>0.13</v>
      </c>
      <c r="R57" s="257"/>
      <c r="S57" s="204">
        <f>S56*Q57</f>
        <v>18.440521969999999</v>
      </c>
      <c r="T57" s="38"/>
      <c r="U57" s="205">
        <f t="shared" si="74"/>
        <v>0.49760736999999722</v>
      </c>
      <c r="V57" s="206">
        <f t="shared" si="75"/>
        <v>2.7732806018036623E-2</v>
      </c>
      <c r="W57" s="37"/>
      <c r="X57" s="249">
        <v>0.13</v>
      </c>
      <c r="Y57" s="257"/>
      <c r="Z57" s="204">
        <f>Z56*X57</f>
        <v>18.876021970000004</v>
      </c>
      <c r="AA57" s="38"/>
      <c r="AB57" s="205">
        <f t="shared" si="76"/>
        <v>0.43550000000000466</v>
      </c>
      <c r="AC57" s="206">
        <f t="shared" si="77"/>
        <v>2.3616468162262365E-2</v>
      </c>
      <c r="AD57" s="37"/>
      <c r="AE57" s="249">
        <v>0.13</v>
      </c>
      <c r="AF57" s="257"/>
      <c r="AG57" s="204">
        <f>AG56*AE57</f>
        <v>19.234821970000002</v>
      </c>
      <c r="AH57" s="38"/>
      <c r="AI57" s="205">
        <f t="shared" si="78"/>
        <v>0.35879999999999868</v>
      </c>
      <c r="AJ57" s="206">
        <f t="shared" si="79"/>
        <v>1.900824233889142E-2</v>
      </c>
      <c r="AK57" s="37"/>
      <c r="AL57" s="249">
        <v>0.13</v>
      </c>
      <c r="AM57" s="257"/>
      <c r="AN57" s="204">
        <f>AN56*AL57</f>
        <v>19.596221970000002</v>
      </c>
      <c r="AO57" s="38"/>
      <c r="AP57" s="205">
        <f t="shared" si="80"/>
        <v>0.36139999999999972</v>
      </c>
      <c r="AQ57" s="206">
        <f t="shared" si="81"/>
        <v>1.8788840393930594E-2</v>
      </c>
      <c r="AR57" s="207"/>
    </row>
    <row r="58" spans="1:44" ht="12" customHeight="1" x14ac:dyDescent="0.2">
      <c r="A58" s="37"/>
      <c r="B58" s="258" t="s">
        <v>290</v>
      </c>
      <c r="C58" s="139"/>
      <c r="D58" s="139"/>
      <c r="E58" s="139"/>
      <c r="F58" s="259"/>
      <c r="G58" s="38"/>
      <c r="H58" s="294">
        <f>H56+H57</f>
        <v>146.93781149499998</v>
      </c>
      <c r="I58" s="221"/>
      <c r="J58" s="259"/>
      <c r="K58" s="221"/>
      <c r="L58" s="204">
        <f>L56+L57</f>
        <v>155.96533460000001</v>
      </c>
      <c r="M58" s="38"/>
      <c r="N58" s="205">
        <f t="shared" si="72"/>
        <v>9.0275231050000286</v>
      </c>
      <c r="O58" s="206">
        <f t="shared" si="73"/>
        <v>6.1437713092026135E-2</v>
      </c>
      <c r="P58" s="37"/>
      <c r="Q58" s="221"/>
      <c r="R58" s="221"/>
      <c r="S58" s="204">
        <f>S56+S57</f>
        <v>160.29069096999999</v>
      </c>
      <c r="T58" s="38"/>
      <c r="U58" s="205">
        <f t="shared" si="74"/>
        <v>4.3253563699999802</v>
      </c>
      <c r="V58" s="206">
        <f t="shared" si="75"/>
        <v>2.7732806018036651E-2</v>
      </c>
      <c r="W58" s="37"/>
      <c r="X58" s="221"/>
      <c r="Y58" s="221"/>
      <c r="Z58" s="204">
        <f>Z56+Z57</f>
        <v>164.07619097000003</v>
      </c>
      <c r="AA58" s="38"/>
      <c r="AB58" s="205">
        <f t="shared" si="76"/>
        <v>3.7855000000000416</v>
      </c>
      <c r="AC58" s="206">
        <f t="shared" si="77"/>
        <v>2.3616468162262375E-2</v>
      </c>
      <c r="AD58" s="37"/>
      <c r="AE58" s="221"/>
      <c r="AF58" s="221"/>
      <c r="AG58" s="204">
        <f>AG56+AG57</f>
        <v>167.19499097000002</v>
      </c>
      <c r="AH58" s="38"/>
      <c r="AI58" s="205">
        <f t="shared" si="78"/>
        <v>3.1187999999999931</v>
      </c>
      <c r="AJ58" s="206">
        <f t="shared" si="79"/>
        <v>1.9008242338891448E-2</v>
      </c>
      <c r="AK58" s="37"/>
      <c r="AL58" s="221"/>
      <c r="AM58" s="221"/>
      <c r="AN58" s="204">
        <f>AN56+AN57</f>
        <v>170.33639097000002</v>
      </c>
      <c r="AO58" s="38"/>
      <c r="AP58" s="205">
        <f t="shared" si="80"/>
        <v>3.1414000000000044</v>
      </c>
      <c r="AQ58" s="206">
        <f t="shared" si="81"/>
        <v>1.8788840393930636E-2</v>
      </c>
      <c r="AR58" s="207"/>
    </row>
    <row r="59" spans="1:44" ht="12" customHeight="1" x14ac:dyDescent="0.2">
      <c r="A59" s="37"/>
      <c r="B59" s="462" t="s">
        <v>211</v>
      </c>
      <c r="C59" s="441"/>
      <c r="D59" s="441"/>
      <c r="E59" s="139"/>
      <c r="F59" s="260">
        <f>F53</f>
        <v>0.13100000000000001</v>
      </c>
      <c r="G59" s="38"/>
      <c r="H59" s="296">
        <f>F59*H56</f>
        <v>17.034383456499999</v>
      </c>
      <c r="I59" s="221"/>
      <c r="J59" s="260">
        <f>J53</f>
        <v>0.13100000000000001</v>
      </c>
      <c r="K59" s="221"/>
      <c r="L59" s="261">
        <f>J59*L56</f>
        <v>18.080937020000004</v>
      </c>
      <c r="M59" s="38"/>
      <c r="N59" s="261">
        <f t="shared" si="72"/>
        <v>1.0465535635000052</v>
      </c>
      <c r="O59" s="263">
        <f t="shared" si="73"/>
        <v>6.1437713092026239E-2</v>
      </c>
      <c r="P59" s="37"/>
      <c r="Q59" s="262">
        <f>Q53</f>
        <v>0.13100000000000001</v>
      </c>
      <c r="R59" s="221"/>
      <c r="S59" s="261">
        <f>Q59*S56</f>
        <v>18.582372139</v>
      </c>
      <c r="T59" s="38"/>
      <c r="U59" s="261">
        <f t="shared" si="74"/>
        <v>0.50143511899999638</v>
      </c>
      <c r="V59" s="263">
        <f t="shared" si="75"/>
        <v>2.7732806018036574E-2</v>
      </c>
      <c r="W59" s="37"/>
      <c r="X59" s="262">
        <f>X53</f>
        <v>0.13100000000000001</v>
      </c>
      <c r="Y59" s="221"/>
      <c r="Z59" s="261">
        <f>X59*Z56</f>
        <v>19.021222139000002</v>
      </c>
      <c r="AA59" s="38"/>
      <c r="AB59" s="261">
        <f t="shared" si="76"/>
        <v>0.43885000000000218</v>
      </c>
      <c r="AC59" s="263">
        <f t="shared" si="77"/>
        <v>2.361646816226223E-2</v>
      </c>
      <c r="AD59" s="37"/>
      <c r="AE59" s="262">
        <f>AE53</f>
        <v>0.13100000000000001</v>
      </c>
      <c r="AF59" s="221"/>
      <c r="AG59" s="261">
        <f>AE59*AG56</f>
        <v>19.382782139000003</v>
      </c>
      <c r="AH59" s="38"/>
      <c r="AI59" s="261">
        <f t="shared" si="78"/>
        <v>0.36156000000000077</v>
      </c>
      <c r="AJ59" s="263">
        <f t="shared" si="79"/>
        <v>1.9008242338891531E-2</v>
      </c>
      <c r="AK59" s="37"/>
      <c r="AL59" s="262">
        <f>AL53</f>
        <v>0.13100000000000001</v>
      </c>
      <c r="AM59" s="221"/>
      <c r="AN59" s="261">
        <f>AL59*AN56</f>
        <v>19.746962139000001</v>
      </c>
      <c r="AO59" s="38"/>
      <c r="AP59" s="261">
        <f t="shared" si="80"/>
        <v>0.36417999999999751</v>
      </c>
      <c r="AQ59" s="263">
        <f t="shared" si="81"/>
        <v>1.878884039393048E-2</v>
      </c>
      <c r="AR59" s="264"/>
    </row>
    <row r="60" spans="1:44" ht="12" customHeight="1" x14ac:dyDescent="0.2">
      <c r="A60" s="37"/>
      <c r="B60" s="464" t="s">
        <v>259</v>
      </c>
      <c r="C60" s="439"/>
      <c r="D60" s="440"/>
      <c r="E60" s="265"/>
      <c r="F60" s="273"/>
      <c r="G60" s="299"/>
      <c r="H60" s="300">
        <f>H58-H59</f>
        <v>129.90342803849998</v>
      </c>
      <c r="I60" s="274"/>
      <c r="J60" s="273"/>
      <c r="K60" s="274"/>
      <c r="L60" s="275">
        <f>L58-L59</f>
        <v>137.88439758000001</v>
      </c>
      <c r="M60" s="276"/>
      <c r="N60" s="277">
        <f t="shared" si="72"/>
        <v>7.9809695415000306</v>
      </c>
      <c r="O60" s="278">
        <f t="shared" si="73"/>
        <v>6.1437713092026176E-2</v>
      </c>
      <c r="P60" s="37"/>
      <c r="Q60" s="274"/>
      <c r="R60" s="274"/>
      <c r="S60" s="275">
        <f>S58-S59</f>
        <v>141.70831883099999</v>
      </c>
      <c r="T60" s="276"/>
      <c r="U60" s="277">
        <f t="shared" si="74"/>
        <v>3.8239212509999732</v>
      </c>
      <c r="V60" s="278">
        <f t="shared" si="75"/>
        <v>2.7732806018036581E-2</v>
      </c>
      <c r="W60" s="37"/>
      <c r="X60" s="274"/>
      <c r="Y60" s="274"/>
      <c r="Z60" s="275">
        <f>Z58-Z59</f>
        <v>145.05496883100002</v>
      </c>
      <c r="AA60" s="276"/>
      <c r="AB60" s="277">
        <f t="shared" si="76"/>
        <v>3.3466500000000394</v>
      </c>
      <c r="AC60" s="278">
        <f t="shared" si="77"/>
        <v>2.3616468162262393E-2</v>
      </c>
      <c r="AD60" s="37"/>
      <c r="AE60" s="274"/>
      <c r="AF60" s="274"/>
      <c r="AG60" s="275">
        <f>AG58-AG59</f>
        <v>147.81220883100002</v>
      </c>
      <c r="AH60" s="276"/>
      <c r="AI60" s="277">
        <f t="shared" si="78"/>
        <v>2.7572399999999959</v>
      </c>
      <c r="AJ60" s="278">
        <f t="shared" si="79"/>
        <v>1.9008242338891462E-2</v>
      </c>
      <c r="AK60" s="37"/>
      <c r="AL60" s="274"/>
      <c r="AM60" s="274"/>
      <c r="AN60" s="275">
        <f>AN58-AN59</f>
        <v>150.58942883100002</v>
      </c>
      <c r="AO60" s="276"/>
      <c r="AP60" s="277">
        <f t="shared" si="80"/>
        <v>2.7772199999999998</v>
      </c>
      <c r="AQ60" s="278">
        <f t="shared" si="81"/>
        <v>1.8788840393930608E-2</v>
      </c>
      <c r="AR60" s="272"/>
    </row>
    <row r="61" spans="1:44" ht="12" customHeight="1" x14ac:dyDescent="0.2">
      <c r="A61" s="37"/>
      <c r="B61" s="307"/>
      <c r="C61" s="308"/>
      <c r="D61" s="308"/>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row>
    <row r="62" spans="1:44" ht="12"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row>
    <row r="63" spans="1:44" ht="12"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row>
    <row r="64" spans="1:44" ht="12"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row>
    <row r="65" spans="1:44" ht="12" customHeight="1" x14ac:dyDescent="0.2">
      <c r="A65" s="283" t="s">
        <v>291</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2" customHeight="1" x14ac:dyDescent="0.2">
      <c r="A67" s="37" t="s">
        <v>262</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 customHeight="1" x14ac:dyDescent="0.2">
      <c r="A68" s="37" t="s">
        <v>263</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 customHeight="1" x14ac:dyDescent="0.2">
      <c r="A70" s="37" t="s">
        <v>264</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 customHeight="1" x14ac:dyDescent="0.2">
      <c r="A71" s="37" t="s">
        <v>265</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 customHeight="1" x14ac:dyDescent="0.2">
      <c r="A73" s="37" t="s">
        <v>266</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 customHeight="1" x14ac:dyDescent="0.2">
      <c r="A74" s="37" t="s">
        <v>267</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 customHeight="1" x14ac:dyDescent="0.2">
      <c r="A75" s="37" t="s">
        <v>268</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 customHeight="1" x14ac:dyDescent="0.2">
      <c r="A76" s="37" t="s">
        <v>269</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 customHeight="1" x14ac:dyDescent="0.2">
      <c r="A77" s="37" t="s">
        <v>270</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 customHeight="1" x14ac:dyDescent="0.2">
      <c r="A79" s="284"/>
      <c r="B79" s="37" t="s">
        <v>271</v>
      </c>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 customHeight="1" x14ac:dyDescent="0.2">
      <c r="A81" s="37"/>
      <c r="B81" s="37" t="s">
        <v>272</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row>
    <row r="193" spans="1:44"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row>
    <row r="194" spans="1:44"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row>
    <row r="195" spans="1:44"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row>
    <row r="196" spans="1:44"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row>
    <row r="197" spans="1:44"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row>
    <row r="198" spans="1:44"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row>
    <row r="199" spans="1:44"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row>
    <row r="200" spans="1:44"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row>
    <row r="201" spans="1:44"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row>
    <row r="202" spans="1:44"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row>
    <row r="203" spans="1:44"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row>
    <row r="204" spans="1:44"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row>
    <row r="205" spans="1:44"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row>
    <row r="206" spans="1:44"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row>
    <row r="207" spans="1:44"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row>
    <row r="208" spans="1:44"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row>
    <row r="209" spans="1:44"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row>
    <row r="210" spans="1:44"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row>
    <row r="211" spans="1:44"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row>
    <row r="212" spans="1:44"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row>
    <row r="213" spans="1:44"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row>
    <row r="214" spans="1:44"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row>
    <row r="215" spans="1:44"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row>
    <row r="216" spans="1:44"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row>
    <row r="217" spans="1:44"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row>
    <row r="218" spans="1:44"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row>
    <row r="219" spans="1:44"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row>
    <row r="220" spans="1:44"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row>
    <row r="221" spans="1:44"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row>
    <row r="222" spans="1:44"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row>
    <row r="223" spans="1:44"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row>
    <row r="224" spans="1:44"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row>
    <row r="225" spans="1:44"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row>
    <row r="226" spans="1:44"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row>
    <row r="227" spans="1:44"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row>
    <row r="228" spans="1:44"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row>
    <row r="229" spans="1:44"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row>
    <row r="230" spans="1:44"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row>
    <row r="231" spans="1:44"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row>
    <row r="232" spans="1:44"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row>
    <row r="233" spans="1:44"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row>
    <row r="234" spans="1:44"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row>
    <row r="235" spans="1:44"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row>
    <row r="236" spans="1:44"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row>
    <row r="237" spans="1:44"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row>
    <row r="238" spans="1:44"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row>
    <row r="239" spans="1:44"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row>
    <row r="240" spans="1:44"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row>
    <row r="241" spans="1:44"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row>
    <row r="242" spans="1:44"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row>
    <row r="243" spans="1:44"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row>
    <row r="244" spans="1:44"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row>
    <row r="245" spans="1:44"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row>
    <row r="246" spans="1:44"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row>
    <row r="247" spans="1:44"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row>
    <row r="248" spans="1:44"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row>
    <row r="249" spans="1:44"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row>
    <row r="250" spans="1:44"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row>
    <row r="251" spans="1:44"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row>
    <row r="252" spans="1:44"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row>
    <row r="253" spans="1:44"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row>
    <row r="254" spans="1:44"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row>
    <row r="255" spans="1:44"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row>
    <row r="256" spans="1:44"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row>
    <row r="257" spans="1:44"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row>
    <row r="258" spans="1:44"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row>
    <row r="259" spans="1:44"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row>
    <row r="260" spans="1:44"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row>
    <row r="261" spans="1:44"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row>
    <row r="262" spans="1:44"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row>
    <row r="263" spans="1:44"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row>
    <row r="264" spans="1:44"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row>
    <row r="265" spans="1:44"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row>
    <row r="266" spans="1:44"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row>
    <row r="267" spans="1:44"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row>
    <row r="268" spans="1:44"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row>
    <row r="269" spans="1:44"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row>
    <row r="270" spans="1:44"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row>
    <row r="271" spans="1:44"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row>
    <row r="272" spans="1:44"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row>
    <row r="273" spans="1:44"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row>
    <row r="274" spans="1:44"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row>
    <row r="275" spans="1:44"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row>
    <row r="276" spans="1:44" ht="12"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row>
    <row r="277" spans="1:44" ht="12"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row>
    <row r="278" spans="1:44" ht="12"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row>
    <row r="279" spans="1:44" ht="12"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row>
    <row r="280" spans="1:44" ht="12"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row>
    <row r="281" spans="1:44" ht="12"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row>
    <row r="282" spans="1:44" ht="15.75" customHeight="1" x14ac:dyDescent="0.2"/>
    <row r="283" spans="1:44" ht="15.75" customHeight="1" x14ac:dyDescent="0.2"/>
    <row r="284" spans="1:44" ht="15.75" customHeight="1" x14ac:dyDescent="0.2"/>
    <row r="285" spans="1:44" ht="15.75" customHeight="1" x14ac:dyDescent="0.2"/>
    <row r="286" spans="1:44" ht="15.75" customHeight="1" x14ac:dyDescent="0.2"/>
    <row r="287" spans="1:44" ht="15.75" customHeight="1" x14ac:dyDescent="0.2"/>
    <row r="288" spans="1:4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E00-000000000000}">
      <formula1>"TOU,non-TOU"</formula1>
    </dataValidation>
    <dataValidation type="list" allowBlank="1" showErrorMessage="1" sqref="E15:E28 E30:E36 E38:E39 E41:E49 E55 E61" xr:uid="{00000000-0002-0000-0E00-000001000000}">
      <formula1>#REF!</formula1>
    </dataValidation>
    <dataValidation type="list" allowBlank="1" showInputMessage="1" showErrorMessage="1" prompt="Select Charge Unit - monthly, per kWh, per kW" sqref="D15:D28 D30:D36 D38:D39 D41:D49 D55 D61" xr:uid="{00000000-0002-0000-0E00-000002000000}">
      <formula1>"Monthly,per kWh,per kW"</formula1>
    </dataValidation>
  </dataValidations>
  <pageMargins left="0.74803149606299213" right="0.74803149606299213" top="0.98425196850393704" bottom="0.98425196850393704"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4.42578125" customWidth="1"/>
    <col min="4" max="4" width="11.42578125" customWidth="1"/>
    <col min="5" max="5" width="1.42578125" customWidth="1"/>
    <col min="6" max="6" width="10.140625" customWidth="1"/>
    <col min="7" max="7" width="8" customWidth="1"/>
    <col min="8" max="8" width="8.7109375" customWidth="1"/>
    <col min="9" max="9" width="1.42578125" customWidth="1"/>
    <col min="10" max="10" width="9.7109375" customWidth="1"/>
    <col min="11" max="11" width="8" customWidth="1"/>
    <col min="12" max="12" width="8.7109375" customWidth="1"/>
    <col min="13" max="13" width="1" customWidth="1"/>
    <col min="14" max="14" width="9.42578125" customWidth="1"/>
    <col min="15" max="15" width="10" customWidth="1"/>
    <col min="16" max="16" width="1.28515625" customWidth="1"/>
    <col min="17" max="17" width="9.7109375" customWidth="1"/>
    <col min="18" max="18" width="8" customWidth="1"/>
    <col min="19" max="19" width="8.7109375" customWidth="1"/>
    <col min="20" max="20" width="1.28515625" customWidth="1"/>
    <col min="21" max="21" width="9.42578125" customWidth="1"/>
    <col min="22" max="22" width="10" customWidth="1"/>
    <col min="23" max="23" width="0.7109375" customWidth="1"/>
    <col min="24" max="24" width="9.7109375" customWidth="1"/>
    <col min="25" max="25" width="8" customWidth="1"/>
    <col min="26" max="26" width="8.7109375" customWidth="1"/>
    <col min="27" max="27" width="1.42578125" customWidth="1"/>
    <col min="28" max="28" width="9.42578125" customWidth="1"/>
    <col min="29" max="29" width="10" customWidth="1"/>
    <col min="30" max="30" width="0.85546875" customWidth="1"/>
    <col min="31" max="31" width="9.7109375" customWidth="1"/>
    <col min="32" max="32" width="8" customWidth="1"/>
    <col min="33" max="33" width="8.7109375" customWidth="1"/>
    <col min="34" max="34" width="2.85546875" customWidth="1"/>
    <col min="35" max="35" width="9.42578125" customWidth="1"/>
    <col min="36" max="36" width="10" customWidth="1"/>
    <col min="37" max="37" width="0.42578125" customWidth="1"/>
    <col min="38" max="38" width="9.7109375" customWidth="1"/>
    <col min="39" max="39" width="8" customWidth="1"/>
    <col min="40" max="40" width="8.7109375" customWidth="1"/>
    <col min="41" max="41" width="2.85546875" customWidth="1"/>
    <col min="42" max="42" width="9.42578125" customWidth="1"/>
    <col min="43" max="43" width="10" customWidth="1"/>
    <col min="44" max="44" width="1.140625" customWidth="1"/>
    <col min="45" max="45" width="12.42578125" customWidth="1"/>
  </cols>
  <sheetData>
    <row r="1" spans="1:45" ht="15" customHeight="1" x14ac:dyDescent="0.25">
      <c r="A1" s="3"/>
      <c r="B1" s="3"/>
      <c r="C1" s="3"/>
      <c r="D1" s="3"/>
      <c r="E1" s="3"/>
      <c r="F1" s="3"/>
      <c r="G1" s="3"/>
      <c r="H1" s="3"/>
      <c r="I1" s="3"/>
      <c r="J1" s="3"/>
      <c r="K1" s="3"/>
      <c r="L1" s="3"/>
      <c r="M1" s="3"/>
      <c r="N1" s="3"/>
      <c r="O1" s="3"/>
      <c r="P1" s="3"/>
      <c r="Q1" s="3"/>
      <c r="R1" s="3"/>
      <c r="S1" s="466" t="s">
        <v>228</v>
      </c>
      <c r="T1" s="467"/>
      <c r="U1" s="467"/>
      <c r="V1" s="467"/>
      <c r="W1" s="467"/>
      <c r="X1" s="467"/>
      <c r="Y1" s="468"/>
      <c r="Z1" s="3"/>
      <c r="AA1" s="3"/>
      <c r="AB1" s="3"/>
      <c r="AC1" s="3"/>
      <c r="AD1" s="3"/>
      <c r="AE1" s="3"/>
      <c r="AF1" s="3"/>
      <c r="AG1" s="3"/>
      <c r="AH1" s="3"/>
      <c r="AI1" s="3"/>
      <c r="AJ1" s="3"/>
      <c r="AK1" s="3"/>
      <c r="AL1" s="3"/>
      <c r="AM1" s="3"/>
      <c r="AN1" s="3"/>
      <c r="AO1" s="3"/>
      <c r="AP1" s="3"/>
      <c r="AQ1" s="3"/>
      <c r="AR1" s="3"/>
      <c r="AS1" s="3"/>
    </row>
    <row r="2" spans="1:45" ht="18.75"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5" ht="18.75"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5" ht="7.5"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5" ht="7.5"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5" ht="12.75" customHeight="1" x14ac:dyDescent="0.2">
      <c r="A6" s="37"/>
      <c r="B6" s="138" t="s">
        <v>232</v>
      </c>
      <c r="C6" s="37"/>
      <c r="D6" s="185" t="s">
        <v>157</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row>
    <row r="7" spans="1:45" ht="7.5"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5" ht="12.75"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5" ht="12.75"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5" ht="12.75" customHeight="1" x14ac:dyDescent="0.2">
      <c r="A10" s="37"/>
      <c r="B10" s="37"/>
      <c r="C10" s="37"/>
      <c r="D10" s="125" t="s">
        <v>235</v>
      </c>
      <c r="E10" s="125"/>
      <c r="F10" s="190">
        <v>1000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5" ht="12.75"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5" ht="12.75"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5" ht="12.75"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5" ht="12.75"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5" ht="12.75" customHeight="1" x14ac:dyDescent="0.2">
      <c r="A15" s="37"/>
      <c r="B15" s="139" t="s">
        <v>156</v>
      </c>
      <c r="C15" s="199" t="str">
        <f t="shared" ref="C15:C28" si="0">D$6&amp;"."&amp;B15</f>
        <v>Residential.Monthly Service Charge</v>
      </c>
      <c r="D15" s="200" t="s">
        <v>244</v>
      </c>
      <c r="E15" s="139"/>
      <c r="F15" s="201">
        <f>IFERROR(VLOOKUP($C15,'Proposed Rates'!$B:$J,F$11,FALSE),0)</f>
        <v>34.26</v>
      </c>
      <c r="G15" s="202">
        <f t="shared" ref="G15:G28" si="1">IF($D15="Monthly",1,IF($D15="per KWH",$F$10,0))</f>
        <v>1</v>
      </c>
      <c r="H15" s="204">
        <f t="shared" ref="H15:H28" si="2">G15*F15</f>
        <v>34.26</v>
      </c>
      <c r="I15" s="38"/>
      <c r="J15" s="201">
        <f>IFERROR(VLOOKUP($C15,'Proposed Rates'!$B:$J,J$11,FALSE),0)</f>
        <v>41.13</v>
      </c>
      <c r="K15" s="202">
        <f t="shared" ref="K15:K28" si="3">IF($D15="Monthly",1,IF($D15="per KWH",$F$10,0))</f>
        <v>1</v>
      </c>
      <c r="L15" s="204">
        <f t="shared" ref="L15:L28" si="4">K15*J15</f>
        <v>41.13</v>
      </c>
      <c r="M15" s="38"/>
      <c r="N15" s="205">
        <f t="shared" ref="N15:N48" si="5">L15-H15</f>
        <v>6.8700000000000045</v>
      </c>
      <c r="O15" s="206">
        <f t="shared" ref="O15:O48" si="6">IF((H15)=0,"",(N15/H15))</f>
        <v>0.20052539404553429</v>
      </c>
      <c r="P15" s="37"/>
      <c r="Q15" s="201">
        <f>IFERROR(VLOOKUP($C15,'Proposed Rates'!$B:$J,Q$11,FALSE),0)</f>
        <v>44.38</v>
      </c>
      <c r="R15" s="202">
        <f t="shared" ref="R15:R28" si="7">IF($D15="Monthly",1,IF($D15="per KWH",$F$10,0))</f>
        <v>1</v>
      </c>
      <c r="S15" s="204">
        <f t="shared" ref="S15:S28" si="8">R15*Q15</f>
        <v>44.38</v>
      </c>
      <c r="T15" s="38"/>
      <c r="U15" s="205">
        <f t="shared" ref="U15:U48" si="9">S15-L15</f>
        <v>3.25</v>
      </c>
      <c r="V15" s="206">
        <f t="shared" ref="V15:V48" si="10">IF((L15)=0,"",(U15/L15))</f>
        <v>7.9017748601993676E-2</v>
      </c>
      <c r="W15" s="37"/>
      <c r="X15" s="201">
        <f>IFERROR(VLOOKUP($C15,'Proposed Rates'!$B:$J,X$11,FALSE),0)</f>
        <v>47.69</v>
      </c>
      <c r="Y15" s="202">
        <f t="shared" ref="Y15:Y28" si="11">IF($D15="Monthly",1,IF($D15="per KWH",$F$10,0))</f>
        <v>1</v>
      </c>
      <c r="Z15" s="204">
        <f t="shared" ref="Z15:Z28" si="12">Y15*X15</f>
        <v>47.69</v>
      </c>
      <c r="AA15" s="38"/>
      <c r="AB15" s="205">
        <f t="shared" ref="AB15:AB48" si="13">Z15-S15</f>
        <v>3.3099999999999952</v>
      </c>
      <c r="AC15" s="206">
        <f t="shared" ref="AC15:AC48" si="14">IF((S15)=0,"",(AB15/S15))</f>
        <v>7.4583145561063435E-2</v>
      </c>
      <c r="AD15" s="37"/>
      <c r="AE15" s="201">
        <f>IFERROR(VLOOKUP($C15,'Proposed Rates'!$B:$J,AE$11,FALSE),0)</f>
        <v>50.41</v>
      </c>
      <c r="AF15" s="202">
        <f t="shared" ref="AF15:AF28" si="15">IF($D15="Monthly",1,IF($D15="per KWH",$F$10,0))</f>
        <v>1</v>
      </c>
      <c r="AG15" s="204">
        <f t="shared" ref="AG15:AG28" si="16">AF15*AE15</f>
        <v>50.41</v>
      </c>
      <c r="AH15" s="38"/>
      <c r="AI15" s="205">
        <f t="shared" ref="AI15:AI48" si="17">AG15-Z15</f>
        <v>2.7199999999999989</v>
      </c>
      <c r="AJ15" s="206">
        <f t="shared" ref="AJ15:AJ48" si="18">IF((Z15)=0,"",(AI15/Z15))</f>
        <v>5.703501782344305E-2</v>
      </c>
      <c r="AK15" s="37"/>
      <c r="AL15" s="201">
        <f>IFERROR(VLOOKUP($C15,'Proposed Rates'!$B:$J,AL$11,FALSE),0)</f>
        <v>53.15</v>
      </c>
      <c r="AM15" s="202">
        <f t="shared" ref="AM15:AM28" si="19">IF($D15="Monthly",1,IF($D15="per KWH",$F$10,0))</f>
        <v>1</v>
      </c>
      <c r="AN15" s="204">
        <f t="shared" ref="AN15:AN28" si="20">AM15*AL15</f>
        <v>53.15</v>
      </c>
      <c r="AO15" s="38"/>
      <c r="AP15" s="205">
        <f t="shared" ref="AP15:AP48" si="21">AN15-AG15</f>
        <v>2.740000000000002</v>
      </c>
      <c r="AQ15" s="206">
        <f t="shared" ref="AQ15:AQ48" si="22">IF((AG15)=0,"",(AP15/AG15))</f>
        <v>5.435429478278124E-2</v>
      </c>
      <c r="AR15" s="207"/>
    </row>
    <row r="16" spans="1:45" ht="12.75" customHeight="1" x14ac:dyDescent="0.2">
      <c r="A16" s="37"/>
      <c r="B16" s="139" t="s">
        <v>245</v>
      </c>
      <c r="C16" s="199" t="str">
        <f t="shared" si="0"/>
        <v>Residential.Smart Meter Rate Adder</v>
      </c>
      <c r="D16" s="200" t="s">
        <v>244</v>
      </c>
      <c r="E16" s="139"/>
      <c r="F16" s="201">
        <f>IFERROR(VLOOKUP($C16,'Proposed Rates'!$B:$J,F$11,FALSE),0)</f>
        <v>0</v>
      </c>
      <c r="G16" s="202">
        <f t="shared" si="1"/>
        <v>1</v>
      </c>
      <c r="H16" s="204">
        <f t="shared" si="2"/>
        <v>0</v>
      </c>
      <c r="I16" s="38"/>
      <c r="J16" s="201">
        <f>IFERROR(VLOOKUP($C16,'Proposed Rates'!$B:$J,J$11,FALSE),0)</f>
        <v>0</v>
      </c>
      <c r="K16" s="202">
        <f t="shared" si="3"/>
        <v>1</v>
      </c>
      <c r="L16" s="204">
        <f t="shared" si="4"/>
        <v>0</v>
      </c>
      <c r="M16" s="38"/>
      <c r="N16" s="205">
        <f t="shared" si="5"/>
        <v>0</v>
      </c>
      <c r="O16" s="206" t="str">
        <f t="shared" si="6"/>
        <v/>
      </c>
      <c r="P16" s="37"/>
      <c r="Q16" s="201">
        <f>IFERROR(VLOOKUP($C16,'Proposed Rates'!$B:$J,Q$11,FALSE),0)</f>
        <v>0</v>
      </c>
      <c r="R16" s="202">
        <f t="shared" si="7"/>
        <v>1</v>
      </c>
      <c r="S16" s="204">
        <f t="shared" si="8"/>
        <v>0</v>
      </c>
      <c r="T16" s="38"/>
      <c r="U16" s="205">
        <f t="shared" si="9"/>
        <v>0</v>
      </c>
      <c r="V16" s="206" t="str">
        <f t="shared" si="10"/>
        <v/>
      </c>
      <c r="W16" s="37"/>
      <c r="X16" s="201">
        <f>IFERROR(VLOOKUP($C16,'Proposed Rates'!$B:$J,X$11,FALSE),0)</f>
        <v>0</v>
      </c>
      <c r="Y16" s="202">
        <f t="shared" si="11"/>
        <v>1</v>
      </c>
      <c r="Z16" s="204">
        <f t="shared" si="12"/>
        <v>0</v>
      </c>
      <c r="AA16" s="38"/>
      <c r="AB16" s="205">
        <f t="shared" si="13"/>
        <v>0</v>
      </c>
      <c r="AC16" s="206" t="str">
        <f t="shared" si="14"/>
        <v/>
      </c>
      <c r="AD16" s="37"/>
      <c r="AE16" s="201">
        <f>IFERROR(VLOOKUP($C16,'Proposed Rates'!$B:$J,AE$11,FALSE),0)</f>
        <v>0</v>
      </c>
      <c r="AF16" s="202">
        <f t="shared" si="15"/>
        <v>1</v>
      </c>
      <c r="AG16" s="204">
        <f t="shared" si="16"/>
        <v>0</v>
      </c>
      <c r="AH16" s="38"/>
      <c r="AI16" s="205">
        <f t="shared" si="17"/>
        <v>0</v>
      </c>
      <c r="AJ16" s="206" t="str">
        <f t="shared" si="18"/>
        <v/>
      </c>
      <c r="AK16" s="37"/>
      <c r="AL16" s="201">
        <f>IFERROR(VLOOKUP($C16,'Proposed Rates'!$B:$J,AL$11,FALSE),0)</f>
        <v>0</v>
      </c>
      <c r="AM16" s="202">
        <f t="shared" si="19"/>
        <v>1</v>
      </c>
      <c r="AN16" s="204">
        <f t="shared" si="20"/>
        <v>0</v>
      </c>
      <c r="AO16" s="38"/>
      <c r="AP16" s="205">
        <f t="shared" si="21"/>
        <v>0</v>
      </c>
      <c r="AQ16" s="206" t="str">
        <f t="shared" si="22"/>
        <v/>
      </c>
      <c r="AR16" s="207"/>
    </row>
    <row r="17" spans="1:44" ht="12.75" customHeight="1" x14ac:dyDescent="0.2">
      <c r="A17" s="37"/>
      <c r="B17" s="208" t="str">
        <f>'Proposed Rates'!C115</f>
        <v>Rate Rider Calculation for PILs</v>
      </c>
      <c r="C17" s="199" t="str">
        <f t="shared" si="0"/>
        <v>Residential.Rate Rider Calculation for PILs</v>
      </c>
      <c r="D17" s="200" t="s">
        <v>246</v>
      </c>
      <c r="E17" s="139"/>
      <c r="F17" s="201">
        <f>IFERROR(VLOOKUP($C17,'Proposed Rates'!$B:$J,F$11,FALSE),0)</f>
        <v>0</v>
      </c>
      <c r="G17" s="202">
        <f t="shared" si="1"/>
        <v>1000</v>
      </c>
      <c r="H17" s="204">
        <f t="shared" si="2"/>
        <v>0</v>
      </c>
      <c r="I17" s="38"/>
      <c r="J17" s="201">
        <f>IFERROR(VLOOKUP($C17,'Proposed Rates'!$B:$J,J$11,FALSE),0)</f>
        <v>0</v>
      </c>
      <c r="K17" s="202">
        <f t="shared" si="3"/>
        <v>1000</v>
      </c>
      <c r="L17" s="204">
        <f t="shared" si="4"/>
        <v>0</v>
      </c>
      <c r="M17" s="38"/>
      <c r="N17" s="205">
        <f t="shared" si="5"/>
        <v>0</v>
      </c>
      <c r="O17" s="206" t="str">
        <f t="shared" si="6"/>
        <v/>
      </c>
      <c r="P17" s="37"/>
      <c r="Q17" s="201">
        <f>IFERROR(VLOOKUP($C17,'Proposed Rates'!$B:$J,Q$11,FALSE),0)</f>
        <v>0</v>
      </c>
      <c r="R17" s="202">
        <f t="shared" si="7"/>
        <v>1000</v>
      </c>
      <c r="S17" s="204">
        <f t="shared" si="8"/>
        <v>0</v>
      </c>
      <c r="T17" s="38"/>
      <c r="U17" s="205">
        <f t="shared" si="9"/>
        <v>0</v>
      </c>
      <c r="V17" s="206" t="str">
        <f t="shared" si="10"/>
        <v/>
      </c>
      <c r="W17" s="37"/>
      <c r="X17" s="201">
        <f>IFERROR(VLOOKUP($C17,'Proposed Rates'!$B:$J,X$11,FALSE),0)</f>
        <v>0</v>
      </c>
      <c r="Y17" s="202">
        <f t="shared" si="11"/>
        <v>1000</v>
      </c>
      <c r="Z17" s="204">
        <f t="shared" si="12"/>
        <v>0</v>
      </c>
      <c r="AA17" s="38"/>
      <c r="AB17" s="205">
        <f t="shared" si="13"/>
        <v>0</v>
      </c>
      <c r="AC17" s="206" t="str">
        <f t="shared" si="14"/>
        <v/>
      </c>
      <c r="AD17" s="37"/>
      <c r="AE17" s="201">
        <f>IFERROR(VLOOKUP($C17,'Proposed Rates'!$B:$J,AE$11,FALSE),0)</f>
        <v>0</v>
      </c>
      <c r="AF17" s="202">
        <f t="shared" si="15"/>
        <v>1000</v>
      </c>
      <c r="AG17" s="204">
        <f t="shared" si="16"/>
        <v>0</v>
      </c>
      <c r="AH17" s="38"/>
      <c r="AI17" s="205">
        <f t="shared" si="17"/>
        <v>0</v>
      </c>
      <c r="AJ17" s="206" t="str">
        <f t="shared" si="18"/>
        <v/>
      </c>
      <c r="AK17" s="37"/>
      <c r="AL17" s="201">
        <f>IFERROR(VLOOKUP($C17,'Proposed Rates'!$B:$J,AL$11,FALSE),0)</f>
        <v>0</v>
      </c>
      <c r="AM17" s="202">
        <f t="shared" si="19"/>
        <v>1000</v>
      </c>
      <c r="AN17" s="204">
        <f t="shared" si="20"/>
        <v>0</v>
      </c>
      <c r="AO17" s="38"/>
      <c r="AP17" s="205">
        <f t="shared" si="21"/>
        <v>0</v>
      </c>
      <c r="AQ17" s="206" t="str">
        <f t="shared" si="22"/>
        <v/>
      </c>
      <c r="AR17" s="207"/>
    </row>
    <row r="18" spans="1:44" ht="12.75" customHeight="1" x14ac:dyDescent="0.2">
      <c r="A18" s="37"/>
      <c r="B18" s="208" t="str">
        <f>'Proposed Rates'!C128</f>
        <v>Rate Rider Calculation for Generic</v>
      </c>
      <c r="C18" s="199" t="str">
        <f t="shared" si="0"/>
        <v>Residential.Rate Rider Calculation for Generic</v>
      </c>
      <c r="D18" s="200" t="s">
        <v>244</v>
      </c>
      <c r="E18" s="139"/>
      <c r="F18" s="201">
        <f>IFERROR(VLOOKUP($C18,'Proposed Rates'!$B:$J,F$11,FALSE),0)</f>
        <v>0</v>
      </c>
      <c r="G18" s="202">
        <f t="shared" si="1"/>
        <v>1</v>
      </c>
      <c r="H18" s="204">
        <f t="shared" si="2"/>
        <v>0</v>
      </c>
      <c r="I18" s="38"/>
      <c r="J18" s="201">
        <f>IFERROR(VLOOKUP($C18,'Proposed Rates'!$B:$J,J$11,FALSE),0)</f>
        <v>0</v>
      </c>
      <c r="K18" s="202">
        <f t="shared" si="3"/>
        <v>1</v>
      </c>
      <c r="L18" s="204">
        <f t="shared" si="4"/>
        <v>0</v>
      </c>
      <c r="M18" s="38"/>
      <c r="N18" s="205">
        <f t="shared" si="5"/>
        <v>0</v>
      </c>
      <c r="O18" s="206" t="str">
        <f t="shared" si="6"/>
        <v/>
      </c>
      <c r="P18" s="37"/>
      <c r="Q18" s="201">
        <f>IFERROR(VLOOKUP($C18,'Proposed Rates'!$B:$J,Q$11,FALSE),0)</f>
        <v>0</v>
      </c>
      <c r="R18" s="202">
        <f t="shared" si="7"/>
        <v>1</v>
      </c>
      <c r="S18" s="204">
        <f t="shared" si="8"/>
        <v>0</v>
      </c>
      <c r="T18" s="38"/>
      <c r="U18" s="205">
        <f t="shared" si="9"/>
        <v>0</v>
      </c>
      <c r="V18" s="206" t="str">
        <f t="shared" si="10"/>
        <v/>
      </c>
      <c r="W18" s="37"/>
      <c r="X18" s="201">
        <f>IFERROR(VLOOKUP($C18,'Proposed Rates'!$B:$J,X$11,FALSE),0)</f>
        <v>0</v>
      </c>
      <c r="Y18" s="202">
        <f t="shared" si="11"/>
        <v>1</v>
      </c>
      <c r="Z18" s="204">
        <f t="shared" si="12"/>
        <v>0</v>
      </c>
      <c r="AA18" s="38"/>
      <c r="AB18" s="205">
        <f t="shared" si="13"/>
        <v>0</v>
      </c>
      <c r="AC18" s="206" t="str">
        <f t="shared" si="14"/>
        <v/>
      </c>
      <c r="AD18" s="37"/>
      <c r="AE18" s="201">
        <f>IFERROR(VLOOKUP($C18,'Proposed Rates'!$B:$J,AE$11,FALSE),0)</f>
        <v>0</v>
      </c>
      <c r="AF18" s="202">
        <f t="shared" si="15"/>
        <v>1</v>
      </c>
      <c r="AG18" s="204">
        <f t="shared" si="16"/>
        <v>0</v>
      </c>
      <c r="AH18" s="38"/>
      <c r="AI18" s="205">
        <f t="shared" si="17"/>
        <v>0</v>
      </c>
      <c r="AJ18" s="206" t="str">
        <f t="shared" si="18"/>
        <v/>
      </c>
      <c r="AK18" s="37"/>
      <c r="AL18" s="201">
        <f>IFERROR(VLOOKUP($C18,'Proposed Rates'!$B:$J,AL$11,FALSE),0)</f>
        <v>0</v>
      </c>
      <c r="AM18" s="202">
        <f t="shared" si="19"/>
        <v>1</v>
      </c>
      <c r="AN18" s="204">
        <f t="shared" si="20"/>
        <v>0</v>
      </c>
      <c r="AO18" s="38"/>
      <c r="AP18" s="205">
        <f t="shared" si="21"/>
        <v>0</v>
      </c>
      <c r="AQ18" s="206" t="str">
        <f t="shared" si="22"/>
        <v/>
      </c>
      <c r="AR18" s="207"/>
    </row>
    <row r="19" spans="1:44" ht="12.75" customHeight="1" x14ac:dyDescent="0.2">
      <c r="A19" s="37"/>
      <c r="B19" s="139" t="s">
        <v>54</v>
      </c>
      <c r="C19" s="199" t="str">
        <f t="shared" si="0"/>
        <v>Residential.Distribution Volumetric Rate</v>
      </c>
      <c r="D19" s="200" t="s">
        <v>246</v>
      </c>
      <c r="E19" s="139"/>
      <c r="F19" s="201">
        <f>IFERROR(VLOOKUP($C19,'Proposed Rates'!$B:$J,F$11,FALSE),0)</f>
        <v>0</v>
      </c>
      <c r="G19" s="202">
        <f t="shared" si="1"/>
        <v>1000</v>
      </c>
      <c r="H19" s="204">
        <f t="shared" si="2"/>
        <v>0</v>
      </c>
      <c r="I19" s="38"/>
      <c r="J19" s="201">
        <f>IFERROR(VLOOKUP($C19,'Proposed Rates'!$B:$J,J$11,FALSE),0)</f>
        <v>0</v>
      </c>
      <c r="K19" s="202">
        <f t="shared" si="3"/>
        <v>1000</v>
      </c>
      <c r="L19" s="204">
        <f t="shared" si="4"/>
        <v>0</v>
      </c>
      <c r="M19" s="38"/>
      <c r="N19" s="205">
        <f t="shared" si="5"/>
        <v>0</v>
      </c>
      <c r="O19" s="206" t="str">
        <f t="shared" si="6"/>
        <v/>
      </c>
      <c r="P19" s="37"/>
      <c r="Q19" s="201">
        <f>IFERROR(VLOOKUP($C19,'Proposed Rates'!$B:$J,Q$11,FALSE),0)</f>
        <v>0</v>
      </c>
      <c r="R19" s="202">
        <f t="shared" si="7"/>
        <v>1000</v>
      </c>
      <c r="S19" s="204">
        <f t="shared" si="8"/>
        <v>0</v>
      </c>
      <c r="T19" s="38"/>
      <c r="U19" s="205">
        <f t="shared" si="9"/>
        <v>0</v>
      </c>
      <c r="V19" s="206" t="str">
        <f t="shared" si="10"/>
        <v/>
      </c>
      <c r="W19" s="37"/>
      <c r="X19" s="201">
        <f>IFERROR(VLOOKUP($C19,'Proposed Rates'!$B:$J,X$11,FALSE),0)</f>
        <v>0</v>
      </c>
      <c r="Y19" s="202">
        <f t="shared" si="11"/>
        <v>1000</v>
      </c>
      <c r="Z19" s="204">
        <f t="shared" si="12"/>
        <v>0</v>
      </c>
      <c r="AA19" s="38"/>
      <c r="AB19" s="205">
        <f t="shared" si="13"/>
        <v>0</v>
      </c>
      <c r="AC19" s="206" t="str">
        <f t="shared" si="14"/>
        <v/>
      </c>
      <c r="AD19" s="37"/>
      <c r="AE19" s="201">
        <f>IFERROR(VLOOKUP($C19,'Proposed Rates'!$B:$J,AE$11,FALSE),0)</f>
        <v>0</v>
      </c>
      <c r="AF19" s="202">
        <f t="shared" si="15"/>
        <v>1000</v>
      </c>
      <c r="AG19" s="204">
        <f t="shared" si="16"/>
        <v>0</v>
      </c>
      <c r="AH19" s="38"/>
      <c r="AI19" s="205">
        <f t="shared" si="17"/>
        <v>0</v>
      </c>
      <c r="AJ19" s="206" t="str">
        <f t="shared" si="18"/>
        <v/>
      </c>
      <c r="AK19" s="37"/>
      <c r="AL19" s="201">
        <f>IFERROR(VLOOKUP($C19,'Proposed Rates'!$B:$J,AL$11,FALSE),0)</f>
        <v>0</v>
      </c>
      <c r="AM19" s="202">
        <f t="shared" si="19"/>
        <v>1000</v>
      </c>
      <c r="AN19" s="204">
        <f t="shared" si="20"/>
        <v>0</v>
      </c>
      <c r="AO19" s="38"/>
      <c r="AP19" s="205">
        <f t="shared" si="21"/>
        <v>0</v>
      </c>
      <c r="AQ19" s="206" t="str">
        <f t="shared" si="22"/>
        <v/>
      </c>
      <c r="AR19" s="207"/>
    </row>
    <row r="20" spans="1:44" ht="12.75" customHeight="1" x14ac:dyDescent="0.2">
      <c r="A20" s="37"/>
      <c r="B20" s="139" t="s">
        <v>247</v>
      </c>
      <c r="C20" s="199" t="str">
        <f t="shared" si="0"/>
        <v>Residential.Smart Meter Disposition Rider</v>
      </c>
      <c r="D20" s="200" t="s">
        <v>246</v>
      </c>
      <c r="E20" s="139"/>
      <c r="F20" s="201">
        <f>IFERROR(VLOOKUP($C20,'Proposed Rates'!$B:$J,F$11,FALSE),0)</f>
        <v>0</v>
      </c>
      <c r="G20" s="202">
        <f t="shared" si="1"/>
        <v>1000</v>
      </c>
      <c r="H20" s="204">
        <f t="shared" si="2"/>
        <v>0</v>
      </c>
      <c r="I20" s="38"/>
      <c r="J20" s="201">
        <f>IFERROR(VLOOKUP($C20,'Proposed Rates'!$B:$J,J$11,FALSE),0)</f>
        <v>0</v>
      </c>
      <c r="K20" s="202">
        <f t="shared" si="3"/>
        <v>1000</v>
      </c>
      <c r="L20" s="204">
        <f t="shared" si="4"/>
        <v>0</v>
      </c>
      <c r="M20" s="38"/>
      <c r="N20" s="205">
        <f t="shared" si="5"/>
        <v>0</v>
      </c>
      <c r="O20" s="206" t="str">
        <f t="shared" si="6"/>
        <v/>
      </c>
      <c r="P20" s="37"/>
      <c r="Q20" s="201">
        <f>IFERROR(VLOOKUP($C20,'Proposed Rates'!$B:$J,Q$11,FALSE),0)</f>
        <v>0</v>
      </c>
      <c r="R20" s="202">
        <f t="shared" si="7"/>
        <v>1000</v>
      </c>
      <c r="S20" s="204">
        <f t="shared" si="8"/>
        <v>0</v>
      </c>
      <c r="T20" s="38"/>
      <c r="U20" s="205">
        <f t="shared" si="9"/>
        <v>0</v>
      </c>
      <c r="V20" s="206" t="str">
        <f t="shared" si="10"/>
        <v/>
      </c>
      <c r="W20" s="37"/>
      <c r="X20" s="201">
        <f>IFERROR(VLOOKUP($C20,'Proposed Rates'!$B:$J,X$11,FALSE),0)</f>
        <v>0</v>
      </c>
      <c r="Y20" s="202">
        <f t="shared" si="11"/>
        <v>1000</v>
      </c>
      <c r="Z20" s="204">
        <f t="shared" si="12"/>
        <v>0</v>
      </c>
      <c r="AA20" s="38"/>
      <c r="AB20" s="205">
        <f t="shared" si="13"/>
        <v>0</v>
      </c>
      <c r="AC20" s="206" t="str">
        <f t="shared" si="14"/>
        <v/>
      </c>
      <c r="AD20" s="37"/>
      <c r="AE20" s="201">
        <f>IFERROR(VLOOKUP($C20,'Proposed Rates'!$B:$J,AE$11,FALSE),0)</f>
        <v>0</v>
      </c>
      <c r="AF20" s="202">
        <f t="shared" si="15"/>
        <v>1000</v>
      </c>
      <c r="AG20" s="204">
        <f t="shared" si="16"/>
        <v>0</v>
      </c>
      <c r="AH20" s="38"/>
      <c r="AI20" s="205">
        <f t="shared" si="17"/>
        <v>0</v>
      </c>
      <c r="AJ20" s="206" t="str">
        <f t="shared" si="18"/>
        <v/>
      </c>
      <c r="AK20" s="37"/>
      <c r="AL20" s="201">
        <f>IFERROR(VLOOKUP($C20,'Proposed Rates'!$B:$J,AL$11,FALSE),0)</f>
        <v>0</v>
      </c>
      <c r="AM20" s="202">
        <f t="shared" si="19"/>
        <v>1000</v>
      </c>
      <c r="AN20" s="204">
        <f t="shared" si="20"/>
        <v>0</v>
      </c>
      <c r="AO20" s="38"/>
      <c r="AP20" s="205">
        <f t="shared" si="21"/>
        <v>0</v>
      </c>
      <c r="AQ20" s="206" t="str">
        <f t="shared" si="22"/>
        <v/>
      </c>
      <c r="AR20" s="207"/>
    </row>
    <row r="21" spans="1:44" ht="12.75" customHeight="1" x14ac:dyDescent="0.2">
      <c r="A21" s="37"/>
      <c r="B21" s="139" t="s">
        <v>179</v>
      </c>
      <c r="C21" s="199" t="str">
        <f t="shared" si="0"/>
        <v>Residential.LRAM Rate Rider</v>
      </c>
      <c r="D21" s="200" t="s">
        <v>244</v>
      </c>
      <c r="E21" s="139"/>
      <c r="F21" s="201">
        <f>'Proposed Rates'!E77+'Proposed Rates'!E90</f>
        <v>0.25</v>
      </c>
      <c r="G21" s="202">
        <f t="shared" si="1"/>
        <v>1</v>
      </c>
      <c r="H21" s="203">
        <f t="shared" si="2"/>
        <v>0.25</v>
      </c>
      <c r="I21" s="37"/>
      <c r="J21" s="201">
        <f>'Proposed Rates'!F77+'Proposed Rates'!F90</f>
        <v>0</v>
      </c>
      <c r="K21" s="202">
        <f t="shared" si="3"/>
        <v>1</v>
      </c>
      <c r="L21" s="204">
        <f t="shared" si="4"/>
        <v>0</v>
      </c>
      <c r="M21" s="38"/>
      <c r="N21" s="205">
        <f t="shared" si="5"/>
        <v>-0.25</v>
      </c>
      <c r="O21" s="206">
        <f t="shared" si="6"/>
        <v>-1</v>
      </c>
      <c r="P21" s="37"/>
      <c r="Q21" s="201">
        <f>'Proposed Rates'!G77+'Proposed Rates'!G90</f>
        <v>0</v>
      </c>
      <c r="R21" s="202">
        <f t="shared" si="7"/>
        <v>1</v>
      </c>
      <c r="S21" s="204">
        <f t="shared" si="8"/>
        <v>0</v>
      </c>
      <c r="T21" s="38"/>
      <c r="U21" s="205">
        <f t="shared" si="9"/>
        <v>0</v>
      </c>
      <c r="V21" s="206" t="str">
        <f t="shared" si="10"/>
        <v/>
      </c>
      <c r="W21" s="37"/>
      <c r="X21" s="201">
        <f>IFERROR(VLOOKUP($C21,'Proposed Rates'!$B:$J,X$11,FALSE),0)</f>
        <v>0</v>
      </c>
      <c r="Y21" s="202">
        <f t="shared" si="11"/>
        <v>1</v>
      </c>
      <c r="Z21" s="204">
        <f t="shared" si="12"/>
        <v>0</v>
      </c>
      <c r="AA21" s="38"/>
      <c r="AB21" s="205">
        <f t="shared" si="13"/>
        <v>0</v>
      </c>
      <c r="AC21" s="206" t="str">
        <f t="shared" si="14"/>
        <v/>
      </c>
      <c r="AD21" s="37"/>
      <c r="AE21" s="201">
        <f>IFERROR(VLOOKUP($C21,'Proposed Rates'!$B:$J,AE$11,FALSE),0)</f>
        <v>0</v>
      </c>
      <c r="AF21" s="202">
        <f t="shared" si="15"/>
        <v>1</v>
      </c>
      <c r="AG21" s="204">
        <f t="shared" si="16"/>
        <v>0</v>
      </c>
      <c r="AH21" s="38"/>
      <c r="AI21" s="205">
        <f t="shared" si="17"/>
        <v>0</v>
      </c>
      <c r="AJ21" s="206" t="str">
        <f t="shared" si="18"/>
        <v/>
      </c>
      <c r="AK21" s="37"/>
      <c r="AL21" s="201">
        <f>IFERROR(VLOOKUP($C21,'Proposed Rates'!$B:$J,AL$11,FALSE),0)</f>
        <v>0</v>
      </c>
      <c r="AM21" s="202">
        <f t="shared" si="19"/>
        <v>1</v>
      </c>
      <c r="AN21" s="204">
        <f t="shared" si="20"/>
        <v>0</v>
      </c>
      <c r="AO21" s="38"/>
      <c r="AP21" s="205">
        <f t="shared" si="21"/>
        <v>0</v>
      </c>
      <c r="AQ21" s="206" t="str">
        <f t="shared" si="22"/>
        <v/>
      </c>
      <c r="AR21" s="207"/>
    </row>
    <row r="22" spans="1:44" ht="12.75" customHeight="1" x14ac:dyDescent="0.2">
      <c r="A22" s="37"/>
      <c r="B22" s="208" t="s">
        <v>175</v>
      </c>
      <c r="C22" s="199" t="str">
        <f t="shared" si="0"/>
        <v>Residential.Deferral/Variance Account Disposition Rate Rider Group 2</v>
      </c>
      <c r="D22" s="200" t="s">
        <v>244</v>
      </c>
      <c r="E22" s="139"/>
      <c r="F22" s="201">
        <f>IFERROR(VLOOKUP($C22,'Proposed Rates'!$B:$J,F$11,FALSE),0)</f>
        <v>0</v>
      </c>
      <c r="G22" s="202">
        <f t="shared" si="1"/>
        <v>1</v>
      </c>
      <c r="H22" s="204">
        <f t="shared" si="2"/>
        <v>0</v>
      </c>
      <c r="I22" s="38"/>
      <c r="J22" s="201">
        <f>IFERROR(VLOOKUP($C22,'Proposed Rates'!$B:$J,J$11,FALSE),0)</f>
        <v>-0.54</v>
      </c>
      <c r="K22" s="202">
        <f t="shared" si="3"/>
        <v>1</v>
      </c>
      <c r="L22" s="204">
        <f t="shared" si="4"/>
        <v>-0.54</v>
      </c>
      <c r="M22" s="38"/>
      <c r="N22" s="205">
        <f t="shared" si="5"/>
        <v>-0.54</v>
      </c>
      <c r="O22" s="206" t="str">
        <f t="shared" si="6"/>
        <v/>
      </c>
      <c r="P22" s="37"/>
      <c r="Q22" s="201">
        <f>IFERROR(VLOOKUP($C22,'Proposed Rates'!$B:$J,Q$11,FALSE),0)</f>
        <v>0</v>
      </c>
      <c r="R22" s="202">
        <f t="shared" si="7"/>
        <v>1</v>
      </c>
      <c r="S22" s="204">
        <f t="shared" si="8"/>
        <v>0</v>
      </c>
      <c r="T22" s="38"/>
      <c r="U22" s="205">
        <f t="shared" si="9"/>
        <v>0.54</v>
      </c>
      <c r="V22" s="206">
        <f t="shared" si="10"/>
        <v>-1</v>
      </c>
      <c r="W22" s="37"/>
      <c r="X22" s="201">
        <f>IFERROR(VLOOKUP($C22,'Proposed Rates'!$B:$J,X$11,FALSE),0)</f>
        <v>0</v>
      </c>
      <c r="Y22" s="202">
        <f t="shared" si="11"/>
        <v>1</v>
      </c>
      <c r="Z22" s="204">
        <f t="shared" si="12"/>
        <v>0</v>
      </c>
      <c r="AA22" s="38"/>
      <c r="AB22" s="205">
        <f t="shared" si="13"/>
        <v>0</v>
      </c>
      <c r="AC22" s="206" t="str">
        <f t="shared" si="14"/>
        <v/>
      </c>
      <c r="AD22" s="37"/>
      <c r="AE22" s="201">
        <f>IFERROR(VLOOKUP($C22,'Proposed Rates'!$B:$J,AE$11,FALSE),0)</f>
        <v>0</v>
      </c>
      <c r="AF22" s="202">
        <f t="shared" si="15"/>
        <v>1</v>
      </c>
      <c r="AG22" s="204">
        <f t="shared" si="16"/>
        <v>0</v>
      </c>
      <c r="AH22" s="38"/>
      <c r="AI22" s="205">
        <f t="shared" si="17"/>
        <v>0</v>
      </c>
      <c r="AJ22" s="206" t="str">
        <f t="shared" si="18"/>
        <v/>
      </c>
      <c r="AK22" s="37"/>
      <c r="AL22" s="201">
        <f>IFERROR(VLOOKUP($C22,'Proposed Rates'!$B:$J,AL$11,FALSE),0)</f>
        <v>0</v>
      </c>
      <c r="AM22" s="202">
        <f t="shared" si="19"/>
        <v>1</v>
      </c>
      <c r="AN22" s="204">
        <f t="shared" si="20"/>
        <v>0</v>
      </c>
      <c r="AO22" s="38"/>
      <c r="AP22" s="205">
        <f t="shared" si="21"/>
        <v>0</v>
      </c>
      <c r="AQ22" s="206" t="str">
        <f t="shared" si="22"/>
        <v/>
      </c>
      <c r="AR22" s="207"/>
    </row>
    <row r="23" spans="1:44" ht="12.75" customHeight="1" x14ac:dyDescent="0.2">
      <c r="A23" s="37"/>
      <c r="B23" s="208"/>
      <c r="C23" s="199" t="str">
        <f t="shared" si="0"/>
        <v>Residential.</v>
      </c>
      <c r="D23" s="200"/>
      <c r="E23" s="139"/>
      <c r="F23" s="201">
        <f>IFERROR(VLOOKUP($C23,'Proposed Rates'!$B:$J,F$11,FALSE),0)</f>
        <v>0</v>
      </c>
      <c r="G23" s="202">
        <f t="shared" si="1"/>
        <v>0</v>
      </c>
      <c r="H23" s="204">
        <f t="shared" si="2"/>
        <v>0</v>
      </c>
      <c r="I23" s="38"/>
      <c r="J23" s="201">
        <f>IFERROR(VLOOKUP($C23,'Proposed Rates'!$B:$J,J$11,FALSE),0)</f>
        <v>0</v>
      </c>
      <c r="K23" s="202">
        <f t="shared" si="3"/>
        <v>0</v>
      </c>
      <c r="L23" s="204">
        <f t="shared" si="4"/>
        <v>0</v>
      </c>
      <c r="M23" s="38"/>
      <c r="N23" s="205">
        <f t="shared" si="5"/>
        <v>0</v>
      </c>
      <c r="O23" s="206" t="str">
        <f t="shared" si="6"/>
        <v/>
      </c>
      <c r="P23" s="37"/>
      <c r="Q23" s="201">
        <f>IFERROR(VLOOKUP($C23,'Proposed Rates'!$B:$J,Q$11,FALSE),0)</f>
        <v>0</v>
      </c>
      <c r="R23" s="202">
        <f t="shared" si="7"/>
        <v>0</v>
      </c>
      <c r="S23" s="204">
        <f t="shared" si="8"/>
        <v>0</v>
      </c>
      <c r="T23" s="38"/>
      <c r="U23" s="205">
        <f t="shared" si="9"/>
        <v>0</v>
      </c>
      <c r="V23" s="206" t="str">
        <f t="shared" si="10"/>
        <v/>
      </c>
      <c r="W23" s="37"/>
      <c r="X23" s="201">
        <f>IFERROR(VLOOKUP($C23,'Proposed Rates'!$B:$J,X$11,FALSE),0)</f>
        <v>0</v>
      </c>
      <c r="Y23" s="202">
        <f t="shared" si="11"/>
        <v>0</v>
      </c>
      <c r="Z23" s="204">
        <f t="shared" si="12"/>
        <v>0</v>
      </c>
      <c r="AA23" s="38"/>
      <c r="AB23" s="205">
        <f t="shared" si="13"/>
        <v>0</v>
      </c>
      <c r="AC23" s="206" t="str">
        <f t="shared" si="14"/>
        <v/>
      </c>
      <c r="AD23" s="37"/>
      <c r="AE23" s="201">
        <f>IFERROR(VLOOKUP($C23,'Proposed Rates'!$B:$J,AE$11,FALSE),0)</f>
        <v>0</v>
      </c>
      <c r="AF23" s="202">
        <f t="shared" si="15"/>
        <v>0</v>
      </c>
      <c r="AG23" s="204">
        <f t="shared" si="16"/>
        <v>0</v>
      </c>
      <c r="AH23" s="38"/>
      <c r="AI23" s="205">
        <f t="shared" si="17"/>
        <v>0</v>
      </c>
      <c r="AJ23" s="206" t="str">
        <f t="shared" si="18"/>
        <v/>
      </c>
      <c r="AK23" s="37"/>
      <c r="AL23" s="201">
        <f>IFERROR(VLOOKUP($C23,'Proposed Rates'!$B:$J,AL$11,FALSE),0)</f>
        <v>0</v>
      </c>
      <c r="AM23" s="202">
        <f t="shared" si="19"/>
        <v>0</v>
      </c>
      <c r="AN23" s="204">
        <f t="shared" si="20"/>
        <v>0</v>
      </c>
      <c r="AO23" s="38"/>
      <c r="AP23" s="205">
        <f t="shared" si="21"/>
        <v>0</v>
      </c>
      <c r="AQ23" s="206" t="str">
        <f t="shared" si="22"/>
        <v/>
      </c>
      <c r="AR23" s="207"/>
    </row>
    <row r="24" spans="1:44" ht="12.75" customHeight="1" x14ac:dyDescent="0.2">
      <c r="A24" s="37"/>
      <c r="B24" s="208"/>
      <c r="C24" s="199" t="str">
        <f t="shared" si="0"/>
        <v>Residential.</v>
      </c>
      <c r="D24" s="200"/>
      <c r="E24" s="139"/>
      <c r="F24" s="201">
        <f>IFERROR(VLOOKUP($C24,'Proposed Rates'!$B:$J,F$11,FALSE),0)</f>
        <v>0</v>
      </c>
      <c r="G24" s="202">
        <f t="shared" si="1"/>
        <v>0</v>
      </c>
      <c r="H24" s="204">
        <f t="shared" si="2"/>
        <v>0</v>
      </c>
      <c r="I24" s="38"/>
      <c r="J24" s="201">
        <f>IFERROR(VLOOKUP($C24,'Proposed Rates'!$B:$J,J$11,FALSE),0)</f>
        <v>0</v>
      </c>
      <c r="K24" s="202">
        <f t="shared" si="3"/>
        <v>0</v>
      </c>
      <c r="L24" s="204">
        <f t="shared" si="4"/>
        <v>0</v>
      </c>
      <c r="M24" s="38"/>
      <c r="N24" s="205">
        <f t="shared" si="5"/>
        <v>0</v>
      </c>
      <c r="O24" s="206" t="str">
        <f t="shared" si="6"/>
        <v/>
      </c>
      <c r="P24" s="37"/>
      <c r="Q24" s="201">
        <f>IFERROR(VLOOKUP($C24,'Proposed Rates'!$B:$J,Q$11,FALSE),0)</f>
        <v>0</v>
      </c>
      <c r="R24" s="202">
        <f t="shared" si="7"/>
        <v>0</v>
      </c>
      <c r="S24" s="204">
        <f t="shared" si="8"/>
        <v>0</v>
      </c>
      <c r="T24" s="38"/>
      <c r="U24" s="205">
        <f t="shared" si="9"/>
        <v>0</v>
      </c>
      <c r="V24" s="206" t="str">
        <f t="shared" si="10"/>
        <v/>
      </c>
      <c r="W24" s="37"/>
      <c r="X24" s="201">
        <f>IFERROR(VLOOKUP($C24,'Proposed Rates'!$B:$J,X$11,FALSE),0)</f>
        <v>0</v>
      </c>
      <c r="Y24" s="202">
        <f t="shared" si="11"/>
        <v>0</v>
      </c>
      <c r="Z24" s="204">
        <f t="shared" si="12"/>
        <v>0</v>
      </c>
      <c r="AA24" s="38"/>
      <c r="AB24" s="205">
        <f t="shared" si="13"/>
        <v>0</v>
      </c>
      <c r="AC24" s="206" t="str">
        <f t="shared" si="14"/>
        <v/>
      </c>
      <c r="AD24" s="37"/>
      <c r="AE24" s="201">
        <f>IFERROR(VLOOKUP($C24,'Proposed Rates'!$B:$J,AE$11,FALSE),0)</f>
        <v>0</v>
      </c>
      <c r="AF24" s="202">
        <f t="shared" si="15"/>
        <v>0</v>
      </c>
      <c r="AG24" s="204">
        <f t="shared" si="16"/>
        <v>0</v>
      </c>
      <c r="AH24" s="38"/>
      <c r="AI24" s="205">
        <f t="shared" si="17"/>
        <v>0</v>
      </c>
      <c r="AJ24" s="206" t="str">
        <f t="shared" si="18"/>
        <v/>
      </c>
      <c r="AK24" s="37"/>
      <c r="AL24" s="201">
        <f>IFERROR(VLOOKUP($C24,'Proposed Rates'!$B:$J,AL$11,FALSE),0)</f>
        <v>0</v>
      </c>
      <c r="AM24" s="202">
        <f t="shared" si="19"/>
        <v>0</v>
      </c>
      <c r="AN24" s="204">
        <f t="shared" si="20"/>
        <v>0</v>
      </c>
      <c r="AO24" s="38"/>
      <c r="AP24" s="205">
        <f t="shared" si="21"/>
        <v>0</v>
      </c>
      <c r="AQ24" s="206" t="str">
        <f t="shared" si="22"/>
        <v/>
      </c>
      <c r="AR24" s="207"/>
    </row>
    <row r="25" spans="1:44" ht="12.75" customHeight="1" x14ac:dyDescent="0.2">
      <c r="A25" s="37"/>
      <c r="B25" s="208"/>
      <c r="C25" s="199" t="str">
        <f t="shared" si="0"/>
        <v>Residential.</v>
      </c>
      <c r="D25" s="200"/>
      <c r="E25" s="139"/>
      <c r="F25" s="201">
        <f>IFERROR(VLOOKUP($C25,'Proposed Rates'!$B:$J,F$11,FALSE),0)</f>
        <v>0</v>
      </c>
      <c r="G25" s="202">
        <f t="shared" si="1"/>
        <v>0</v>
      </c>
      <c r="H25" s="204">
        <f t="shared" si="2"/>
        <v>0</v>
      </c>
      <c r="I25" s="38"/>
      <c r="J25" s="201">
        <f>IFERROR(VLOOKUP($C25,'Proposed Rates'!$B:$J,J$11,FALSE),0)</f>
        <v>0</v>
      </c>
      <c r="K25" s="202">
        <f t="shared" si="3"/>
        <v>0</v>
      </c>
      <c r="L25" s="204">
        <f t="shared" si="4"/>
        <v>0</v>
      </c>
      <c r="M25" s="38"/>
      <c r="N25" s="205">
        <f t="shared" si="5"/>
        <v>0</v>
      </c>
      <c r="O25" s="206" t="str">
        <f t="shared" si="6"/>
        <v/>
      </c>
      <c r="P25" s="37"/>
      <c r="Q25" s="201">
        <f>IFERROR(VLOOKUP($C25,'Proposed Rates'!$B:$J,Q$11,FALSE),0)</f>
        <v>0</v>
      </c>
      <c r="R25" s="202">
        <f t="shared" si="7"/>
        <v>0</v>
      </c>
      <c r="S25" s="204">
        <f t="shared" si="8"/>
        <v>0</v>
      </c>
      <c r="T25" s="38"/>
      <c r="U25" s="205">
        <f t="shared" si="9"/>
        <v>0</v>
      </c>
      <c r="V25" s="206" t="str">
        <f t="shared" si="10"/>
        <v/>
      </c>
      <c r="W25" s="37"/>
      <c r="X25" s="201">
        <f>IFERROR(VLOOKUP($C25,'Proposed Rates'!$B:$J,X$11,FALSE),0)</f>
        <v>0</v>
      </c>
      <c r="Y25" s="202">
        <f t="shared" si="11"/>
        <v>0</v>
      </c>
      <c r="Z25" s="204">
        <f t="shared" si="12"/>
        <v>0</v>
      </c>
      <c r="AA25" s="38"/>
      <c r="AB25" s="205">
        <f t="shared" si="13"/>
        <v>0</v>
      </c>
      <c r="AC25" s="206" t="str">
        <f t="shared" si="14"/>
        <v/>
      </c>
      <c r="AD25" s="37"/>
      <c r="AE25" s="201">
        <f>IFERROR(VLOOKUP($C25,'Proposed Rates'!$B:$J,AE$11,FALSE),0)</f>
        <v>0</v>
      </c>
      <c r="AF25" s="202">
        <f t="shared" si="15"/>
        <v>0</v>
      </c>
      <c r="AG25" s="204">
        <f t="shared" si="16"/>
        <v>0</v>
      </c>
      <c r="AH25" s="38"/>
      <c r="AI25" s="205">
        <f t="shared" si="17"/>
        <v>0</v>
      </c>
      <c r="AJ25" s="206" t="str">
        <f t="shared" si="18"/>
        <v/>
      </c>
      <c r="AK25" s="37"/>
      <c r="AL25" s="201">
        <f>IFERROR(VLOOKUP($C25,'Proposed Rates'!$B:$J,AL$11,FALSE),0)</f>
        <v>0</v>
      </c>
      <c r="AM25" s="202">
        <f t="shared" si="19"/>
        <v>0</v>
      </c>
      <c r="AN25" s="204">
        <f t="shared" si="20"/>
        <v>0</v>
      </c>
      <c r="AO25" s="38"/>
      <c r="AP25" s="205">
        <f t="shared" si="21"/>
        <v>0</v>
      </c>
      <c r="AQ25" s="206" t="str">
        <f t="shared" si="22"/>
        <v/>
      </c>
      <c r="AR25" s="207"/>
    </row>
    <row r="26" spans="1:44" ht="12.75" customHeight="1" x14ac:dyDescent="0.2">
      <c r="A26" s="37"/>
      <c r="B26" s="208"/>
      <c r="C26" s="199" t="str">
        <f t="shared" si="0"/>
        <v>Residential.</v>
      </c>
      <c r="D26" s="200"/>
      <c r="E26" s="139"/>
      <c r="F26" s="201">
        <f>IFERROR(VLOOKUP($C26,'Proposed Rates'!$B:$J,F$11,FALSE),0)</f>
        <v>0</v>
      </c>
      <c r="G26" s="202">
        <f t="shared" si="1"/>
        <v>0</v>
      </c>
      <c r="H26" s="204">
        <f t="shared" si="2"/>
        <v>0</v>
      </c>
      <c r="I26" s="38"/>
      <c r="J26" s="201">
        <f>IFERROR(VLOOKUP($C26,'Proposed Rates'!$B:$J,J$11,FALSE),0)</f>
        <v>0</v>
      </c>
      <c r="K26" s="202">
        <f t="shared" si="3"/>
        <v>0</v>
      </c>
      <c r="L26" s="204">
        <f t="shared" si="4"/>
        <v>0</v>
      </c>
      <c r="M26" s="38"/>
      <c r="N26" s="205">
        <f t="shared" si="5"/>
        <v>0</v>
      </c>
      <c r="O26" s="206" t="str">
        <f t="shared" si="6"/>
        <v/>
      </c>
      <c r="P26" s="37"/>
      <c r="Q26" s="201">
        <f>IFERROR(VLOOKUP($C26,'Proposed Rates'!$B:$J,Q$11,FALSE),0)</f>
        <v>0</v>
      </c>
      <c r="R26" s="202">
        <f t="shared" si="7"/>
        <v>0</v>
      </c>
      <c r="S26" s="204">
        <f t="shared" si="8"/>
        <v>0</v>
      </c>
      <c r="T26" s="38"/>
      <c r="U26" s="205">
        <f t="shared" si="9"/>
        <v>0</v>
      </c>
      <c r="V26" s="206" t="str">
        <f t="shared" si="10"/>
        <v/>
      </c>
      <c r="W26" s="37"/>
      <c r="X26" s="201">
        <f>IFERROR(VLOOKUP($C26,'Proposed Rates'!$B:$J,X$11,FALSE),0)</f>
        <v>0</v>
      </c>
      <c r="Y26" s="202">
        <f t="shared" si="11"/>
        <v>0</v>
      </c>
      <c r="Z26" s="204">
        <f t="shared" si="12"/>
        <v>0</v>
      </c>
      <c r="AA26" s="38"/>
      <c r="AB26" s="205">
        <f t="shared" si="13"/>
        <v>0</v>
      </c>
      <c r="AC26" s="206" t="str">
        <f t="shared" si="14"/>
        <v/>
      </c>
      <c r="AD26" s="37"/>
      <c r="AE26" s="201">
        <f>IFERROR(VLOOKUP($C26,'Proposed Rates'!$B:$J,AE$11,FALSE),0)</f>
        <v>0</v>
      </c>
      <c r="AF26" s="202">
        <f t="shared" si="15"/>
        <v>0</v>
      </c>
      <c r="AG26" s="204">
        <f t="shared" si="16"/>
        <v>0</v>
      </c>
      <c r="AH26" s="38"/>
      <c r="AI26" s="205">
        <f t="shared" si="17"/>
        <v>0</v>
      </c>
      <c r="AJ26" s="206" t="str">
        <f t="shared" si="18"/>
        <v/>
      </c>
      <c r="AK26" s="37"/>
      <c r="AL26" s="201">
        <f>IFERROR(VLOOKUP($C26,'Proposed Rates'!$B:$J,AL$11,FALSE),0)</f>
        <v>0</v>
      </c>
      <c r="AM26" s="202">
        <f t="shared" si="19"/>
        <v>0</v>
      </c>
      <c r="AN26" s="204">
        <f t="shared" si="20"/>
        <v>0</v>
      </c>
      <c r="AO26" s="38"/>
      <c r="AP26" s="205">
        <f t="shared" si="21"/>
        <v>0</v>
      </c>
      <c r="AQ26" s="206" t="str">
        <f t="shared" si="22"/>
        <v/>
      </c>
      <c r="AR26" s="207"/>
    </row>
    <row r="27" spans="1:44" ht="12.75" customHeight="1" x14ac:dyDescent="0.2">
      <c r="A27" s="37"/>
      <c r="B27" s="208"/>
      <c r="C27" s="199" t="str">
        <f t="shared" si="0"/>
        <v>Residential.</v>
      </c>
      <c r="D27" s="200"/>
      <c r="E27" s="139"/>
      <c r="F27" s="201">
        <f>IFERROR(VLOOKUP($C27,'Proposed Rates'!$B:$J,F$11,FALSE),0)</f>
        <v>0</v>
      </c>
      <c r="G27" s="202">
        <f t="shared" si="1"/>
        <v>0</v>
      </c>
      <c r="H27" s="204">
        <f t="shared" si="2"/>
        <v>0</v>
      </c>
      <c r="I27" s="38"/>
      <c r="J27" s="201">
        <f>IFERROR(VLOOKUP($C27,'Proposed Rates'!$B:$J,J$11,FALSE),0)</f>
        <v>0</v>
      </c>
      <c r="K27" s="202">
        <f t="shared" si="3"/>
        <v>0</v>
      </c>
      <c r="L27" s="204">
        <f t="shared" si="4"/>
        <v>0</v>
      </c>
      <c r="M27" s="38"/>
      <c r="N27" s="205">
        <f t="shared" si="5"/>
        <v>0</v>
      </c>
      <c r="O27" s="206" t="str">
        <f t="shared" si="6"/>
        <v/>
      </c>
      <c r="P27" s="37"/>
      <c r="Q27" s="201">
        <f>IFERROR(VLOOKUP($C27,'Proposed Rates'!$B:$J,Q$11,FALSE),0)</f>
        <v>0</v>
      </c>
      <c r="R27" s="202">
        <f t="shared" si="7"/>
        <v>0</v>
      </c>
      <c r="S27" s="204">
        <f t="shared" si="8"/>
        <v>0</v>
      </c>
      <c r="T27" s="38"/>
      <c r="U27" s="205">
        <f t="shared" si="9"/>
        <v>0</v>
      </c>
      <c r="V27" s="206" t="str">
        <f t="shared" si="10"/>
        <v/>
      </c>
      <c r="W27" s="37"/>
      <c r="X27" s="201">
        <f>IFERROR(VLOOKUP($C27,'Proposed Rates'!$B:$J,X$11,FALSE),0)</f>
        <v>0</v>
      </c>
      <c r="Y27" s="202">
        <f t="shared" si="11"/>
        <v>0</v>
      </c>
      <c r="Z27" s="204">
        <f t="shared" si="12"/>
        <v>0</v>
      </c>
      <c r="AA27" s="38"/>
      <c r="AB27" s="205">
        <f t="shared" si="13"/>
        <v>0</v>
      </c>
      <c r="AC27" s="206" t="str">
        <f t="shared" si="14"/>
        <v/>
      </c>
      <c r="AD27" s="37"/>
      <c r="AE27" s="201">
        <f>IFERROR(VLOOKUP($C27,'Proposed Rates'!$B:$J,AE$11,FALSE),0)</f>
        <v>0</v>
      </c>
      <c r="AF27" s="202">
        <f t="shared" si="15"/>
        <v>0</v>
      </c>
      <c r="AG27" s="204">
        <f t="shared" si="16"/>
        <v>0</v>
      </c>
      <c r="AH27" s="38"/>
      <c r="AI27" s="205">
        <f t="shared" si="17"/>
        <v>0</v>
      </c>
      <c r="AJ27" s="206" t="str">
        <f t="shared" si="18"/>
        <v/>
      </c>
      <c r="AK27" s="37"/>
      <c r="AL27" s="201">
        <f>IFERROR(VLOOKUP($C27,'Proposed Rates'!$B:$J,AL$11,FALSE),0)</f>
        <v>0</v>
      </c>
      <c r="AM27" s="202">
        <f t="shared" si="19"/>
        <v>0</v>
      </c>
      <c r="AN27" s="204">
        <f t="shared" si="20"/>
        <v>0</v>
      </c>
      <c r="AO27" s="38"/>
      <c r="AP27" s="205">
        <f t="shared" si="21"/>
        <v>0</v>
      </c>
      <c r="AQ27" s="206" t="str">
        <f t="shared" si="22"/>
        <v/>
      </c>
      <c r="AR27" s="207"/>
    </row>
    <row r="28" spans="1:44" ht="12.75" customHeight="1" x14ac:dyDescent="0.2">
      <c r="A28" s="37"/>
      <c r="B28" s="208"/>
      <c r="C28" s="199" t="str">
        <f t="shared" si="0"/>
        <v>Residential.</v>
      </c>
      <c r="D28" s="200"/>
      <c r="E28" s="139"/>
      <c r="F28" s="201">
        <f>IFERROR(VLOOKUP($C28,'Proposed Rates'!$B:$J,F$11,FALSE),0)</f>
        <v>0</v>
      </c>
      <c r="G28" s="202">
        <f t="shared" si="1"/>
        <v>0</v>
      </c>
      <c r="H28" s="204">
        <f t="shared" si="2"/>
        <v>0</v>
      </c>
      <c r="I28" s="38"/>
      <c r="J28" s="201">
        <f>IFERROR(VLOOKUP($C28,'Proposed Rates'!$B:$J,J$11,FALSE),0)</f>
        <v>0</v>
      </c>
      <c r="K28" s="202">
        <f t="shared" si="3"/>
        <v>0</v>
      </c>
      <c r="L28" s="204">
        <f t="shared" si="4"/>
        <v>0</v>
      </c>
      <c r="M28" s="38"/>
      <c r="N28" s="205">
        <f t="shared" si="5"/>
        <v>0</v>
      </c>
      <c r="O28" s="206" t="str">
        <f t="shared" si="6"/>
        <v/>
      </c>
      <c r="P28" s="37"/>
      <c r="Q28" s="201">
        <f>IFERROR(VLOOKUP($C28,'Proposed Rates'!$B:$J,Q$11,FALSE),0)</f>
        <v>0</v>
      </c>
      <c r="R28" s="202">
        <f t="shared" si="7"/>
        <v>0</v>
      </c>
      <c r="S28" s="204">
        <f t="shared" si="8"/>
        <v>0</v>
      </c>
      <c r="T28" s="38"/>
      <c r="U28" s="205">
        <f t="shared" si="9"/>
        <v>0</v>
      </c>
      <c r="V28" s="206" t="str">
        <f t="shared" si="10"/>
        <v/>
      </c>
      <c r="W28" s="37"/>
      <c r="X28" s="201">
        <f>IFERROR(VLOOKUP($C28,'Proposed Rates'!$B:$J,X$11,FALSE),0)</f>
        <v>0</v>
      </c>
      <c r="Y28" s="202">
        <f t="shared" si="11"/>
        <v>0</v>
      </c>
      <c r="Z28" s="204">
        <f t="shared" si="12"/>
        <v>0</v>
      </c>
      <c r="AA28" s="38"/>
      <c r="AB28" s="205">
        <f t="shared" si="13"/>
        <v>0</v>
      </c>
      <c r="AC28" s="206" t="str">
        <f t="shared" si="14"/>
        <v/>
      </c>
      <c r="AD28" s="37"/>
      <c r="AE28" s="201">
        <f>IFERROR(VLOOKUP($C28,'Proposed Rates'!$B:$J,AE$11,FALSE),0)</f>
        <v>0</v>
      </c>
      <c r="AF28" s="202">
        <f t="shared" si="15"/>
        <v>0</v>
      </c>
      <c r="AG28" s="204">
        <f t="shared" si="16"/>
        <v>0</v>
      </c>
      <c r="AH28" s="38"/>
      <c r="AI28" s="205">
        <f t="shared" si="17"/>
        <v>0</v>
      </c>
      <c r="AJ28" s="206" t="str">
        <f t="shared" si="18"/>
        <v/>
      </c>
      <c r="AK28" s="37"/>
      <c r="AL28" s="201">
        <f>IFERROR(VLOOKUP($C28,'Proposed Rates'!$B:$J,AL$11,FALSE),0)</f>
        <v>0</v>
      </c>
      <c r="AM28" s="202">
        <f t="shared" si="19"/>
        <v>0</v>
      </c>
      <c r="AN28" s="204">
        <f t="shared" si="20"/>
        <v>0</v>
      </c>
      <c r="AO28" s="38"/>
      <c r="AP28" s="205">
        <f t="shared" si="21"/>
        <v>0</v>
      </c>
      <c r="AQ28" s="206" t="str">
        <f t="shared" si="22"/>
        <v/>
      </c>
      <c r="AR28" s="207"/>
    </row>
    <row r="29" spans="1:44" ht="12.75" customHeight="1" x14ac:dyDescent="0.2">
      <c r="A29" s="125"/>
      <c r="B29" s="209" t="s">
        <v>248</v>
      </c>
      <c r="C29" s="210"/>
      <c r="D29" s="210"/>
      <c r="E29" s="210"/>
      <c r="F29" s="211"/>
      <c r="G29" s="212"/>
      <c r="H29" s="213">
        <f>SUM(H15:H28)</f>
        <v>34.51</v>
      </c>
      <c r="I29" s="214"/>
      <c r="J29" s="211"/>
      <c r="K29" s="212"/>
      <c r="L29" s="213">
        <f>SUM(L15:L28)</f>
        <v>40.590000000000003</v>
      </c>
      <c r="M29" s="214"/>
      <c r="N29" s="215">
        <f t="shared" si="5"/>
        <v>6.0800000000000054</v>
      </c>
      <c r="O29" s="216">
        <f t="shared" si="6"/>
        <v>0.17618081715444817</v>
      </c>
      <c r="P29" s="125"/>
      <c r="Q29" s="211"/>
      <c r="R29" s="212"/>
      <c r="S29" s="213">
        <f>SUM(S15:S28)</f>
        <v>44.38</v>
      </c>
      <c r="T29" s="214"/>
      <c r="U29" s="215">
        <f t="shared" si="9"/>
        <v>3.7899999999999991</v>
      </c>
      <c r="V29" s="216">
        <f t="shared" si="10"/>
        <v>9.3372751909337248E-2</v>
      </c>
      <c r="W29" s="125"/>
      <c r="X29" s="211"/>
      <c r="Y29" s="212"/>
      <c r="Z29" s="213">
        <f>SUM(Z15:Z28)</f>
        <v>47.69</v>
      </c>
      <c r="AA29" s="214"/>
      <c r="AB29" s="215">
        <f t="shared" si="13"/>
        <v>3.3099999999999952</v>
      </c>
      <c r="AC29" s="216">
        <f t="shared" si="14"/>
        <v>7.4583145561063435E-2</v>
      </c>
      <c r="AD29" s="125"/>
      <c r="AE29" s="211"/>
      <c r="AF29" s="212"/>
      <c r="AG29" s="213">
        <f>SUM(AG15:AG28)</f>
        <v>50.41</v>
      </c>
      <c r="AH29" s="214"/>
      <c r="AI29" s="215">
        <f t="shared" si="17"/>
        <v>2.7199999999999989</v>
      </c>
      <c r="AJ29" s="216">
        <f t="shared" si="18"/>
        <v>5.703501782344305E-2</v>
      </c>
      <c r="AK29" s="125"/>
      <c r="AL29" s="211"/>
      <c r="AM29" s="212"/>
      <c r="AN29" s="213">
        <f>SUM(AN15:AN28)</f>
        <v>53.15</v>
      </c>
      <c r="AO29" s="214"/>
      <c r="AP29" s="215">
        <f t="shared" si="21"/>
        <v>2.740000000000002</v>
      </c>
      <c r="AQ29" s="216">
        <f t="shared" si="22"/>
        <v>5.435429478278124E-2</v>
      </c>
      <c r="AR29" s="217"/>
    </row>
    <row r="30" spans="1:44" ht="12.75" customHeight="1" x14ac:dyDescent="0.2">
      <c r="A30" s="37"/>
      <c r="B30" s="208" t="s">
        <v>172</v>
      </c>
      <c r="C30" s="199" t="str">
        <f t="shared" ref="C30:C36" si="23">D$6&amp;"."&amp;B30</f>
        <v>Residential.DVA Disposition Rate Rider Group 1 -2025</v>
      </c>
      <c r="D30" s="200" t="s">
        <v>246</v>
      </c>
      <c r="E30" s="139"/>
      <c r="F30" s="218">
        <f>IFERROR(VLOOKUP($C30,'Proposed Rates'!$B:$J,F$11,FALSE),0)</f>
        <v>-2.0000000000000001E-4</v>
      </c>
      <c r="G30" s="219">
        <f t="shared" ref="G30:G33" si="24">IF($D30="Monthly",1,IF($D30="per KWH",$F$10,0))</f>
        <v>1000</v>
      </c>
      <c r="H30" s="204">
        <f t="shared" ref="H30:H36" si="25">G30*F30</f>
        <v>-0.2</v>
      </c>
      <c r="I30" s="38"/>
      <c r="J30" s="218">
        <f>IFERROR(VLOOKUP($C30,'Proposed Rates'!$B:$J,J$11,FALSE),0)</f>
        <v>0</v>
      </c>
      <c r="K30" s="219">
        <f t="shared" ref="K30:K33" si="26">IF($D30="Monthly",1,IF($D30="per KWH",$F$10,0))</f>
        <v>1000</v>
      </c>
      <c r="L30" s="220">
        <f t="shared" ref="L30:L36" si="27">K30*J30</f>
        <v>0</v>
      </c>
      <c r="M30" s="38"/>
      <c r="N30" s="205">
        <f t="shared" si="5"/>
        <v>0.2</v>
      </c>
      <c r="O30" s="206">
        <f t="shared" si="6"/>
        <v>-1</v>
      </c>
      <c r="P30" s="37"/>
      <c r="Q30" s="218">
        <f>IFERROR(VLOOKUP($C30,'Proposed Rates'!$B:$J,Q$11,FALSE),0)</f>
        <v>0</v>
      </c>
      <c r="R30" s="219">
        <f t="shared" ref="R30:R33" si="28">IF($D30="Monthly",1,IF($D30="per KWH",$F$10,0))</f>
        <v>1000</v>
      </c>
      <c r="S30" s="204">
        <f t="shared" ref="S30:S36" si="29">R30*Q30</f>
        <v>0</v>
      </c>
      <c r="T30" s="38"/>
      <c r="U30" s="205">
        <f t="shared" si="9"/>
        <v>0</v>
      </c>
      <c r="V30" s="206" t="str">
        <f t="shared" si="10"/>
        <v/>
      </c>
      <c r="W30" s="37"/>
      <c r="X30" s="218">
        <f>IFERROR(VLOOKUP($C30,'Proposed Rates'!$B:$J,X$11,FALSE),0)</f>
        <v>0</v>
      </c>
      <c r="Y30" s="219">
        <f t="shared" ref="Y30:Y33" si="30">IF($D30="Monthly",1,IF($D30="per KWH",$F$10,0))</f>
        <v>1000</v>
      </c>
      <c r="Z30" s="204">
        <f t="shared" ref="Z30:Z36" si="31">Y30*X30</f>
        <v>0</v>
      </c>
      <c r="AA30" s="38"/>
      <c r="AB30" s="205">
        <f t="shared" si="13"/>
        <v>0</v>
      </c>
      <c r="AC30" s="206" t="str">
        <f t="shared" si="14"/>
        <v/>
      </c>
      <c r="AD30" s="37"/>
      <c r="AE30" s="218">
        <f>IFERROR(VLOOKUP($C30,'Proposed Rates'!$B:$J,AE$11,FALSE),0)</f>
        <v>0</v>
      </c>
      <c r="AF30" s="219">
        <f t="shared" ref="AF30:AF33" si="32">IF($D30="Monthly",1,IF($D30="per KWH",$F$10,0))</f>
        <v>1000</v>
      </c>
      <c r="AG30" s="204">
        <f t="shared" ref="AG30:AG36" si="33">AF30*AE30</f>
        <v>0</v>
      </c>
      <c r="AH30" s="38"/>
      <c r="AI30" s="205">
        <f t="shared" si="17"/>
        <v>0</v>
      </c>
      <c r="AJ30" s="206" t="str">
        <f t="shared" si="18"/>
        <v/>
      </c>
      <c r="AK30" s="37"/>
      <c r="AL30" s="218">
        <f>IFERROR(VLOOKUP($C30,'Proposed Rates'!$B:$J,AL$11,FALSE),0)</f>
        <v>0</v>
      </c>
      <c r="AM30" s="219">
        <f t="shared" ref="AM30:AM33" si="34">IF($D30="Monthly",1,IF($D30="per KWH",$F$10,0))</f>
        <v>1000</v>
      </c>
      <c r="AN30" s="204">
        <f t="shared" ref="AN30:AN36" si="35">AM30*AL30</f>
        <v>0</v>
      </c>
      <c r="AO30" s="38"/>
      <c r="AP30" s="205">
        <f t="shared" si="21"/>
        <v>0</v>
      </c>
      <c r="AQ30" s="206" t="str">
        <f t="shared" si="22"/>
        <v/>
      </c>
      <c r="AR30" s="207"/>
    </row>
    <row r="31" spans="1:44" ht="12.75" customHeight="1" x14ac:dyDescent="0.2">
      <c r="A31" s="37"/>
      <c r="B31" s="208" t="s">
        <v>174</v>
      </c>
      <c r="C31" s="199" t="str">
        <f t="shared" si="23"/>
        <v>Residential.DVA Disposition Rate Rider Group 1 - 2024</v>
      </c>
      <c r="D31" s="200" t="s">
        <v>246</v>
      </c>
      <c r="E31" s="139"/>
      <c r="F31" s="218">
        <f>IFERROR(VLOOKUP($C31,'Proposed Rates'!$B:$J,F$11,FALSE),0)</f>
        <v>0</v>
      </c>
      <c r="G31" s="219">
        <f t="shared" si="24"/>
        <v>1000</v>
      </c>
      <c r="H31" s="204">
        <f t="shared" si="25"/>
        <v>0</v>
      </c>
      <c r="I31" s="289"/>
      <c r="J31" s="218">
        <f>IFERROR(VLOOKUP($C31,'Proposed Rates'!$B:$J,J$11,FALSE),0)</f>
        <v>0</v>
      </c>
      <c r="K31" s="219">
        <f t="shared" si="26"/>
        <v>1000</v>
      </c>
      <c r="L31" s="220">
        <f t="shared" si="27"/>
        <v>0</v>
      </c>
      <c r="M31" s="221"/>
      <c r="N31" s="205">
        <f t="shared" si="5"/>
        <v>0</v>
      </c>
      <c r="O31" s="206" t="str">
        <f t="shared" si="6"/>
        <v/>
      </c>
      <c r="P31" s="37"/>
      <c r="Q31" s="218">
        <f>IFERROR(VLOOKUP($C31,'Proposed Rates'!$B:$J,Q$11,FALSE),0)</f>
        <v>0</v>
      </c>
      <c r="R31" s="219">
        <f t="shared" si="28"/>
        <v>1000</v>
      </c>
      <c r="S31" s="302">
        <f t="shared" si="29"/>
        <v>0</v>
      </c>
      <c r="T31" s="221"/>
      <c r="U31" s="205">
        <f t="shared" si="9"/>
        <v>0</v>
      </c>
      <c r="V31" s="206" t="str">
        <f t="shared" si="10"/>
        <v/>
      </c>
      <c r="W31" s="37"/>
      <c r="X31" s="218">
        <f>IFERROR(VLOOKUP($C31,'Proposed Rates'!$B:$J,X$11,FALSE),0)</f>
        <v>0</v>
      </c>
      <c r="Y31" s="219">
        <f t="shared" si="30"/>
        <v>1000</v>
      </c>
      <c r="Z31" s="302">
        <f t="shared" si="31"/>
        <v>0</v>
      </c>
      <c r="AA31" s="221"/>
      <c r="AB31" s="205">
        <f t="shared" si="13"/>
        <v>0</v>
      </c>
      <c r="AC31" s="206" t="str">
        <f t="shared" si="14"/>
        <v/>
      </c>
      <c r="AD31" s="37"/>
      <c r="AE31" s="218">
        <f>IFERROR(VLOOKUP($C31,'Proposed Rates'!$B:$J,AE$11,FALSE),0)</f>
        <v>0</v>
      </c>
      <c r="AF31" s="219">
        <f t="shared" si="32"/>
        <v>1000</v>
      </c>
      <c r="AG31" s="302">
        <f t="shared" si="33"/>
        <v>0</v>
      </c>
      <c r="AH31" s="221"/>
      <c r="AI31" s="205">
        <f t="shared" si="17"/>
        <v>0</v>
      </c>
      <c r="AJ31" s="206" t="str">
        <f t="shared" si="18"/>
        <v/>
      </c>
      <c r="AK31" s="37"/>
      <c r="AL31" s="218">
        <f>IFERROR(VLOOKUP($C31,'Proposed Rates'!$B:$J,AL$11,FALSE),0)</f>
        <v>0</v>
      </c>
      <c r="AM31" s="219">
        <f t="shared" si="34"/>
        <v>1000</v>
      </c>
      <c r="AN31" s="302">
        <f t="shared" si="35"/>
        <v>0</v>
      </c>
      <c r="AO31" s="221"/>
      <c r="AP31" s="205">
        <f t="shared" si="21"/>
        <v>0</v>
      </c>
      <c r="AQ31" s="206" t="str">
        <f t="shared" si="22"/>
        <v/>
      </c>
      <c r="AR31" s="207"/>
    </row>
    <row r="32" spans="1:44" ht="12.75" customHeight="1" x14ac:dyDescent="0.2">
      <c r="A32" s="37"/>
      <c r="B32" s="208" t="s">
        <v>182</v>
      </c>
      <c r="C32" s="199" t="str">
        <f t="shared" si="23"/>
        <v>Residential.CBR Class B Rate Riders</v>
      </c>
      <c r="D32" s="200" t="s">
        <v>246</v>
      </c>
      <c r="E32" s="139"/>
      <c r="F32" s="218">
        <f>IFERROR(VLOOKUP($C32,'Proposed Rates'!$B:$J,F$11,FALSE),0)</f>
        <v>2.0000000000000001E-4</v>
      </c>
      <c r="G32" s="219">
        <f t="shared" si="24"/>
        <v>1000</v>
      </c>
      <c r="H32" s="204">
        <f t="shared" si="25"/>
        <v>0.2</v>
      </c>
      <c r="I32" s="289"/>
      <c r="J32" s="218">
        <f>IFERROR(VLOOKUP($C32,'Proposed Rates'!$B:$J,J$11,FALSE),0)</f>
        <v>0</v>
      </c>
      <c r="K32" s="219">
        <f t="shared" si="26"/>
        <v>1000</v>
      </c>
      <c r="L32" s="220">
        <f t="shared" si="27"/>
        <v>0</v>
      </c>
      <c r="M32" s="221"/>
      <c r="N32" s="205">
        <f t="shared" si="5"/>
        <v>-0.2</v>
      </c>
      <c r="O32" s="206">
        <f t="shared" si="6"/>
        <v>-1</v>
      </c>
      <c r="P32" s="37"/>
      <c r="Q32" s="218">
        <f>IFERROR(VLOOKUP($C32,'Proposed Rates'!$B:$J,Q$11,FALSE),0)</f>
        <v>0</v>
      </c>
      <c r="R32" s="219">
        <f t="shared" si="28"/>
        <v>1000</v>
      </c>
      <c r="S32" s="204">
        <f t="shared" si="29"/>
        <v>0</v>
      </c>
      <c r="T32" s="221"/>
      <c r="U32" s="205">
        <f t="shared" si="9"/>
        <v>0</v>
      </c>
      <c r="V32" s="206" t="str">
        <f t="shared" si="10"/>
        <v/>
      </c>
      <c r="W32" s="37"/>
      <c r="X32" s="218">
        <f>IFERROR(VLOOKUP($C32,'Proposed Rates'!$B:$J,X$11,FALSE),0)</f>
        <v>0</v>
      </c>
      <c r="Y32" s="219">
        <f t="shared" si="30"/>
        <v>1000</v>
      </c>
      <c r="Z32" s="204">
        <f t="shared" si="31"/>
        <v>0</v>
      </c>
      <c r="AA32" s="221"/>
      <c r="AB32" s="205">
        <f t="shared" si="13"/>
        <v>0</v>
      </c>
      <c r="AC32" s="206" t="str">
        <f t="shared" si="14"/>
        <v/>
      </c>
      <c r="AD32" s="37"/>
      <c r="AE32" s="218">
        <f>IFERROR(VLOOKUP($C32,'Proposed Rates'!$B:$J,AE$11,FALSE),0)</f>
        <v>0</v>
      </c>
      <c r="AF32" s="219">
        <f t="shared" si="32"/>
        <v>1000</v>
      </c>
      <c r="AG32" s="204">
        <f t="shared" si="33"/>
        <v>0</v>
      </c>
      <c r="AH32" s="221"/>
      <c r="AI32" s="205">
        <f t="shared" si="17"/>
        <v>0</v>
      </c>
      <c r="AJ32" s="206" t="str">
        <f t="shared" si="18"/>
        <v/>
      </c>
      <c r="AK32" s="37"/>
      <c r="AL32" s="218">
        <f>IFERROR(VLOOKUP($C32,'Proposed Rates'!$B:$J,AL$11,FALSE),0)</f>
        <v>0</v>
      </c>
      <c r="AM32" s="219">
        <f t="shared" si="34"/>
        <v>1000</v>
      </c>
      <c r="AN32" s="204">
        <f t="shared" si="35"/>
        <v>0</v>
      </c>
      <c r="AO32" s="221"/>
      <c r="AP32" s="205">
        <f t="shared" si="21"/>
        <v>0</v>
      </c>
      <c r="AQ32" s="206" t="str">
        <f t="shared" si="22"/>
        <v/>
      </c>
      <c r="AR32" s="207"/>
    </row>
    <row r="33" spans="1:44" ht="12.75" customHeight="1" x14ac:dyDescent="0.2">
      <c r="A33" s="37"/>
      <c r="B33" s="208" t="s">
        <v>249</v>
      </c>
      <c r="C33" s="199" t="str">
        <f t="shared" si="23"/>
        <v>Residential.GA Disposition Rate Rider-NonRPP</v>
      </c>
      <c r="D33" s="200" t="s">
        <v>246</v>
      </c>
      <c r="E33" s="139"/>
      <c r="F33" s="218">
        <f>IFERROR(VLOOKUP($C33,'Proposed Rates'!$B:$J,F$11,FALSE),0)</f>
        <v>0</v>
      </c>
      <c r="G33" s="219">
        <f t="shared" si="24"/>
        <v>1000</v>
      </c>
      <c r="H33" s="204">
        <f t="shared" si="25"/>
        <v>0</v>
      </c>
      <c r="I33" s="289"/>
      <c r="J33" s="218">
        <f>IFERROR(VLOOKUP($C33,'Proposed Rates'!$B:$J,J$11,FALSE),0)</f>
        <v>0</v>
      </c>
      <c r="K33" s="219">
        <f t="shared" si="26"/>
        <v>1000</v>
      </c>
      <c r="L33" s="220">
        <f t="shared" si="27"/>
        <v>0</v>
      </c>
      <c r="M33" s="221"/>
      <c r="N33" s="205">
        <f t="shared" si="5"/>
        <v>0</v>
      </c>
      <c r="O33" s="206" t="str">
        <f t="shared" si="6"/>
        <v/>
      </c>
      <c r="P33" s="37"/>
      <c r="Q33" s="218">
        <f>IFERROR(VLOOKUP($C33,'Proposed Rates'!$B:$J,Q$11,FALSE),0)</f>
        <v>0</v>
      </c>
      <c r="R33" s="219">
        <f t="shared" si="28"/>
        <v>1000</v>
      </c>
      <c r="S33" s="204">
        <f t="shared" si="29"/>
        <v>0</v>
      </c>
      <c r="T33" s="221"/>
      <c r="U33" s="205">
        <f t="shared" si="9"/>
        <v>0</v>
      </c>
      <c r="V33" s="206" t="str">
        <f t="shared" si="10"/>
        <v/>
      </c>
      <c r="W33" s="37"/>
      <c r="X33" s="218">
        <f>IFERROR(VLOOKUP($C33,'Proposed Rates'!$B:$J,X$11,FALSE),0)</f>
        <v>0</v>
      </c>
      <c r="Y33" s="219">
        <f t="shared" si="30"/>
        <v>1000</v>
      </c>
      <c r="Z33" s="204">
        <f t="shared" si="31"/>
        <v>0</v>
      </c>
      <c r="AA33" s="221"/>
      <c r="AB33" s="205">
        <f t="shared" si="13"/>
        <v>0</v>
      </c>
      <c r="AC33" s="206" t="str">
        <f t="shared" si="14"/>
        <v/>
      </c>
      <c r="AD33" s="37"/>
      <c r="AE33" s="218">
        <f>IFERROR(VLOOKUP($C33,'Proposed Rates'!$B:$J,AE$11,FALSE),0)</f>
        <v>0</v>
      </c>
      <c r="AF33" s="219">
        <f t="shared" si="32"/>
        <v>1000</v>
      </c>
      <c r="AG33" s="204">
        <f t="shared" si="33"/>
        <v>0</v>
      </c>
      <c r="AH33" s="221"/>
      <c r="AI33" s="205">
        <f t="shared" si="17"/>
        <v>0</v>
      </c>
      <c r="AJ33" s="206" t="str">
        <f t="shared" si="18"/>
        <v/>
      </c>
      <c r="AK33" s="37"/>
      <c r="AL33" s="218">
        <f>IFERROR(VLOOKUP($C33,'Proposed Rates'!$B:$J,AL$11,FALSE),0)</f>
        <v>0</v>
      </c>
      <c r="AM33" s="219">
        <f t="shared" si="34"/>
        <v>1000</v>
      </c>
      <c r="AN33" s="204">
        <f t="shared" si="35"/>
        <v>0</v>
      </c>
      <c r="AO33" s="221"/>
      <c r="AP33" s="205">
        <f t="shared" si="21"/>
        <v>0</v>
      </c>
      <c r="AQ33" s="206" t="str">
        <f t="shared" si="22"/>
        <v/>
      </c>
      <c r="AR33" s="207"/>
    </row>
    <row r="34" spans="1:44" ht="12.75" customHeight="1" x14ac:dyDescent="0.2">
      <c r="A34" s="37"/>
      <c r="B34" s="139" t="s">
        <v>207</v>
      </c>
      <c r="C34" s="199" t="str">
        <f t="shared" si="23"/>
        <v>Residential.Low Voltage Service Charge</v>
      </c>
      <c r="D34" s="200" t="s">
        <v>246</v>
      </c>
      <c r="E34" s="139"/>
      <c r="F34" s="222">
        <f>IFERROR(VLOOKUP($C34,'Proposed Rates'!$B:$J,F$11,FALSE),0)</f>
        <v>5.0000000000000002E-5</v>
      </c>
      <c r="G34" s="223">
        <f>$F$10*(1+F$63)</f>
        <v>1033.8</v>
      </c>
      <c r="H34" s="204">
        <f t="shared" si="25"/>
        <v>5.169E-2</v>
      </c>
      <c r="I34" s="38"/>
      <c r="J34" s="222">
        <f>IFERROR(VLOOKUP($C34,'Proposed Rates'!$B:$J,J$11,FALSE),0)</f>
        <v>6.0000000000000002E-5</v>
      </c>
      <c r="K34" s="223">
        <f>$F$10*(1+J$63)</f>
        <v>1033.1999999999998</v>
      </c>
      <c r="L34" s="220">
        <f t="shared" si="27"/>
        <v>6.1991999999999992E-2</v>
      </c>
      <c r="M34" s="38"/>
      <c r="N34" s="205">
        <f t="shared" si="5"/>
        <v>1.0301999999999992E-2</v>
      </c>
      <c r="O34" s="206">
        <f t="shared" si="6"/>
        <v>0.19930354033662201</v>
      </c>
      <c r="P34" s="37"/>
      <c r="Q34" s="222">
        <f>IFERROR(VLOOKUP($C34,'Proposed Rates'!$B:$J,Q$11,FALSE),0)</f>
        <v>6.9999999999999994E-5</v>
      </c>
      <c r="R34" s="223">
        <f>$F$10*(1+Q$63)</f>
        <v>1033.1999999999998</v>
      </c>
      <c r="S34" s="204">
        <f t="shared" si="29"/>
        <v>7.2323999999999986E-2</v>
      </c>
      <c r="T34" s="38"/>
      <c r="U34" s="205">
        <f t="shared" si="9"/>
        <v>1.0331999999999994E-2</v>
      </c>
      <c r="V34" s="206">
        <f t="shared" si="10"/>
        <v>0.1666666666666666</v>
      </c>
      <c r="W34" s="37"/>
      <c r="X34" s="222">
        <f>IFERROR(VLOOKUP($C34,'Proposed Rates'!$B:$J,X$11,FALSE),0)</f>
        <v>6.9999999999999994E-5</v>
      </c>
      <c r="Y34" s="223">
        <f>$F$10*(1+X$63)</f>
        <v>1033.1999999999998</v>
      </c>
      <c r="Z34" s="204">
        <f t="shared" si="31"/>
        <v>7.2323999999999986E-2</v>
      </c>
      <c r="AA34" s="38"/>
      <c r="AB34" s="205">
        <f t="shared" si="13"/>
        <v>0</v>
      </c>
      <c r="AC34" s="206">
        <f t="shared" si="14"/>
        <v>0</v>
      </c>
      <c r="AD34" s="37"/>
      <c r="AE34" s="222">
        <f>IFERROR(VLOOKUP($C34,'Proposed Rates'!$B:$J,AE$11,FALSE),0)</f>
        <v>6.9999999999999994E-5</v>
      </c>
      <c r="AF34" s="223">
        <f>$F$10*(1+AE$63)</f>
        <v>1033.1999999999998</v>
      </c>
      <c r="AG34" s="204">
        <f t="shared" si="33"/>
        <v>7.2323999999999986E-2</v>
      </c>
      <c r="AH34" s="38"/>
      <c r="AI34" s="205">
        <f t="shared" si="17"/>
        <v>0</v>
      </c>
      <c r="AJ34" s="206">
        <f t="shared" si="18"/>
        <v>0</v>
      </c>
      <c r="AK34" s="37"/>
      <c r="AL34" s="222">
        <f>IFERROR(VLOOKUP($C34,'Proposed Rates'!$B:$J,AL$11,FALSE),0)</f>
        <v>6.9999999999999994E-5</v>
      </c>
      <c r="AM34" s="223">
        <f>$F$10*(1+AL$63)</f>
        <v>1033.1999999999998</v>
      </c>
      <c r="AN34" s="204">
        <f t="shared" si="35"/>
        <v>7.2323999999999986E-2</v>
      </c>
      <c r="AO34" s="38"/>
      <c r="AP34" s="205">
        <f t="shared" si="21"/>
        <v>0</v>
      </c>
      <c r="AQ34" s="206">
        <f t="shared" si="22"/>
        <v>0</v>
      </c>
      <c r="AR34" s="207"/>
    </row>
    <row r="35" spans="1:44" ht="12.75" customHeight="1" x14ac:dyDescent="0.2">
      <c r="A35" s="37"/>
      <c r="B35" s="139" t="s">
        <v>250</v>
      </c>
      <c r="C35" s="199" t="str">
        <f t="shared" si="23"/>
        <v>Residential.Line Losses on Cost of Power</v>
      </c>
      <c r="D35" s="200" t="s">
        <v>246</v>
      </c>
      <c r="E35" s="139"/>
      <c r="F35" s="224">
        <f>'Proposed Rates'!$K$249*F$44+'Proposed Rates'!$K$250*F$45+'Proposed Rates'!$K$251*F$46</f>
        <v>9.9039999999999989E-2</v>
      </c>
      <c r="G35" s="225">
        <f>$F$10*(1+F$63)-$F$10</f>
        <v>33.799999999999955</v>
      </c>
      <c r="H35" s="204">
        <f t="shared" si="25"/>
        <v>3.347551999999995</v>
      </c>
      <c r="I35" s="38"/>
      <c r="J35" s="224">
        <f>'Proposed Rates'!$K$249*J$44+'Proposed Rates'!$K$250*J$45+'Proposed Rates'!$K$251*J$46</f>
        <v>9.9039999999999989E-2</v>
      </c>
      <c r="K35" s="225">
        <f>$F$10*(1+J$63)-$F$10</f>
        <v>33.199999999999818</v>
      </c>
      <c r="L35" s="220">
        <f t="shared" si="27"/>
        <v>3.2881279999999817</v>
      </c>
      <c r="M35" s="38"/>
      <c r="N35" s="205">
        <f t="shared" si="5"/>
        <v>-5.9424000000013244E-2</v>
      </c>
      <c r="O35" s="206">
        <f t="shared" si="6"/>
        <v>-1.7751479289944812E-2</v>
      </c>
      <c r="P35" s="37"/>
      <c r="Q35" s="224">
        <f>'Proposed Rates'!$K$249*Q$44+'Proposed Rates'!$K$250*Q$45+'Proposed Rates'!$K$251*Q$46</f>
        <v>9.9039999999999989E-2</v>
      </c>
      <c r="R35" s="225">
        <f>$F$10*(1+Q$63)-$F$10</f>
        <v>33.199999999999818</v>
      </c>
      <c r="S35" s="204">
        <f t="shared" si="29"/>
        <v>3.2881279999999817</v>
      </c>
      <c r="T35" s="38"/>
      <c r="U35" s="205">
        <f t="shared" si="9"/>
        <v>0</v>
      </c>
      <c r="V35" s="206">
        <f t="shared" si="10"/>
        <v>0</v>
      </c>
      <c r="W35" s="37"/>
      <c r="X35" s="224">
        <f>'Proposed Rates'!$K$249*X$44+'Proposed Rates'!$K$250*X$45+'Proposed Rates'!$K$251*X$46</f>
        <v>9.9039999999999989E-2</v>
      </c>
      <c r="Y35" s="225">
        <f>$F$10*(1+X$63)-$F$10</f>
        <v>33.199999999999818</v>
      </c>
      <c r="Z35" s="204">
        <f t="shared" si="31"/>
        <v>3.2881279999999817</v>
      </c>
      <c r="AA35" s="38"/>
      <c r="AB35" s="205">
        <f t="shared" si="13"/>
        <v>0</v>
      </c>
      <c r="AC35" s="206">
        <f t="shared" si="14"/>
        <v>0</v>
      </c>
      <c r="AD35" s="37"/>
      <c r="AE35" s="224">
        <f>'Proposed Rates'!$K$249*AE$44+'Proposed Rates'!$K$250*AE$45+'Proposed Rates'!$K$251*AE$46</f>
        <v>9.9039999999999989E-2</v>
      </c>
      <c r="AF35" s="225">
        <f>$F$10*(1+AE$63)-$F$10</f>
        <v>33.199999999999818</v>
      </c>
      <c r="AG35" s="204">
        <f t="shared" si="33"/>
        <v>3.2881279999999817</v>
      </c>
      <c r="AH35" s="38"/>
      <c r="AI35" s="205">
        <f t="shared" si="17"/>
        <v>0</v>
      </c>
      <c r="AJ35" s="206">
        <f t="shared" si="18"/>
        <v>0</v>
      </c>
      <c r="AK35" s="37"/>
      <c r="AL35" s="224">
        <f>'Proposed Rates'!$K$249*AL$44+'Proposed Rates'!$K$250*AL$45+'Proposed Rates'!$K$251*AL$46</f>
        <v>9.9039999999999989E-2</v>
      </c>
      <c r="AM35" s="225">
        <f>$F$10*(1+AL$63)-$F$10</f>
        <v>33.199999999999818</v>
      </c>
      <c r="AN35" s="204">
        <f t="shared" si="35"/>
        <v>3.2881279999999817</v>
      </c>
      <c r="AO35" s="38"/>
      <c r="AP35" s="205">
        <f t="shared" si="21"/>
        <v>0</v>
      </c>
      <c r="AQ35" s="206">
        <f t="shared" si="22"/>
        <v>0</v>
      </c>
      <c r="AR35" s="207"/>
    </row>
    <row r="36" spans="1:44" ht="12.75" customHeight="1" x14ac:dyDescent="0.2">
      <c r="A36" s="37"/>
      <c r="B36" s="139" t="s">
        <v>209</v>
      </c>
      <c r="C36" s="199" t="str">
        <f t="shared" si="23"/>
        <v>Residential.Smart Meter Entity Charge</v>
      </c>
      <c r="D36" s="200" t="s">
        <v>244</v>
      </c>
      <c r="E36" s="139"/>
      <c r="F36" s="201">
        <f>IFERROR(VLOOKUP($C36,'Proposed Rates'!$B:$J,F$11,FALSE),0)</f>
        <v>0.42</v>
      </c>
      <c r="G36" s="219">
        <f>IF($D36="Monthly",1,IF($D36="per KWH",$F$10,0))</f>
        <v>1</v>
      </c>
      <c r="H36" s="204">
        <f t="shared" si="25"/>
        <v>0.42</v>
      </c>
      <c r="I36" s="38"/>
      <c r="J36" s="201">
        <f>IFERROR(VLOOKUP($C36,'Proposed Rates'!$B:$J,J$11,FALSE),0)</f>
        <v>0.42</v>
      </c>
      <c r="K36" s="219">
        <f>IF($D36="Monthly",1,IF($D36="per KWH",$F$10,0))</f>
        <v>1</v>
      </c>
      <c r="L36" s="220">
        <f t="shared" si="27"/>
        <v>0.42</v>
      </c>
      <c r="M36" s="38"/>
      <c r="N36" s="205">
        <f t="shared" si="5"/>
        <v>0</v>
      </c>
      <c r="O36" s="206">
        <f t="shared" si="6"/>
        <v>0</v>
      </c>
      <c r="P36" s="37"/>
      <c r="Q36" s="201">
        <f>IFERROR(VLOOKUP($C36,'Proposed Rates'!$B:$J,Q$11,FALSE),0)</f>
        <v>0.42</v>
      </c>
      <c r="R36" s="219">
        <f>IF($D36="Monthly",1,IF($D36="per KWH",$F$10,0))</f>
        <v>1</v>
      </c>
      <c r="S36" s="204">
        <f t="shared" si="29"/>
        <v>0.42</v>
      </c>
      <c r="T36" s="38"/>
      <c r="U36" s="205">
        <f t="shared" si="9"/>
        <v>0</v>
      </c>
      <c r="V36" s="206">
        <f t="shared" si="10"/>
        <v>0</v>
      </c>
      <c r="W36" s="37"/>
      <c r="X36" s="201">
        <f>IFERROR(VLOOKUP($C36,'Proposed Rates'!$B:$J,X$11,FALSE),0)</f>
        <v>0.43</v>
      </c>
      <c r="Y36" s="219">
        <f>IF($D36="Monthly",1,IF($D36="per KWH",$F$10,0))</f>
        <v>1</v>
      </c>
      <c r="Z36" s="204">
        <f t="shared" si="31"/>
        <v>0.43</v>
      </c>
      <c r="AA36" s="38"/>
      <c r="AB36" s="205">
        <f t="shared" si="13"/>
        <v>1.0000000000000009E-2</v>
      </c>
      <c r="AC36" s="206">
        <f t="shared" si="14"/>
        <v>2.3809523809523832E-2</v>
      </c>
      <c r="AD36" s="37"/>
      <c r="AE36" s="201">
        <f>IFERROR(VLOOKUP($C36,'Proposed Rates'!$B:$J,AE$11,FALSE),0)</f>
        <v>0.44</v>
      </c>
      <c r="AF36" s="219">
        <f>IF($D36="Monthly",1,IF($D36="per KWH",$F$10,0))</f>
        <v>1</v>
      </c>
      <c r="AG36" s="204">
        <f t="shared" si="33"/>
        <v>0.44</v>
      </c>
      <c r="AH36" s="38"/>
      <c r="AI36" s="205">
        <f t="shared" si="17"/>
        <v>1.0000000000000009E-2</v>
      </c>
      <c r="AJ36" s="206">
        <f t="shared" si="18"/>
        <v>2.3255813953488393E-2</v>
      </c>
      <c r="AK36" s="37"/>
      <c r="AL36" s="201">
        <f>IFERROR(VLOOKUP($C36,'Proposed Rates'!$B:$J,AL$11,FALSE),0)</f>
        <v>0.45</v>
      </c>
      <c r="AM36" s="219">
        <f>IF($D36="Monthly",1,IF($D36="per KWH",$F$10,0))</f>
        <v>1</v>
      </c>
      <c r="AN36" s="204">
        <f t="shared" si="35"/>
        <v>0.45</v>
      </c>
      <c r="AO36" s="38"/>
      <c r="AP36" s="205">
        <f t="shared" si="21"/>
        <v>1.0000000000000009E-2</v>
      </c>
      <c r="AQ36" s="206">
        <f t="shared" si="22"/>
        <v>2.2727272727272749E-2</v>
      </c>
      <c r="AR36" s="207"/>
    </row>
    <row r="37" spans="1:44" ht="12.75" customHeight="1" x14ac:dyDescent="0.2">
      <c r="A37" s="37"/>
      <c r="B37" s="209" t="s">
        <v>251</v>
      </c>
      <c r="C37" s="226"/>
      <c r="D37" s="226"/>
      <c r="E37" s="226"/>
      <c r="F37" s="227"/>
      <c r="G37" s="228"/>
      <c r="H37" s="213">
        <f>SUM(H30:H36)+H29</f>
        <v>38.329241999999994</v>
      </c>
      <c r="I37" s="229"/>
      <c r="J37" s="227"/>
      <c r="K37" s="228"/>
      <c r="L37" s="213">
        <f>SUM(L30:L36)+L29</f>
        <v>44.360119999999988</v>
      </c>
      <c r="M37" s="229"/>
      <c r="N37" s="215">
        <f t="shared" si="5"/>
        <v>6.0308779999999942</v>
      </c>
      <c r="O37" s="216">
        <f t="shared" si="6"/>
        <v>0.1573440455723073</v>
      </c>
      <c r="P37" s="37"/>
      <c r="Q37" s="227"/>
      <c r="R37" s="228"/>
      <c r="S37" s="213">
        <f>SUM(S30:S36)+S29</f>
        <v>48.160451999999985</v>
      </c>
      <c r="T37" s="229"/>
      <c r="U37" s="215">
        <f t="shared" si="9"/>
        <v>3.8003319999999974</v>
      </c>
      <c r="V37" s="216">
        <f t="shared" si="10"/>
        <v>8.5670011713223457E-2</v>
      </c>
      <c r="W37" s="37"/>
      <c r="X37" s="227"/>
      <c r="Y37" s="228"/>
      <c r="Z37" s="213">
        <f>SUM(Z30:Z36)+Z29</f>
        <v>51.480451999999978</v>
      </c>
      <c r="AA37" s="229"/>
      <c r="AB37" s="215">
        <f t="shared" si="13"/>
        <v>3.3199999999999932</v>
      </c>
      <c r="AC37" s="216">
        <f t="shared" si="14"/>
        <v>6.8936230083554748E-2</v>
      </c>
      <c r="AD37" s="37"/>
      <c r="AE37" s="227"/>
      <c r="AF37" s="228"/>
      <c r="AG37" s="213">
        <f>SUM(AG30:AG36)+AG29</f>
        <v>54.210451999999975</v>
      </c>
      <c r="AH37" s="229"/>
      <c r="AI37" s="215">
        <f t="shared" si="17"/>
        <v>2.7299999999999969</v>
      </c>
      <c r="AJ37" s="216">
        <f t="shared" si="18"/>
        <v>5.3029837422561829E-2</v>
      </c>
      <c r="AK37" s="37"/>
      <c r="AL37" s="227"/>
      <c r="AM37" s="228"/>
      <c r="AN37" s="213">
        <f>SUM(AN30:AN36)+AN29</f>
        <v>56.960451999999982</v>
      </c>
      <c r="AO37" s="229"/>
      <c r="AP37" s="215">
        <f t="shared" si="21"/>
        <v>2.7500000000000071</v>
      </c>
      <c r="AQ37" s="216">
        <f t="shared" si="22"/>
        <v>5.0728224881799698E-2</v>
      </c>
      <c r="AR37" s="217"/>
    </row>
    <row r="38" spans="1:44" ht="12.75" customHeight="1" x14ac:dyDescent="0.2">
      <c r="A38" s="37"/>
      <c r="B38" s="38" t="s">
        <v>193</v>
      </c>
      <c r="C38" s="199" t="str">
        <f t="shared" ref="C38:C39" si="36">D$6&amp;"."&amp;B38</f>
        <v>Residential.RTSR - Network</v>
      </c>
      <c r="D38" s="230" t="s">
        <v>246</v>
      </c>
      <c r="E38" s="38"/>
      <c r="F38" s="218">
        <f>IFERROR(VLOOKUP($C38,'Proposed Rates'!$B:$J,F$11,FALSE),0)</f>
        <v>1.26E-2</v>
      </c>
      <c r="G38" s="223">
        <f t="shared" ref="G38:G39" si="37">$F$10*(1+F$63)</f>
        <v>1033.8</v>
      </c>
      <c r="H38" s="204">
        <f t="shared" ref="H38:H39" si="38">G38*F38</f>
        <v>13.025879999999999</v>
      </c>
      <c r="I38" s="38"/>
      <c r="J38" s="218">
        <f>IFERROR(VLOOKUP($C38,'Proposed Rates'!$B:$J,J$11,FALSE),0)</f>
        <v>1.3299999999999999E-2</v>
      </c>
      <c r="K38" s="223">
        <f t="shared" ref="K38:K39" si="39">$F$10*(1+J$63)</f>
        <v>1033.1999999999998</v>
      </c>
      <c r="L38" s="204">
        <f t="shared" ref="L38:L39" si="40">K38*J38</f>
        <v>13.741559999999996</v>
      </c>
      <c r="M38" s="38"/>
      <c r="N38" s="205">
        <f t="shared" si="5"/>
        <v>0.71567999999999721</v>
      </c>
      <c r="O38" s="206">
        <f t="shared" si="6"/>
        <v>5.494292899980633E-2</v>
      </c>
      <c r="P38" s="37"/>
      <c r="Q38" s="218">
        <f>IFERROR(VLOOKUP($C38,'Proposed Rates'!$B:$J,Q$11,FALSE),0)</f>
        <v>1.3299999999999999E-2</v>
      </c>
      <c r="R38" s="223">
        <f t="shared" ref="R38:R39" si="41">$F$10*(1+Q$63)</f>
        <v>1033.1999999999998</v>
      </c>
      <c r="S38" s="204">
        <f t="shared" ref="S38:S39" si="42">R38*Q38</f>
        <v>13.741559999999996</v>
      </c>
      <c r="T38" s="38"/>
      <c r="U38" s="205">
        <f t="shared" si="9"/>
        <v>0</v>
      </c>
      <c r="V38" s="206">
        <f t="shared" si="10"/>
        <v>0</v>
      </c>
      <c r="W38" s="37"/>
      <c r="X38" s="218">
        <f>IFERROR(VLOOKUP($C38,'Proposed Rates'!$B:$J,X$11,FALSE),0)</f>
        <v>1.3299999999999999E-2</v>
      </c>
      <c r="Y38" s="223">
        <f t="shared" ref="Y38:Y39" si="43">$F$10*(1+X$63)</f>
        <v>1033.1999999999998</v>
      </c>
      <c r="Z38" s="204">
        <f t="shared" ref="Z38:Z39" si="44">Y38*X38</f>
        <v>13.741559999999996</v>
      </c>
      <c r="AA38" s="38"/>
      <c r="AB38" s="205">
        <f t="shared" si="13"/>
        <v>0</v>
      </c>
      <c r="AC38" s="206">
        <f t="shared" si="14"/>
        <v>0</v>
      </c>
      <c r="AD38" s="37"/>
      <c r="AE38" s="218">
        <f>IFERROR(VLOOKUP($C38,'Proposed Rates'!$B:$J,AE$11,FALSE),0)</f>
        <v>1.3299999999999999E-2</v>
      </c>
      <c r="AF38" s="223">
        <f t="shared" ref="AF38:AF39" si="45">$F$10*(1+AE$63)</f>
        <v>1033.1999999999998</v>
      </c>
      <c r="AG38" s="204">
        <f t="shared" ref="AG38:AG39" si="46">AF38*AE38</f>
        <v>13.741559999999996</v>
      </c>
      <c r="AH38" s="38"/>
      <c r="AI38" s="205">
        <f t="shared" si="17"/>
        <v>0</v>
      </c>
      <c r="AJ38" s="206">
        <f t="shared" si="18"/>
        <v>0</v>
      </c>
      <c r="AK38" s="37"/>
      <c r="AL38" s="218">
        <f>IFERROR(VLOOKUP($C38,'Proposed Rates'!$B:$J,AL$11,FALSE),0)</f>
        <v>1.3299999999999999E-2</v>
      </c>
      <c r="AM38" s="223">
        <f t="shared" ref="AM38:AM39" si="47">$F$10*(1+AL$63)</f>
        <v>1033.1999999999998</v>
      </c>
      <c r="AN38" s="204">
        <f t="shared" ref="AN38:AN39" si="48">AM38*AL38</f>
        <v>13.741559999999996</v>
      </c>
      <c r="AO38" s="38"/>
      <c r="AP38" s="205">
        <f t="shared" si="21"/>
        <v>0</v>
      </c>
      <c r="AQ38" s="206">
        <f t="shared" si="22"/>
        <v>0</v>
      </c>
      <c r="AR38" s="207"/>
    </row>
    <row r="39" spans="1:44" ht="12.75" customHeight="1" x14ac:dyDescent="0.2">
      <c r="A39" s="37"/>
      <c r="B39" s="38" t="s">
        <v>194</v>
      </c>
      <c r="C39" s="199" t="str">
        <f t="shared" si="36"/>
        <v>Residential.RTSR - Line and Transformation Connection</v>
      </c>
      <c r="D39" s="230" t="s">
        <v>246</v>
      </c>
      <c r="E39" s="38"/>
      <c r="F39" s="218">
        <f>IFERROR(VLOOKUP($C39,'Proposed Rates'!$B:$J,F$11,FALSE),0)</f>
        <v>7.1999999999999998E-3</v>
      </c>
      <c r="G39" s="223">
        <f t="shared" si="37"/>
        <v>1033.8</v>
      </c>
      <c r="H39" s="204">
        <f t="shared" si="38"/>
        <v>7.4433599999999993</v>
      </c>
      <c r="I39" s="38"/>
      <c r="J39" s="218">
        <f>IFERROR(VLOOKUP($C39,'Proposed Rates'!$B:$J,J$11,FALSE),0)</f>
        <v>7.4000000000000003E-3</v>
      </c>
      <c r="K39" s="223">
        <f t="shared" si="39"/>
        <v>1033.1999999999998</v>
      </c>
      <c r="L39" s="204">
        <f t="shared" si="40"/>
        <v>7.6456799999999987</v>
      </c>
      <c r="M39" s="38"/>
      <c r="N39" s="205">
        <f t="shared" si="5"/>
        <v>0.20231999999999939</v>
      </c>
      <c r="O39" s="206">
        <f t="shared" si="6"/>
        <v>2.7181272973495763E-2</v>
      </c>
      <c r="P39" s="37"/>
      <c r="Q39" s="218">
        <f>IFERROR(VLOOKUP($C39,'Proposed Rates'!$B:$J,Q$11,FALSE),0)</f>
        <v>7.4000000000000003E-3</v>
      </c>
      <c r="R39" s="223">
        <f t="shared" si="41"/>
        <v>1033.1999999999998</v>
      </c>
      <c r="S39" s="204">
        <f t="shared" si="42"/>
        <v>7.6456799999999987</v>
      </c>
      <c r="T39" s="38"/>
      <c r="U39" s="205">
        <f t="shared" si="9"/>
        <v>0</v>
      </c>
      <c r="V39" s="206">
        <f t="shared" si="10"/>
        <v>0</v>
      </c>
      <c r="W39" s="37"/>
      <c r="X39" s="218">
        <f>IFERROR(VLOOKUP($C39,'Proposed Rates'!$B:$J,X$11,FALSE),0)</f>
        <v>7.4000000000000003E-3</v>
      </c>
      <c r="Y39" s="223">
        <f t="shared" si="43"/>
        <v>1033.1999999999998</v>
      </c>
      <c r="Z39" s="204">
        <f t="shared" si="44"/>
        <v>7.6456799999999987</v>
      </c>
      <c r="AA39" s="38"/>
      <c r="AB39" s="205">
        <f t="shared" si="13"/>
        <v>0</v>
      </c>
      <c r="AC39" s="206">
        <f t="shared" si="14"/>
        <v>0</v>
      </c>
      <c r="AD39" s="37"/>
      <c r="AE39" s="218">
        <f>IFERROR(VLOOKUP($C39,'Proposed Rates'!$B:$J,AE$11,FALSE),0)</f>
        <v>7.4000000000000003E-3</v>
      </c>
      <c r="AF39" s="223">
        <f t="shared" si="45"/>
        <v>1033.1999999999998</v>
      </c>
      <c r="AG39" s="204">
        <f t="shared" si="46"/>
        <v>7.6456799999999987</v>
      </c>
      <c r="AH39" s="38"/>
      <c r="AI39" s="205">
        <f t="shared" si="17"/>
        <v>0</v>
      </c>
      <c r="AJ39" s="206">
        <f t="shared" si="18"/>
        <v>0</v>
      </c>
      <c r="AK39" s="37"/>
      <c r="AL39" s="218">
        <f>IFERROR(VLOOKUP($C39,'Proposed Rates'!$B:$J,AL$11,FALSE),0)</f>
        <v>7.4000000000000003E-3</v>
      </c>
      <c r="AM39" s="223">
        <f t="shared" si="47"/>
        <v>1033.1999999999998</v>
      </c>
      <c r="AN39" s="204">
        <f t="shared" si="48"/>
        <v>7.6456799999999987</v>
      </c>
      <c r="AO39" s="38"/>
      <c r="AP39" s="205">
        <f t="shared" si="21"/>
        <v>0</v>
      </c>
      <c r="AQ39" s="206">
        <f t="shared" si="22"/>
        <v>0</v>
      </c>
      <c r="AR39" s="207"/>
    </row>
    <row r="40" spans="1:44" ht="12.75" customHeight="1" x14ac:dyDescent="0.2">
      <c r="A40" s="37"/>
      <c r="B40" s="209" t="s">
        <v>252</v>
      </c>
      <c r="C40" s="231"/>
      <c r="D40" s="231"/>
      <c r="E40" s="231"/>
      <c r="F40" s="232"/>
      <c r="G40" s="233"/>
      <c r="H40" s="213">
        <f>SUM(H37:H39)</f>
        <v>58.798481999999993</v>
      </c>
      <c r="I40" s="214"/>
      <c r="J40" s="232"/>
      <c r="K40" s="233"/>
      <c r="L40" s="213">
        <f>SUM(L37:L39)</f>
        <v>65.747359999999986</v>
      </c>
      <c r="M40" s="214"/>
      <c r="N40" s="215">
        <f t="shared" si="5"/>
        <v>6.9488779999999934</v>
      </c>
      <c r="O40" s="216">
        <f t="shared" si="6"/>
        <v>0.11818124828460698</v>
      </c>
      <c r="P40" s="37"/>
      <c r="Q40" s="232"/>
      <c r="R40" s="233"/>
      <c r="S40" s="213">
        <f>SUM(S37:S39)</f>
        <v>69.547691999999984</v>
      </c>
      <c r="T40" s="214"/>
      <c r="U40" s="215">
        <f t="shared" si="9"/>
        <v>3.8003319999999974</v>
      </c>
      <c r="V40" s="216">
        <f t="shared" si="10"/>
        <v>5.7802047108811642E-2</v>
      </c>
      <c r="W40" s="37"/>
      <c r="X40" s="232"/>
      <c r="Y40" s="233"/>
      <c r="Z40" s="213">
        <f>SUM(Z37:Z39)</f>
        <v>72.867691999999977</v>
      </c>
      <c r="AA40" s="214"/>
      <c r="AB40" s="215">
        <f t="shared" si="13"/>
        <v>3.3199999999999932</v>
      </c>
      <c r="AC40" s="216">
        <f t="shared" si="14"/>
        <v>4.773702626968547E-2</v>
      </c>
      <c r="AD40" s="37"/>
      <c r="AE40" s="232"/>
      <c r="AF40" s="233"/>
      <c r="AG40" s="213">
        <f>SUM(AG37:AG39)</f>
        <v>75.597691999999967</v>
      </c>
      <c r="AH40" s="214"/>
      <c r="AI40" s="215">
        <f t="shared" si="17"/>
        <v>2.7299999999999898</v>
      </c>
      <c r="AJ40" s="216">
        <f t="shared" si="18"/>
        <v>3.7465163573452975E-2</v>
      </c>
      <c r="AK40" s="37"/>
      <c r="AL40" s="232"/>
      <c r="AM40" s="233"/>
      <c r="AN40" s="213">
        <f>SUM(AN37:AN39)</f>
        <v>78.347691999999981</v>
      </c>
      <c r="AO40" s="214"/>
      <c r="AP40" s="215">
        <f t="shared" si="21"/>
        <v>2.7500000000000142</v>
      </c>
      <c r="AQ40" s="216">
        <f t="shared" si="22"/>
        <v>3.6376771925788629E-2</v>
      </c>
      <c r="AR40" s="217"/>
    </row>
    <row r="41" spans="1:44" ht="12.75" customHeight="1" x14ac:dyDescent="0.2">
      <c r="A41" s="37"/>
      <c r="B41" s="139" t="s">
        <v>195</v>
      </c>
      <c r="C41" s="199" t="str">
        <f t="shared" ref="C41:C48" si="49">D$6&amp;"."&amp;B41</f>
        <v>Residential.Wholesale Market Service Charge (WMSC)</v>
      </c>
      <c r="D41" s="200" t="s">
        <v>246</v>
      </c>
      <c r="E41" s="139"/>
      <c r="F41" s="218">
        <f>IFERROR(VLOOKUP($C41,'Proposed Rates'!$B:$J,F$11,FALSE),0)</f>
        <v>4.4999999999999997E-3</v>
      </c>
      <c r="G41" s="223">
        <f t="shared" ref="G41:G42" si="50">$F$10*(1+F$63)</f>
        <v>1033.8</v>
      </c>
      <c r="H41" s="204">
        <f t="shared" ref="H41:H48" si="51">G41*F41</f>
        <v>4.652099999999999</v>
      </c>
      <c r="I41" s="38"/>
      <c r="J41" s="218">
        <f>IFERROR(VLOOKUP($C41,'Proposed Rates'!$B:$J,J$11,FALSE),0)</f>
        <v>4.4999999999999997E-3</v>
      </c>
      <c r="K41" s="223">
        <f t="shared" ref="K41:K42" si="52">$F$10*(1+J$63)</f>
        <v>1033.1999999999998</v>
      </c>
      <c r="L41" s="204">
        <f t="shared" ref="L41:L48" si="53">K41*J41</f>
        <v>4.6493999999999991</v>
      </c>
      <c r="M41" s="38"/>
      <c r="N41" s="205">
        <f t="shared" si="5"/>
        <v>-2.6999999999999247E-3</v>
      </c>
      <c r="O41" s="206">
        <f t="shared" si="6"/>
        <v>-5.8038305281484176E-4</v>
      </c>
      <c r="P41" s="37"/>
      <c r="Q41" s="218">
        <f>IFERROR(VLOOKUP($C41,'Proposed Rates'!$B:$J,Q$11,FALSE),0)</f>
        <v>4.4999999999999997E-3</v>
      </c>
      <c r="R41" s="223">
        <f t="shared" ref="R41:R42" si="54">$F$10*(1+Q$63)</f>
        <v>1033.1999999999998</v>
      </c>
      <c r="S41" s="204">
        <f t="shared" ref="S41:S48" si="55">R41*Q41</f>
        <v>4.6493999999999991</v>
      </c>
      <c r="T41" s="38"/>
      <c r="U41" s="205">
        <f t="shared" si="9"/>
        <v>0</v>
      </c>
      <c r="V41" s="206">
        <f t="shared" si="10"/>
        <v>0</v>
      </c>
      <c r="W41" s="37"/>
      <c r="X41" s="218">
        <f>IFERROR(VLOOKUP($C41,'Proposed Rates'!$B:$J,X$11,FALSE),0)</f>
        <v>4.4999999999999997E-3</v>
      </c>
      <c r="Y41" s="223">
        <f t="shared" ref="Y41:Y42" si="56">$F$10*(1+X$63)</f>
        <v>1033.1999999999998</v>
      </c>
      <c r="Z41" s="204">
        <f t="shared" ref="Z41:Z48" si="57">Y41*X41</f>
        <v>4.6493999999999991</v>
      </c>
      <c r="AA41" s="38"/>
      <c r="AB41" s="205">
        <f t="shared" si="13"/>
        <v>0</v>
      </c>
      <c r="AC41" s="206">
        <f t="shared" si="14"/>
        <v>0</v>
      </c>
      <c r="AD41" s="37"/>
      <c r="AE41" s="218">
        <f>IFERROR(VLOOKUP($C41,'Proposed Rates'!$B:$J,AE$11,FALSE),0)</f>
        <v>4.4999999999999997E-3</v>
      </c>
      <c r="AF41" s="223">
        <f t="shared" ref="AF41:AF42" si="58">$F$10*(1+AE$63)</f>
        <v>1033.1999999999998</v>
      </c>
      <c r="AG41" s="204">
        <f t="shared" ref="AG41:AG48" si="59">AF41*AE41</f>
        <v>4.6493999999999991</v>
      </c>
      <c r="AH41" s="38"/>
      <c r="AI41" s="205">
        <f t="shared" si="17"/>
        <v>0</v>
      </c>
      <c r="AJ41" s="206">
        <f t="shared" si="18"/>
        <v>0</v>
      </c>
      <c r="AK41" s="37"/>
      <c r="AL41" s="218">
        <f>IFERROR(VLOOKUP($C41,'Proposed Rates'!$B:$J,AL$11,FALSE),0)</f>
        <v>4.4999999999999997E-3</v>
      </c>
      <c r="AM41" s="223">
        <f t="shared" ref="AM41:AM42" si="60">$F$10*(1+AL$63)</f>
        <v>1033.1999999999998</v>
      </c>
      <c r="AN41" s="204">
        <f t="shared" ref="AN41:AN48" si="61">AM41*AL41</f>
        <v>4.6493999999999991</v>
      </c>
      <c r="AO41" s="38"/>
      <c r="AP41" s="205">
        <f t="shared" si="21"/>
        <v>0</v>
      </c>
      <c r="AQ41" s="206">
        <f t="shared" si="22"/>
        <v>0</v>
      </c>
      <c r="AR41" s="207"/>
    </row>
    <row r="42" spans="1:44" ht="12.75" customHeight="1" x14ac:dyDescent="0.2">
      <c r="A42" s="37"/>
      <c r="B42" s="139" t="s">
        <v>196</v>
      </c>
      <c r="C42" s="199" t="str">
        <f t="shared" si="49"/>
        <v>Residential.Rural and Remote Rate Protection (RRRP)</v>
      </c>
      <c r="D42" s="200" t="s">
        <v>246</v>
      </c>
      <c r="E42" s="139"/>
      <c r="F42" s="218">
        <f>IFERROR(VLOOKUP($C42,'Proposed Rates'!$B:$J,F$11,FALSE),0)</f>
        <v>1.5E-3</v>
      </c>
      <c r="G42" s="223">
        <f t="shared" si="50"/>
        <v>1033.8</v>
      </c>
      <c r="H42" s="204">
        <f t="shared" si="51"/>
        <v>1.5507</v>
      </c>
      <c r="I42" s="38"/>
      <c r="J42" s="218">
        <f>IFERROR(VLOOKUP($C42,'Proposed Rates'!$B:$J,J$11,FALSE),0)</f>
        <v>1.5E-3</v>
      </c>
      <c r="K42" s="223">
        <f t="shared" si="52"/>
        <v>1033.1999999999998</v>
      </c>
      <c r="L42" s="204">
        <f t="shared" si="53"/>
        <v>1.5497999999999998</v>
      </c>
      <c r="M42" s="38"/>
      <c r="N42" s="205">
        <f t="shared" si="5"/>
        <v>-9.0000000000012292E-4</v>
      </c>
      <c r="O42" s="206">
        <f t="shared" si="6"/>
        <v>-5.8038305281493706E-4</v>
      </c>
      <c r="P42" s="37"/>
      <c r="Q42" s="218">
        <f>IFERROR(VLOOKUP($C42,'Proposed Rates'!$B:$J,Q$11,FALSE),0)</f>
        <v>1.5E-3</v>
      </c>
      <c r="R42" s="223">
        <f t="shared" si="54"/>
        <v>1033.1999999999998</v>
      </c>
      <c r="S42" s="204">
        <f t="shared" si="55"/>
        <v>1.5497999999999998</v>
      </c>
      <c r="T42" s="38"/>
      <c r="U42" s="205">
        <f t="shared" si="9"/>
        <v>0</v>
      </c>
      <c r="V42" s="206">
        <f t="shared" si="10"/>
        <v>0</v>
      </c>
      <c r="W42" s="37"/>
      <c r="X42" s="218">
        <f>IFERROR(VLOOKUP($C42,'Proposed Rates'!$B:$J,X$11,FALSE),0)</f>
        <v>1.5E-3</v>
      </c>
      <c r="Y42" s="223">
        <f t="shared" si="56"/>
        <v>1033.1999999999998</v>
      </c>
      <c r="Z42" s="204">
        <f t="shared" si="57"/>
        <v>1.5497999999999998</v>
      </c>
      <c r="AA42" s="38"/>
      <c r="AB42" s="205">
        <f t="shared" si="13"/>
        <v>0</v>
      </c>
      <c r="AC42" s="206">
        <f t="shared" si="14"/>
        <v>0</v>
      </c>
      <c r="AD42" s="37"/>
      <c r="AE42" s="218">
        <f>IFERROR(VLOOKUP($C42,'Proposed Rates'!$B:$J,AE$11,FALSE),0)</f>
        <v>1.5E-3</v>
      </c>
      <c r="AF42" s="223">
        <f t="shared" si="58"/>
        <v>1033.1999999999998</v>
      </c>
      <c r="AG42" s="204">
        <f t="shared" si="59"/>
        <v>1.5497999999999998</v>
      </c>
      <c r="AH42" s="38"/>
      <c r="AI42" s="205">
        <f t="shared" si="17"/>
        <v>0</v>
      </c>
      <c r="AJ42" s="206">
        <f t="shared" si="18"/>
        <v>0</v>
      </c>
      <c r="AK42" s="37"/>
      <c r="AL42" s="218">
        <f>IFERROR(VLOOKUP($C42,'Proposed Rates'!$B:$J,AL$11,FALSE),0)</f>
        <v>1.5E-3</v>
      </c>
      <c r="AM42" s="223">
        <f t="shared" si="60"/>
        <v>1033.1999999999998</v>
      </c>
      <c r="AN42" s="204">
        <f t="shared" si="61"/>
        <v>1.5497999999999998</v>
      </c>
      <c r="AO42" s="38"/>
      <c r="AP42" s="205">
        <f t="shared" si="21"/>
        <v>0</v>
      </c>
      <c r="AQ42" s="206">
        <f t="shared" si="22"/>
        <v>0</v>
      </c>
      <c r="AR42" s="207"/>
    </row>
    <row r="43" spans="1:44" ht="12.75" customHeight="1" x14ac:dyDescent="0.2">
      <c r="A43" s="37"/>
      <c r="B43" s="139" t="s">
        <v>198</v>
      </c>
      <c r="C43" s="199" t="str">
        <f t="shared" si="49"/>
        <v>Residential.Standard Supply Service Charge</v>
      </c>
      <c r="D43" s="200" t="s">
        <v>244</v>
      </c>
      <c r="E43" s="139"/>
      <c r="F43" s="218">
        <f>IFERROR(VLOOKUP($C43,'Proposed Rates'!$B:$J,F$11,FALSE),0)</f>
        <v>0.25</v>
      </c>
      <c r="G43" s="219">
        <f>IF($D43="Monthly",1,IF($D43="per KWH",$F$10,0))</f>
        <v>1</v>
      </c>
      <c r="H43" s="204">
        <f t="shared" si="51"/>
        <v>0.25</v>
      </c>
      <c r="I43" s="38"/>
      <c r="J43" s="218">
        <f>IFERROR(VLOOKUP($C43,'Proposed Rates'!$B:$J,J$11,FALSE),0)</f>
        <v>1.51</v>
      </c>
      <c r="K43" s="219">
        <f>IF($D43="Monthly",1,IF($D43="per KWH",$F$10,0))</f>
        <v>1</v>
      </c>
      <c r="L43" s="204">
        <f t="shared" si="53"/>
        <v>1.51</v>
      </c>
      <c r="M43" s="38"/>
      <c r="N43" s="205">
        <f t="shared" si="5"/>
        <v>1.26</v>
      </c>
      <c r="O43" s="206">
        <f t="shared" si="6"/>
        <v>5.04</v>
      </c>
      <c r="P43" s="37"/>
      <c r="Q43" s="218">
        <f>IFERROR(VLOOKUP($C43,'Proposed Rates'!$B:$J,Q$11,FALSE),0)</f>
        <v>1.54</v>
      </c>
      <c r="R43" s="219">
        <f>IF($D43="Monthly",1,IF($D43="per KWH",$F$10,0))</f>
        <v>1</v>
      </c>
      <c r="S43" s="204">
        <f t="shared" si="55"/>
        <v>1.54</v>
      </c>
      <c r="T43" s="38"/>
      <c r="U43" s="205">
        <f t="shared" si="9"/>
        <v>3.0000000000000027E-2</v>
      </c>
      <c r="V43" s="206">
        <f t="shared" si="10"/>
        <v>1.986754966887419E-2</v>
      </c>
      <c r="W43" s="37"/>
      <c r="X43" s="218">
        <f>IFERROR(VLOOKUP($C43,'Proposed Rates'!$B:$J,X$11,FALSE),0)</f>
        <v>1.57</v>
      </c>
      <c r="Y43" s="219">
        <f>IF($D43="Monthly",1,IF($D43="per KWH",$F$10,0))</f>
        <v>1</v>
      </c>
      <c r="Z43" s="204">
        <f t="shared" si="57"/>
        <v>1.57</v>
      </c>
      <c r="AA43" s="38"/>
      <c r="AB43" s="205">
        <f t="shared" si="13"/>
        <v>3.0000000000000027E-2</v>
      </c>
      <c r="AC43" s="206">
        <f t="shared" si="14"/>
        <v>1.9480519480519497E-2</v>
      </c>
      <c r="AD43" s="37"/>
      <c r="AE43" s="218">
        <f>IFERROR(VLOOKUP($C43,'Proposed Rates'!$B:$J,AE$11,FALSE),0)</f>
        <v>1.6</v>
      </c>
      <c r="AF43" s="219">
        <f>IF($D43="Monthly",1,IF($D43="per KWH",$F$10,0))</f>
        <v>1</v>
      </c>
      <c r="AG43" s="204">
        <f t="shared" si="59"/>
        <v>1.6</v>
      </c>
      <c r="AH43" s="38"/>
      <c r="AI43" s="205">
        <f t="shared" si="17"/>
        <v>3.0000000000000027E-2</v>
      </c>
      <c r="AJ43" s="206">
        <f t="shared" si="18"/>
        <v>1.9108280254777087E-2</v>
      </c>
      <c r="AK43" s="37"/>
      <c r="AL43" s="218">
        <f>IFERROR(VLOOKUP($C43,'Proposed Rates'!$B:$J,AL$11,FALSE),0)</f>
        <v>1.63</v>
      </c>
      <c r="AM43" s="219">
        <f>IF($D43="Monthly",1,IF($D43="per KWH",$F$10,0))</f>
        <v>1</v>
      </c>
      <c r="AN43" s="204">
        <f t="shared" si="61"/>
        <v>1.63</v>
      </c>
      <c r="AO43" s="38"/>
      <c r="AP43" s="205">
        <f t="shared" si="21"/>
        <v>2.9999999999999805E-2</v>
      </c>
      <c r="AQ43" s="206">
        <f t="shared" si="22"/>
        <v>1.8749999999999878E-2</v>
      </c>
      <c r="AR43" s="207"/>
    </row>
    <row r="44" spans="1:44" ht="12.75" customHeight="1" x14ac:dyDescent="0.2">
      <c r="A44" s="37"/>
      <c r="B44" s="139" t="s">
        <v>200</v>
      </c>
      <c r="C44" s="199" t="str">
        <f t="shared" si="49"/>
        <v>Residential.TOU - Off Peak</v>
      </c>
      <c r="D44" s="200" t="s">
        <v>246</v>
      </c>
      <c r="E44" s="139"/>
      <c r="F44" s="234">
        <f>VLOOKUP($B44,'Proposed Rates'!$D$248:$J$254,+F$11-2,FALSE)</f>
        <v>7.5999999999999998E-2</v>
      </c>
      <c r="G44" s="225">
        <f>$F$10*'Proposed Rates'!$K$249</f>
        <v>640</v>
      </c>
      <c r="H44" s="204">
        <f t="shared" si="51"/>
        <v>48.64</v>
      </c>
      <c r="I44" s="38"/>
      <c r="J44" s="234">
        <f>VLOOKUP($B44,'Proposed Rates'!$D$248:$J$254,+J$11-2,FALSE)</f>
        <v>7.5999999999999998E-2</v>
      </c>
      <c r="K44" s="225">
        <f>$F$10*'Proposed Rates'!$K$249</f>
        <v>640</v>
      </c>
      <c r="L44" s="204">
        <f t="shared" si="53"/>
        <v>48.64</v>
      </c>
      <c r="M44" s="38"/>
      <c r="N44" s="205">
        <f t="shared" si="5"/>
        <v>0</v>
      </c>
      <c r="O44" s="206">
        <f t="shared" si="6"/>
        <v>0</v>
      </c>
      <c r="P44" s="37"/>
      <c r="Q44" s="234">
        <f>VLOOKUP($B44,'Proposed Rates'!$D$248:$J$254,+Q$11-2,FALSE)</f>
        <v>7.5999999999999998E-2</v>
      </c>
      <c r="R44" s="225">
        <f>$F$10*'Proposed Rates'!$K$249</f>
        <v>640</v>
      </c>
      <c r="S44" s="204">
        <f t="shared" si="55"/>
        <v>48.64</v>
      </c>
      <c r="T44" s="38"/>
      <c r="U44" s="205">
        <f t="shared" si="9"/>
        <v>0</v>
      </c>
      <c r="V44" s="206">
        <f t="shared" si="10"/>
        <v>0</v>
      </c>
      <c r="W44" s="37"/>
      <c r="X44" s="234">
        <f>VLOOKUP($B44,'Proposed Rates'!$D$248:$J$254,+X$11-2,FALSE)</f>
        <v>7.5999999999999998E-2</v>
      </c>
      <c r="Y44" s="225">
        <f>$F$10*'Proposed Rates'!$K$249</f>
        <v>640</v>
      </c>
      <c r="Z44" s="204">
        <f t="shared" si="57"/>
        <v>48.64</v>
      </c>
      <c r="AA44" s="38"/>
      <c r="AB44" s="205">
        <f t="shared" si="13"/>
        <v>0</v>
      </c>
      <c r="AC44" s="206">
        <f t="shared" si="14"/>
        <v>0</v>
      </c>
      <c r="AD44" s="37"/>
      <c r="AE44" s="234">
        <f>VLOOKUP($B44,'Proposed Rates'!$D$248:$J$254,+AE$11-2,FALSE)</f>
        <v>7.5999999999999998E-2</v>
      </c>
      <c r="AF44" s="225">
        <f>$F$10*'Proposed Rates'!$K$249</f>
        <v>640</v>
      </c>
      <c r="AG44" s="204">
        <f t="shared" si="59"/>
        <v>48.64</v>
      </c>
      <c r="AH44" s="38"/>
      <c r="AI44" s="205">
        <f t="shared" si="17"/>
        <v>0</v>
      </c>
      <c r="AJ44" s="206">
        <f t="shared" si="18"/>
        <v>0</v>
      </c>
      <c r="AK44" s="37"/>
      <c r="AL44" s="234">
        <f>VLOOKUP($B44,'Proposed Rates'!$D$248:$J$254,+AL$11-2,FALSE)</f>
        <v>7.5999999999999998E-2</v>
      </c>
      <c r="AM44" s="225">
        <f>$F$10*'Proposed Rates'!$K$249</f>
        <v>640</v>
      </c>
      <c r="AN44" s="204">
        <f t="shared" si="61"/>
        <v>48.64</v>
      </c>
      <c r="AO44" s="38"/>
      <c r="AP44" s="205">
        <f t="shared" si="21"/>
        <v>0</v>
      </c>
      <c r="AQ44" s="206">
        <f t="shared" si="22"/>
        <v>0</v>
      </c>
      <c r="AR44" s="207"/>
    </row>
    <row r="45" spans="1:44" ht="12.75" customHeight="1" x14ac:dyDescent="0.2">
      <c r="A45" s="37"/>
      <c r="B45" s="139" t="s">
        <v>201</v>
      </c>
      <c r="C45" s="199" t="str">
        <f t="shared" si="49"/>
        <v>Residential.TOU - Mid Peak</v>
      </c>
      <c r="D45" s="200" t="s">
        <v>246</v>
      </c>
      <c r="E45" s="139"/>
      <c r="F45" s="234">
        <f>VLOOKUP($B45,'Proposed Rates'!$D$248:$J$254,+F$11-2,FALSE)</f>
        <v>0.122</v>
      </c>
      <c r="G45" s="225">
        <f>$F$10*'Proposed Rates'!$K$250</f>
        <v>180</v>
      </c>
      <c r="H45" s="204">
        <f t="shared" si="51"/>
        <v>21.96</v>
      </c>
      <c r="I45" s="38"/>
      <c r="J45" s="234">
        <f>VLOOKUP($B45,'Proposed Rates'!$D$248:$J$254,+J$11-2,FALSE)</f>
        <v>0.122</v>
      </c>
      <c r="K45" s="225">
        <f>$F$10*'Proposed Rates'!$K$250</f>
        <v>180</v>
      </c>
      <c r="L45" s="204">
        <f t="shared" si="53"/>
        <v>21.96</v>
      </c>
      <c r="M45" s="38"/>
      <c r="N45" s="205">
        <f t="shared" si="5"/>
        <v>0</v>
      </c>
      <c r="O45" s="206">
        <f t="shared" si="6"/>
        <v>0</v>
      </c>
      <c r="P45" s="37"/>
      <c r="Q45" s="234">
        <f>VLOOKUP($B45,'Proposed Rates'!$D$248:$J$254,+Q$11-2,FALSE)</f>
        <v>0.122</v>
      </c>
      <c r="R45" s="225">
        <f>$F$10*'Proposed Rates'!$K$250</f>
        <v>180</v>
      </c>
      <c r="S45" s="204">
        <f t="shared" si="55"/>
        <v>21.96</v>
      </c>
      <c r="T45" s="38"/>
      <c r="U45" s="205">
        <f t="shared" si="9"/>
        <v>0</v>
      </c>
      <c r="V45" s="206">
        <f t="shared" si="10"/>
        <v>0</v>
      </c>
      <c r="W45" s="37"/>
      <c r="X45" s="234">
        <f>VLOOKUP($B45,'Proposed Rates'!$D$248:$J$254,+X$11-2,FALSE)</f>
        <v>0.122</v>
      </c>
      <c r="Y45" s="225">
        <f>$F$10*'Proposed Rates'!$K$250</f>
        <v>180</v>
      </c>
      <c r="Z45" s="204">
        <f t="shared" si="57"/>
        <v>21.96</v>
      </c>
      <c r="AA45" s="38"/>
      <c r="AB45" s="205">
        <f t="shared" si="13"/>
        <v>0</v>
      </c>
      <c r="AC45" s="206">
        <f t="shared" si="14"/>
        <v>0</v>
      </c>
      <c r="AD45" s="37"/>
      <c r="AE45" s="234">
        <f>VLOOKUP($B45,'Proposed Rates'!$D$248:$J$254,+AE$11-2,FALSE)</f>
        <v>0.122</v>
      </c>
      <c r="AF45" s="225">
        <f>$F$10*'Proposed Rates'!$K$250</f>
        <v>180</v>
      </c>
      <c r="AG45" s="204">
        <f t="shared" si="59"/>
        <v>21.96</v>
      </c>
      <c r="AH45" s="38"/>
      <c r="AI45" s="205">
        <f t="shared" si="17"/>
        <v>0</v>
      </c>
      <c r="AJ45" s="206">
        <f t="shared" si="18"/>
        <v>0</v>
      </c>
      <c r="AK45" s="37"/>
      <c r="AL45" s="234">
        <f>VLOOKUP($B45,'Proposed Rates'!$D$248:$J$254,+AL$11-2,FALSE)</f>
        <v>0.122</v>
      </c>
      <c r="AM45" s="225">
        <f>$F$10*'Proposed Rates'!$K$250</f>
        <v>180</v>
      </c>
      <c r="AN45" s="204">
        <f t="shared" si="61"/>
        <v>21.96</v>
      </c>
      <c r="AO45" s="38"/>
      <c r="AP45" s="205">
        <f t="shared" si="21"/>
        <v>0</v>
      </c>
      <c r="AQ45" s="206">
        <f t="shared" si="22"/>
        <v>0</v>
      </c>
      <c r="AR45" s="207"/>
    </row>
    <row r="46" spans="1:44" ht="12.75" customHeight="1" x14ac:dyDescent="0.2">
      <c r="A46" s="37"/>
      <c r="B46" s="37" t="s">
        <v>202</v>
      </c>
      <c r="C46" s="199" t="str">
        <f t="shared" si="49"/>
        <v>Residential.TOU - On Peak</v>
      </c>
      <c r="D46" s="200" t="s">
        <v>246</v>
      </c>
      <c r="E46" s="139"/>
      <c r="F46" s="234">
        <f>VLOOKUP($B46,'Proposed Rates'!$D$248:$J$254,+F$11-2,FALSE)</f>
        <v>0.158</v>
      </c>
      <c r="G46" s="225">
        <f>$F$10*'Proposed Rates'!$K$251</f>
        <v>180</v>
      </c>
      <c r="H46" s="204">
        <f t="shared" si="51"/>
        <v>28.44</v>
      </c>
      <c r="I46" s="38"/>
      <c r="J46" s="234">
        <f>VLOOKUP($B46,'Proposed Rates'!$D$248:$J$254,+J$11-2,FALSE)</f>
        <v>0.158</v>
      </c>
      <c r="K46" s="225">
        <f>$F$10*'Proposed Rates'!$K$251</f>
        <v>180</v>
      </c>
      <c r="L46" s="204">
        <f t="shared" si="53"/>
        <v>28.44</v>
      </c>
      <c r="M46" s="38"/>
      <c r="N46" s="205">
        <f t="shared" si="5"/>
        <v>0</v>
      </c>
      <c r="O46" s="206">
        <f t="shared" si="6"/>
        <v>0</v>
      </c>
      <c r="P46" s="37"/>
      <c r="Q46" s="234">
        <f>VLOOKUP($B46,'Proposed Rates'!$D$248:$J$254,+Q$11-2,FALSE)</f>
        <v>0.158</v>
      </c>
      <c r="R46" s="225">
        <f>$F$10*'Proposed Rates'!$K$251</f>
        <v>180</v>
      </c>
      <c r="S46" s="204">
        <f t="shared" si="55"/>
        <v>28.44</v>
      </c>
      <c r="T46" s="38"/>
      <c r="U46" s="205">
        <f t="shared" si="9"/>
        <v>0</v>
      </c>
      <c r="V46" s="206">
        <f t="shared" si="10"/>
        <v>0</v>
      </c>
      <c r="W46" s="37"/>
      <c r="X46" s="234">
        <f>VLOOKUP($B46,'Proposed Rates'!$D$248:$J$254,+X$11-2,FALSE)</f>
        <v>0.158</v>
      </c>
      <c r="Y46" s="225">
        <f>$F$10*'Proposed Rates'!$K$251</f>
        <v>180</v>
      </c>
      <c r="Z46" s="204">
        <f t="shared" si="57"/>
        <v>28.44</v>
      </c>
      <c r="AA46" s="38"/>
      <c r="AB46" s="205">
        <f t="shared" si="13"/>
        <v>0</v>
      </c>
      <c r="AC46" s="206">
        <f t="shared" si="14"/>
        <v>0</v>
      </c>
      <c r="AD46" s="37"/>
      <c r="AE46" s="234">
        <f>VLOOKUP($B46,'Proposed Rates'!$D$248:$J$254,+AE$11-2,FALSE)</f>
        <v>0.158</v>
      </c>
      <c r="AF46" s="225">
        <f>$F$10*'Proposed Rates'!$K$251</f>
        <v>180</v>
      </c>
      <c r="AG46" s="204">
        <f t="shared" si="59"/>
        <v>28.44</v>
      </c>
      <c r="AH46" s="38"/>
      <c r="AI46" s="205">
        <f t="shared" si="17"/>
        <v>0</v>
      </c>
      <c r="AJ46" s="206">
        <f t="shared" si="18"/>
        <v>0</v>
      </c>
      <c r="AK46" s="37"/>
      <c r="AL46" s="234">
        <f>VLOOKUP($B46,'Proposed Rates'!$D$248:$J$254,+AL$11-2,FALSE)</f>
        <v>0.158</v>
      </c>
      <c r="AM46" s="225">
        <f>$F$10*'Proposed Rates'!$K$251</f>
        <v>180</v>
      </c>
      <c r="AN46" s="204">
        <f t="shared" si="61"/>
        <v>28.44</v>
      </c>
      <c r="AO46" s="38"/>
      <c r="AP46" s="205">
        <f t="shared" si="21"/>
        <v>0</v>
      </c>
      <c r="AQ46" s="206">
        <f t="shared" si="22"/>
        <v>0</v>
      </c>
      <c r="AR46" s="207"/>
    </row>
    <row r="47" spans="1:44" ht="12.75" customHeight="1" x14ac:dyDescent="0.2">
      <c r="A47" s="37"/>
      <c r="B47" s="139" t="s">
        <v>203</v>
      </c>
      <c r="C47" s="199" t="str">
        <f t="shared" si="49"/>
        <v>Residential.Energy - RPP - Tier 1</v>
      </c>
      <c r="D47" s="200" t="s">
        <v>246</v>
      </c>
      <c r="E47" s="139"/>
      <c r="F47" s="234">
        <f>VLOOKUP($B47,'Proposed Rates'!$D$248:$J$254,+F$11-2,FALSE)</f>
        <v>9.2999999999999999E-2</v>
      </c>
      <c r="G47" s="235">
        <f>IF(AND($S$2=1, $F$10&gt;=600), 600, IF(AND($S$2=1, AND($F$10&lt;600, $F$10&gt;=0)), $F$10, IF(AND($S$2=2, $F$10&gt;=1000), 1000, IF(AND($S$2=2, AND($F$10&lt;1000, $F$10&gt;=0)), $F$10))))</f>
        <v>600</v>
      </c>
      <c r="H47" s="204">
        <f t="shared" si="51"/>
        <v>55.8</v>
      </c>
      <c r="I47" s="38"/>
      <c r="J47" s="234">
        <f>VLOOKUP($B47,'Proposed Rates'!$D$248:$J$254,+J$11-2,FALSE)</f>
        <v>9.2999999999999999E-2</v>
      </c>
      <c r="K47" s="235">
        <f>IF(AND($S$2=1, $F$10&gt;=600), 600, IF(AND($S$2=1, AND($F$10&lt;600, $F$10&gt;=0)), $F$10, IF(AND($S$2=2, $F$10&gt;=1000), 1000, IF(AND($S$2=2, AND($F$10&lt;1000, $F$10&gt;=0)), $F$10))))</f>
        <v>600</v>
      </c>
      <c r="L47" s="204">
        <f t="shared" si="53"/>
        <v>55.8</v>
      </c>
      <c r="M47" s="38"/>
      <c r="N47" s="205">
        <f t="shared" si="5"/>
        <v>0</v>
      </c>
      <c r="O47" s="206">
        <f t="shared" si="6"/>
        <v>0</v>
      </c>
      <c r="P47" s="37"/>
      <c r="Q47" s="234">
        <f>VLOOKUP($B47,'Proposed Rates'!$D$248:$J$254,+Q$11-2,FALSE)</f>
        <v>9.2999999999999999E-2</v>
      </c>
      <c r="R47" s="235">
        <f>IF(AND($S$2=1, $F$10&gt;=600), 600, IF(AND($S$2=1, AND($F$10&lt;600, $F$10&gt;=0)), $F$10, IF(AND($S$2=2, $F$10&gt;=1000), 1000, IF(AND($S$2=2, AND($F$10&lt;1000, $F$10&gt;=0)), $F$10))))</f>
        <v>600</v>
      </c>
      <c r="S47" s="204">
        <f t="shared" si="55"/>
        <v>55.8</v>
      </c>
      <c r="T47" s="38"/>
      <c r="U47" s="205">
        <f t="shared" si="9"/>
        <v>0</v>
      </c>
      <c r="V47" s="206">
        <f t="shared" si="10"/>
        <v>0</v>
      </c>
      <c r="W47" s="37"/>
      <c r="X47" s="234">
        <f>VLOOKUP($B47,'Proposed Rates'!$D$248:$J$254,+X$11-2,FALSE)</f>
        <v>9.2999999999999999E-2</v>
      </c>
      <c r="Y47" s="235">
        <f>IF(AND($S$2=1, $F$10&gt;=600), 600, IF(AND($S$2=1, AND($F$10&lt;600, $F$10&gt;=0)), $F$10, IF(AND($S$2=2, $F$10&gt;=1000), 1000, IF(AND($S$2=2, AND($F$10&lt;1000, $F$10&gt;=0)), $F$10))))</f>
        <v>600</v>
      </c>
      <c r="Z47" s="204">
        <f t="shared" si="57"/>
        <v>55.8</v>
      </c>
      <c r="AA47" s="38"/>
      <c r="AB47" s="205">
        <f t="shared" si="13"/>
        <v>0</v>
      </c>
      <c r="AC47" s="206">
        <f t="shared" si="14"/>
        <v>0</v>
      </c>
      <c r="AD47" s="37"/>
      <c r="AE47" s="234">
        <f>VLOOKUP($B47,'Proposed Rates'!$D$248:$J$254,+AE$11-2,FALSE)</f>
        <v>9.2999999999999999E-2</v>
      </c>
      <c r="AF47" s="235">
        <f>IF(AND($S$2=1, $F$10&gt;=600), 600, IF(AND($S$2=1, AND($F$10&lt;600, $F$10&gt;=0)), $F$10, IF(AND($S$2=2, $F$10&gt;=1000), 1000, IF(AND($S$2=2, AND($F$10&lt;1000, $F$10&gt;=0)), $F$10))))</f>
        <v>600</v>
      </c>
      <c r="AG47" s="204">
        <f t="shared" si="59"/>
        <v>55.8</v>
      </c>
      <c r="AH47" s="38"/>
      <c r="AI47" s="205">
        <f t="shared" si="17"/>
        <v>0</v>
      </c>
      <c r="AJ47" s="206">
        <f t="shared" si="18"/>
        <v>0</v>
      </c>
      <c r="AK47" s="37"/>
      <c r="AL47" s="234">
        <f>VLOOKUP($B47,'Proposed Rates'!$D$248:$J$254,+AL$11-2,FALSE)</f>
        <v>9.2999999999999999E-2</v>
      </c>
      <c r="AM47" s="235">
        <f>IF(AND($S$2=1, $F$10&gt;=600), 600, IF(AND($S$2=1, AND($F$10&lt;600, $F$10&gt;=0)), $F$10, IF(AND($S$2=2, $F$10&gt;=1000), 1000, IF(AND($S$2=2, AND($F$10&lt;1000, $F$10&gt;=0)), $F$10))))</f>
        <v>600</v>
      </c>
      <c r="AN47" s="204">
        <f t="shared" si="61"/>
        <v>55.8</v>
      </c>
      <c r="AO47" s="38"/>
      <c r="AP47" s="205">
        <f t="shared" si="21"/>
        <v>0</v>
      </c>
      <c r="AQ47" s="206">
        <f t="shared" si="22"/>
        <v>0</v>
      </c>
      <c r="AR47" s="207"/>
    </row>
    <row r="48" spans="1:44" ht="12.75" customHeight="1" x14ac:dyDescent="0.2">
      <c r="A48" s="37"/>
      <c r="B48" s="139" t="s">
        <v>204</v>
      </c>
      <c r="C48" s="199" t="str">
        <f t="shared" si="49"/>
        <v>Residential.Energy - RPP - Tier 2</v>
      </c>
      <c r="D48" s="200" t="s">
        <v>246</v>
      </c>
      <c r="E48" s="139"/>
      <c r="F48" s="234">
        <f>VLOOKUP($B48,'Proposed Rates'!$D$248:$J$254,+F$11-2,FALSE)</f>
        <v>0.11</v>
      </c>
      <c r="G48" s="237">
        <f>IF(AND($S$2=1, $F$10&gt;=600), $F$10-600, IF(AND($S$2=1, AND($F$10&lt;600, $F$10&gt;=0)), 0, IF(AND($S$2=2, $F$10&gt;=1000), $F$10-1000, IF(AND($S$2=2, AND($F$10&lt;1000, $F$10&gt;=0)), 0))))</f>
        <v>400</v>
      </c>
      <c r="H48" s="204">
        <f t="shared" si="51"/>
        <v>44</v>
      </c>
      <c r="I48" s="38"/>
      <c r="J48" s="234">
        <f>VLOOKUP($B48,'Proposed Rates'!$D$248:$J$254,+J$11-2,FALSE)</f>
        <v>0.11</v>
      </c>
      <c r="K48" s="237">
        <f>IF(AND($S$2=1, $F$10&gt;=600), $F$10-600, IF(AND($S$2=1, AND($F$10&lt;600, $F$10&gt;=0)), 0, IF(AND($S$2=2, $F$10&gt;=1000), $F$10-1000, IF(AND($S$2=2, AND($F$10&lt;1000, $F$10&gt;=0)), 0))))</f>
        <v>400</v>
      </c>
      <c r="L48" s="204">
        <f t="shared" si="53"/>
        <v>44</v>
      </c>
      <c r="M48" s="38"/>
      <c r="N48" s="205">
        <f t="shared" si="5"/>
        <v>0</v>
      </c>
      <c r="O48" s="206">
        <f t="shared" si="6"/>
        <v>0</v>
      </c>
      <c r="P48" s="37"/>
      <c r="Q48" s="234">
        <f>VLOOKUP($B48,'Proposed Rates'!$D$248:$J$254,+Q$11-2,FALSE)</f>
        <v>0.11</v>
      </c>
      <c r="R48" s="237">
        <f>IF(AND($S$2=1, $F$10&gt;=600), $F$10-600, IF(AND($S$2=1, AND($F$10&lt;600, $F$10&gt;=0)), 0, IF(AND($S$2=2, $F$10&gt;=1000), $F$10-1000, IF(AND($S$2=2, AND($F$10&lt;1000, $F$10&gt;=0)), 0))))</f>
        <v>400</v>
      </c>
      <c r="S48" s="204">
        <f t="shared" si="55"/>
        <v>44</v>
      </c>
      <c r="T48" s="38"/>
      <c r="U48" s="205">
        <f t="shared" si="9"/>
        <v>0</v>
      </c>
      <c r="V48" s="206">
        <f t="shared" si="10"/>
        <v>0</v>
      </c>
      <c r="W48" s="37"/>
      <c r="X48" s="234">
        <f>VLOOKUP($B48,'Proposed Rates'!$D$248:$J$254,+X$11-2,FALSE)</f>
        <v>0.11</v>
      </c>
      <c r="Y48" s="237">
        <f>IF(AND($S$2=1, $F$10&gt;=600), $F$10-600, IF(AND($S$2=1, AND($F$10&lt;600, $F$10&gt;=0)), 0, IF(AND($S$2=2, $F$10&gt;=1000), $F$10-1000, IF(AND($S$2=2, AND($F$10&lt;1000, $F$10&gt;=0)), 0))))</f>
        <v>400</v>
      </c>
      <c r="Z48" s="204">
        <f t="shared" si="57"/>
        <v>44</v>
      </c>
      <c r="AA48" s="38"/>
      <c r="AB48" s="205">
        <f t="shared" si="13"/>
        <v>0</v>
      </c>
      <c r="AC48" s="206">
        <f t="shared" si="14"/>
        <v>0</v>
      </c>
      <c r="AD48" s="37"/>
      <c r="AE48" s="234">
        <f>VLOOKUP($B48,'Proposed Rates'!$D$248:$J$254,+AE$11-2,FALSE)</f>
        <v>0.11</v>
      </c>
      <c r="AF48" s="237">
        <f>IF(AND($S$2=1, $F$10&gt;=600), $F$10-600, IF(AND($S$2=1, AND($F$10&lt;600, $F$10&gt;=0)), 0, IF(AND($S$2=2, $F$10&gt;=1000), $F$10-1000, IF(AND($S$2=2, AND($F$10&lt;1000, $F$10&gt;=0)), 0))))</f>
        <v>400</v>
      </c>
      <c r="AG48" s="204">
        <f t="shared" si="59"/>
        <v>44</v>
      </c>
      <c r="AH48" s="38"/>
      <c r="AI48" s="205">
        <f t="shared" si="17"/>
        <v>0</v>
      </c>
      <c r="AJ48" s="206">
        <f t="shared" si="18"/>
        <v>0</v>
      </c>
      <c r="AK48" s="37"/>
      <c r="AL48" s="234">
        <f>VLOOKUP($B48,'Proposed Rates'!$D$248:$J$254,+AL$11-2,FALSE)</f>
        <v>0.11</v>
      </c>
      <c r="AM48" s="237">
        <f>IF(AND($S$2=1, $F$10&gt;=600), $F$10-600, IF(AND($S$2=1, AND($F$10&lt;600, $F$10&gt;=0)), 0, IF(AND($S$2=2, $F$10&gt;=1000), $F$10-1000, IF(AND($S$2=2, AND($F$10&lt;1000, $F$10&gt;=0)), 0))))</f>
        <v>400</v>
      </c>
      <c r="AN48" s="204">
        <f t="shared" si="61"/>
        <v>44</v>
      </c>
      <c r="AO48" s="38"/>
      <c r="AP48" s="205">
        <f t="shared" si="21"/>
        <v>0</v>
      </c>
      <c r="AQ48" s="206">
        <f t="shared" si="22"/>
        <v>0</v>
      </c>
      <c r="AR48" s="207"/>
    </row>
    <row r="49" spans="1:44" ht="8.25"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row>
    <row r="50" spans="1:44" ht="12.75" customHeight="1" x14ac:dyDescent="0.2">
      <c r="A50" s="37"/>
      <c r="B50" s="248" t="s">
        <v>253</v>
      </c>
      <c r="C50" s="139"/>
      <c r="D50" s="139"/>
      <c r="E50" s="139"/>
      <c r="F50" s="249"/>
      <c r="G50" s="293"/>
      <c r="H50" s="251">
        <f>SUM(H41:H46,H40)</f>
        <v>164.29128199999997</v>
      </c>
      <c r="I50" s="286"/>
      <c r="J50" s="249"/>
      <c r="K50" s="250"/>
      <c r="L50" s="251">
        <f>SUM(L41:L46,L40)</f>
        <v>172.49655999999999</v>
      </c>
      <c r="M50" s="253"/>
      <c r="N50" s="252">
        <f t="shared" ref="N50:N54" si="62">L50-H50</f>
        <v>8.2052780000000212</v>
      </c>
      <c r="O50" s="254">
        <f t="shared" ref="O50:O54" si="63">IF((H50)=0,"",(N50/H50))</f>
        <v>4.9943477828604581E-2</v>
      </c>
      <c r="P50" s="37"/>
      <c r="Q50" s="250"/>
      <c r="R50" s="250"/>
      <c r="S50" s="252">
        <f>SUM(S41:S46,S40)</f>
        <v>176.32689199999999</v>
      </c>
      <c r="T50" s="253"/>
      <c r="U50" s="252">
        <f t="shared" ref="U50:U54" si="64">S50-L50</f>
        <v>3.8303319999999985</v>
      </c>
      <c r="V50" s="254">
        <f t="shared" ref="V50:V54" si="65">IF((L50)=0,"",(U50/L50))</f>
        <v>2.2205266006464122E-2</v>
      </c>
      <c r="W50" s="37"/>
      <c r="X50" s="250"/>
      <c r="Y50" s="250"/>
      <c r="Z50" s="252">
        <f>SUM(Z41:Z46,Z40)</f>
        <v>179.67689199999998</v>
      </c>
      <c r="AA50" s="253"/>
      <c r="AB50" s="252">
        <f t="shared" ref="AB50:AB54" si="66">Z50-S50</f>
        <v>3.3499999999999943</v>
      </c>
      <c r="AC50" s="254">
        <f t="shared" ref="AC50:AC54" si="67">IF((S50)=0,"",(AB50/S50))</f>
        <v>1.8998803653840813E-2</v>
      </c>
      <c r="AD50" s="37"/>
      <c r="AE50" s="250"/>
      <c r="AF50" s="250"/>
      <c r="AG50" s="252">
        <f>SUM(AG41:AG46,AG40)</f>
        <v>182.43689199999997</v>
      </c>
      <c r="AH50" s="253"/>
      <c r="AI50" s="252">
        <f t="shared" ref="AI50:AI54" si="68">AG50-Z50</f>
        <v>2.7599999999999909</v>
      </c>
      <c r="AJ50" s="254">
        <f t="shared" ref="AJ50:AJ54" si="69">IF((Z50)=0,"",(AI50/Z50))</f>
        <v>1.536090684382492E-2</v>
      </c>
      <c r="AK50" s="37"/>
      <c r="AL50" s="250"/>
      <c r="AM50" s="250"/>
      <c r="AN50" s="252">
        <f>SUM(AN41:AN46,AN40)</f>
        <v>185.21689199999997</v>
      </c>
      <c r="AO50" s="253"/>
      <c r="AP50" s="252">
        <f t="shared" ref="AP50:AP54" si="70">AN50-AG50</f>
        <v>2.7800000000000011</v>
      </c>
      <c r="AQ50" s="254">
        <f t="shared" ref="AQ50:AQ54" si="71">IF((AG50)=0,"",(AP50/AG50))</f>
        <v>1.5238146021474656E-2</v>
      </c>
      <c r="AR50" s="255"/>
    </row>
    <row r="51" spans="1:44" ht="12.75" customHeight="1" x14ac:dyDescent="0.2">
      <c r="A51" s="37"/>
      <c r="B51" s="256" t="s">
        <v>254</v>
      </c>
      <c r="C51" s="139"/>
      <c r="D51" s="139"/>
      <c r="E51" s="139"/>
      <c r="F51" s="249">
        <v>0.13</v>
      </c>
      <c r="G51" s="38"/>
      <c r="H51" s="294">
        <f>H50*F51</f>
        <v>21.357866659999996</v>
      </c>
      <c r="I51" s="221"/>
      <c r="J51" s="249">
        <v>0.13</v>
      </c>
      <c r="K51" s="221"/>
      <c r="L51" s="204">
        <f>L50*J51</f>
        <v>22.424552800000001</v>
      </c>
      <c r="M51" s="38"/>
      <c r="N51" s="205">
        <f t="shared" si="62"/>
        <v>1.0666861400000052</v>
      </c>
      <c r="O51" s="206">
        <f t="shared" si="63"/>
        <v>4.9943477828604692E-2</v>
      </c>
      <c r="P51" s="37"/>
      <c r="Q51" s="257">
        <v>0.13</v>
      </c>
      <c r="R51" s="221"/>
      <c r="S51" s="204">
        <f>S50*Q51</f>
        <v>22.922495959999999</v>
      </c>
      <c r="T51" s="38"/>
      <c r="U51" s="205">
        <f t="shared" si="64"/>
        <v>0.49794315999999839</v>
      </c>
      <c r="V51" s="206">
        <f t="shared" si="65"/>
        <v>2.2205266006464056E-2</v>
      </c>
      <c r="W51" s="37"/>
      <c r="X51" s="257">
        <v>0.13</v>
      </c>
      <c r="Y51" s="221"/>
      <c r="Z51" s="204">
        <f>Z50*X51</f>
        <v>23.357995959999997</v>
      </c>
      <c r="AA51" s="38"/>
      <c r="AB51" s="205">
        <f t="shared" si="66"/>
        <v>0.43549999999999756</v>
      </c>
      <c r="AC51" s="206">
        <f t="shared" si="67"/>
        <v>1.899880365384074E-2</v>
      </c>
      <c r="AD51" s="37"/>
      <c r="AE51" s="257">
        <v>0.13</v>
      </c>
      <c r="AF51" s="221"/>
      <c r="AG51" s="204">
        <f>AG50*AE51</f>
        <v>23.716795959999999</v>
      </c>
      <c r="AH51" s="38"/>
      <c r="AI51" s="205">
        <f t="shared" si="68"/>
        <v>0.35880000000000223</v>
      </c>
      <c r="AJ51" s="206">
        <f t="shared" si="69"/>
        <v>1.5360906843825068E-2</v>
      </c>
      <c r="AK51" s="37"/>
      <c r="AL51" s="257">
        <v>0.13</v>
      </c>
      <c r="AM51" s="221"/>
      <c r="AN51" s="204">
        <f>AN50*AL51</f>
        <v>24.078195959999999</v>
      </c>
      <c r="AO51" s="38"/>
      <c r="AP51" s="205">
        <f t="shared" si="70"/>
        <v>0.36139999999999972</v>
      </c>
      <c r="AQ51" s="206">
        <f t="shared" si="71"/>
        <v>1.5238146021474637E-2</v>
      </c>
      <c r="AR51" s="207"/>
    </row>
    <row r="52" spans="1:44" ht="12.75" customHeight="1" x14ac:dyDescent="0.2">
      <c r="A52" s="37"/>
      <c r="B52" s="258" t="s">
        <v>292</v>
      </c>
      <c r="C52" s="139"/>
      <c r="D52" s="139"/>
      <c r="E52" s="139"/>
      <c r="F52" s="259"/>
      <c r="G52" s="38"/>
      <c r="H52" s="294">
        <f>H50+H51</f>
        <v>185.64914865999995</v>
      </c>
      <c r="I52" s="221"/>
      <c r="J52" s="259"/>
      <c r="K52" s="221"/>
      <c r="L52" s="204">
        <f>L50+L51</f>
        <v>194.9211128</v>
      </c>
      <c r="M52" s="38"/>
      <c r="N52" s="205">
        <f t="shared" si="62"/>
        <v>9.2719641400000512</v>
      </c>
      <c r="O52" s="206">
        <f t="shared" si="63"/>
        <v>4.9943477828604733E-2</v>
      </c>
      <c r="P52" s="37"/>
      <c r="Q52" s="221"/>
      <c r="R52" s="221"/>
      <c r="S52" s="204">
        <f>S50+S51</f>
        <v>199.24938795999998</v>
      </c>
      <c r="T52" s="38"/>
      <c r="U52" s="205">
        <f t="shared" si="64"/>
        <v>4.3282751599999756</v>
      </c>
      <c r="V52" s="206">
        <f t="shared" si="65"/>
        <v>2.2205266006464004E-2</v>
      </c>
      <c r="W52" s="37"/>
      <c r="X52" s="221"/>
      <c r="Y52" s="221"/>
      <c r="Z52" s="204">
        <f>Z50+Z51</f>
        <v>203.03488795999999</v>
      </c>
      <c r="AA52" s="38"/>
      <c r="AB52" s="205">
        <f t="shared" si="66"/>
        <v>3.7855000000000132</v>
      </c>
      <c r="AC52" s="206">
        <f t="shared" si="67"/>
        <v>1.8998803653840914E-2</v>
      </c>
      <c r="AD52" s="37"/>
      <c r="AE52" s="221"/>
      <c r="AF52" s="221"/>
      <c r="AG52" s="204">
        <f>AG50+AG51</f>
        <v>206.15368795999996</v>
      </c>
      <c r="AH52" s="38"/>
      <c r="AI52" s="205">
        <f t="shared" si="68"/>
        <v>3.1187999999999647</v>
      </c>
      <c r="AJ52" s="206">
        <f t="shared" si="69"/>
        <v>1.5360906843824797E-2</v>
      </c>
      <c r="AK52" s="37"/>
      <c r="AL52" s="221"/>
      <c r="AM52" s="221"/>
      <c r="AN52" s="204">
        <f>AN50+AN51</f>
        <v>209.29508795999996</v>
      </c>
      <c r="AO52" s="38"/>
      <c r="AP52" s="205">
        <f t="shared" si="70"/>
        <v>3.1414000000000044</v>
      </c>
      <c r="AQ52" s="206">
        <f t="shared" si="71"/>
        <v>1.5238146021474672E-2</v>
      </c>
      <c r="AR52" s="207"/>
    </row>
    <row r="53" spans="1:44" ht="15.75" customHeight="1" x14ac:dyDescent="0.2">
      <c r="A53" s="37"/>
      <c r="B53" s="462" t="s">
        <v>211</v>
      </c>
      <c r="C53" s="441"/>
      <c r="D53" s="441"/>
      <c r="E53" s="139"/>
      <c r="F53" s="260">
        <f>'Proposed Rates'!E286</f>
        <v>0.13100000000000001</v>
      </c>
      <c r="G53" s="38"/>
      <c r="H53" s="296">
        <f>F53*H50</f>
        <v>21.522157941999996</v>
      </c>
      <c r="I53" s="221"/>
      <c r="J53" s="260">
        <f>'Proposed Rates'!F286</f>
        <v>0.13100000000000001</v>
      </c>
      <c r="K53" s="221"/>
      <c r="L53" s="261">
        <f>J53*L50</f>
        <v>22.59704936</v>
      </c>
      <c r="M53" s="38"/>
      <c r="N53" s="261">
        <f t="shared" si="62"/>
        <v>1.0748914180000035</v>
      </c>
      <c r="O53" s="263">
        <f t="shared" si="63"/>
        <v>4.9943477828604615E-2</v>
      </c>
      <c r="P53" s="37"/>
      <c r="Q53" s="262">
        <f>'Proposed Rates'!G286</f>
        <v>0.13100000000000001</v>
      </c>
      <c r="R53" s="221"/>
      <c r="S53" s="261">
        <f>Q53*S50</f>
        <v>23.098822851999998</v>
      </c>
      <c r="T53" s="38"/>
      <c r="U53" s="261">
        <f t="shared" si="64"/>
        <v>0.5017734919999981</v>
      </c>
      <c r="V53" s="263">
        <f t="shared" si="65"/>
        <v>2.2205266006464046E-2</v>
      </c>
      <c r="W53" s="37"/>
      <c r="X53" s="262">
        <f>'Proposed Rates'!H286</f>
        <v>0.13100000000000001</v>
      </c>
      <c r="Y53" s="221"/>
      <c r="Z53" s="261">
        <f>X53*Z50</f>
        <v>23.537672852</v>
      </c>
      <c r="AA53" s="38"/>
      <c r="AB53" s="261">
        <f t="shared" si="66"/>
        <v>0.43885000000000218</v>
      </c>
      <c r="AC53" s="263">
        <f t="shared" si="67"/>
        <v>1.8998803653840941E-2</v>
      </c>
      <c r="AD53" s="37"/>
      <c r="AE53" s="262">
        <f>'Proposed Rates'!I286</f>
        <v>0.13100000000000001</v>
      </c>
      <c r="AF53" s="221"/>
      <c r="AG53" s="261">
        <f>AE53*AG50</f>
        <v>23.899232851999997</v>
      </c>
      <c r="AH53" s="38"/>
      <c r="AI53" s="261">
        <f t="shared" si="68"/>
        <v>0.36155999999999722</v>
      </c>
      <c r="AJ53" s="263">
        <f t="shared" si="69"/>
        <v>1.5360906843824853E-2</v>
      </c>
      <c r="AK53" s="37"/>
      <c r="AL53" s="262">
        <f>'Proposed Rates'!J286</f>
        <v>0.13100000000000001</v>
      </c>
      <c r="AM53" s="221"/>
      <c r="AN53" s="261">
        <f>AL53*AN50</f>
        <v>24.263412851999998</v>
      </c>
      <c r="AO53" s="38"/>
      <c r="AP53" s="261">
        <f t="shared" si="70"/>
        <v>0.36418000000000106</v>
      </c>
      <c r="AQ53" s="263">
        <f t="shared" si="71"/>
        <v>1.5238146021474695E-2</v>
      </c>
      <c r="AR53" s="264"/>
    </row>
    <row r="54" spans="1:44" ht="12.75" customHeight="1" x14ac:dyDescent="0.2">
      <c r="A54" s="37"/>
      <c r="B54" s="464" t="s">
        <v>256</v>
      </c>
      <c r="C54" s="439"/>
      <c r="D54" s="440"/>
      <c r="E54" s="265"/>
      <c r="F54" s="266"/>
      <c r="G54" s="297"/>
      <c r="H54" s="298">
        <f>H52-H53</f>
        <v>164.12699071799994</v>
      </c>
      <c r="I54" s="267"/>
      <c r="J54" s="266"/>
      <c r="K54" s="267"/>
      <c r="L54" s="268">
        <f>L52-L53</f>
        <v>172.32406344</v>
      </c>
      <c r="M54" s="269"/>
      <c r="N54" s="270">
        <f t="shared" si="62"/>
        <v>8.1970727220000583</v>
      </c>
      <c r="O54" s="271">
        <f t="shared" si="63"/>
        <v>4.9943477828604817E-2</v>
      </c>
      <c r="P54" s="37"/>
      <c r="Q54" s="267"/>
      <c r="R54" s="267"/>
      <c r="S54" s="268">
        <f>S52-S53</f>
        <v>176.15056510799997</v>
      </c>
      <c r="T54" s="269"/>
      <c r="U54" s="270">
        <f t="shared" si="64"/>
        <v>3.8265016679999633</v>
      </c>
      <c r="V54" s="271">
        <f t="shared" si="65"/>
        <v>2.2205266006463914E-2</v>
      </c>
      <c r="W54" s="37"/>
      <c r="X54" s="267"/>
      <c r="Y54" s="267"/>
      <c r="Z54" s="268">
        <f>Z52-Z53</f>
        <v>179.49721510799998</v>
      </c>
      <c r="AA54" s="269"/>
      <c r="AB54" s="270">
        <f t="shared" si="66"/>
        <v>3.346650000000011</v>
      </c>
      <c r="AC54" s="271">
        <f t="shared" si="67"/>
        <v>1.899880365384091E-2</v>
      </c>
      <c r="AD54" s="37"/>
      <c r="AE54" s="267"/>
      <c r="AF54" s="267"/>
      <c r="AG54" s="268">
        <f>AG52-AG53</f>
        <v>182.25445510799995</v>
      </c>
      <c r="AH54" s="269"/>
      <c r="AI54" s="270">
        <f t="shared" si="68"/>
        <v>2.7572399999999675</v>
      </c>
      <c r="AJ54" s="271">
        <f t="shared" si="69"/>
        <v>1.536090684382479E-2</v>
      </c>
      <c r="AK54" s="37"/>
      <c r="AL54" s="267"/>
      <c r="AM54" s="267"/>
      <c r="AN54" s="268">
        <f>AN52-AN53</f>
        <v>185.03167510799997</v>
      </c>
      <c r="AO54" s="269"/>
      <c r="AP54" s="270">
        <f t="shared" si="70"/>
        <v>2.7772200000000282</v>
      </c>
      <c r="AQ54" s="271">
        <f t="shared" si="71"/>
        <v>1.5238146021474807E-2</v>
      </c>
      <c r="AR54" s="272"/>
    </row>
    <row r="55" spans="1:44" ht="8.25"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row>
    <row r="56" spans="1:44" ht="12.75" customHeight="1" x14ac:dyDescent="0.2">
      <c r="A56" s="37"/>
      <c r="B56" s="248" t="s">
        <v>257</v>
      </c>
      <c r="C56" s="139"/>
      <c r="D56" s="139"/>
      <c r="E56" s="139"/>
      <c r="F56" s="249"/>
      <c r="G56" s="293"/>
      <c r="H56" s="251">
        <f>SUM(H47:H48,H40,H41:H43)</f>
        <v>165.05128199999999</v>
      </c>
      <c r="I56" s="286"/>
      <c r="J56" s="249"/>
      <c r="K56" s="250"/>
      <c r="L56" s="251">
        <f>SUM(L47:L48,L40,L41:L43)</f>
        <v>173.25655999999995</v>
      </c>
      <c r="M56" s="253"/>
      <c r="N56" s="252">
        <f t="shared" ref="N56:N60" si="72">L56-H56</f>
        <v>8.2052779999999643</v>
      </c>
      <c r="O56" s="254">
        <f t="shared" ref="O56:O60" si="73">IF((H56)=0,"",(N56/H56))</f>
        <v>4.971350661790052E-2</v>
      </c>
      <c r="P56" s="37"/>
      <c r="Q56" s="250"/>
      <c r="R56" s="250"/>
      <c r="S56" s="252">
        <f>SUM(S47:S48,S40,S41:S43)</f>
        <v>177.08689199999998</v>
      </c>
      <c r="T56" s="253"/>
      <c r="U56" s="252">
        <f t="shared" ref="U56:U60" si="74">S56-L56</f>
        <v>3.8303320000000269</v>
      </c>
      <c r="V56" s="254">
        <f t="shared" ref="V56:V60" si="75">IF((L56)=0,"",(U56/L56))</f>
        <v>2.2107861312726212E-2</v>
      </c>
      <c r="W56" s="37"/>
      <c r="X56" s="250"/>
      <c r="Y56" s="250"/>
      <c r="Z56" s="252">
        <f>SUM(Z47:Z48,Z40,Z41:Z43)</f>
        <v>180.43689199999997</v>
      </c>
      <c r="AA56" s="253"/>
      <c r="AB56" s="252">
        <f t="shared" ref="AB56:AB60" si="76">Z56-S56</f>
        <v>3.3499999999999943</v>
      </c>
      <c r="AC56" s="254">
        <f t="shared" ref="AC56:AC60" si="77">IF((S56)=0,"",(AB56/S56))</f>
        <v>1.8917266897427929E-2</v>
      </c>
      <c r="AD56" s="37"/>
      <c r="AE56" s="250"/>
      <c r="AF56" s="250"/>
      <c r="AG56" s="252">
        <f>SUM(AG47:AG48,AG40,AG41:AG43)</f>
        <v>183.19689199999993</v>
      </c>
      <c r="AH56" s="253"/>
      <c r="AI56" s="252">
        <f t="shared" ref="AI56:AI60" si="78">AG56-Z56</f>
        <v>2.7599999999999625</v>
      </c>
      <c r="AJ56" s="254">
        <f t="shared" ref="AJ56:AJ60" si="79">IF((Z56)=0,"",(AI56/Z56))</f>
        <v>1.5296206720297327E-2</v>
      </c>
      <c r="AK56" s="37"/>
      <c r="AL56" s="250"/>
      <c r="AM56" s="250"/>
      <c r="AN56" s="252">
        <f>SUM(AN47:AN48,AN40,AN41:AN43)</f>
        <v>185.97689199999996</v>
      </c>
      <c r="AO56" s="253"/>
      <c r="AP56" s="252">
        <f t="shared" ref="AP56:AP60" si="80">AN56-AG56</f>
        <v>2.7800000000000296</v>
      </c>
      <c r="AQ56" s="254">
        <f t="shared" ref="AQ56:AQ60" si="81">IF((AG56)=0,"",(AP56/AG56))</f>
        <v>1.5174929932763436E-2</v>
      </c>
      <c r="AR56" s="255"/>
    </row>
    <row r="57" spans="1:44" ht="12.75" customHeight="1" x14ac:dyDescent="0.2">
      <c r="A57" s="37"/>
      <c r="B57" s="256" t="s">
        <v>254</v>
      </c>
      <c r="C57" s="139"/>
      <c r="D57" s="139"/>
      <c r="E57" s="139"/>
      <c r="F57" s="249">
        <v>0.13</v>
      </c>
      <c r="G57" s="293"/>
      <c r="H57" s="294">
        <f>H56*F57</f>
        <v>21.45666666</v>
      </c>
      <c r="I57" s="221"/>
      <c r="J57" s="249">
        <v>0.13</v>
      </c>
      <c r="K57" s="257"/>
      <c r="L57" s="204">
        <f>L56*J57</f>
        <v>22.523352799999994</v>
      </c>
      <c r="M57" s="38"/>
      <c r="N57" s="205">
        <f t="shared" si="72"/>
        <v>1.0666861399999945</v>
      </c>
      <c r="O57" s="206">
        <f t="shared" si="73"/>
        <v>4.9713506617900478E-2</v>
      </c>
      <c r="P57" s="37"/>
      <c r="Q57" s="249">
        <v>0.13</v>
      </c>
      <c r="R57" s="257"/>
      <c r="S57" s="204">
        <f>S56*Q57</f>
        <v>23.021295959999996</v>
      </c>
      <c r="T57" s="38"/>
      <c r="U57" s="205">
        <f t="shared" si="74"/>
        <v>0.49794316000000194</v>
      </c>
      <c r="V57" s="206">
        <f t="shared" si="75"/>
        <v>2.2107861312726143E-2</v>
      </c>
      <c r="W57" s="37"/>
      <c r="X57" s="249">
        <v>0.13</v>
      </c>
      <c r="Y57" s="257"/>
      <c r="Z57" s="204">
        <f>Z56*X57</f>
        <v>23.456795959999997</v>
      </c>
      <c r="AA57" s="38"/>
      <c r="AB57" s="205">
        <f t="shared" si="76"/>
        <v>0.43550000000000111</v>
      </c>
      <c r="AC57" s="206">
        <f t="shared" si="77"/>
        <v>1.8917266897428009E-2</v>
      </c>
      <c r="AD57" s="37"/>
      <c r="AE57" s="249">
        <v>0.13</v>
      </c>
      <c r="AF57" s="257"/>
      <c r="AG57" s="204">
        <f>AG56*AE57</f>
        <v>23.815595959999992</v>
      </c>
      <c r="AH57" s="38"/>
      <c r="AI57" s="205">
        <f t="shared" si="78"/>
        <v>0.35879999999999512</v>
      </c>
      <c r="AJ57" s="206">
        <f t="shared" si="79"/>
        <v>1.5296206720297327E-2</v>
      </c>
      <c r="AK57" s="37"/>
      <c r="AL57" s="249">
        <v>0.13</v>
      </c>
      <c r="AM57" s="257"/>
      <c r="AN57" s="204">
        <f>AN56*AL57</f>
        <v>24.176995959999996</v>
      </c>
      <c r="AO57" s="38"/>
      <c r="AP57" s="205">
        <f t="shared" si="80"/>
        <v>0.36140000000000327</v>
      </c>
      <c r="AQ57" s="206">
        <f t="shared" si="81"/>
        <v>1.5174929932763412E-2</v>
      </c>
      <c r="AR57" s="207"/>
    </row>
    <row r="58" spans="1:44" ht="12.75" customHeight="1" x14ac:dyDescent="0.2">
      <c r="A58" s="37"/>
      <c r="B58" s="258" t="s">
        <v>293</v>
      </c>
      <c r="C58" s="139"/>
      <c r="D58" s="139"/>
      <c r="E58" s="139"/>
      <c r="F58" s="259"/>
      <c r="G58" s="38"/>
      <c r="H58" s="294">
        <f>H56+H57</f>
        <v>186.50794865999998</v>
      </c>
      <c r="I58" s="221"/>
      <c r="J58" s="259"/>
      <c r="K58" s="221"/>
      <c r="L58" s="204">
        <f>L56+L57</f>
        <v>195.77991279999995</v>
      </c>
      <c r="M58" s="38"/>
      <c r="N58" s="205">
        <f t="shared" si="72"/>
        <v>9.2719641399999659</v>
      </c>
      <c r="O58" s="206">
        <f t="shared" si="73"/>
        <v>4.9713506617900555E-2</v>
      </c>
      <c r="P58" s="37"/>
      <c r="Q58" s="221"/>
      <c r="R58" s="221"/>
      <c r="S58" s="204">
        <f>S56+S57</f>
        <v>200.10818795999998</v>
      </c>
      <c r="T58" s="38"/>
      <c r="U58" s="205">
        <f t="shared" si="74"/>
        <v>4.3282751600000324</v>
      </c>
      <c r="V58" s="206">
        <f t="shared" si="75"/>
        <v>2.2107861312726223E-2</v>
      </c>
      <c r="W58" s="37"/>
      <c r="X58" s="221"/>
      <c r="Y58" s="221"/>
      <c r="Z58" s="204">
        <f>Z56+Z57</f>
        <v>203.89368795999997</v>
      </c>
      <c r="AA58" s="38"/>
      <c r="AB58" s="205">
        <f t="shared" si="76"/>
        <v>3.7854999999999848</v>
      </c>
      <c r="AC58" s="206">
        <f t="shared" si="77"/>
        <v>1.8917266897427884E-2</v>
      </c>
      <c r="AD58" s="37"/>
      <c r="AE58" s="221"/>
      <c r="AF58" s="221"/>
      <c r="AG58" s="204">
        <f>AG56+AG57</f>
        <v>207.01248795999993</v>
      </c>
      <c r="AH58" s="38"/>
      <c r="AI58" s="205">
        <f t="shared" si="78"/>
        <v>3.1187999999999647</v>
      </c>
      <c r="AJ58" s="206">
        <f t="shared" si="79"/>
        <v>1.5296206720297361E-2</v>
      </c>
      <c r="AK58" s="37"/>
      <c r="AL58" s="221"/>
      <c r="AM58" s="221"/>
      <c r="AN58" s="204">
        <f>AN56+AN57</f>
        <v>210.15388795999996</v>
      </c>
      <c r="AO58" s="38"/>
      <c r="AP58" s="205">
        <f t="shared" si="80"/>
        <v>3.1414000000000328</v>
      </c>
      <c r="AQ58" s="206">
        <f t="shared" si="81"/>
        <v>1.5174929932763433E-2</v>
      </c>
      <c r="AR58" s="207"/>
    </row>
    <row r="59" spans="1:44" ht="15.75" customHeight="1" x14ac:dyDescent="0.2">
      <c r="A59" s="37"/>
      <c r="B59" s="462" t="s">
        <v>211</v>
      </c>
      <c r="C59" s="441"/>
      <c r="D59" s="441"/>
      <c r="E59" s="139"/>
      <c r="F59" s="260">
        <f>F53</f>
        <v>0.13100000000000001</v>
      </c>
      <c r="G59" s="38"/>
      <c r="H59" s="296">
        <f>F59*H56</f>
        <v>21.621717942</v>
      </c>
      <c r="I59" s="221"/>
      <c r="J59" s="260">
        <f>J53</f>
        <v>0.13100000000000001</v>
      </c>
      <c r="K59" s="221"/>
      <c r="L59" s="261">
        <f>J59*L56</f>
        <v>22.696609359999993</v>
      </c>
      <c r="M59" s="38"/>
      <c r="N59" s="261">
        <f t="shared" si="72"/>
        <v>1.0748914179999929</v>
      </c>
      <c r="O59" s="263">
        <f t="shared" si="73"/>
        <v>4.9713506617900402E-2</v>
      </c>
      <c r="P59" s="37"/>
      <c r="Q59" s="262">
        <f>Q53</f>
        <v>0.13100000000000001</v>
      </c>
      <c r="R59" s="221"/>
      <c r="S59" s="261">
        <f>Q59*S56</f>
        <v>23.198382851999998</v>
      </c>
      <c r="T59" s="38"/>
      <c r="U59" s="261">
        <f t="shared" si="74"/>
        <v>0.50177349200000521</v>
      </c>
      <c r="V59" s="263">
        <f t="shared" si="75"/>
        <v>2.2107861312726289E-2</v>
      </c>
      <c r="W59" s="37"/>
      <c r="X59" s="262">
        <f>X53</f>
        <v>0.13100000000000001</v>
      </c>
      <c r="Y59" s="221"/>
      <c r="Z59" s="261">
        <f>X59*Z56</f>
        <v>23.637232851999997</v>
      </c>
      <c r="AA59" s="38"/>
      <c r="AB59" s="261">
        <f t="shared" si="76"/>
        <v>0.43884999999999863</v>
      </c>
      <c r="AC59" s="263">
        <f t="shared" si="77"/>
        <v>1.8917266897427901E-2</v>
      </c>
      <c r="AD59" s="37"/>
      <c r="AE59" s="262">
        <f>AE53</f>
        <v>0.13100000000000001</v>
      </c>
      <c r="AF59" s="221"/>
      <c r="AG59" s="261">
        <f>AE59*AG56</f>
        <v>23.998792851999994</v>
      </c>
      <c r="AH59" s="38"/>
      <c r="AI59" s="261">
        <f t="shared" si="78"/>
        <v>0.36155999999999722</v>
      </c>
      <c r="AJ59" s="263">
        <f t="shared" si="79"/>
        <v>1.5296206720297417E-2</v>
      </c>
      <c r="AK59" s="37"/>
      <c r="AL59" s="262">
        <f>AL53</f>
        <v>0.13100000000000001</v>
      </c>
      <c r="AM59" s="221"/>
      <c r="AN59" s="261">
        <f>AL59*AN56</f>
        <v>24.362972851999995</v>
      </c>
      <c r="AO59" s="38"/>
      <c r="AP59" s="261">
        <f t="shared" si="80"/>
        <v>0.36418000000000106</v>
      </c>
      <c r="AQ59" s="263">
        <f t="shared" si="81"/>
        <v>1.5174929932763318E-2</v>
      </c>
      <c r="AR59" s="264"/>
    </row>
    <row r="60" spans="1:44" ht="12.75" customHeight="1" x14ac:dyDescent="0.2">
      <c r="A60" s="37"/>
      <c r="B60" s="464" t="s">
        <v>259</v>
      </c>
      <c r="C60" s="439"/>
      <c r="D60" s="440"/>
      <c r="E60" s="265"/>
      <c r="F60" s="273"/>
      <c r="G60" s="299"/>
      <c r="H60" s="300">
        <f>H58-H59</f>
        <v>164.88623071799998</v>
      </c>
      <c r="I60" s="274"/>
      <c r="J60" s="273"/>
      <c r="K60" s="274"/>
      <c r="L60" s="275">
        <f>L58-L59</f>
        <v>173.08330343999995</v>
      </c>
      <c r="M60" s="276"/>
      <c r="N60" s="277">
        <f t="shared" si="72"/>
        <v>8.1970727219999731</v>
      </c>
      <c r="O60" s="278">
        <f t="shared" si="73"/>
        <v>4.9713506617900576E-2</v>
      </c>
      <c r="P60" s="37"/>
      <c r="Q60" s="274"/>
      <c r="R60" s="274"/>
      <c r="S60" s="275">
        <f>S58-S59</f>
        <v>176.90980510799997</v>
      </c>
      <c r="T60" s="276"/>
      <c r="U60" s="277">
        <f t="shared" si="74"/>
        <v>3.8265016680000201</v>
      </c>
      <c r="V60" s="278">
        <f t="shared" si="75"/>
        <v>2.2107861312726174E-2</v>
      </c>
      <c r="W60" s="37"/>
      <c r="X60" s="274"/>
      <c r="Y60" s="274"/>
      <c r="Z60" s="275">
        <f>Z58-Z59</f>
        <v>180.25645510799995</v>
      </c>
      <c r="AA60" s="276"/>
      <c r="AB60" s="277">
        <f t="shared" si="76"/>
        <v>3.3466499999999826</v>
      </c>
      <c r="AC60" s="278">
        <f t="shared" si="77"/>
        <v>1.8917266897427863E-2</v>
      </c>
      <c r="AD60" s="37"/>
      <c r="AE60" s="274"/>
      <c r="AF60" s="274"/>
      <c r="AG60" s="275">
        <f>AG58-AG59</f>
        <v>183.01369510799992</v>
      </c>
      <c r="AH60" s="276"/>
      <c r="AI60" s="277">
        <f t="shared" si="78"/>
        <v>2.7572399999999675</v>
      </c>
      <c r="AJ60" s="278">
        <f t="shared" si="79"/>
        <v>1.5296206720297356E-2</v>
      </c>
      <c r="AK60" s="37"/>
      <c r="AL60" s="274"/>
      <c r="AM60" s="274"/>
      <c r="AN60" s="275">
        <f>AN58-AN59</f>
        <v>185.79091510799998</v>
      </c>
      <c r="AO60" s="276"/>
      <c r="AP60" s="277">
        <f t="shared" si="80"/>
        <v>2.7772200000000566</v>
      </c>
      <c r="AQ60" s="278">
        <f t="shared" si="81"/>
        <v>1.5174929932763585E-2</v>
      </c>
      <c r="AR60" s="272"/>
    </row>
    <row r="61" spans="1:44" ht="8.25"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row>
    <row r="62" spans="1:44" ht="12.75"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row>
    <row r="63" spans="1:44" ht="12.75"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row>
    <row r="64" spans="1:44" ht="12.7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row>
    <row r="65" spans="1:44" ht="15.75" customHeight="1" x14ac:dyDescent="0.2">
      <c r="A65" s="283" t="s">
        <v>294</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3.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8.25" customHeight="1" x14ac:dyDescent="0.2">
      <c r="A67" s="37" t="s">
        <v>262</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75" customHeight="1" x14ac:dyDescent="0.2">
      <c r="A68" s="37" t="s">
        <v>263</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7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75" customHeight="1" x14ac:dyDescent="0.2">
      <c r="A70" s="37" t="s">
        <v>264</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75" customHeight="1" x14ac:dyDescent="0.2">
      <c r="A71" s="37" t="s">
        <v>265</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7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75" customHeight="1" x14ac:dyDescent="0.2">
      <c r="A73" s="37" t="s">
        <v>266</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75" customHeight="1" x14ac:dyDescent="0.2">
      <c r="A74" s="37" t="s">
        <v>267</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75" customHeight="1" x14ac:dyDescent="0.2">
      <c r="A75" s="37" t="s">
        <v>268</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75" customHeight="1" x14ac:dyDescent="0.2">
      <c r="A76" s="37" t="s">
        <v>269</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75" customHeight="1" x14ac:dyDescent="0.2">
      <c r="A77" s="37" t="s">
        <v>270</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7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75" customHeight="1" x14ac:dyDescent="0.2">
      <c r="A79" s="284"/>
      <c r="B79" s="37" t="s">
        <v>271</v>
      </c>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75" customHeight="1" x14ac:dyDescent="0.2">
      <c r="A81" s="37"/>
      <c r="B81" s="37" t="s">
        <v>272</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7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row>
    <row r="193" spans="1:44"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row>
    <row r="194" spans="1:44"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row>
    <row r="195" spans="1:44"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row>
    <row r="196" spans="1:44"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row>
    <row r="197" spans="1:44"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row>
    <row r="198" spans="1:44"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row>
    <row r="199" spans="1:44"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row>
    <row r="200" spans="1:44"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row>
    <row r="201" spans="1:44"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row>
    <row r="202" spans="1:44"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row>
    <row r="203" spans="1:44"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row>
    <row r="204" spans="1:44"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row>
    <row r="205" spans="1:44"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row>
    <row r="206" spans="1:44"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row>
    <row r="207" spans="1:44"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row>
    <row r="208" spans="1:44"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row>
    <row r="209" spans="1:44"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row>
    <row r="210" spans="1:44"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row>
    <row r="211" spans="1:44"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row>
    <row r="212" spans="1:44"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row>
    <row r="213" spans="1:44"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row>
    <row r="214" spans="1:44"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row>
    <row r="215" spans="1:44"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row>
    <row r="216" spans="1:44"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row>
    <row r="217" spans="1:44"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row>
    <row r="218" spans="1:44"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row>
    <row r="219" spans="1:44"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row>
    <row r="220" spans="1:44"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row>
    <row r="221" spans="1:44"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row>
    <row r="222" spans="1:44"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row>
    <row r="223" spans="1:44"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row>
    <row r="224" spans="1:44"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row>
    <row r="225" spans="1:44"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row>
    <row r="226" spans="1:44"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row>
    <row r="227" spans="1:44"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row>
    <row r="228" spans="1:44"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row>
    <row r="229" spans="1:44"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row>
    <row r="230" spans="1:44"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row>
    <row r="231" spans="1:44"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row>
    <row r="232" spans="1:44"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row>
    <row r="233" spans="1:44"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row>
    <row r="234" spans="1:44"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row>
    <row r="235" spans="1:44"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row>
    <row r="236" spans="1:44"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row>
    <row r="237" spans="1:44"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row>
    <row r="238" spans="1:44"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row>
    <row r="239" spans="1:44"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row>
    <row r="240" spans="1:44"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row>
    <row r="241" spans="1:44"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row>
    <row r="242" spans="1:44" ht="12.75"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row>
    <row r="243" spans="1:44" ht="12.75"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row>
    <row r="244" spans="1:44" ht="12.75"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row>
    <row r="245" spans="1:44" ht="12.75"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row>
    <row r="246" spans="1:44" ht="12.75"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row>
    <row r="247" spans="1:44" ht="12.75"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row>
    <row r="248" spans="1:44" ht="12.75"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row>
    <row r="249" spans="1:44" ht="12.75"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row>
    <row r="250" spans="1:44" ht="12.75"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row>
    <row r="251" spans="1:44" ht="12.75"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row>
    <row r="252" spans="1:44" ht="12.75"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row>
    <row r="253" spans="1:44" ht="12.75"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row>
    <row r="254" spans="1:44" ht="12.75"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row>
    <row r="255" spans="1:44" ht="12.75"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row>
    <row r="256" spans="1:44" ht="12.75"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row>
    <row r="257" spans="1:44" ht="12.75"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row>
    <row r="258" spans="1:44" ht="12.75"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row>
    <row r="259" spans="1:44" ht="12.75"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row>
    <row r="260" spans="1:44" ht="12.75"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row>
    <row r="261" spans="1:44" ht="12.75"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row>
    <row r="262" spans="1:44" ht="12.75"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row>
    <row r="263" spans="1:44" ht="12.75"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row>
    <row r="264" spans="1:44" ht="12.75"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row>
    <row r="265" spans="1:44" ht="12.75"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row>
    <row r="266" spans="1:44" ht="12.75"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row>
    <row r="267" spans="1:44" ht="12.75"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row>
    <row r="268" spans="1:44" ht="12.75"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row>
    <row r="269" spans="1:44" ht="12.75"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row>
    <row r="270" spans="1:44" ht="12.75"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row>
    <row r="271" spans="1:44" ht="12.75"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row>
    <row r="272" spans="1:44" ht="12.75"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row>
    <row r="273" spans="1:44" ht="12.75"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row>
    <row r="274" spans="1:44" ht="12.75"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row>
    <row r="275" spans="1:44" ht="12.75"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row>
    <row r="276" spans="1:44" ht="12.75"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row>
    <row r="277" spans="1:44" ht="12.75"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row>
    <row r="278" spans="1:44" ht="12.75"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row>
    <row r="279" spans="1:44" ht="12.75"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row>
    <row r="280" spans="1:44" ht="12.75"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row>
    <row r="281" spans="1:44" ht="12.75"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row>
    <row r="282" spans="1:44" ht="15.75" customHeight="1" x14ac:dyDescent="0.2"/>
    <row r="283" spans="1:44" ht="15.75" customHeight="1" x14ac:dyDescent="0.2"/>
    <row r="284" spans="1:44" ht="15.75" customHeight="1" x14ac:dyDescent="0.2"/>
    <row r="285" spans="1:44" ht="15.75" customHeight="1" x14ac:dyDescent="0.2"/>
    <row r="286" spans="1:44" ht="15.75" customHeight="1" x14ac:dyDescent="0.2"/>
    <row r="287" spans="1:44" ht="15.75" customHeight="1" x14ac:dyDescent="0.2"/>
    <row r="288" spans="1:4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F00-000000000000}">
      <formula1>"TOU,non-TOU"</formula1>
    </dataValidation>
    <dataValidation type="list" allowBlank="1" showErrorMessage="1" sqref="E15:E28 E30:E36 E38:E39 E41:E49 E55 E61" xr:uid="{00000000-0002-0000-0F00-000001000000}">
      <formula1>#REF!</formula1>
    </dataValidation>
    <dataValidation type="list" allowBlank="1" showInputMessage="1" showErrorMessage="1" prompt="Select Charge Unit - monthly, per kWh, per kW" sqref="D15:D28 D30:D36 D38:D39 D41:D49 D55 D61" xr:uid="{00000000-0002-0000-0F00-000002000000}">
      <formula1>"Monthly,per kWh,per kW"</formula1>
    </dataValidation>
  </dataValidations>
  <pageMargins left="0.74803149606299213" right="0.74803149606299213" top="0.98425196850393704" bottom="0.98425196850393704"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1.85546875" customWidth="1"/>
    <col min="4" max="4" width="11.42578125" customWidth="1"/>
    <col min="5" max="5" width="1.42578125" customWidth="1"/>
    <col min="6" max="6" width="10.140625" customWidth="1"/>
    <col min="7" max="7" width="8" customWidth="1"/>
    <col min="8" max="8" width="8.7109375" customWidth="1"/>
    <col min="9" max="9" width="1.42578125" customWidth="1"/>
    <col min="10" max="10" width="9.7109375" customWidth="1"/>
    <col min="11" max="11" width="8" customWidth="1"/>
    <col min="12" max="12" width="8.7109375" customWidth="1"/>
    <col min="13" max="13" width="1" customWidth="1"/>
    <col min="14" max="14" width="9.42578125" customWidth="1"/>
    <col min="15" max="15" width="10" customWidth="1"/>
    <col min="16" max="16" width="1.28515625" customWidth="1"/>
    <col min="17" max="17" width="9.7109375" customWidth="1"/>
    <col min="18" max="18" width="8" customWidth="1"/>
    <col min="19" max="19" width="8.7109375" customWidth="1"/>
    <col min="20" max="20" width="1.28515625" customWidth="1"/>
    <col min="21" max="21" width="9.42578125" customWidth="1"/>
    <col min="22" max="22" width="10" customWidth="1"/>
    <col min="23" max="23" width="0.7109375" customWidth="1"/>
    <col min="24" max="24" width="9.7109375" customWidth="1"/>
    <col min="25" max="25" width="8" customWidth="1"/>
    <col min="26" max="26" width="8.7109375" customWidth="1"/>
    <col min="27" max="27" width="1.42578125" customWidth="1"/>
    <col min="28" max="28" width="9.42578125" customWidth="1"/>
    <col min="29" max="29" width="10" customWidth="1"/>
    <col min="30" max="30" width="0.85546875" customWidth="1"/>
    <col min="31" max="31" width="9.7109375" customWidth="1"/>
    <col min="32" max="32" width="8" customWidth="1"/>
    <col min="33" max="33" width="8.7109375" customWidth="1"/>
    <col min="34" max="34" width="2.85546875" customWidth="1"/>
    <col min="35" max="35" width="9.42578125" customWidth="1"/>
    <col min="36" max="36" width="10" customWidth="1"/>
    <col min="37" max="37" width="0.42578125" customWidth="1"/>
    <col min="38" max="38" width="9.7109375" customWidth="1"/>
    <col min="39" max="39" width="8" customWidth="1"/>
    <col min="40" max="40" width="8.7109375" customWidth="1"/>
    <col min="41" max="41" width="2.85546875" customWidth="1"/>
    <col min="42" max="42" width="9.42578125" customWidth="1"/>
    <col min="43" max="43" width="10" customWidth="1"/>
    <col min="44" max="44" width="1.140625" customWidth="1"/>
  </cols>
  <sheetData>
    <row r="1" spans="1:44" ht="15" customHeight="1" x14ac:dyDescent="0.25">
      <c r="A1" s="3"/>
      <c r="B1" s="3"/>
      <c r="C1" s="3"/>
      <c r="D1" s="3"/>
      <c r="E1" s="3"/>
      <c r="F1" s="3"/>
      <c r="G1" s="3"/>
      <c r="H1" s="3"/>
      <c r="I1" s="3"/>
      <c r="J1" s="3"/>
      <c r="K1" s="3"/>
      <c r="L1" s="3"/>
      <c r="M1" s="3"/>
      <c r="N1" s="3"/>
      <c r="O1" s="3"/>
      <c r="P1" s="3"/>
      <c r="Q1" s="3"/>
      <c r="R1" s="3"/>
      <c r="S1" s="466" t="s">
        <v>228</v>
      </c>
      <c r="T1" s="467"/>
      <c r="U1" s="467"/>
      <c r="V1" s="467"/>
      <c r="W1" s="467"/>
      <c r="X1" s="467"/>
      <c r="Y1" s="468"/>
      <c r="Z1" s="3"/>
      <c r="AA1" s="3"/>
      <c r="AB1" s="3"/>
      <c r="AC1" s="3"/>
      <c r="AD1" s="3"/>
      <c r="AE1" s="3"/>
      <c r="AF1" s="3"/>
      <c r="AG1" s="3"/>
      <c r="AH1" s="3"/>
      <c r="AI1" s="3"/>
      <c r="AJ1" s="3"/>
      <c r="AK1" s="3"/>
      <c r="AL1" s="3"/>
      <c r="AM1" s="3"/>
      <c r="AN1" s="3"/>
      <c r="AO1" s="3"/>
      <c r="AP1" s="3"/>
      <c r="AQ1" s="3"/>
      <c r="AR1" s="3"/>
    </row>
    <row r="2" spans="1:44" ht="18.75"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4" ht="18.75"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4" ht="7.5"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4" ht="7.5"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4" ht="12.75" customHeight="1" x14ac:dyDescent="0.2">
      <c r="A6" s="37"/>
      <c r="B6" s="138" t="s">
        <v>232</v>
      </c>
      <c r="C6" s="37"/>
      <c r="D6" s="185" t="s">
        <v>157</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row>
    <row r="7" spans="1:44" ht="7.5"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4" ht="12.75"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4" ht="12.75"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4" ht="12.75" customHeight="1" x14ac:dyDescent="0.2">
      <c r="A10" s="37"/>
      <c r="B10" s="37"/>
      <c r="C10" s="37"/>
      <c r="D10" s="125" t="s">
        <v>235</v>
      </c>
      <c r="E10" s="125"/>
      <c r="F10" s="190">
        <v>1500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4" ht="12.75"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4" ht="12.75"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4" ht="12.75"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4" ht="12.75"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4" ht="12.75" customHeight="1" x14ac:dyDescent="0.2">
      <c r="A15" s="37"/>
      <c r="B15" s="139" t="s">
        <v>156</v>
      </c>
      <c r="C15" s="199" t="str">
        <f t="shared" ref="C15:C28" si="0">D$6&amp;"."&amp;B15</f>
        <v>Residential.Monthly Service Charge</v>
      </c>
      <c r="D15" s="200" t="s">
        <v>244</v>
      </c>
      <c r="E15" s="139"/>
      <c r="F15" s="201">
        <f>IFERROR(VLOOKUP($C15,'Proposed Rates'!$B:$J,F$11,FALSE),0)</f>
        <v>34.26</v>
      </c>
      <c r="G15" s="202">
        <f t="shared" ref="G15:G28" si="1">IF($D15="Monthly",1,IF($D15="per KWH",$F$10,0))</f>
        <v>1</v>
      </c>
      <c r="H15" s="204">
        <f t="shared" ref="H15:H28" si="2">G15*F15</f>
        <v>34.26</v>
      </c>
      <c r="I15" s="38"/>
      <c r="J15" s="201">
        <f>IFERROR(VLOOKUP($C15,'Proposed Rates'!$B:$J,J$11,FALSE),0)</f>
        <v>41.13</v>
      </c>
      <c r="K15" s="202">
        <f t="shared" ref="K15:K28" si="3">IF($D15="Monthly",1,IF($D15="per KWH",$F$10,0))</f>
        <v>1</v>
      </c>
      <c r="L15" s="204">
        <f t="shared" ref="L15:L28" si="4">K15*J15</f>
        <v>41.13</v>
      </c>
      <c r="M15" s="38"/>
      <c r="N15" s="205">
        <f t="shared" ref="N15:N30" si="5">L15-H15</f>
        <v>6.8700000000000045</v>
      </c>
      <c r="O15" s="206">
        <f t="shared" ref="O15:O30" si="6">IF((H15)=0,"",(N15/H15))</f>
        <v>0.20052539404553429</v>
      </c>
      <c r="P15" s="37"/>
      <c r="Q15" s="201">
        <f>IFERROR(VLOOKUP($C15,'Proposed Rates'!$B:$J,Q$11,FALSE),0)</f>
        <v>44.38</v>
      </c>
      <c r="R15" s="202">
        <f t="shared" ref="R15:R28" si="7">IF($D15="Monthly",1,IF($D15="per KWH",$F$10,0))</f>
        <v>1</v>
      </c>
      <c r="S15" s="204">
        <f t="shared" ref="S15:S28" si="8">R15*Q15</f>
        <v>44.38</v>
      </c>
      <c r="T15" s="38"/>
      <c r="U15" s="205">
        <f t="shared" ref="U15:U48" si="9">S15-L15</f>
        <v>3.25</v>
      </c>
      <c r="V15" s="206">
        <f t="shared" ref="V15:V48" si="10">IF((L15)=0,"",(U15/L15))</f>
        <v>7.9017748601993676E-2</v>
      </c>
      <c r="W15" s="37"/>
      <c r="X15" s="201">
        <f>IFERROR(VLOOKUP($C15,'Proposed Rates'!$B:$J,X$11,FALSE),0)</f>
        <v>47.69</v>
      </c>
      <c r="Y15" s="202">
        <f t="shared" ref="Y15:Y28" si="11">IF($D15="Monthly",1,IF($D15="per KWH",$F$10,0))</f>
        <v>1</v>
      </c>
      <c r="Z15" s="204">
        <f t="shared" ref="Z15:Z28" si="12">Y15*X15</f>
        <v>47.69</v>
      </c>
      <c r="AA15" s="38"/>
      <c r="AB15" s="205">
        <f t="shared" ref="AB15:AB48" si="13">Z15-S15</f>
        <v>3.3099999999999952</v>
      </c>
      <c r="AC15" s="206">
        <f t="shared" ref="AC15:AC48" si="14">IF((S15)=0,"",(AB15/S15))</f>
        <v>7.4583145561063435E-2</v>
      </c>
      <c r="AD15" s="37"/>
      <c r="AE15" s="201">
        <f>IFERROR(VLOOKUP($C15,'Proposed Rates'!$B:$J,AE$11,FALSE),0)</f>
        <v>50.41</v>
      </c>
      <c r="AF15" s="202">
        <f t="shared" ref="AF15:AF28" si="15">IF($D15="Monthly",1,IF($D15="per KWH",$F$10,0))</f>
        <v>1</v>
      </c>
      <c r="AG15" s="204">
        <f t="shared" ref="AG15:AG28" si="16">AF15*AE15</f>
        <v>50.41</v>
      </c>
      <c r="AH15" s="38"/>
      <c r="AI15" s="205">
        <f t="shared" ref="AI15:AI48" si="17">AG15-Z15</f>
        <v>2.7199999999999989</v>
      </c>
      <c r="AJ15" s="206">
        <f t="shared" ref="AJ15:AJ48" si="18">IF((Z15)=0,"",(AI15/Z15))</f>
        <v>5.703501782344305E-2</v>
      </c>
      <c r="AK15" s="37"/>
      <c r="AL15" s="201">
        <f>IFERROR(VLOOKUP($C15,'Proposed Rates'!$B:$J,AL$11,FALSE),0)</f>
        <v>53.15</v>
      </c>
      <c r="AM15" s="202">
        <f t="shared" ref="AM15:AM28" si="19">IF($D15="Monthly",1,IF($D15="per KWH",$F$10,0))</f>
        <v>1</v>
      </c>
      <c r="AN15" s="204">
        <f t="shared" ref="AN15:AN28" si="20">AM15*AL15</f>
        <v>53.15</v>
      </c>
      <c r="AO15" s="38"/>
      <c r="AP15" s="205">
        <f t="shared" ref="AP15:AP48" si="21">AN15-AG15</f>
        <v>2.740000000000002</v>
      </c>
      <c r="AQ15" s="206">
        <f t="shared" ref="AQ15:AQ48" si="22">IF((AG15)=0,"",(AP15/AG15))</f>
        <v>5.435429478278124E-2</v>
      </c>
      <c r="AR15" s="207"/>
    </row>
    <row r="16" spans="1:44" ht="12.75" customHeight="1" x14ac:dyDescent="0.2">
      <c r="A16" s="37"/>
      <c r="B16" s="139" t="s">
        <v>245</v>
      </c>
      <c r="C16" s="199" t="str">
        <f t="shared" si="0"/>
        <v>Residential.Smart Meter Rate Adder</v>
      </c>
      <c r="D16" s="200" t="s">
        <v>244</v>
      </c>
      <c r="E16" s="139"/>
      <c r="F16" s="201">
        <f>IFERROR(VLOOKUP($C16,'Proposed Rates'!$B:$J,F$11,FALSE),0)</f>
        <v>0</v>
      </c>
      <c r="G16" s="202">
        <f t="shared" si="1"/>
        <v>1</v>
      </c>
      <c r="H16" s="204">
        <f t="shared" si="2"/>
        <v>0</v>
      </c>
      <c r="I16" s="38"/>
      <c r="J16" s="201">
        <f>IFERROR(VLOOKUP($C16,'Proposed Rates'!$B:$J,J$11,FALSE),0)</f>
        <v>0</v>
      </c>
      <c r="K16" s="202">
        <f t="shared" si="3"/>
        <v>1</v>
      </c>
      <c r="L16" s="204">
        <f t="shared" si="4"/>
        <v>0</v>
      </c>
      <c r="M16" s="38"/>
      <c r="N16" s="205">
        <f t="shared" si="5"/>
        <v>0</v>
      </c>
      <c r="O16" s="206" t="str">
        <f t="shared" si="6"/>
        <v/>
      </c>
      <c r="P16" s="37"/>
      <c r="Q16" s="201">
        <f>IFERROR(VLOOKUP($C16,'Proposed Rates'!$B:$J,Q$11,FALSE),0)</f>
        <v>0</v>
      </c>
      <c r="R16" s="202">
        <f t="shared" si="7"/>
        <v>1</v>
      </c>
      <c r="S16" s="204">
        <f t="shared" si="8"/>
        <v>0</v>
      </c>
      <c r="T16" s="38"/>
      <c r="U16" s="205">
        <f t="shared" si="9"/>
        <v>0</v>
      </c>
      <c r="V16" s="206" t="str">
        <f t="shared" si="10"/>
        <v/>
      </c>
      <c r="W16" s="37"/>
      <c r="X16" s="201">
        <f>IFERROR(VLOOKUP($C16,'Proposed Rates'!$B:$J,X$11,FALSE),0)</f>
        <v>0</v>
      </c>
      <c r="Y16" s="202">
        <f t="shared" si="11"/>
        <v>1</v>
      </c>
      <c r="Z16" s="204">
        <f t="shared" si="12"/>
        <v>0</v>
      </c>
      <c r="AA16" s="38"/>
      <c r="AB16" s="205">
        <f t="shared" si="13"/>
        <v>0</v>
      </c>
      <c r="AC16" s="206" t="str">
        <f t="shared" si="14"/>
        <v/>
      </c>
      <c r="AD16" s="37"/>
      <c r="AE16" s="201">
        <f>IFERROR(VLOOKUP($C16,'Proposed Rates'!$B:$J,AE$11,FALSE),0)</f>
        <v>0</v>
      </c>
      <c r="AF16" s="202">
        <f t="shared" si="15"/>
        <v>1</v>
      </c>
      <c r="AG16" s="204">
        <f t="shared" si="16"/>
        <v>0</v>
      </c>
      <c r="AH16" s="38"/>
      <c r="AI16" s="205">
        <f t="shared" si="17"/>
        <v>0</v>
      </c>
      <c r="AJ16" s="206" t="str">
        <f t="shared" si="18"/>
        <v/>
      </c>
      <c r="AK16" s="37"/>
      <c r="AL16" s="201">
        <f>IFERROR(VLOOKUP($C16,'Proposed Rates'!$B:$J,AL$11,FALSE),0)</f>
        <v>0</v>
      </c>
      <c r="AM16" s="202">
        <f t="shared" si="19"/>
        <v>1</v>
      </c>
      <c r="AN16" s="204">
        <f t="shared" si="20"/>
        <v>0</v>
      </c>
      <c r="AO16" s="38"/>
      <c r="AP16" s="205">
        <f t="shared" si="21"/>
        <v>0</v>
      </c>
      <c r="AQ16" s="206" t="str">
        <f t="shared" si="22"/>
        <v/>
      </c>
      <c r="AR16" s="207"/>
    </row>
    <row r="17" spans="1:44" ht="12.75" customHeight="1" x14ac:dyDescent="0.2">
      <c r="A17" s="37"/>
      <c r="B17" s="208" t="str">
        <f>'Proposed Rates'!C115</f>
        <v>Rate Rider Calculation for PILs</v>
      </c>
      <c r="C17" s="199" t="str">
        <f t="shared" si="0"/>
        <v>Residential.Rate Rider Calculation for PILs</v>
      </c>
      <c r="D17" s="200" t="s">
        <v>246</v>
      </c>
      <c r="E17" s="139"/>
      <c r="F17" s="201">
        <f>IFERROR(VLOOKUP($C17,'Proposed Rates'!$B:$J,F$11,FALSE),0)</f>
        <v>0</v>
      </c>
      <c r="G17" s="202">
        <f t="shared" si="1"/>
        <v>1500</v>
      </c>
      <c r="H17" s="204">
        <f t="shared" si="2"/>
        <v>0</v>
      </c>
      <c r="I17" s="38"/>
      <c r="J17" s="201">
        <f>IFERROR(VLOOKUP($C17,'Proposed Rates'!$B:$J,J$11,FALSE),0)</f>
        <v>0</v>
      </c>
      <c r="K17" s="202">
        <f t="shared" si="3"/>
        <v>1500</v>
      </c>
      <c r="L17" s="204">
        <f t="shared" si="4"/>
        <v>0</v>
      </c>
      <c r="M17" s="38"/>
      <c r="N17" s="205">
        <f t="shared" si="5"/>
        <v>0</v>
      </c>
      <c r="O17" s="206" t="str">
        <f t="shared" si="6"/>
        <v/>
      </c>
      <c r="P17" s="37"/>
      <c r="Q17" s="201">
        <f>IFERROR(VLOOKUP($C17,'Proposed Rates'!$B:$J,Q$11,FALSE),0)</f>
        <v>0</v>
      </c>
      <c r="R17" s="202">
        <f t="shared" si="7"/>
        <v>1500</v>
      </c>
      <c r="S17" s="204">
        <f t="shared" si="8"/>
        <v>0</v>
      </c>
      <c r="T17" s="38"/>
      <c r="U17" s="205">
        <f t="shared" si="9"/>
        <v>0</v>
      </c>
      <c r="V17" s="206" t="str">
        <f t="shared" si="10"/>
        <v/>
      </c>
      <c r="W17" s="37"/>
      <c r="X17" s="201">
        <f>IFERROR(VLOOKUP($C17,'Proposed Rates'!$B:$J,X$11,FALSE),0)</f>
        <v>0</v>
      </c>
      <c r="Y17" s="202">
        <f t="shared" si="11"/>
        <v>1500</v>
      </c>
      <c r="Z17" s="204">
        <f t="shared" si="12"/>
        <v>0</v>
      </c>
      <c r="AA17" s="38"/>
      <c r="AB17" s="205">
        <f t="shared" si="13"/>
        <v>0</v>
      </c>
      <c r="AC17" s="206" t="str">
        <f t="shared" si="14"/>
        <v/>
      </c>
      <c r="AD17" s="37"/>
      <c r="AE17" s="201">
        <f>IFERROR(VLOOKUP($C17,'Proposed Rates'!$B:$J,AE$11,FALSE),0)</f>
        <v>0</v>
      </c>
      <c r="AF17" s="202">
        <f t="shared" si="15"/>
        <v>1500</v>
      </c>
      <c r="AG17" s="204">
        <f t="shared" si="16"/>
        <v>0</v>
      </c>
      <c r="AH17" s="38"/>
      <c r="AI17" s="205">
        <f t="shared" si="17"/>
        <v>0</v>
      </c>
      <c r="AJ17" s="206" t="str">
        <f t="shared" si="18"/>
        <v/>
      </c>
      <c r="AK17" s="37"/>
      <c r="AL17" s="201">
        <f>IFERROR(VLOOKUP($C17,'Proposed Rates'!$B:$J,AL$11,FALSE),0)</f>
        <v>0</v>
      </c>
      <c r="AM17" s="202">
        <f t="shared" si="19"/>
        <v>1500</v>
      </c>
      <c r="AN17" s="204">
        <f t="shared" si="20"/>
        <v>0</v>
      </c>
      <c r="AO17" s="38"/>
      <c r="AP17" s="205">
        <f t="shared" si="21"/>
        <v>0</v>
      </c>
      <c r="AQ17" s="206" t="str">
        <f t="shared" si="22"/>
        <v/>
      </c>
      <c r="AR17" s="207"/>
    </row>
    <row r="18" spans="1:44" ht="12.75" customHeight="1" x14ac:dyDescent="0.2">
      <c r="A18" s="37"/>
      <c r="B18" s="208" t="str">
        <f>'Proposed Rates'!C128</f>
        <v>Rate Rider Calculation for Generic</v>
      </c>
      <c r="C18" s="199" t="str">
        <f t="shared" si="0"/>
        <v>Residential.Rate Rider Calculation for Generic</v>
      </c>
      <c r="D18" s="200" t="s">
        <v>244</v>
      </c>
      <c r="E18" s="139"/>
      <c r="F18" s="201">
        <f>IFERROR(VLOOKUP($C18,'Proposed Rates'!$B:$J,F$11,FALSE),0)</f>
        <v>0</v>
      </c>
      <c r="G18" s="202">
        <f t="shared" si="1"/>
        <v>1</v>
      </c>
      <c r="H18" s="204">
        <f t="shared" si="2"/>
        <v>0</v>
      </c>
      <c r="I18" s="38"/>
      <c r="J18" s="201">
        <f>IFERROR(VLOOKUP($C18,'Proposed Rates'!$B:$J,J$11,FALSE),0)</f>
        <v>0</v>
      </c>
      <c r="K18" s="202">
        <f t="shared" si="3"/>
        <v>1</v>
      </c>
      <c r="L18" s="204">
        <f t="shared" si="4"/>
        <v>0</v>
      </c>
      <c r="M18" s="38"/>
      <c r="N18" s="205">
        <f t="shared" si="5"/>
        <v>0</v>
      </c>
      <c r="O18" s="206" t="str">
        <f t="shared" si="6"/>
        <v/>
      </c>
      <c r="P18" s="37"/>
      <c r="Q18" s="201">
        <f>IFERROR(VLOOKUP($C18,'Proposed Rates'!$B:$J,Q$11,FALSE),0)</f>
        <v>0</v>
      </c>
      <c r="R18" s="202">
        <f t="shared" si="7"/>
        <v>1</v>
      </c>
      <c r="S18" s="204">
        <f t="shared" si="8"/>
        <v>0</v>
      </c>
      <c r="T18" s="38"/>
      <c r="U18" s="205">
        <f t="shared" si="9"/>
        <v>0</v>
      </c>
      <c r="V18" s="206" t="str">
        <f t="shared" si="10"/>
        <v/>
      </c>
      <c r="W18" s="37"/>
      <c r="X18" s="201">
        <f>IFERROR(VLOOKUP($C18,'Proposed Rates'!$B:$J,X$11,FALSE),0)</f>
        <v>0</v>
      </c>
      <c r="Y18" s="202">
        <f t="shared" si="11"/>
        <v>1</v>
      </c>
      <c r="Z18" s="204">
        <f t="shared" si="12"/>
        <v>0</v>
      </c>
      <c r="AA18" s="38"/>
      <c r="AB18" s="205">
        <f t="shared" si="13"/>
        <v>0</v>
      </c>
      <c r="AC18" s="206" t="str">
        <f t="shared" si="14"/>
        <v/>
      </c>
      <c r="AD18" s="37"/>
      <c r="AE18" s="201">
        <f>IFERROR(VLOOKUP($C18,'Proposed Rates'!$B:$J,AE$11,FALSE),0)</f>
        <v>0</v>
      </c>
      <c r="AF18" s="202">
        <f t="shared" si="15"/>
        <v>1</v>
      </c>
      <c r="AG18" s="204">
        <f t="shared" si="16"/>
        <v>0</v>
      </c>
      <c r="AH18" s="38"/>
      <c r="AI18" s="205">
        <f t="shared" si="17"/>
        <v>0</v>
      </c>
      <c r="AJ18" s="206" t="str">
        <f t="shared" si="18"/>
        <v/>
      </c>
      <c r="AK18" s="37"/>
      <c r="AL18" s="201">
        <f>IFERROR(VLOOKUP($C18,'Proposed Rates'!$B:$J,AL$11,FALSE),0)</f>
        <v>0</v>
      </c>
      <c r="AM18" s="202">
        <f t="shared" si="19"/>
        <v>1</v>
      </c>
      <c r="AN18" s="204">
        <f t="shared" si="20"/>
        <v>0</v>
      </c>
      <c r="AO18" s="38"/>
      <c r="AP18" s="205">
        <f t="shared" si="21"/>
        <v>0</v>
      </c>
      <c r="AQ18" s="206" t="str">
        <f t="shared" si="22"/>
        <v/>
      </c>
      <c r="AR18" s="207"/>
    </row>
    <row r="19" spans="1:44" ht="12.75" customHeight="1" x14ac:dyDescent="0.2">
      <c r="A19" s="37"/>
      <c r="B19" s="139" t="s">
        <v>54</v>
      </c>
      <c r="C19" s="199" t="str">
        <f t="shared" si="0"/>
        <v>Residential.Distribution Volumetric Rate</v>
      </c>
      <c r="D19" s="200" t="s">
        <v>246</v>
      </c>
      <c r="E19" s="139"/>
      <c r="F19" s="201">
        <f>IFERROR(VLOOKUP($C19,'Proposed Rates'!$B:$J,F$11,FALSE),0)</f>
        <v>0</v>
      </c>
      <c r="G19" s="202">
        <f t="shared" si="1"/>
        <v>1500</v>
      </c>
      <c r="H19" s="204">
        <f t="shared" si="2"/>
        <v>0</v>
      </c>
      <c r="I19" s="38"/>
      <c r="J19" s="201">
        <f>IFERROR(VLOOKUP($C19,'Proposed Rates'!$B:$J,J$11,FALSE),0)</f>
        <v>0</v>
      </c>
      <c r="K19" s="202">
        <f t="shared" si="3"/>
        <v>1500</v>
      </c>
      <c r="L19" s="204">
        <f t="shared" si="4"/>
        <v>0</v>
      </c>
      <c r="M19" s="38"/>
      <c r="N19" s="205">
        <f t="shared" si="5"/>
        <v>0</v>
      </c>
      <c r="O19" s="206" t="str">
        <f t="shared" si="6"/>
        <v/>
      </c>
      <c r="P19" s="37"/>
      <c r="Q19" s="201">
        <f>IFERROR(VLOOKUP($C19,'Proposed Rates'!$B:$J,Q$11,FALSE),0)</f>
        <v>0</v>
      </c>
      <c r="R19" s="202">
        <f t="shared" si="7"/>
        <v>1500</v>
      </c>
      <c r="S19" s="204">
        <f t="shared" si="8"/>
        <v>0</v>
      </c>
      <c r="T19" s="38"/>
      <c r="U19" s="205">
        <f t="shared" si="9"/>
        <v>0</v>
      </c>
      <c r="V19" s="206" t="str">
        <f t="shared" si="10"/>
        <v/>
      </c>
      <c r="W19" s="37"/>
      <c r="X19" s="201">
        <f>IFERROR(VLOOKUP($C19,'Proposed Rates'!$B:$J,X$11,FALSE),0)</f>
        <v>0</v>
      </c>
      <c r="Y19" s="202">
        <f t="shared" si="11"/>
        <v>1500</v>
      </c>
      <c r="Z19" s="204">
        <f t="shared" si="12"/>
        <v>0</v>
      </c>
      <c r="AA19" s="38"/>
      <c r="AB19" s="205">
        <f t="shared" si="13"/>
        <v>0</v>
      </c>
      <c r="AC19" s="206" t="str">
        <f t="shared" si="14"/>
        <v/>
      </c>
      <c r="AD19" s="37"/>
      <c r="AE19" s="201">
        <f>IFERROR(VLOOKUP($C19,'Proposed Rates'!$B:$J,AE$11,FALSE),0)</f>
        <v>0</v>
      </c>
      <c r="AF19" s="202">
        <f t="shared" si="15"/>
        <v>1500</v>
      </c>
      <c r="AG19" s="204">
        <f t="shared" si="16"/>
        <v>0</v>
      </c>
      <c r="AH19" s="38"/>
      <c r="AI19" s="205">
        <f t="shared" si="17"/>
        <v>0</v>
      </c>
      <c r="AJ19" s="206" t="str">
        <f t="shared" si="18"/>
        <v/>
      </c>
      <c r="AK19" s="37"/>
      <c r="AL19" s="201">
        <f>IFERROR(VLOOKUP($C19,'Proposed Rates'!$B:$J,AL$11,FALSE),0)</f>
        <v>0</v>
      </c>
      <c r="AM19" s="202">
        <f t="shared" si="19"/>
        <v>1500</v>
      </c>
      <c r="AN19" s="204">
        <f t="shared" si="20"/>
        <v>0</v>
      </c>
      <c r="AO19" s="38"/>
      <c r="AP19" s="205">
        <f t="shared" si="21"/>
        <v>0</v>
      </c>
      <c r="AQ19" s="206" t="str">
        <f t="shared" si="22"/>
        <v/>
      </c>
      <c r="AR19" s="207"/>
    </row>
    <row r="20" spans="1:44" ht="12.75" customHeight="1" x14ac:dyDescent="0.2">
      <c r="A20" s="37"/>
      <c r="B20" s="139" t="s">
        <v>247</v>
      </c>
      <c r="C20" s="199" t="str">
        <f t="shared" si="0"/>
        <v>Residential.Smart Meter Disposition Rider</v>
      </c>
      <c r="D20" s="200" t="s">
        <v>246</v>
      </c>
      <c r="E20" s="139"/>
      <c r="F20" s="201">
        <f>IFERROR(VLOOKUP($C20,'Proposed Rates'!$B:$J,F$11,FALSE),0)</f>
        <v>0</v>
      </c>
      <c r="G20" s="202">
        <f t="shared" si="1"/>
        <v>1500</v>
      </c>
      <c r="H20" s="204">
        <f t="shared" si="2"/>
        <v>0</v>
      </c>
      <c r="I20" s="38"/>
      <c r="J20" s="201">
        <f>IFERROR(VLOOKUP($C20,'Proposed Rates'!$B:$J,J$11,FALSE),0)</f>
        <v>0</v>
      </c>
      <c r="K20" s="202">
        <f t="shared" si="3"/>
        <v>1500</v>
      </c>
      <c r="L20" s="204">
        <f t="shared" si="4"/>
        <v>0</v>
      </c>
      <c r="M20" s="38"/>
      <c r="N20" s="205">
        <f t="shared" si="5"/>
        <v>0</v>
      </c>
      <c r="O20" s="206" t="str">
        <f t="shared" si="6"/>
        <v/>
      </c>
      <c r="P20" s="37"/>
      <c r="Q20" s="201">
        <f>IFERROR(VLOOKUP($C20,'Proposed Rates'!$B:$J,Q$11,FALSE),0)</f>
        <v>0</v>
      </c>
      <c r="R20" s="202">
        <f t="shared" si="7"/>
        <v>1500</v>
      </c>
      <c r="S20" s="204">
        <f t="shared" si="8"/>
        <v>0</v>
      </c>
      <c r="T20" s="38"/>
      <c r="U20" s="205">
        <f t="shared" si="9"/>
        <v>0</v>
      </c>
      <c r="V20" s="206" t="str">
        <f t="shared" si="10"/>
        <v/>
      </c>
      <c r="W20" s="37"/>
      <c r="X20" s="201">
        <f>IFERROR(VLOOKUP($C20,'Proposed Rates'!$B:$J,X$11,FALSE),0)</f>
        <v>0</v>
      </c>
      <c r="Y20" s="202">
        <f t="shared" si="11"/>
        <v>1500</v>
      </c>
      <c r="Z20" s="204">
        <f t="shared" si="12"/>
        <v>0</v>
      </c>
      <c r="AA20" s="38"/>
      <c r="AB20" s="205">
        <f t="shared" si="13"/>
        <v>0</v>
      </c>
      <c r="AC20" s="206" t="str">
        <f t="shared" si="14"/>
        <v/>
      </c>
      <c r="AD20" s="37"/>
      <c r="AE20" s="201">
        <f>IFERROR(VLOOKUP($C20,'Proposed Rates'!$B:$J,AE$11,FALSE),0)</f>
        <v>0</v>
      </c>
      <c r="AF20" s="202">
        <f t="shared" si="15"/>
        <v>1500</v>
      </c>
      <c r="AG20" s="204">
        <f t="shared" si="16"/>
        <v>0</v>
      </c>
      <c r="AH20" s="38"/>
      <c r="AI20" s="205">
        <f t="shared" si="17"/>
        <v>0</v>
      </c>
      <c r="AJ20" s="206" t="str">
        <f t="shared" si="18"/>
        <v/>
      </c>
      <c r="AK20" s="37"/>
      <c r="AL20" s="201">
        <f>IFERROR(VLOOKUP($C20,'Proposed Rates'!$B:$J,AL$11,FALSE),0)</f>
        <v>0</v>
      </c>
      <c r="AM20" s="202">
        <f t="shared" si="19"/>
        <v>1500</v>
      </c>
      <c r="AN20" s="204">
        <f t="shared" si="20"/>
        <v>0</v>
      </c>
      <c r="AO20" s="38"/>
      <c r="AP20" s="205">
        <f t="shared" si="21"/>
        <v>0</v>
      </c>
      <c r="AQ20" s="206" t="str">
        <f t="shared" si="22"/>
        <v/>
      </c>
      <c r="AR20" s="207"/>
    </row>
    <row r="21" spans="1:44" ht="12.75" customHeight="1" x14ac:dyDescent="0.2">
      <c r="A21" s="37"/>
      <c r="B21" s="139" t="s">
        <v>179</v>
      </c>
      <c r="C21" s="199" t="str">
        <f t="shared" si="0"/>
        <v>Residential.LRAM Rate Rider</v>
      </c>
      <c r="D21" s="200" t="s">
        <v>244</v>
      </c>
      <c r="E21" s="139"/>
      <c r="F21" s="201">
        <f>'Proposed Rates'!E77+'Proposed Rates'!E90</f>
        <v>0.25</v>
      </c>
      <c r="G21" s="202">
        <f t="shared" si="1"/>
        <v>1</v>
      </c>
      <c r="H21" s="203">
        <f t="shared" si="2"/>
        <v>0.25</v>
      </c>
      <c r="I21" s="37"/>
      <c r="J21" s="201">
        <f>'Proposed Rates'!F77+'Proposed Rates'!F90</f>
        <v>0</v>
      </c>
      <c r="K21" s="202">
        <f t="shared" si="3"/>
        <v>1</v>
      </c>
      <c r="L21" s="204">
        <f t="shared" si="4"/>
        <v>0</v>
      </c>
      <c r="M21" s="38"/>
      <c r="N21" s="205">
        <f t="shared" si="5"/>
        <v>-0.25</v>
      </c>
      <c r="O21" s="206">
        <f t="shared" si="6"/>
        <v>-1</v>
      </c>
      <c r="P21" s="37"/>
      <c r="Q21" s="201">
        <f>'Proposed Rates'!G77+'Proposed Rates'!G90</f>
        <v>0</v>
      </c>
      <c r="R21" s="202">
        <f t="shared" si="7"/>
        <v>1</v>
      </c>
      <c r="S21" s="204">
        <f t="shared" si="8"/>
        <v>0</v>
      </c>
      <c r="T21" s="38"/>
      <c r="U21" s="205">
        <f t="shared" si="9"/>
        <v>0</v>
      </c>
      <c r="V21" s="206" t="str">
        <f t="shared" si="10"/>
        <v/>
      </c>
      <c r="W21" s="37"/>
      <c r="X21" s="201">
        <f>IFERROR(VLOOKUP($C21,'Proposed Rates'!$B:$J,X$11,FALSE),0)</f>
        <v>0</v>
      </c>
      <c r="Y21" s="202">
        <f t="shared" si="11"/>
        <v>1</v>
      </c>
      <c r="Z21" s="204">
        <f t="shared" si="12"/>
        <v>0</v>
      </c>
      <c r="AA21" s="38"/>
      <c r="AB21" s="205">
        <f t="shared" si="13"/>
        <v>0</v>
      </c>
      <c r="AC21" s="206" t="str">
        <f t="shared" si="14"/>
        <v/>
      </c>
      <c r="AD21" s="37"/>
      <c r="AE21" s="201">
        <f>IFERROR(VLOOKUP($C21,'Proposed Rates'!$B:$J,AE$11,FALSE),0)</f>
        <v>0</v>
      </c>
      <c r="AF21" s="202">
        <f t="shared" si="15"/>
        <v>1</v>
      </c>
      <c r="AG21" s="204">
        <f t="shared" si="16"/>
        <v>0</v>
      </c>
      <c r="AH21" s="38"/>
      <c r="AI21" s="205">
        <f t="shared" si="17"/>
        <v>0</v>
      </c>
      <c r="AJ21" s="206" t="str">
        <f t="shared" si="18"/>
        <v/>
      </c>
      <c r="AK21" s="37"/>
      <c r="AL21" s="201">
        <f>IFERROR(VLOOKUP($C21,'Proposed Rates'!$B:$J,AL$11,FALSE),0)</f>
        <v>0</v>
      </c>
      <c r="AM21" s="202">
        <f t="shared" si="19"/>
        <v>1</v>
      </c>
      <c r="AN21" s="204">
        <f t="shared" si="20"/>
        <v>0</v>
      </c>
      <c r="AO21" s="38"/>
      <c r="AP21" s="205">
        <f t="shared" si="21"/>
        <v>0</v>
      </c>
      <c r="AQ21" s="206" t="str">
        <f t="shared" si="22"/>
        <v/>
      </c>
      <c r="AR21" s="207"/>
    </row>
    <row r="22" spans="1:44" ht="12.75" customHeight="1" x14ac:dyDescent="0.2">
      <c r="A22" s="37"/>
      <c r="B22" s="208" t="s">
        <v>175</v>
      </c>
      <c r="C22" s="199" t="str">
        <f t="shared" si="0"/>
        <v>Residential.Deferral/Variance Account Disposition Rate Rider Group 2</v>
      </c>
      <c r="D22" s="200" t="s">
        <v>244</v>
      </c>
      <c r="E22" s="139"/>
      <c r="F22" s="201">
        <f>IFERROR(VLOOKUP($C22,'Proposed Rates'!$B:$J,F$11,FALSE),0)</f>
        <v>0</v>
      </c>
      <c r="G22" s="202">
        <f t="shared" si="1"/>
        <v>1</v>
      </c>
      <c r="H22" s="204">
        <f t="shared" si="2"/>
        <v>0</v>
      </c>
      <c r="I22" s="38"/>
      <c r="J22" s="201">
        <f>IFERROR(VLOOKUP($C22,'Proposed Rates'!$B:$J,J$11,FALSE),0)</f>
        <v>-0.54</v>
      </c>
      <c r="K22" s="202">
        <f t="shared" si="3"/>
        <v>1</v>
      </c>
      <c r="L22" s="204">
        <f t="shared" si="4"/>
        <v>-0.54</v>
      </c>
      <c r="M22" s="38"/>
      <c r="N22" s="205">
        <f t="shared" si="5"/>
        <v>-0.54</v>
      </c>
      <c r="O22" s="206" t="str">
        <f t="shared" si="6"/>
        <v/>
      </c>
      <c r="P22" s="37"/>
      <c r="Q22" s="201">
        <f>IFERROR(VLOOKUP($C22,'Proposed Rates'!$B:$J,Q$11,FALSE),0)</f>
        <v>0</v>
      </c>
      <c r="R22" s="202">
        <f t="shared" si="7"/>
        <v>1</v>
      </c>
      <c r="S22" s="204">
        <f t="shared" si="8"/>
        <v>0</v>
      </c>
      <c r="T22" s="38"/>
      <c r="U22" s="205">
        <f t="shared" si="9"/>
        <v>0.54</v>
      </c>
      <c r="V22" s="206">
        <f t="shared" si="10"/>
        <v>-1</v>
      </c>
      <c r="W22" s="37"/>
      <c r="X22" s="201">
        <f>IFERROR(VLOOKUP($C22,'Proposed Rates'!$B:$J,X$11,FALSE),0)</f>
        <v>0</v>
      </c>
      <c r="Y22" s="202">
        <f t="shared" si="11"/>
        <v>1</v>
      </c>
      <c r="Z22" s="204">
        <f t="shared" si="12"/>
        <v>0</v>
      </c>
      <c r="AA22" s="38"/>
      <c r="AB22" s="205">
        <f t="shared" si="13"/>
        <v>0</v>
      </c>
      <c r="AC22" s="206" t="str">
        <f t="shared" si="14"/>
        <v/>
      </c>
      <c r="AD22" s="37"/>
      <c r="AE22" s="201">
        <f>IFERROR(VLOOKUP($C22,'Proposed Rates'!$B:$J,AE$11,FALSE),0)</f>
        <v>0</v>
      </c>
      <c r="AF22" s="202">
        <f t="shared" si="15"/>
        <v>1</v>
      </c>
      <c r="AG22" s="204">
        <f t="shared" si="16"/>
        <v>0</v>
      </c>
      <c r="AH22" s="38"/>
      <c r="AI22" s="205">
        <f t="shared" si="17"/>
        <v>0</v>
      </c>
      <c r="AJ22" s="206" t="str">
        <f t="shared" si="18"/>
        <v/>
      </c>
      <c r="AK22" s="37"/>
      <c r="AL22" s="201">
        <f>IFERROR(VLOOKUP($C22,'Proposed Rates'!$B:$J,AL$11,FALSE),0)</f>
        <v>0</v>
      </c>
      <c r="AM22" s="202">
        <f t="shared" si="19"/>
        <v>1</v>
      </c>
      <c r="AN22" s="204">
        <f t="shared" si="20"/>
        <v>0</v>
      </c>
      <c r="AO22" s="38"/>
      <c r="AP22" s="205">
        <f t="shared" si="21"/>
        <v>0</v>
      </c>
      <c r="AQ22" s="206" t="str">
        <f t="shared" si="22"/>
        <v/>
      </c>
      <c r="AR22" s="207"/>
    </row>
    <row r="23" spans="1:44" ht="12.75" customHeight="1" x14ac:dyDescent="0.2">
      <c r="A23" s="37"/>
      <c r="B23" s="208"/>
      <c r="C23" s="199" t="str">
        <f t="shared" si="0"/>
        <v>Residential.</v>
      </c>
      <c r="D23" s="200"/>
      <c r="E23" s="139"/>
      <c r="F23" s="201">
        <f>IFERROR(VLOOKUP($C23,'Proposed Rates'!$B:$J,F$11,FALSE),0)</f>
        <v>0</v>
      </c>
      <c r="G23" s="202">
        <f t="shared" si="1"/>
        <v>0</v>
      </c>
      <c r="H23" s="204">
        <f t="shared" si="2"/>
        <v>0</v>
      </c>
      <c r="I23" s="38"/>
      <c r="J23" s="201">
        <f>IFERROR(VLOOKUP($C23,'Proposed Rates'!$B:$J,J$11,FALSE),0)</f>
        <v>0</v>
      </c>
      <c r="K23" s="202">
        <f t="shared" si="3"/>
        <v>0</v>
      </c>
      <c r="L23" s="204">
        <f t="shared" si="4"/>
        <v>0</v>
      </c>
      <c r="M23" s="38"/>
      <c r="N23" s="205">
        <f t="shared" si="5"/>
        <v>0</v>
      </c>
      <c r="O23" s="206" t="str">
        <f t="shared" si="6"/>
        <v/>
      </c>
      <c r="P23" s="37"/>
      <c r="Q23" s="201">
        <f>IFERROR(VLOOKUP($C23,'Proposed Rates'!$B:$J,Q$11,FALSE),0)</f>
        <v>0</v>
      </c>
      <c r="R23" s="202">
        <f t="shared" si="7"/>
        <v>0</v>
      </c>
      <c r="S23" s="204">
        <f t="shared" si="8"/>
        <v>0</v>
      </c>
      <c r="T23" s="38"/>
      <c r="U23" s="205">
        <f t="shared" si="9"/>
        <v>0</v>
      </c>
      <c r="V23" s="206" t="str">
        <f t="shared" si="10"/>
        <v/>
      </c>
      <c r="W23" s="37"/>
      <c r="X23" s="201">
        <f>IFERROR(VLOOKUP($C23,'Proposed Rates'!$B:$J,X$11,FALSE),0)</f>
        <v>0</v>
      </c>
      <c r="Y23" s="202">
        <f t="shared" si="11"/>
        <v>0</v>
      </c>
      <c r="Z23" s="204">
        <f t="shared" si="12"/>
        <v>0</v>
      </c>
      <c r="AA23" s="38"/>
      <c r="AB23" s="205">
        <f t="shared" si="13"/>
        <v>0</v>
      </c>
      <c r="AC23" s="206" t="str">
        <f t="shared" si="14"/>
        <v/>
      </c>
      <c r="AD23" s="37"/>
      <c r="AE23" s="201">
        <f>IFERROR(VLOOKUP($C23,'Proposed Rates'!$B:$J,AE$11,FALSE),0)</f>
        <v>0</v>
      </c>
      <c r="AF23" s="202">
        <f t="shared" si="15"/>
        <v>0</v>
      </c>
      <c r="AG23" s="204">
        <f t="shared" si="16"/>
        <v>0</v>
      </c>
      <c r="AH23" s="38"/>
      <c r="AI23" s="205">
        <f t="shared" si="17"/>
        <v>0</v>
      </c>
      <c r="AJ23" s="206" t="str">
        <f t="shared" si="18"/>
        <v/>
      </c>
      <c r="AK23" s="37"/>
      <c r="AL23" s="201">
        <f>IFERROR(VLOOKUP($C23,'Proposed Rates'!$B:$J,AL$11,FALSE),0)</f>
        <v>0</v>
      </c>
      <c r="AM23" s="202">
        <f t="shared" si="19"/>
        <v>0</v>
      </c>
      <c r="AN23" s="204">
        <f t="shared" si="20"/>
        <v>0</v>
      </c>
      <c r="AO23" s="38"/>
      <c r="AP23" s="205">
        <f t="shared" si="21"/>
        <v>0</v>
      </c>
      <c r="AQ23" s="206" t="str">
        <f t="shared" si="22"/>
        <v/>
      </c>
      <c r="AR23" s="207"/>
    </row>
    <row r="24" spans="1:44" ht="12.75" customHeight="1" x14ac:dyDescent="0.2">
      <c r="A24" s="37"/>
      <c r="B24" s="208"/>
      <c r="C24" s="199" t="str">
        <f t="shared" si="0"/>
        <v>Residential.</v>
      </c>
      <c r="D24" s="200"/>
      <c r="E24" s="139"/>
      <c r="F24" s="201">
        <f>IFERROR(VLOOKUP($C24,'Proposed Rates'!$B:$J,F$11,FALSE),0)</f>
        <v>0</v>
      </c>
      <c r="G24" s="202">
        <f t="shared" si="1"/>
        <v>0</v>
      </c>
      <c r="H24" s="204">
        <f t="shared" si="2"/>
        <v>0</v>
      </c>
      <c r="I24" s="38"/>
      <c r="J24" s="201">
        <f>IFERROR(VLOOKUP($C24,'Proposed Rates'!$B:$J,J$11,FALSE),0)</f>
        <v>0</v>
      </c>
      <c r="K24" s="202">
        <f t="shared" si="3"/>
        <v>0</v>
      </c>
      <c r="L24" s="204">
        <f t="shared" si="4"/>
        <v>0</v>
      </c>
      <c r="M24" s="38"/>
      <c r="N24" s="205">
        <f t="shared" si="5"/>
        <v>0</v>
      </c>
      <c r="O24" s="206" t="str">
        <f t="shared" si="6"/>
        <v/>
      </c>
      <c r="P24" s="37"/>
      <c r="Q24" s="201">
        <f>IFERROR(VLOOKUP($C24,'Proposed Rates'!$B:$J,Q$11,FALSE),0)</f>
        <v>0</v>
      </c>
      <c r="R24" s="202">
        <f t="shared" si="7"/>
        <v>0</v>
      </c>
      <c r="S24" s="204">
        <f t="shared" si="8"/>
        <v>0</v>
      </c>
      <c r="T24" s="38"/>
      <c r="U24" s="205">
        <f t="shared" si="9"/>
        <v>0</v>
      </c>
      <c r="V24" s="206" t="str">
        <f t="shared" si="10"/>
        <v/>
      </c>
      <c r="W24" s="37"/>
      <c r="X24" s="201">
        <f>IFERROR(VLOOKUP($C24,'Proposed Rates'!$B:$J,X$11,FALSE),0)</f>
        <v>0</v>
      </c>
      <c r="Y24" s="202">
        <f t="shared" si="11"/>
        <v>0</v>
      </c>
      <c r="Z24" s="204">
        <f t="shared" si="12"/>
        <v>0</v>
      </c>
      <c r="AA24" s="38"/>
      <c r="AB24" s="205">
        <f t="shared" si="13"/>
        <v>0</v>
      </c>
      <c r="AC24" s="206" t="str">
        <f t="shared" si="14"/>
        <v/>
      </c>
      <c r="AD24" s="37"/>
      <c r="AE24" s="201">
        <f>IFERROR(VLOOKUP($C24,'Proposed Rates'!$B:$J,AE$11,FALSE),0)</f>
        <v>0</v>
      </c>
      <c r="AF24" s="202">
        <f t="shared" si="15"/>
        <v>0</v>
      </c>
      <c r="AG24" s="204">
        <f t="shared" si="16"/>
        <v>0</v>
      </c>
      <c r="AH24" s="38"/>
      <c r="AI24" s="205">
        <f t="shared" si="17"/>
        <v>0</v>
      </c>
      <c r="AJ24" s="206" t="str">
        <f t="shared" si="18"/>
        <v/>
      </c>
      <c r="AK24" s="37"/>
      <c r="AL24" s="201">
        <f>IFERROR(VLOOKUP($C24,'Proposed Rates'!$B:$J,AL$11,FALSE),0)</f>
        <v>0</v>
      </c>
      <c r="AM24" s="202">
        <f t="shared" si="19"/>
        <v>0</v>
      </c>
      <c r="AN24" s="204">
        <f t="shared" si="20"/>
        <v>0</v>
      </c>
      <c r="AO24" s="38"/>
      <c r="AP24" s="205">
        <f t="shared" si="21"/>
        <v>0</v>
      </c>
      <c r="AQ24" s="206" t="str">
        <f t="shared" si="22"/>
        <v/>
      </c>
      <c r="AR24" s="207"/>
    </row>
    <row r="25" spans="1:44" ht="12.75" customHeight="1" x14ac:dyDescent="0.2">
      <c r="A25" s="37"/>
      <c r="B25" s="208"/>
      <c r="C25" s="199" t="str">
        <f t="shared" si="0"/>
        <v>Residential.</v>
      </c>
      <c r="D25" s="200"/>
      <c r="E25" s="139"/>
      <c r="F25" s="201">
        <f>IFERROR(VLOOKUP($C25,'Proposed Rates'!$B:$J,F$11,FALSE),0)</f>
        <v>0</v>
      </c>
      <c r="G25" s="202">
        <f t="shared" si="1"/>
        <v>0</v>
      </c>
      <c r="H25" s="204">
        <f t="shared" si="2"/>
        <v>0</v>
      </c>
      <c r="I25" s="38"/>
      <c r="J25" s="201">
        <f>IFERROR(VLOOKUP($C25,'Proposed Rates'!$B:$J,J$11,FALSE),0)</f>
        <v>0</v>
      </c>
      <c r="K25" s="202">
        <f t="shared" si="3"/>
        <v>0</v>
      </c>
      <c r="L25" s="204">
        <f t="shared" si="4"/>
        <v>0</v>
      </c>
      <c r="M25" s="38"/>
      <c r="N25" s="205">
        <f t="shared" si="5"/>
        <v>0</v>
      </c>
      <c r="O25" s="206" t="str">
        <f t="shared" si="6"/>
        <v/>
      </c>
      <c r="P25" s="37"/>
      <c r="Q25" s="201">
        <f>IFERROR(VLOOKUP($C25,'Proposed Rates'!$B:$J,Q$11,FALSE),0)</f>
        <v>0</v>
      </c>
      <c r="R25" s="202">
        <f t="shared" si="7"/>
        <v>0</v>
      </c>
      <c r="S25" s="204">
        <f t="shared" si="8"/>
        <v>0</v>
      </c>
      <c r="T25" s="38"/>
      <c r="U25" s="205">
        <f t="shared" si="9"/>
        <v>0</v>
      </c>
      <c r="V25" s="206" t="str">
        <f t="shared" si="10"/>
        <v/>
      </c>
      <c r="W25" s="37"/>
      <c r="X25" s="201">
        <f>IFERROR(VLOOKUP($C25,'Proposed Rates'!$B:$J,X$11,FALSE),0)</f>
        <v>0</v>
      </c>
      <c r="Y25" s="202">
        <f t="shared" si="11"/>
        <v>0</v>
      </c>
      <c r="Z25" s="204">
        <f t="shared" si="12"/>
        <v>0</v>
      </c>
      <c r="AA25" s="38"/>
      <c r="AB25" s="205">
        <f t="shared" si="13"/>
        <v>0</v>
      </c>
      <c r="AC25" s="206" t="str">
        <f t="shared" si="14"/>
        <v/>
      </c>
      <c r="AD25" s="37"/>
      <c r="AE25" s="201">
        <f>IFERROR(VLOOKUP($C25,'Proposed Rates'!$B:$J,AE$11,FALSE),0)</f>
        <v>0</v>
      </c>
      <c r="AF25" s="202">
        <f t="shared" si="15"/>
        <v>0</v>
      </c>
      <c r="AG25" s="204">
        <f t="shared" si="16"/>
        <v>0</v>
      </c>
      <c r="AH25" s="38"/>
      <c r="AI25" s="205">
        <f t="shared" si="17"/>
        <v>0</v>
      </c>
      <c r="AJ25" s="206" t="str">
        <f t="shared" si="18"/>
        <v/>
      </c>
      <c r="AK25" s="37"/>
      <c r="AL25" s="201">
        <f>IFERROR(VLOOKUP($C25,'Proposed Rates'!$B:$J,AL$11,FALSE),0)</f>
        <v>0</v>
      </c>
      <c r="AM25" s="202">
        <f t="shared" si="19"/>
        <v>0</v>
      </c>
      <c r="AN25" s="204">
        <f t="shared" si="20"/>
        <v>0</v>
      </c>
      <c r="AO25" s="38"/>
      <c r="AP25" s="205">
        <f t="shared" si="21"/>
        <v>0</v>
      </c>
      <c r="AQ25" s="206" t="str">
        <f t="shared" si="22"/>
        <v/>
      </c>
      <c r="AR25" s="207"/>
    </row>
    <row r="26" spans="1:44" ht="12.75" customHeight="1" x14ac:dyDescent="0.2">
      <c r="A26" s="37"/>
      <c r="B26" s="208"/>
      <c r="C26" s="199" t="str">
        <f t="shared" si="0"/>
        <v>Residential.</v>
      </c>
      <c r="D26" s="200"/>
      <c r="E26" s="139"/>
      <c r="F26" s="201">
        <f>IFERROR(VLOOKUP($C26,'Proposed Rates'!$B:$J,F$11,FALSE),0)</f>
        <v>0</v>
      </c>
      <c r="G26" s="202">
        <f t="shared" si="1"/>
        <v>0</v>
      </c>
      <c r="H26" s="204">
        <f t="shared" si="2"/>
        <v>0</v>
      </c>
      <c r="I26" s="38"/>
      <c r="J26" s="201">
        <f>IFERROR(VLOOKUP($C26,'Proposed Rates'!$B:$J,J$11,FALSE),0)</f>
        <v>0</v>
      </c>
      <c r="K26" s="202">
        <f t="shared" si="3"/>
        <v>0</v>
      </c>
      <c r="L26" s="204">
        <f t="shared" si="4"/>
        <v>0</v>
      </c>
      <c r="M26" s="38"/>
      <c r="N26" s="205">
        <f t="shared" si="5"/>
        <v>0</v>
      </c>
      <c r="O26" s="206" t="str">
        <f t="shared" si="6"/>
        <v/>
      </c>
      <c r="P26" s="37"/>
      <c r="Q26" s="201">
        <f>IFERROR(VLOOKUP($C26,'Proposed Rates'!$B:$J,Q$11,FALSE),0)</f>
        <v>0</v>
      </c>
      <c r="R26" s="202">
        <f t="shared" si="7"/>
        <v>0</v>
      </c>
      <c r="S26" s="204">
        <f t="shared" si="8"/>
        <v>0</v>
      </c>
      <c r="T26" s="38"/>
      <c r="U26" s="205">
        <f t="shared" si="9"/>
        <v>0</v>
      </c>
      <c r="V26" s="206" t="str">
        <f t="shared" si="10"/>
        <v/>
      </c>
      <c r="W26" s="37"/>
      <c r="X26" s="201">
        <f>IFERROR(VLOOKUP($C26,'Proposed Rates'!$B:$J,X$11,FALSE),0)</f>
        <v>0</v>
      </c>
      <c r="Y26" s="202">
        <f t="shared" si="11"/>
        <v>0</v>
      </c>
      <c r="Z26" s="204">
        <f t="shared" si="12"/>
        <v>0</v>
      </c>
      <c r="AA26" s="38"/>
      <c r="AB26" s="205">
        <f t="shared" si="13"/>
        <v>0</v>
      </c>
      <c r="AC26" s="206" t="str">
        <f t="shared" si="14"/>
        <v/>
      </c>
      <c r="AD26" s="37"/>
      <c r="AE26" s="201">
        <f>IFERROR(VLOOKUP($C26,'Proposed Rates'!$B:$J,AE$11,FALSE),0)</f>
        <v>0</v>
      </c>
      <c r="AF26" s="202">
        <f t="shared" si="15"/>
        <v>0</v>
      </c>
      <c r="AG26" s="204">
        <f t="shared" si="16"/>
        <v>0</v>
      </c>
      <c r="AH26" s="38"/>
      <c r="AI26" s="205">
        <f t="shared" si="17"/>
        <v>0</v>
      </c>
      <c r="AJ26" s="206" t="str">
        <f t="shared" si="18"/>
        <v/>
      </c>
      <c r="AK26" s="37"/>
      <c r="AL26" s="201">
        <f>IFERROR(VLOOKUP($C26,'Proposed Rates'!$B:$J,AL$11,FALSE),0)</f>
        <v>0</v>
      </c>
      <c r="AM26" s="202">
        <f t="shared" si="19"/>
        <v>0</v>
      </c>
      <c r="AN26" s="204">
        <f t="shared" si="20"/>
        <v>0</v>
      </c>
      <c r="AO26" s="38"/>
      <c r="AP26" s="205">
        <f t="shared" si="21"/>
        <v>0</v>
      </c>
      <c r="AQ26" s="206" t="str">
        <f t="shared" si="22"/>
        <v/>
      </c>
      <c r="AR26" s="207"/>
    </row>
    <row r="27" spans="1:44" ht="12.75" customHeight="1" x14ac:dyDescent="0.2">
      <c r="A27" s="37"/>
      <c r="B27" s="208"/>
      <c r="C27" s="199" t="str">
        <f t="shared" si="0"/>
        <v>Residential.</v>
      </c>
      <c r="D27" s="200"/>
      <c r="E27" s="139"/>
      <c r="F27" s="201">
        <f>IFERROR(VLOOKUP($C27,'Proposed Rates'!$B:$J,F$11,FALSE),0)</f>
        <v>0</v>
      </c>
      <c r="G27" s="202">
        <f t="shared" si="1"/>
        <v>0</v>
      </c>
      <c r="H27" s="204">
        <f t="shared" si="2"/>
        <v>0</v>
      </c>
      <c r="I27" s="38"/>
      <c r="J27" s="201">
        <f>IFERROR(VLOOKUP($C27,'Proposed Rates'!$B:$J,J$11,FALSE),0)</f>
        <v>0</v>
      </c>
      <c r="K27" s="202">
        <f t="shared" si="3"/>
        <v>0</v>
      </c>
      <c r="L27" s="204">
        <f t="shared" si="4"/>
        <v>0</v>
      </c>
      <c r="M27" s="38"/>
      <c r="N27" s="205">
        <f t="shared" si="5"/>
        <v>0</v>
      </c>
      <c r="O27" s="206" t="str">
        <f t="shared" si="6"/>
        <v/>
      </c>
      <c r="P27" s="37"/>
      <c r="Q27" s="201">
        <f>IFERROR(VLOOKUP($C27,'Proposed Rates'!$B:$J,Q$11,FALSE),0)</f>
        <v>0</v>
      </c>
      <c r="R27" s="202">
        <f t="shared" si="7"/>
        <v>0</v>
      </c>
      <c r="S27" s="204">
        <f t="shared" si="8"/>
        <v>0</v>
      </c>
      <c r="T27" s="38"/>
      <c r="U27" s="205">
        <f t="shared" si="9"/>
        <v>0</v>
      </c>
      <c r="V27" s="206" t="str">
        <f t="shared" si="10"/>
        <v/>
      </c>
      <c r="W27" s="37"/>
      <c r="X27" s="201">
        <f>IFERROR(VLOOKUP($C27,'Proposed Rates'!$B:$J,X$11,FALSE),0)</f>
        <v>0</v>
      </c>
      <c r="Y27" s="202">
        <f t="shared" si="11"/>
        <v>0</v>
      </c>
      <c r="Z27" s="204">
        <f t="shared" si="12"/>
        <v>0</v>
      </c>
      <c r="AA27" s="38"/>
      <c r="AB27" s="205">
        <f t="shared" si="13"/>
        <v>0</v>
      </c>
      <c r="AC27" s="206" t="str">
        <f t="shared" si="14"/>
        <v/>
      </c>
      <c r="AD27" s="37"/>
      <c r="AE27" s="201">
        <f>IFERROR(VLOOKUP($C27,'Proposed Rates'!$B:$J,AE$11,FALSE),0)</f>
        <v>0</v>
      </c>
      <c r="AF27" s="202">
        <f t="shared" si="15"/>
        <v>0</v>
      </c>
      <c r="AG27" s="204">
        <f t="shared" si="16"/>
        <v>0</v>
      </c>
      <c r="AH27" s="38"/>
      <c r="AI27" s="205">
        <f t="shared" si="17"/>
        <v>0</v>
      </c>
      <c r="AJ27" s="206" t="str">
        <f t="shared" si="18"/>
        <v/>
      </c>
      <c r="AK27" s="37"/>
      <c r="AL27" s="201">
        <f>IFERROR(VLOOKUP($C27,'Proposed Rates'!$B:$J,AL$11,FALSE),0)</f>
        <v>0</v>
      </c>
      <c r="AM27" s="202">
        <f t="shared" si="19"/>
        <v>0</v>
      </c>
      <c r="AN27" s="204">
        <f t="shared" si="20"/>
        <v>0</v>
      </c>
      <c r="AO27" s="38"/>
      <c r="AP27" s="205">
        <f t="shared" si="21"/>
        <v>0</v>
      </c>
      <c r="AQ27" s="206" t="str">
        <f t="shared" si="22"/>
        <v/>
      </c>
      <c r="AR27" s="207"/>
    </row>
    <row r="28" spans="1:44" ht="12.75" customHeight="1" x14ac:dyDescent="0.2">
      <c r="A28" s="37"/>
      <c r="B28" s="208"/>
      <c r="C28" s="199" t="str">
        <f t="shared" si="0"/>
        <v>Residential.</v>
      </c>
      <c r="D28" s="200"/>
      <c r="E28" s="139"/>
      <c r="F28" s="201">
        <f>IFERROR(VLOOKUP($C28,'Proposed Rates'!$B:$J,F$11,FALSE),0)</f>
        <v>0</v>
      </c>
      <c r="G28" s="202">
        <f t="shared" si="1"/>
        <v>0</v>
      </c>
      <c r="H28" s="204">
        <f t="shared" si="2"/>
        <v>0</v>
      </c>
      <c r="I28" s="38"/>
      <c r="J28" s="201">
        <f>IFERROR(VLOOKUP($C28,'Proposed Rates'!$B:$J,J$11,FALSE),0)</f>
        <v>0</v>
      </c>
      <c r="K28" s="202">
        <f t="shared" si="3"/>
        <v>0</v>
      </c>
      <c r="L28" s="204">
        <f t="shared" si="4"/>
        <v>0</v>
      </c>
      <c r="M28" s="38"/>
      <c r="N28" s="205">
        <f t="shared" si="5"/>
        <v>0</v>
      </c>
      <c r="O28" s="206" t="str">
        <f t="shared" si="6"/>
        <v/>
      </c>
      <c r="P28" s="37"/>
      <c r="Q28" s="201">
        <f>IFERROR(VLOOKUP($C28,'Proposed Rates'!$B:$J,Q$11,FALSE),0)</f>
        <v>0</v>
      </c>
      <c r="R28" s="202">
        <f t="shared" si="7"/>
        <v>0</v>
      </c>
      <c r="S28" s="204">
        <f t="shared" si="8"/>
        <v>0</v>
      </c>
      <c r="T28" s="38"/>
      <c r="U28" s="205">
        <f t="shared" si="9"/>
        <v>0</v>
      </c>
      <c r="V28" s="206" t="str">
        <f t="shared" si="10"/>
        <v/>
      </c>
      <c r="W28" s="37"/>
      <c r="X28" s="201">
        <f>IFERROR(VLOOKUP($C28,'Proposed Rates'!$B:$J,X$11,FALSE),0)</f>
        <v>0</v>
      </c>
      <c r="Y28" s="202">
        <f t="shared" si="11"/>
        <v>0</v>
      </c>
      <c r="Z28" s="204">
        <f t="shared" si="12"/>
        <v>0</v>
      </c>
      <c r="AA28" s="38"/>
      <c r="AB28" s="205">
        <f t="shared" si="13"/>
        <v>0</v>
      </c>
      <c r="AC28" s="206" t="str">
        <f t="shared" si="14"/>
        <v/>
      </c>
      <c r="AD28" s="37"/>
      <c r="AE28" s="201">
        <f>IFERROR(VLOOKUP($C28,'Proposed Rates'!$B:$J,AE$11,FALSE),0)</f>
        <v>0</v>
      </c>
      <c r="AF28" s="202">
        <f t="shared" si="15"/>
        <v>0</v>
      </c>
      <c r="AG28" s="204">
        <f t="shared" si="16"/>
        <v>0</v>
      </c>
      <c r="AH28" s="38"/>
      <c r="AI28" s="205">
        <f t="shared" si="17"/>
        <v>0</v>
      </c>
      <c r="AJ28" s="206" t="str">
        <f t="shared" si="18"/>
        <v/>
      </c>
      <c r="AK28" s="37"/>
      <c r="AL28" s="201">
        <f>IFERROR(VLOOKUP($C28,'Proposed Rates'!$B:$J,AL$11,FALSE),0)</f>
        <v>0</v>
      </c>
      <c r="AM28" s="202">
        <f t="shared" si="19"/>
        <v>0</v>
      </c>
      <c r="AN28" s="204">
        <f t="shared" si="20"/>
        <v>0</v>
      </c>
      <c r="AO28" s="38"/>
      <c r="AP28" s="205">
        <f t="shared" si="21"/>
        <v>0</v>
      </c>
      <c r="AQ28" s="206" t="str">
        <f t="shared" si="22"/>
        <v/>
      </c>
      <c r="AR28" s="207"/>
    </row>
    <row r="29" spans="1:44" ht="12.75" customHeight="1" x14ac:dyDescent="0.2">
      <c r="A29" s="125"/>
      <c r="B29" s="209" t="s">
        <v>248</v>
      </c>
      <c r="C29" s="210"/>
      <c r="D29" s="210"/>
      <c r="E29" s="210"/>
      <c r="F29" s="211"/>
      <c r="G29" s="212"/>
      <c r="H29" s="213">
        <f>SUM(H15:H28)</f>
        <v>34.51</v>
      </c>
      <c r="I29" s="214"/>
      <c r="J29" s="211"/>
      <c r="K29" s="212"/>
      <c r="L29" s="213">
        <f>SUM(L15:L28)</f>
        <v>40.590000000000003</v>
      </c>
      <c r="M29" s="214"/>
      <c r="N29" s="215">
        <f t="shared" si="5"/>
        <v>6.0800000000000054</v>
      </c>
      <c r="O29" s="216">
        <f t="shared" si="6"/>
        <v>0.17618081715444817</v>
      </c>
      <c r="P29" s="125"/>
      <c r="Q29" s="211"/>
      <c r="R29" s="212"/>
      <c r="S29" s="213">
        <f>SUM(S15:S28)</f>
        <v>44.38</v>
      </c>
      <c r="T29" s="214"/>
      <c r="U29" s="215">
        <f t="shared" si="9"/>
        <v>3.7899999999999991</v>
      </c>
      <c r="V29" s="216">
        <f t="shared" si="10"/>
        <v>9.3372751909337248E-2</v>
      </c>
      <c r="W29" s="125"/>
      <c r="X29" s="211"/>
      <c r="Y29" s="212"/>
      <c r="Z29" s="213">
        <f>SUM(Z15:Z28)</f>
        <v>47.69</v>
      </c>
      <c r="AA29" s="214"/>
      <c r="AB29" s="215">
        <f t="shared" si="13"/>
        <v>3.3099999999999952</v>
      </c>
      <c r="AC29" s="216">
        <f t="shared" si="14"/>
        <v>7.4583145561063435E-2</v>
      </c>
      <c r="AD29" s="125"/>
      <c r="AE29" s="211"/>
      <c r="AF29" s="212"/>
      <c r="AG29" s="213">
        <f>SUM(AG15:AG28)</f>
        <v>50.41</v>
      </c>
      <c r="AH29" s="214"/>
      <c r="AI29" s="215">
        <f t="shared" si="17"/>
        <v>2.7199999999999989</v>
      </c>
      <c r="AJ29" s="216">
        <f t="shared" si="18"/>
        <v>5.703501782344305E-2</v>
      </c>
      <c r="AK29" s="125"/>
      <c r="AL29" s="211"/>
      <c r="AM29" s="212"/>
      <c r="AN29" s="213">
        <f>SUM(AN15:AN28)</f>
        <v>53.15</v>
      </c>
      <c r="AO29" s="214"/>
      <c r="AP29" s="215">
        <f t="shared" si="21"/>
        <v>2.740000000000002</v>
      </c>
      <c r="AQ29" s="216">
        <f t="shared" si="22"/>
        <v>5.435429478278124E-2</v>
      </c>
      <c r="AR29" s="217"/>
    </row>
    <row r="30" spans="1:44" ht="12.75" customHeight="1" x14ac:dyDescent="0.2">
      <c r="A30" s="37"/>
      <c r="B30" s="208" t="s">
        <v>172</v>
      </c>
      <c r="C30" s="199" t="str">
        <f t="shared" ref="C30:C36" si="23">D$6&amp;"."&amp;B30</f>
        <v>Residential.DVA Disposition Rate Rider Group 1 -2025</v>
      </c>
      <c r="D30" s="200" t="s">
        <v>246</v>
      </c>
      <c r="E30" s="139"/>
      <c r="F30" s="218">
        <f>IFERROR(VLOOKUP($C30,'Proposed Rates'!$B:$J,F$11,FALSE),0)</f>
        <v>-2.0000000000000001E-4</v>
      </c>
      <c r="G30" s="219">
        <f t="shared" ref="G30:G33" si="24">IF($D30="Monthly",1,IF($D30="per KWH",$F$10,0))</f>
        <v>1500</v>
      </c>
      <c r="H30" s="204">
        <f t="shared" ref="H30:H36" si="25">G30*F30</f>
        <v>-0.3</v>
      </c>
      <c r="I30" s="38"/>
      <c r="J30" s="218">
        <f>IFERROR(VLOOKUP($C30,'Proposed Rates'!$B:$J,J$11,FALSE),0)</f>
        <v>0</v>
      </c>
      <c r="K30" s="219">
        <f t="shared" ref="K30:K33" si="26">IF($D30="Monthly",1,IF($D30="per KWH",$F$10,0))</f>
        <v>1500</v>
      </c>
      <c r="L30" s="220">
        <f t="shared" ref="L30:L36" si="27">K30*J30</f>
        <v>0</v>
      </c>
      <c r="M30" s="38"/>
      <c r="N30" s="205">
        <f t="shared" si="5"/>
        <v>0.3</v>
      </c>
      <c r="O30" s="206">
        <f t="shared" si="6"/>
        <v>-1</v>
      </c>
      <c r="P30" s="37"/>
      <c r="Q30" s="218">
        <f>IFERROR(VLOOKUP($C30,'Proposed Rates'!$B:$J,Q$11,FALSE),0)</f>
        <v>0</v>
      </c>
      <c r="R30" s="219">
        <f t="shared" ref="R30:R33" si="28">IF($D30="Monthly",1,IF($D30="per KWH",$F$10,0))</f>
        <v>1500</v>
      </c>
      <c r="S30" s="204">
        <f t="shared" ref="S30:S36" si="29">R30*Q30</f>
        <v>0</v>
      </c>
      <c r="T30" s="38"/>
      <c r="U30" s="205">
        <f t="shared" si="9"/>
        <v>0</v>
      </c>
      <c r="V30" s="206" t="str">
        <f t="shared" si="10"/>
        <v/>
      </c>
      <c r="W30" s="37"/>
      <c r="X30" s="218">
        <f>IFERROR(VLOOKUP($C30,'Proposed Rates'!$B:$J,X$11,FALSE),0)</f>
        <v>0</v>
      </c>
      <c r="Y30" s="219">
        <f t="shared" ref="Y30:Y33" si="30">IF($D30="Monthly",1,IF($D30="per KWH",$F$10,0))</f>
        <v>1500</v>
      </c>
      <c r="Z30" s="204">
        <f t="shared" ref="Z30:Z36" si="31">Y30*X30</f>
        <v>0</v>
      </c>
      <c r="AA30" s="38"/>
      <c r="AB30" s="205">
        <f t="shared" si="13"/>
        <v>0</v>
      </c>
      <c r="AC30" s="206" t="str">
        <f t="shared" si="14"/>
        <v/>
      </c>
      <c r="AD30" s="37"/>
      <c r="AE30" s="218">
        <f>IFERROR(VLOOKUP($C30,'Proposed Rates'!$B:$J,AE$11,FALSE),0)</f>
        <v>0</v>
      </c>
      <c r="AF30" s="219">
        <f t="shared" ref="AF30:AF33" si="32">IF($D30="Monthly",1,IF($D30="per KWH",$F$10,0))</f>
        <v>1500</v>
      </c>
      <c r="AG30" s="204">
        <f t="shared" ref="AG30:AG36" si="33">AF30*AE30</f>
        <v>0</v>
      </c>
      <c r="AH30" s="38"/>
      <c r="AI30" s="205">
        <f t="shared" si="17"/>
        <v>0</v>
      </c>
      <c r="AJ30" s="206" t="str">
        <f t="shared" si="18"/>
        <v/>
      </c>
      <c r="AK30" s="37"/>
      <c r="AL30" s="218">
        <f>IFERROR(VLOOKUP($C30,'Proposed Rates'!$B:$J,AL$11,FALSE),0)</f>
        <v>0</v>
      </c>
      <c r="AM30" s="219">
        <f t="shared" ref="AM30:AM33" si="34">IF($D30="Monthly",1,IF($D30="per KWH",$F$10,0))</f>
        <v>1500</v>
      </c>
      <c r="AN30" s="204">
        <f t="shared" ref="AN30:AN36" si="35">AM30*AL30</f>
        <v>0</v>
      </c>
      <c r="AO30" s="38"/>
      <c r="AP30" s="205">
        <f t="shared" si="21"/>
        <v>0</v>
      </c>
      <c r="AQ30" s="206" t="str">
        <f t="shared" si="22"/>
        <v/>
      </c>
      <c r="AR30" s="207"/>
    </row>
    <row r="31" spans="1:44" ht="12.75" customHeight="1" x14ac:dyDescent="0.2">
      <c r="A31" s="37"/>
      <c r="B31" s="208" t="s">
        <v>174</v>
      </c>
      <c r="C31" s="199" t="str">
        <f t="shared" si="23"/>
        <v>Residential.DVA Disposition Rate Rider Group 1 - 2024</v>
      </c>
      <c r="D31" s="200" t="s">
        <v>246</v>
      </c>
      <c r="E31" s="139"/>
      <c r="F31" s="218">
        <f>IFERROR(VLOOKUP($C31,'Proposed Rates'!$B:$J,F$11,FALSE),0)</f>
        <v>0</v>
      </c>
      <c r="G31" s="219">
        <f t="shared" si="24"/>
        <v>1500</v>
      </c>
      <c r="H31" s="302">
        <f t="shared" si="25"/>
        <v>0</v>
      </c>
      <c r="I31" s="289"/>
      <c r="J31" s="218">
        <f>IFERROR(VLOOKUP($C31,'Proposed Rates'!$B:$J,J$11,FALSE),0)</f>
        <v>0</v>
      </c>
      <c r="K31" s="219">
        <f t="shared" si="26"/>
        <v>1500</v>
      </c>
      <c r="L31" s="302">
        <f t="shared" si="27"/>
        <v>0</v>
      </c>
      <c r="M31" s="221"/>
      <c r="N31" s="205"/>
      <c r="O31" s="206"/>
      <c r="P31" s="37"/>
      <c r="Q31" s="218">
        <f>IFERROR(VLOOKUP($C31,'Proposed Rates'!$B:$J,Q$11,FALSE),0)</f>
        <v>0</v>
      </c>
      <c r="R31" s="219">
        <f t="shared" si="28"/>
        <v>1500</v>
      </c>
      <c r="S31" s="302">
        <f t="shared" si="29"/>
        <v>0</v>
      </c>
      <c r="T31" s="221"/>
      <c r="U31" s="205">
        <f t="shared" si="9"/>
        <v>0</v>
      </c>
      <c r="V31" s="206" t="str">
        <f t="shared" si="10"/>
        <v/>
      </c>
      <c r="W31" s="37"/>
      <c r="X31" s="218">
        <f>IFERROR(VLOOKUP($C31,'Proposed Rates'!$B:$J,X$11,FALSE),0)</f>
        <v>0</v>
      </c>
      <c r="Y31" s="219">
        <f t="shared" si="30"/>
        <v>1500</v>
      </c>
      <c r="Z31" s="302">
        <f t="shared" si="31"/>
        <v>0</v>
      </c>
      <c r="AA31" s="221"/>
      <c r="AB31" s="205">
        <f t="shared" si="13"/>
        <v>0</v>
      </c>
      <c r="AC31" s="206" t="str">
        <f t="shared" si="14"/>
        <v/>
      </c>
      <c r="AD31" s="37"/>
      <c r="AE31" s="218">
        <f>IFERROR(VLOOKUP($C31,'Proposed Rates'!$B:$J,AE$11,FALSE),0)</f>
        <v>0</v>
      </c>
      <c r="AF31" s="219">
        <f t="shared" si="32"/>
        <v>1500</v>
      </c>
      <c r="AG31" s="302">
        <f t="shared" si="33"/>
        <v>0</v>
      </c>
      <c r="AH31" s="221"/>
      <c r="AI31" s="205">
        <f t="shared" si="17"/>
        <v>0</v>
      </c>
      <c r="AJ31" s="206" t="str">
        <f t="shared" si="18"/>
        <v/>
      </c>
      <c r="AK31" s="37"/>
      <c r="AL31" s="218">
        <f>IFERROR(VLOOKUP($C31,'Proposed Rates'!$B:$J,AL$11,FALSE),0)</f>
        <v>0</v>
      </c>
      <c r="AM31" s="219">
        <f t="shared" si="34"/>
        <v>1500</v>
      </c>
      <c r="AN31" s="302">
        <f t="shared" si="35"/>
        <v>0</v>
      </c>
      <c r="AO31" s="221"/>
      <c r="AP31" s="205">
        <f t="shared" si="21"/>
        <v>0</v>
      </c>
      <c r="AQ31" s="206" t="str">
        <f t="shared" si="22"/>
        <v/>
      </c>
      <c r="AR31" s="207"/>
    </row>
    <row r="32" spans="1:44" ht="12.75" customHeight="1" x14ac:dyDescent="0.2">
      <c r="A32" s="37"/>
      <c r="B32" s="208" t="s">
        <v>182</v>
      </c>
      <c r="C32" s="199" t="str">
        <f t="shared" si="23"/>
        <v>Residential.CBR Class B Rate Riders</v>
      </c>
      <c r="D32" s="200" t="s">
        <v>246</v>
      </c>
      <c r="E32" s="139"/>
      <c r="F32" s="218">
        <f>IFERROR(VLOOKUP($C32,'Proposed Rates'!$B:$J,F$11,FALSE),0)</f>
        <v>2.0000000000000001E-4</v>
      </c>
      <c r="G32" s="219">
        <f t="shared" si="24"/>
        <v>1500</v>
      </c>
      <c r="H32" s="204">
        <f t="shared" si="25"/>
        <v>0.3</v>
      </c>
      <c r="I32" s="289"/>
      <c r="J32" s="218">
        <f>IFERROR(VLOOKUP($C32,'Proposed Rates'!$B:$J,J$11,FALSE),0)</f>
        <v>0</v>
      </c>
      <c r="K32" s="219">
        <f t="shared" si="26"/>
        <v>1500</v>
      </c>
      <c r="L32" s="204">
        <f t="shared" si="27"/>
        <v>0</v>
      </c>
      <c r="M32" s="221"/>
      <c r="N32" s="205">
        <f t="shared" ref="N32:N48" si="36">L32-H32</f>
        <v>-0.3</v>
      </c>
      <c r="O32" s="206">
        <f t="shared" ref="O32:O48" si="37">IF((H32)=0,"",(N32/H32))</f>
        <v>-1</v>
      </c>
      <c r="P32" s="37"/>
      <c r="Q32" s="218">
        <f>IFERROR(VLOOKUP($C32,'Proposed Rates'!$B:$J,Q$11,FALSE),0)</f>
        <v>0</v>
      </c>
      <c r="R32" s="219">
        <f t="shared" si="28"/>
        <v>1500</v>
      </c>
      <c r="S32" s="204">
        <f t="shared" si="29"/>
        <v>0</v>
      </c>
      <c r="T32" s="221"/>
      <c r="U32" s="205">
        <f t="shared" si="9"/>
        <v>0</v>
      </c>
      <c r="V32" s="206" t="str">
        <f t="shared" si="10"/>
        <v/>
      </c>
      <c r="W32" s="37"/>
      <c r="X32" s="218">
        <f>IFERROR(VLOOKUP($C32,'Proposed Rates'!$B:$J,X$11,FALSE),0)</f>
        <v>0</v>
      </c>
      <c r="Y32" s="219">
        <f t="shared" si="30"/>
        <v>1500</v>
      </c>
      <c r="Z32" s="204">
        <f t="shared" si="31"/>
        <v>0</v>
      </c>
      <c r="AA32" s="221"/>
      <c r="AB32" s="205">
        <f t="shared" si="13"/>
        <v>0</v>
      </c>
      <c r="AC32" s="206" t="str">
        <f t="shared" si="14"/>
        <v/>
      </c>
      <c r="AD32" s="37"/>
      <c r="AE32" s="218">
        <f>IFERROR(VLOOKUP($C32,'Proposed Rates'!$B:$J,AE$11,FALSE),0)</f>
        <v>0</v>
      </c>
      <c r="AF32" s="219">
        <f t="shared" si="32"/>
        <v>1500</v>
      </c>
      <c r="AG32" s="204">
        <f t="shared" si="33"/>
        <v>0</v>
      </c>
      <c r="AH32" s="221"/>
      <c r="AI32" s="205">
        <f t="shared" si="17"/>
        <v>0</v>
      </c>
      <c r="AJ32" s="206" t="str">
        <f t="shared" si="18"/>
        <v/>
      </c>
      <c r="AK32" s="37"/>
      <c r="AL32" s="218">
        <f>IFERROR(VLOOKUP($C32,'Proposed Rates'!$B:$J,AL$11,FALSE),0)</f>
        <v>0</v>
      </c>
      <c r="AM32" s="219">
        <f t="shared" si="34"/>
        <v>1500</v>
      </c>
      <c r="AN32" s="204">
        <f t="shared" si="35"/>
        <v>0</v>
      </c>
      <c r="AO32" s="221"/>
      <c r="AP32" s="205">
        <f t="shared" si="21"/>
        <v>0</v>
      </c>
      <c r="AQ32" s="206" t="str">
        <f t="shared" si="22"/>
        <v/>
      </c>
      <c r="AR32" s="207"/>
    </row>
    <row r="33" spans="1:44" ht="12.75" customHeight="1" x14ac:dyDescent="0.2">
      <c r="A33" s="37"/>
      <c r="B33" s="208" t="s">
        <v>249</v>
      </c>
      <c r="C33" s="199" t="str">
        <f t="shared" si="23"/>
        <v>Residential.GA Disposition Rate Rider-NonRPP</v>
      </c>
      <c r="D33" s="200" t="s">
        <v>246</v>
      </c>
      <c r="E33" s="139"/>
      <c r="F33" s="218">
        <f>IFERROR(VLOOKUP($C33,'Proposed Rates'!$B:$J,F$11,FALSE),0)</f>
        <v>0</v>
      </c>
      <c r="G33" s="219">
        <f t="shared" si="24"/>
        <v>1500</v>
      </c>
      <c r="H33" s="204">
        <f t="shared" si="25"/>
        <v>0</v>
      </c>
      <c r="I33" s="289"/>
      <c r="J33" s="218">
        <f>IFERROR(VLOOKUP($C33,'Proposed Rates'!$B:$J,J$11,FALSE),0)</f>
        <v>0</v>
      </c>
      <c r="K33" s="219">
        <f t="shared" si="26"/>
        <v>1500</v>
      </c>
      <c r="L33" s="204">
        <f t="shared" si="27"/>
        <v>0</v>
      </c>
      <c r="M33" s="221"/>
      <c r="N33" s="205">
        <f t="shared" si="36"/>
        <v>0</v>
      </c>
      <c r="O33" s="206" t="str">
        <f t="shared" si="37"/>
        <v/>
      </c>
      <c r="P33" s="37"/>
      <c r="Q33" s="218">
        <f>IFERROR(VLOOKUP($C33,'Proposed Rates'!$B:$J,Q$11,FALSE),0)</f>
        <v>0</v>
      </c>
      <c r="R33" s="219">
        <f t="shared" si="28"/>
        <v>1500</v>
      </c>
      <c r="S33" s="204">
        <f t="shared" si="29"/>
        <v>0</v>
      </c>
      <c r="T33" s="221"/>
      <c r="U33" s="205">
        <f t="shared" si="9"/>
        <v>0</v>
      </c>
      <c r="V33" s="206" t="str">
        <f t="shared" si="10"/>
        <v/>
      </c>
      <c r="W33" s="37"/>
      <c r="X33" s="218">
        <f>IFERROR(VLOOKUP($C33,'Proposed Rates'!$B:$J,X$11,FALSE),0)</f>
        <v>0</v>
      </c>
      <c r="Y33" s="219">
        <f t="shared" si="30"/>
        <v>1500</v>
      </c>
      <c r="Z33" s="204">
        <f t="shared" si="31"/>
        <v>0</v>
      </c>
      <c r="AA33" s="221"/>
      <c r="AB33" s="205">
        <f t="shared" si="13"/>
        <v>0</v>
      </c>
      <c r="AC33" s="206" t="str">
        <f t="shared" si="14"/>
        <v/>
      </c>
      <c r="AD33" s="37"/>
      <c r="AE33" s="218">
        <f>IFERROR(VLOOKUP($C33,'Proposed Rates'!$B:$J,AE$11,FALSE),0)</f>
        <v>0</v>
      </c>
      <c r="AF33" s="219">
        <f t="shared" si="32"/>
        <v>1500</v>
      </c>
      <c r="AG33" s="204">
        <f t="shared" si="33"/>
        <v>0</v>
      </c>
      <c r="AH33" s="221"/>
      <c r="AI33" s="205">
        <f t="shared" si="17"/>
        <v>0</v>
      </c>
      <c r="AJ33" s="206" t="str">
        <f t="shared" si="18"/>
        <v/>
      </c>
      <c r="AK33" s="37"/>
      <c r="AL33" s="218">
        <f>IFERROR(VLOOKUP($C33,'Proposed Rates'!$B:$J,AL$11,FALSE),0)</f>
        <v>0</v>
      </c>
      <c r="AM33" s="219">
        <f t="shared" si="34"/>
        <v>1500</v>
      </c>
      <c r="AN33" s="204">
        <f t="shared" si="35"/>
        <v>0</v>
      </c>
      <c r="AO33" s="221"/>
      <c r="AP33" s="205">
        <f t="shared" si="21"/>
        <v>0</v>
      </c>
      <c r="AQ33" s="206" t="str">
        <f t="shared" si="22"/>
        <v/>
      </c>
      <c r="AR33" s="207"/>
    </row>
    <row r="34" spans="1:44" ht="12.75" customHeight="1" x14ac:dyDescent="0.2">
      <c r="A34" s="37"/>
      <c r="B34" s="139" t="s">
        <v>207</v>
      </c>
      <c r="C34" s="199" t="str">
        <f t="shared" si="23"/>
        <v>Residential.Low Voltage Service Charge</v>
      </c>
      <c r="D34" s="200" t="s">
        <v>246</v>
      </c>
      <c r="E34" s="139"/>
      <c r="F34" s="222">
        <f>IFERROR(VLOOKUP($C34,'Proposed Rates'!$B:$J,F$11,FALSE),0)</f>
        <v>5.0000000000000002E-5</v>
      </c>
      <c r="G34" s="223">
        <f>$F$10*(1+F$63)</f>
        <v>1550.7</v>
      </c>
      <c r="H34" s="204">
        <f t="shared" si="25"/>
        <v>7.7535000000000007E-2</v>
      </c>
      <c r="I34" s="38"/>
      <c r="J34" s="222">
        <f>IFERROR(VLOOKUP($C34,'Proposed Rates'!$B:$J,J$11,FALSE),0)</f>
        <v>6.0000000000000002E-5</v>
      </c>
      <c r="K34" s="223">
        <f>$F$10*(1+J$63)</f>
        <v>1549.8</v>
      </c>
      <c r="L34" s="204">
        <f t="shared" si="27"/>
        <v>9.2988000000000001E-2</v>
      </c>
      <c r="M34" s="38"/>
      <c r="N34" s="205">
        <f t="shared" si="36"/>
        <v>1.5452999999999995E-2</v>
      </c>
      <c r="O34" s="206">
        <f t="shared" si="37"/>
        <v>0.19930354033662209</v>
      </c>
      <c r="P34" s="37"/>
      <c r="Q34" s="222">
        <f>IFERROR(VLOOKUP($C34,'Proposed Rates'!$B:$J,Q$11,FALSE),0)</f>
        <v>6.9999999999999994E-5</v>
      </c>
      <c r="R34" s="223">
        <f>$F$10*(1+Q$63)</f>
        <v>1549.8</v>
      </c>
      <c r="S34" s="204">
        <f t="shared" si="29"/>
        <v>0.10848599999999999</v>
      </c>
      <c r="T34" s="38"/>
      <c r="U34" s="205">
        <f t="shared" si="9"/>
        <v>1.5497999999999984E-2</v>
      </c>
      <c r="V34" s="206">
        <f t="shared" si="10"/>
        <v>0.16666666666666649</v>
      </c>
      <c r="W34" s="37"/>
      <c r="X34" s="222">
        <f>IFERROR(VLOOKUP($C34,'Proposed Rates'!$B:$J,X$11,FALSE),0)</f>
        <v>6.9999999999999994E-5</v>
      </c>
      <c r="Y34" s="223">
        <f>$F$10*(1+X$63)</f>
        <v>1549.8</v>
      </c>
      <c r="Z34" s="204">
        <f t="shared" si="31"/>
        <v>0.10848599999999999</v>
      </c>
      <c r="AA34" s="38"/>
      <c r="AB34" s="205">
        <f t="shared" si="13"/>
        <v>0</v>
      </c>
      <c r="AC34" s="206">
        <f t="shared" si="14"/>
        <v>0</v>
      </c>
      <c r="AD34" s="37"/>
      <c r="AE34" s="222">
        <f>IFERROR(VLOOKUP($C34,'Proposed Rates'!$B:$J,AE$11,FALSE),0)</f>
        <v>6.9999999999999994E-5</v>
      </c>
      <c r="AF34" s="223">
        <f>$F$10*(1+AE$63)</f>
        <v>1549.8</v>
      </c>
      <c r="AG34" s="204">
        <f t="shared" si="33"/>
        <v>0.10848599999999999</v>
      </c>
      <c r="AH34" s="38"/>
      <c r="AI34" s="205">
        <f t="shared" si="17"/>
        <v>0</v>
      </c>
      <c r="AJ34" s="206">
        <f t="shared" si="18"/>
        <v>0</v>
      </c>
      <c r="AK34" s="37"/>
      <c r="AL34" s="222">
        <f>IFERROR(VLOOKUP($C34,'Proposed Rates'!$B:$J,AL$11,FALSE),0)</f>
        <v>6.9999999999999994E-5</v>
      </c>
      <c r="AM34" s="223">
        <f>$F$10*(1+AL$63)</f>
        <v>1549.8</v>
      </c>
      <c r="AN34" s="204">
        <f t="shared" si="35"/>
        <v>0.10848599999999999</v>
      </c>
      <c r="AO34" s="38"/>
      <c r="AP34" s="205">
        <f t="shared" si="21"/>
        <v>0</v>
      </c>
      <c r="AQ34" s="206">
        <f t="shared" si="22"/>
        <v>0</v>
      </c>
      <c r="AR34" s="207"/>
    </row>
    <row r="35" spans="1:44" ht="12.75" customHeight="1" x14ac:dyDescent="0.2">
      <c r="A35" s="37"/>
      <c r="B35" s="139" t="s">
        <v>250</v>
      </c>
      <c r="C35" s="199" t="str">
        <f t="shared" si="23"/>
        <v>Residential.Line Losses on Cost of Power</v>
      </c>
      <c r="D35" s="200" t="s">
        <v>246</v>
      </c>
      <c r="E35" s="139"/>
      <c r="F35" s="224">
        <f>'Proposed Rates'!$K$249*F$44+'Proposed Rates'!$K$250*F$45+'Proposed Rates'!$K$251*F$46</f>
        <v>9.9039999999999989E-2</v>
      </c>
      <c r="G35" s="225">
        <f>$F$10*(1+F$63)-$F$10</f>
        <v>50.700000000000045</v>
      </c>
      <c r="H35" s="204">
        <f t="shared" si="25"/>
        <v>5.021328000000004</v>
      </c>
      <c r="I35" s="38"/>
      <c r="J35" s="224">
        <f>'Proposed Rates'!$K$249*J$44+'Proposed Rates'!$K$250*J$45+'Proposed Rates'!$K$251*J$46</f>
        <v>9.9039999999999989E-2</v>
      </c>
      <c r="K35" s="225">
        <f>$F$10*(1+J$63)-$F$10</f>
        <v>49.799999999999955</v>
      </c>
      <c r="L35" s="204">
        <f t="shared" si="27"/>
        <v>4.9321919999999952</v>
      </c>
      <c r="M35" s="38"/>
      <c r="N35" s="205">
        <f t="shared" si="36"/>
        <v>-8.9136000000008764E-2</v>
      </c>
      <c r="O35" s="206">
        <f t="shared" si="37"/>
        <v>-1.775147928994256E-2</v>
      </c>
      <c r="P35" s="37"/>
      <c r="Q35" s="224">
        <f>'Proposed Rates'!$K$249*Q$44+'Proposed Rates'!$K$250*Q$45+'Proposed Rates'!$K$251*Q$46</f>
        <v>9.9039999999999989E-2</v>
      </c>
      <c r="R35" s="225">
        <f>$F$10*(1+Q$63)-$F$10</f>
        <v>49.799999999999955</v>
      </c>
      <c r="S35" s="204">
        <f t="shared" si="29"/>
        <v>4.9321919999999952</v>
      </c>
      <c r="T35" s="38"/>
      <c r="U35" s="205">
        <f t="shared" si="9"/>
        <v>0</v>
      </c>
      <c r="V35" s="206">
        <f t="shared" si="10"/>
        <v>0</v>
      </c>
      <c r="W35" s="37"/>
      <c r="X35" s="224">
        <f>'Proposed Rates'!$K$249*X$44+'Proposed Rates'!$K$250*X$45+'Proposed Rates'!$K$251*X$46</f>
        <v>9.9039999999999989E-2</v>
      </c>
      <c r="Y35" s="225">
        <f>$F$10*(1+X$63)-$F$10</f>
        <v>49.799999999999955</v>
      </c>
      <c r="Z35" s="204">
        <f t="shared" si="31"/>
        <v>4.9321919999999952</v>
      </c>
      <c r="AA35" s="38"/>
      <c r="AB35" s="205">
        <f t="shared" si="13"/>
        <v>0</v>
      </c>
      <c r="AC35" s="206">
        <f t="shared" si="14"/>
        <v>0</v>
      </c>
      <c r="AD35" s="37"/>
      <c r="AE35" s="224">
        <f>'Proposed Rates'!$K$249*AE$44+'Proposed Rates'!$K$250*AE$45+'Proposed Rates'!$K$251*AE$46</f>
        <v>9.9039999999999989E-2</v>
      </c>
      <c r="AF35" s="225">
        <f>$F$10*(1+AE$63)-$F$10</f>
        <v>49.799999999999955</v>
      </c>
      <c r="AG35" s="204">
        <f t="shared" si="33"/>
        <v>4.9321919999999952</v>
      </c>
      <c r="AH35" s="38"/>
      <c r="AI35" s="205">
        <f t="shared" si="17"/>
        <v>0</v>
      </c>
      <c r="AJ35" s="206">
        <f t="shared" si="18"/>
        <v>0</v>
      </c>
      <c r="AK35" s="37"/>
      <c r="AL35" s="224">
        <f>'Proposed Rates'!$K$249*AL$44+'Proposed Rates'!$K$250*AL$45+'Proposed Rates'!$K$251*AL$46</f>
        <v>9.9039999999999989E-2</v>
      </c>
      <c r="AM35" s="225">
        <f>$F$10*(1+AL$63)-$F$10</f>
        <v>49.799999999999955</v>
      </c>
      <c r="AN35" s="204">
        <f t="shared" si="35"/>
        <v>4.9321919999999952</v>
      </c>
      <c r="AO35" s="38"/>
      <c r="AP35" s="205">
        <f t="shared" si="21"/>
        <v>0</v>
      </c>
      <c r="AQ35" s="206">
        <f t="shared" si="22"/>
        <v>0</v>
      </c>
      <c r="AR35" s="207"/>
    </row>
    <row r="36" spans="1:44" ht="12.75" customHeight="1" x14ac:dyDescent="0.2">
      <c r="A36" s="37"/>
      <c r="B36" s="139" t="s">
        <v>209</v>
      </c>
      <c r="C36" s="199" t="str">
        <f t="shared" si="23"/>
        <v>Residential.Smart Meter Entity Charge</v>
      </c>
      <c r="D36" s="200" t="s">
        <v>244</v>
      </c>
      <c r="E36" s="139"/>
      <c r="F36" s="201">
        <f>IFERROR(VLOOKUP($C36,'Proposed Rates'!$B:$J,F$11,FALSE),0)</f>
        <v>0.42</v>
      </c>
      <c r="G36" s="219">
        <f>IF($D36="Monthly",1,IF($D36="per KWH",$F$10,0))</f>
        <v>1</v>
      </c>
      <c r="H36" s="204">
        <f t="shared" si="25"/>
        <v>0.42</v>
      </c>
      <c r="I36" s="38"/>
      <c r="J36" s="201">
        <f>IFERROR(VLOOKUP($C36,'Proposed Rates'!$B:$J,J$11,FALSE),0)</f>
        <v>0.42</v>
      </c>
      <c r="K36" s="219">
        <f>IF($D36="Monthly",1,IF($D36="per KWH",$F$10,0))</f>
        <v>1</v>
      </c>
      <c r="L36" s="204">
        <f t="shared" si="27"/>
        <v>0.42</v>
      </c>
      <c r="M36" s="38"/>
      <c r="N36" s="205">
        <f t="shared" si="36"/>
        <v>0</v>
      </c>
      <c r="O36" s="206">
        <f t="shared" si="37"/>
        <v>0</v>
      </c>
      <c r="P36" s="37"/>
      <c r="Q36" s="201">
        <f>IFERROR(VLOOKUP($C36,'Proposed Rates'!$B:$J,Q$11,FALSE),0)</f>
        <v>0.42</v>
      </c>
      <c r="R36" s="219">
        <f>IF($D36="Monthly",1,IF($D36="per KWH",$F$10,0))</f>
        <v>1</v>
      </c>
      <c r="S36" s="204">
        <f t="shared" si="29"/>
        <v>0.42</v>
      </c>
      <c r="T36" s="38"/>
      <c r="U36" s="205">
        <f t="shared" si="9"/>
        <v>0</v>
      </c>
      <c r="V36" s="206">
        <f t="shared" si="10"/>
        <v>0</v>
      </c>
      <c r="W36" s="37"/>
      <c r="X36" s="201">
        <f>IFERROR(VLOOKUP($C36,'Proposed Rates'!$B:$J,X$11,FALSE),0)</f>
        <v>0.43</v>
      </c>
      <c r="Y36" s="219">
        <f>IF($D36="Monthly",1,IF($D36="per KWH",$F$10,0))</f>
        <v>1</v>
      </c>
      <c r="Z36" s="204">
        <f t="shared" si="31"/>
        <v>0.43</v>
      </c>
      <c r="AA36" s="38"/>
      <c r="AB36" s="205">
        <f t="shared" si="13"/>
        <v>1.0000000000000009E-2</v>
      </c>
      <c r="AC36" s="206">
        <f t="shared" si="14"/>
        <v>2.3809523809523832E-2</v>
      </c>
      <c r="AD36" s="37"/>
      <c r="AE36" s="201">
        <f>IFERROR(VLOOKUP($C36,'Proposed Rates'!$B:$J,AE$11,FALSE),0)</f>
        <v>0.44</v>
      </c>
      <c r="AF36" s="219">
        <f>IF($D36="Monthly",1,IF($D36="per KWH",$F$10,0))</f>
        <v>1</v>
      </c>
      <c r="AG36" s="204">
        <f t="shared" si="33"/>
        <v>0.44</v>
      </c>
      <c r="AH36" s="38"/>
      <c r="AI36" s="205">
        <f t="shared" si="17"/>
        <v>1.0000000000000009E-2</v>
      </c>
      <c r="AJ36" s="206">
        <f t="shared" si="18"/>
        <v>2.3255813953488393E-2</v>
      </c>
      <c r="AK36" s="37"/>
      <c r="AL36" s="201">
        <f>IFERROR(VLOOKUP($C36,'Proposed Rates'!$B:$J,AL$11,FALSE),0)</f>
        <v>0.45</v>
      </c>
      <c r="AM36" s="219">
        <f>IF($D36="Monthly",1,IF($D36="per KWH",$F$10,0))</f>
        <v>1</v>
      </c>
      <c r="AN36" s="204">
        <f t="shared" si="35"/>
        <v>0.45</v>
      </c>
      <c r="AO36" s="38"/>
      <c r="AP36" s="205">
        <f t="shared" si="21"/>
        <v>1.0000000000000009E-2</v>
      </c>
      <c r="AQ36" s="206">
        <f t="shared" si="22"/>
        <v>2.2727272727272749E-2</v>
      </c>
      <c r="AR36" s="207"/>
    </row>
    <row r="37" spans="1:44" ht="12.75" customHeight="1" x14ac:dyDescent="0.2">
      <c r="A37" s="37"/>
      <c r="B37" s="209" t="s">
        <v>251</v>
      </c>
      <c r="C37" s="226"/>
      <c r="D37" s="226"/>
      <c r="E37" s="226"/>
      <c r="F37" s="227"/>
      <c r="G37" s="228"/>
      <c r="H37" s="213">
        <f>SUM(H30:H36)+H29</f>
        <v>40.028863000000001</v>
      </c>
      <c r="I37" s="229"/>
      <c r="J37" s="227"/>
      <c r="K37" s="228"/>
      <c r="L37" s="213">
        <f>SUM(L30:L36)+L29</f>
        <v>46.035179999999997</v>
      </c>
      <c r="M37" s="229"/>
      <c r="N37" s="215">
        <f t="shared" si="36"/>
        <v>6.0063169999999957</v>
      </c>
      <c r="O37" s="216">
        <f t="shared" si="37"/>
        <v>0.15004965292169292</v>
      </c>
      <c r="P37" s="37"/>
      <c r="Q37" s="227"/>
      <c r="R37" s="228"/>
      <c r="S37" s="213">
        <f>SUM(S30:S36)+S29</f>
        <v>49.840677999999997</v>
      </c>
      <c r="T37" s="229"/>
      <c r="U37" s="215">
        <f t="shared" si="9"/>
        <v>3.805498</v>
      </c>
      <c r="V37" s="216">
        <f t="shared" si="10"/>
        <v>8.2664996639526561E-2</v>
      </c>
      <c r="W37" s="37"/>
      <c r="X37" s="227"/>
      <c r="Y37" s="228"/>
      <c r="Z37" s="213">
        <f>SUM(Z30:Z36)+Z29</f>
        <v>53.16067799999999</v>
      </c>
      <c r="AA37" s="229"/>
      <c r="AB37" s="215">
        <f t="shared" si="13"/>
        <v>3.3199999999999932</v>
      </c>
      <c r="AC37" s="216">
        <f t="shared" si="14"/>
        <v>6.6612255956871078E-2</v>
      </c>
      <c r="AD37" s="37"/>
      <c r="AE37" s="227"/>
      <c r="AF37" s="228"/>
      <c r="AG37" s="213">
        <f>SUM(AG30:AG36)+AG29</f>
        <v>55.890677999999994</v>
      </c>
      <c r="AH37" s="229"/>
      <c r="AI37" s="215">
        <f t="shared" si="17"/>
        <v>2.730000000000004</v>
      </c>
      <c r="AJ37" s="216">
        <f t="shared" si="18"/>
        <v>5.1353746842732223E-2</v>
      </c>
      <c r="AK37" s="37"/>
      <c r="AL37" s="227"/>
      <c r="AM37" s="228"/>
      <c r="AN37" s="213">
        <f>SUM(AN30:AN36)+AN29</f>
        <v>58.640677999999994</v>
      </c>
      <c r="AO37" s="229"/>
      <c r="AP37" s="215">
        <f t="shared" si="21"/>
        <v>2.75</v>
      </c>
      <c r="AQ37" s="216">
        <f t="shared" si="22"/>
        <v>4.9203196282571492E-2</v>
      </c>
      <c r="AR37" s="217"/>
    </row>
    <row r="38" spans="1:44" ht="12.75" customHeight="1" x14ac:dyDescent="0.2">
      <c r="A38" s="37"/>
      <c r="B38" s="38" t="s">
        <v>193</v>
      </c>
      <c r="C38" s="199" t="str">
        <f t="shared" ref="C38:C39" si="38">D$6&amp;"."&amp;B38</f>
        <v>Residential.RTSR - Network</v>
      </c>
      <c r="D38" s="230" t="s">
        <v>246</v>
      </c>
      <c r="E38" s="38"/>
      <c r="F38" s="218">
        <f>IFERROR(VLOOKUP($C38,'Proposed Rates'!$B:$J,F$11,FALSE),0)</f>
        <v>1.26E-2</v>
      </c>
      <c r="G38" s="223">
        <f t="shared" ref="G38:G39" si="39">$F$10*(1+F$63)</f>
        <v>1550.7</v>
      </c>
      <c r="H38" s="204">
        <f t="shared" ref="H38:H39" si="40">G38*F38</f>
        <v>19.538820000000001</v>
      </c>
      <c r="I38" s="38"/>
      <c r="J38" s="218">
        <f>IFERROR(VLOOKUP($C38,'Proposed Rates'!$B:$J,J$11,FALSE),0)</f>
        <v>1.3299999999999999E-2</v>
      </c>
      <c r="K38" s="223">
        <f t="shared" ref="K38:K39" si="41">$F$10*(1+J$63)</f>
        <v>1549.8</v>
      </c>
      <c r="L38" s="204">
        <f t="shared" ref="L38:L39" si="42">K38*J38</f>
        <v>20.61234</v>
      </c>
      <c r="M38" s="38"/>
      <c r="N38" s="205">
        <f t="shared" si="36"/>
        <v>1.0735199999999985</v>
      </c>
      <c r="O38" s="206">
        <f t="shared" si="37"/>
        <v>5.4942928999806455E-2</v>
      </c>
      <c r="P38" s="37"/>
      <c r="Q38" s="218">
        <f>IFERROR(VLOOKUP($C38,'Proposed Rates'!$B:$J,Q$11,FALSE),0)</f>
        <v>1.3299999999999999E-2</v>
      </c>
      <c r="R38" s="223">
        <f t="shared" ref="R38:R39" si="43">$F$10*(1+Q$63)</f>
        <v>1549.8</v>
      </c>
      <c r="S38" s="204">
        <f t="shared" ref="S38:S39" si="44">R38*Q38</f>
        <v>20.61234</v>
      </c>
      <c r="T38" s="38"/>
      <c r="U38" s="205">
        <f t="shared" si="9"/>
        <v>0</v>
      </c>
      <c r="V38" s="206">
        <f t="shared" si="10"/>
        <v>0</v>
      </c>
      <c r="W38" s="37"/>
      <c r="X38" s="218">
        <f>IFERROR(VLOOKUP($C38,'Proposed Rates'!$B:$J,X$11,FALSE),0)</f>
        <v>1.3299999999999999E-2</v>
      </c>
      <c r="Y38" s="223">
        <f t="shared" ref="Y38:Y39" si="45">$F$10*(1+X$63)</f>
        <v>1549.8</v>
      </c>
      <c r="Z38" s="204">
        <f t="shared" ref="Z38:Z39" si="46">Y38*X38</f>
        <v>20.61234</v>
      </c>
      <c r="AA38" s="38"/>
      <c r="AB38" s="205">
        <f t="shared" si="13"/>
        <v>0</v>
      </c>
      <c r="AC38" s="206">
        <f t="shared" si="14"/>
        <v>0</v>
      </c>
      <c r="AD38" s="37"/>
      <c r="AE38" s="218">
        <f>IFERROR(VLOOKUP($C38,'Proposed Rates'!$B:$J,AE$11,FALSE),0)</f>
        <v>1.3299999999999999E-2</v>
      </c>
      <c r="AF38" s="223">
        <f t="shared" ref="AF38:AF39" si="47">$F$10*(1+AE$63)</f>
        <v>1549.8</v>
      </c>
      <c r="AG38" s="204">
        <f t="shared" ref="AG38:AG39" si="48">AF38*AE38</f>
        <v>20.61234</v>
      </c>
      <c r="AH38" s="38"/>
      <c r="AI38" s="205">
        <f t="shared" si="17"/>
        <v>0</v>
      </c>
      <c r="AJ38" s="206">
        <f t="shared" si="18"/>
        <v>0</v>
      </c>
      <c r="AK38" s="37"/>
      <c r="AL38" s="218">
        <f>IFERROR(VLOOKUP($C38,'Proposed Rates'!$B:$J,AL$11,FALSE),0)</f>
        <v>1.3299999999999999E-2</v>
      </c>
      <c r="AM38" s="223">
        <f t="shared" ref="AM38:AM39" si="49">$F$10*(1+AL$63)</f>
        <v>1549.8</v>
      </c>
      <c r="AN38" s="204">
        <f t="shared" ref="AN38:AN39" si="50">AM38*AL38</f>
        <v>20.61234</v>
      </c>
      <c r="AO38" s="38"/>
      <c r="AP38" s="205">
        <f t="shared" si="21"/>
        <v>0</v>
      </c>
      <c r="AQ38" s="206">
        <f t="shared" si="22"/>
        <v>0</v>
      </c>
      <c r="AR38" s="207"/>
    </row>
    <row r="39" spans="1:44" ht="12.75" customHeight="1" x14ac:dyDescent="0.2">
      <c r="A39" s="37"/>
      <c r="B39" s="38" t="s">
        <v>194</v>
      </c>
      <c r="C39" s="199" t="str">
        <f t="shared" si="38"/>
        <v>Residential.RTSR - Line and Transformation Connection</v>
      </c>
      <c r="D39" s="230" t="s">
        <v>246</v>
      </c>
      <c r="E39" s="38"/>
      <c r="F39" s="218">
        <f>IFERROR(VLOOKUP($C39,'Proposed Rates'!$B:$J,F$11,FALSE),0)</f>
        <v>7.1999999999999998E-3</v>
      </c>
      <c r="G39" s="223">
        <f t="shared" si="39"/>
        <v>1550.7</v>
      </c>
      <c r="H39" s="204">
        <f t="shared" si="40"/>
        <v>11.165039999999999</v>
      </c>
      <c r="I39" s="38"/>
      <c r="J39" s="218">
        <f>IFERROR(VLOOKUP($C39,'Proposed Rates'!$B:$J,J$11,FALSE),0)</f>
        <v>7.4000000000000003E-3</v>
      </c>
      <c r="K39" s="223">
        <f t="shared" si="41"/>
        <v>1549.8</v>
      </c>
      <c r="L39" s="204">
        <f t="shared" si="42"/>
        <v>11.46852</v>
      </c>
      <c r="M39" s="38"/>
      <c r="N39" s="205">
        <f t="shared" si="36"/>
        <v>0.30348000000000042</v>
      </c>
      <c r="O39" s="206">
        <f t="shared" si="37"/>
        <v>2.7181272973495881E-2</v>
      </c>
      <c r="P39" s="37"/>
      <c r="Q39" s="218">
        <f>IFERROR(VLOOKUP($C39,'Proposed Rates'!$B:$J,Q$11,FALSE),0)</f>
        <v>7.4000000000000003E-3</v>
      </c>
      <c r="R39" s="223">
        <f t="shared" si="43"/>
        <v>1549.8</v>
      </c>
      <c r="S39" s="204">
        <f t="shared" si="44"/>
        <v>11.46852</v>
      </c>
      <c r="T39" s="38"/>
      <c r="U39" s="205">
        <f t="shared" si="9"/>
        <v>0</v>
      </c>
      <c r="V39" s="206">
        <f t="shared" si="10"/>
        <v>0</v>
      </c>
      <c r="W39" s="37"/>
      <c r="X39" s="218">
        <f>IFERROR(VLOOKUP($C39,'Proposed Rates'!$B:$J,X$11,FALSE),0)</f>
        <v>7.4000000000000003E-3</v>
      </c>
      <c r="Y39" s="223">
        <f t="shared" si="45"/>
        <v>1549.8</v>
      </c>
      <c r="Z39" s="204">
        <f t="shared" si="46"/>
        <v>11.46852</v>
      </c>
      <c r="AA39" s="38"/>
      <c r="AB39" s="205">
        <f t="shared" si="13"/>
        <v>0</v>
      </c>
      <c r="AC39" s="206">
        <f t="shared" si="14"/>
        <v>0</v>
      </c>
      <c r="AD39" s="37"/>
      <c r="AE39" s="218">
        <f>IFERROR(VLOOKUP($C39,'Proposed Rates'!$B:$J,AE$11,FALSE),0)</f>
        <v>7.4000000000000003E-3</v>
      </c>
      <c r="AF39" s="223">
        <f t="shared" si="47"/>
        <v>1549.8</v>
      </c>
      <c r="AG39" s="204">
        <f t="shared" si="48"/>
        <v>11.46852</v>
      </c>
      <c r="AH39" s="38"/>
      <c r="AI39" s="205">
        <f t="shared" si="17"/>
        <v>0</v>
      </c>
      <c r="AJ39" s="206">
        <f t="shared" si="18"/>
        <v>0</v>
      </c>
      <c r="AK39" s="37"/>
      <c r="AL39" s="218">
        <f>IFERROR(VLOOKUP($C39,'Proposed Rates'!$B:$J,AL$11,FALSE),0)</f>
        <v>7.4000000000000003E-3</v>
      </c>
      <c r="AM39" s="223">
        <f t="shared" si="49"/>
        <v>1549.8</v>
      </c>
      <c r="AN39" s="204">
        <f t="shared" si="50"/>
        <v>11.46852</v>
      </c>
      <c r="AO39" s="38"/>
      <c r="AP39" s="205">
        <f t="shared" si="21"/>
        <v>0</v>
      </c>
      <c r="AQ39" s="206">
        <f t="shared" si="22"/>
        <v>0</v>
      </c>
      <c r="AR39" s="207"/>
    </row>
    <row r="40" spans="1:44" ht="12.75" customHeight="1" x14ac:dyDescent="0.2">
      <c r="A40" s="37"/>
      <c r="B40" s="209" t="s">
        <v>252</v>
      </c>
      <c r="C40" s="231"/>
      <c r="D40" s="231"/>
      <c r="E40" s="231"/>
      <c r="F40" s="232"/>
      <c r="G40" s="233"/>
      <c r="H40" s="213">
        <f>SUM(H37:H39)</f>
        <v>70.732723000000007</v>
      </c>
      <c r="I40" s="214"/>
      <c r="J40" s="232"/>
      <c r="K40" s="233"/>
      <c r="L40" s="213">
        <f>SUM(L37:L39)</f>
        <v>78.116039999999998</v>
      </c>
      <c r="M40" s="214"/>
      <c r="N40" s="215">
        <f t="shared" si="36"/>
        <v>7.383316999999991</v>
      </c>
      <c r="O40" s="216">
        <f t="shared" si="37"/>
        <v>0.10438332764313329</v>
      </c>
      <c r="P40" s="37"/>
      <c r="Q40" s="232"/>
      <c r="R40" s="233"/>
      <c r="S40" s="213">
        <f>SUM(S37:S39)</f>
        <v>81.921537999999998</v>
      </c>
      <c r="T40" s="214"/>
      <c r="U40" s="215">
        <f t="shared" si="9"/>
        <v>3.805498</v>
      </c>
      <c r="V40" s="216">
        <f t="shared" si="10"/>
        <v>4.8715961536196666E-2</v>
      </c>
      <c r="W40" s="37"/>
      <c r="X40" s="232"/>
      <c r="Y40" s="233"/>
      <c r="Z40" s="213">
        <f>SUM(Z37:Z39)</f>
        <v>85.241537999999991</v>
      </c>
      <c r="AA40" s="214"/>
      <c r="AB40" s="215">
        <f t="shared" si="13"/>
        <v>3.3199999999999932</v>
      </c>
      <c r="AC40" s="216">
        <f t="shared" si="14"/>
        <v>4.0526582887152253E-2</v>
      </c>
      <c r="AD40" s="37"/>
      <c r="AE40" s="232"/>
      <c r="AF40" s="233"/>
      <c r="AG40" s="213">
        <f>SUM(AG37:AG39)</f>
        <v>87.971537999999995</v>
      </c>
      <c r="AH40" s="214"/>
      <c r="AI40" s="215">
        <f t="shared" si="17"/>
        <v>2.730000000000004</v>
      </c>
      <c r="AJ40" s="216">
        <f t="shared" si="18"/>
        <v>3.2026639406717468E-2</v>
      </c>
      <c r="AK40" s="37"/>
      <c r="AL40" s="232"/>
      <c r="AM40" s="233"/>
      <c r="AN40" s="213">
        <f>SUM(AN37:AN39)</f>
        <v>90.721537999999995</v>
      </c>
      <c r="AO40" s="214"/>
      <c r="AP40" s="215">
        <f t="shared" si="21"/>
        <v>2.75</v>
      </c>
      <c r="AQ40" s="216">
        <f t="shared" si="22"/>
        <v>3.1260110514380234E-2</v>
      </c>
      <c r="AR40" s="217"/>
    </row>
    <row r="41" spans="1:44" ht="12.75" customHeight="1" x14ac:dyDescent="0.2">
      <c r="A41" s="37"/>
      <c r="B41" s="139" t="s">
        <v>195</v>
      </c>
      <c r="C41" s="199" t="str">
        <f t="shared" ref="C41:C48" si="51">D$6&amp;"."&amp;B41</f>
        <v>Residential.Wholesale Market Service Charge (WMSC)</v>
      </c>
      <c r="D41" s="200" t="s">
        <v>246</v>
      </c>
      <c r="E41" s="139"/>
      <c r="F41" s="218">
        <f>IFERROR(VLOOKUP($C41,'Proposed Rates'!$B:$J,F$11,FALSE),0)</f>
        <v>4.4999999999999997E-3</v>
      </c>
      <c r="G41" s="223">
        <f t="shared" ref="G41:G42" si="52">$F$10*(1+F$63)</f>
        <v>1550.7</v>
      </c>
      <c r="H41" s="204">
        <f t="shared" ref="H41:H48" si="53">G41*F41</f>
        <v>6.9781499999999994</v>
      </c>
      <c r="I41" s="38"/>
      <c r="J41" s="218">
        <f>IFERROR(VLOOKUP($C41,'Proposed Rates'!$B:$J,J$11,FALSE),0)</f>
        <v>4.4999999999999997E-3</v>
      </c>
      <c r="K41" s="223">
        <f t="shared" ref="K41:K42" si="54">$F$10*(1+J$63)</f>
        <v>1549.8</v>
      </c>
      <c r="L41" s="204">
        <f t="shared" ref="L41:L48" si="55">K41*J41</f>
        <v>6.9740999999999991</v>
      </c>
      <c r="M41" s="38"/>
      <c r="N41" s="205">
        <f t="shared" si="36"/>
        <v>-4.0500000000003311E-3</v>
      </c>
      <c r="O41" s="206">
        <f t="shared" si="37"/>
        <v>-5.803830528149053E-4</v>
      </c>
      <c r="P41" s="37"/>
      <c r="Q41" s="218">
        <f>IFERROR(VLOOKUP($C41,'Proposed Rates'!$B:$J,Q$11,FALSE),0)</f>
        <v>4.4999999999999997E-3</v>
      </c>
      <c r="R41" s="223">
        <f t="shared" ref="R41:R42" si="56">$F$10*(1+Q$63)</f>
        <v>1549.8</v>
      </c>
      <c r="S41" s="204">
        <f t="shared" ref="S41:S48" si="57">R41*Q41</f>
        <v>6.9740999999999991</v>
      </c>
      <c r="T41" s="38"/>
      <c r="U41" s="205">
        <f t="shared" si="9"/>
        <v>0</v>
      </c>
      <c r="V41" s="206">
        <f t="shared" si="10"/>
        <v>0</v>
      </c>
      <c r="W41" s="37"/>
      <c r="X41" s="218">
        <f>IFERROR(VLOOKUP($C41,'Proposed Rates'!$B:$J,X$11,FALSE),0)</f>
        <v>4.4999999999999997E-3</v>
      </c>
      <c r="Y41" s="223">
        <f t="shared" ref="Y41:Y42" si="58">$F$10*(1+X$63)</f>
        <v>1549.8</v>
      </c>
      <c r="Z41" s="204">
        <f t="shared" ref="Z41:Z48" si="59">Y41*X41</f>
        <v>6.9740999999999991</v>
      </c>
      <c r="AA41" s="38"/>
      <c r="AB41" s="205">
        <f t="shared" si="13"/>
        <v>0</v>
      </c>
      <c r="AC41" s="206">
        <f t="shared" si="14"/>
        <v>0</v>
      </c>
      <c r="AD41" s="37"/>
      <c r="AE41" s="218">
        <f>IFERROR(VLOOKUP($C41,'Proposed Rates'!$B:$J,AE$11,FALSE),0)</f>
        <v>4.4999999999999997E-3</v>
      </c>
      <c r="AF41" s="223">
        <f t="shared" ref="AF41:AF42" si="60">$F$10*(1+AE$63)</f>
        <v>1549.8</v>
      </c>
      <c r="AG41" s="204">
        <f t="shared" ref="AG41:AG48" si="61">AF41*AE41</f>
        <v>6.9740999999999991</v>
      </c>
      <c r="AH41" s="38"/>
      <c r="AI41" s="205">
        <f t="shared" si="17"/>
        <v>0</v>
      </c>
      <c r="AJ41" s="206">
        <f t="shared" si="18"/>
        <v>0</v>
      </c>
      <c r="AK41" s="37"/>
      <c r="AL41" s="218">
        <f>IFERROR(VLOOKUP($C41,'Proposed Rates'!$B:$J,AL$11,FALSE),0)</f>
        <v>4.4999999999999997E-3</v>
      </c>
      <c r="AM41" s="223">
        <f t="shared" ref="AM41:AM42" si="62">$F$10*(1+AL$63)</f>
        <v>1549.8</v>
      </c>
      <c r="AN41" s="204">
        <f t="shared" ref="AN41:AN48" si="63">AM41*AL41</f>
        <v>6.9740999999999991</v>
      </c>
      <c r="AO41" s="38"/>
      <c r="AP41" s="205">
        <f t="shared" si="21"/>
        <v>0</v>
      </c>
      <c r="AQ41" s="206">
        <f t="shared" si="22"/>
        <v>0</v>
      </c>
      <c r="AR41" s="207"/>
    </row>
    <row r="42" spans="1:44" ht="12.75" customHeight="1" x14ac:dyDescent="0.2">
      <c r="A42" s="37"/>
      <c r="B42" s="139" t="s">
        <v>196</v>
      </c>
      <c r="C42" s="199" t="str">
        <f t="shared" si="51"/>
        <v>Residential.Rural and Remote Rate Protection (RRRP)</v>
      </c>
      <c r="D42" s="200" t="s">
        <v>246</v>
      </c>
      <c r="E42" s="139"/>
      <c r="F42" s="218">
        <f>IFERROR(VLOOKUP($C42,'Proposed Rates'!$B:$J,F$11,FALSE),0)</f>
        <v>1.5E-3</v>
      </c>
      <c r="G42" s="223">
        <f t="shared" si="52"/>
        <v>1550.7</v>
      </c>
      <c r="H42" s="204">
        <f t="shared" si="53"/>
        <v>2.32605</v>
      </c>
      <c r="I42" s="38"/>
      <c r="J42" s="218">
        <f>IFERROR(VLOOKUP($C42,'Proposed Rates'!$B:$J,J$11,FALSE),0)</f>
        <v>1.5E-3</v>
      </c>
      <c r="K42" s="223">
        <f t="shared" si="54"/>
        <v>1549.8</v>
      </c>
      <c r="L42" s="204">
        <f t="shared" si="55"/>
        <v>2.3247</v>
      </c>
      <c r="M42" s="38"/>
      <c r="N42" s="205">
        <f t="shared" si="36"/>
        <v>-1.3499999999999623E-3</v>
      </c>
      <c r="O42" s="206">
        <f t="shared" si="37"/>
        <v>-5.8038305281484166E-4</v>
      </c>
      <c r="P42" s="37"/>
      <c r="Q42" s="218">
        <f>IFERROR(VLOOKUP($C42,'Proposed Rates'!$B:$J,Q$11,FALSE),0)</f>
        <v>1.5E-3</v>
      </c>
      <c r="R42" s="223">
        <f t="shared" si="56"/>
        <v>1549.8</v>
      </c>
      <c r="S42" s="204">
        <f t="shared" si="57"/>
        <v>2.3247</v>
      </c>
      <c r="T42" s="38"/>
      <c r="U42" s="205">
        <f t="shared" si="9"/>
        <v>0</v>
      </c>
      <c r="V42" s="206">
        <f t="shared" si="10"/>
        <v>0</v>
      </c>
      <c r="W42" s="37"/>
      <c r="X42" s="218">
        <f>IFERROR(VLOOKUP($C42,'Proposed Rates'!$B:$J,X$11,FALSE),0)</f>
        <v>1.5E-3</v>
      </c>
      <c r="Y42" s="223">
        <f t="shared" si="58"/>
        <v>1549.8</v>
      </c>
      <c r="Z42" s="204">
        <f t="shared" si="59"/>
        <v>2.3247</v>
      </c>
      <c r="AA42" s="38"/>
      <c r="AB42" s="205">
        <f t="shared" si="13"/>
        <v>0</v>
      </c>
      <c r="AC42" s="206">
        <f t="shared" si="14"/>
        <v>0</v>
      </c>
      <c r="AD42" s="37"/>
      <c r="AE42" s="218">
        <f>IFERROR(VLOOKUP($C42,'Proposed Rates'!$B:$J,AE$11,FALSE),0)</f>
        <v>1.5E-3</v>
      </c>
      <c r="AF42" s="223">
        <f t="shared" si="60"/>
        <v>1549.8</v>
      </c>
      <c r="AG42" s="204">
        <f t="shared" si="61"/>
        <v>2.3247</v>
      </c>
      <c r="AH42" s="38"/>
      <c r="AI42" s="205">
        <f t="shared" si="17"/>
        <v>0</v>
      </c>
      <c r="AJ42" s="206">
        <f t="shared" si="18"/>
        <v>0</v>
      </c>
      <c r="AK42" s="37"/>
      <c r="AL42" s="218">
        <f>IFERROR(VLOOKUP($C42,'Proposed Rates'!$B:$J,AL$11,FALSE),0)</f>
        <v>1.5E-3</v>
      </c>
      <c r="AM42" s="223">
        <f t="shared" si="62"/>
        <v>1549.8</v>
      </c>
      <c r="AN42" s="204">
        <f t="shared" si="63"/>
        <v>2.3247</v>
      </c>
      <c r="AO42" s="38"/>
      <c r="AP42" s="205">
        <f t="shared" si="21"/>
        <v>0</v>
      </c>
      <c r="AQ42" s="206">
        <f t="shared" si="22"/>
        <v>0</v>
      </c>
      <c r="AR42" s="207"/>
    </row>
    <row r="43" spans="1:44" ht="12.75" customHeight="1" x14ac:dyDescent="0.2">
      <c r="A43" s="37"/>
      <c r="B43" s="139" t="s">
        <v>198</v>
      </c>
      <c r="C43" s="199" t="str">
        <f t="shared" si="51"/>
        <v>Residential.Standard Supply Service Charge</v>
      </c>
      <c r="D43" s="200" t="s">
        <v>244</v>
      </c>
      <c r="E43" s="139"/>
      <c r="F43" s="218">
        <f>IFERROR(VLOOKUP($C43,'Proposed Rates'!$B:$J,F$11,FALSE),0)</f>
        <v>0.25</v>
      </c>
      <c r="G43" s="219">
        <f>IF($D43="Monthly",1,IF($D43="per KWH",$F$10,0))</f>
        <v>1</v>
      </c>
      <c r="H43" s="204">
        <f t="shared" si="53"/>
        <v>0.25</v>
      </c>
      <c r="I43" s="38"/>
      <c r="J43" s="218">
        <f>IFERROR(VLOOKUP($C43,'Proposed Rates'!$B:$J,J$11,FALSE),0)</f>
        <v>1.51</v>
      </c>
      <c r="K43" s="219">
        <f>IF($D43="Monthly",1,IF($D43="per KWH",$F$10,0))</f>
        <v>1</v>
      </c>
      <c r="L43" s="204">
        <f t="shared" si="55"/>
        <v>1.51</v>
      </c>
      <c r="M43" s="38"/>
      <c r="N43" s="205">
        <f t="shared" si="36"/>
        <v>1.26</v>
      </c>
      <c r="O43" s="206">
        <f t="shared" si="37"/>
        <v>5.04</v>
      </c>
      <c r="P43" s="37"/>
      <c r="Q43" s="218">
        <f>IFERROR(VLOOKUP($C43,'Proposed Rates'!$B:$J,Q$11,FALSE),0)</f>
        <v>1.54</v>
      </c>
      <c r="R43" s="219">
        <f>IF($D43="Monthly",1,IF($D43="per KWH",$F$10,0))</f>
        <v>1</v>
      </c>
      <c r="S43" s="204">
        <f t="shared" si="57"/>
        <v>1.54</v>
      </c>
      <c r="T43" s="38"/>
      <c r="U43" s="205">
        <f t="shared" si="9"/>
        <v>3.0000000000000027E-2</v>
      </c>
      <c r="V43" s="206">
        <f t="shared" si="10"/>
        <v>1.986754966887419E-2</v>
      </c>
      <c r="W43" s="37"/>
      <c r="X43" s="218">
        <f>IFERROR(VLOOKUP($C43,'Proposed Rates'!$B:$J,X$11,FALSE),0)</f>
        <v>1.57</v>
      </c>
      <c r="Y43" s="219">
        <f>IF($D43="Monthly",1,IF($D43="per KWH",$F$10,0))</f>
        <v>1</v>
      </c>
      <c r="Z43" s="204">
        <f t="shared" si="59"/>
        <v>1.57</v>
      </c>
      <c r="AA43" s="38"/>
      <c r="AB43" s="205">
        <f t="shared" si="13"/>
        <v>3.0000000000000027E-2</v>
      </c>
      <c r="AC43" s="206">
        <f t="shared" si="14"/>
        <v>1.9480519480519497E-2</v>
      </c>
      <c r="AD43" s="37"/>
      <c r="AE43" s="218">
        <f>IFERROR(VLOOKUP($C43,'Proposed Rates'!$B:$J,AE$11,FALSE),0)</f>
        <v>1.6</v>
      </c>
      <c r="AF43" s="219">
        <f>IF($D43="Monthly",1,IF($D43="per KWH",$F$10,0))</f>
        <v>1</v>
      </c>
      <c r="AG43" s="204">
        <f t="shared" si="61"/>
        <v>1.6</v>
      </c>
      <c r="AH43" s="38"/>
      <c r="AI43" s="205">
        <f t="shared" si="17"/>
        <v>3.0000000000000027E-2</v>
      </c>
      <c r="AJ43" s="206">
        <f t="shared" si="18"/>
        <v>1.9108280254777087E-2</v>
      </c>
      <c r="AK43" s="37"/>
      <c r="AL43" s="218">
        <f>IFERROR(VLOOKUP($C43,'Proposed Rates'!$B:$J,AL$11,FALSE),0)</f>
        <v>1.63</v>
      </c>
      <c r="AM43" s="219">
        <f>IF($D43="Monthly",1,IF($D43="per KWH",$F$10,0))</f>
        <v>1</v>
      </c>
      <c r="AN43" s="204">
        <f t="shared" si="63"/>
        <v>1.63</v>
      </c>
      <c r="AO43" s="38"/>
      <c r="AP43" s="205">
        <f t="shared" si="21"/>
        <v>2.9999999999999805E-2</v>
      </c>
      <c r="AQ43" s="206">
        <f t="shared" si="22"/>
        <v>1.8749999999999878E-2</v>
      </c>
      <c r="AR43" s="207"/>
    </row>
    <row r="44" spans="1:44" ht="12.75" customHeight="1" x14ac:dyDescent="0.2">
      <c r="A44" s="37"/>
      <c r="B44" s="139" t="s">
        <v>200</v>
      </c>
      <c r="C44" s="199" t="str">
        <f t="shared" si="51"/>
        <v>Residential.TOU - Off Peak</v>
      </c>
      <c r="D44" s="200" t="s">
        <v>246</v>
      </c>
      <c r="E44" s="139"/>
      <c r="F44" s="234">
        <f>VLOOKUP($B44,'Proposed Rates'!$D$248:$J$254,+F$11-2,FALSE)</f>
        <v>7.5999999999999998E-2</v>
      </c>
      <c r="G44" s="225">
        <f>$F$10*'Proposed Rates'!$K$249</f>
        <v>960</v>
      </c>
      <c r="H44" s="204">
        <f t="shared" si="53"/>
        <v>72.959999999999994</v>
      </c>
      <c r="I44" s="38"/>
      <c r="J44" s="234">
        <f>VLOOKUP($B44,'Proposed Rates'!$D$248:$J$254,+J$11-2,FALSE)</f>
        <v>7.5999999999999998E-2</v>
      </c>
      <c r="K44" s="225">
        <f>$F$10*'Proposed Rates'!$K$249</f>
        <v>960</v>
      </c>
      <c r="L44" s="204">
        <f t="shared" si="55"/>
        <v>72.959999999999994</v>
      </c>
      <c r="M44" s="38"/>
      <c r="N44" s="205">
        <f t="shared" si="36"/>
        <v>0</v>
      </c>
      <c r="O44" s="206">
        <f t="shared" si="37"/>
        <v>0</v>
      </c>
      <c r="P44" s="37"/>
      <c r="Q44" s="234">
        <f>VLOOKUP($B44,'Proposed Rates'!$D$248:$J$254,+Q$11-2,FALSE)</f>
        <v>7.5999999999999998E-2</v>
      </c>
      <c r="R44" s="225">
        <f>$F$10*'Proposed Rates'!$K$249</f>
        <v>960</v>
      </c>
      <c r="S44" s="204">
        <f t="shared" si="57"/>
        <v>72.959999999999994</v>
      </c>
      <c r="T44" s="38"/>
      <c r="U44" s="205">
        <f t="shared" si="9"/>
        <v>0</v>
      </c>
      <c r="V44" s="206">
        <f t="shared" si="10"/>
        <v>0</v>
      </c>
      <c r="W44" s="37"/>
      <c r="X44" s="234">
        <f>VLOOKUP($B44,'Proposed Rates'!$D$248:$J$254,+X$11-2,FALSE)</f>
        <v>7.5999999999999998E-2</v>
      </c>
      <c r="Y44" s="225">
        <f>$F$10*'Proposed Rates'!$K$249</f>
        <v>960</v>
      </c>
      <c r="Z44" s="204">
        <f t="shared" si="59"/>
        <v>72.959999999999994</v>
      </c>
      <c r="AA44" s="38"/>
      <c r="AB44" s="205">
        <f t="shared" si="13"/>
        <v>0</v>
      </c>
      <c r="AC44" s="206">
        <f t="shared" si="14"/>
        <v>0</v>
      </c>
      <c r="AD44" s="37"/>
      <c r="AE44" s="234">
        <f>VLOOKUP($B44,'Proposed Rates'!$D$248:$J$254,+AE$11-2,FALSE)</f>
        <v>7.5999999999999998E-2</v>
      </c>
      <c r="AF44" s="225">
        <f>$F$10*'Proposed Rates'!$K$249</f>
        <v>960</v>
      </c>
      <c r="AG44" s="204">
        <f t="shared" si="61"/>
        <v>72.959999999999994</v>
      </c>
      <c r="AH44" s="38"/>
      <c r="AI44" s="205">
        <f t="shared" si="17"/>
        <v>0</v>
      </c>
      <c r="AJ44" s="206">
        <f t="shared" si="18"/>
        <v>0</v>
      </c>
      <c r="AK44" s="37"/>
      <c r="AL44" s="234">
        <f>VLOOKUP($B44,'Proposed Rates'!$D$248:$J$254,+AL$11-2,FALSE)</f>
        <v>7.5999999999999998E-2</v>
      </c>
      <c r="AM44" s="225">
        <f>$F$10*'Proposed Rates'!$K$249</f>
        <v>960</v>
      </c>
      <c r="AN44" s="204">
        <f t="shared" si="63"/>
        <v>72.959999999999994</v>
      </c>
      <c r="AO44" s="38"/>
      <c r="AP44" s="205">
        <f t="shared" si="21"/>
        <v>0</v>
      </c>
      <c r="AQ44" s="206">
        <f t="shared" si="22"/>
        <v>0</v>
      </c>
      <c r="AR44" s="207"/>
    </row>
    <row r="45" spans="1:44" ht="12.75" customHeight="1" x14ac:dyDescent="0.2">
      <c r="A45" s="37"/>
      <c r="B45" s="139" t="s">
        <v>201</v>
      </c>
      <c r="C45" s="199" t="str">
        <f t="shared" si="51"/>
        <v>Residential.TOU - Mid Peak</v>
      </c>
      <c r="D45" s="200" t="s">
        <v>246</v>
      </c>
      <c r="E45" s="139"/>
      <c r="F45" s="234">
        <f>VLOOKUP($B45,'Proposed Rates'!$D$248:$J$254,+F$11-2,FALSE)</f>
        <v>0.122</v>
      </c>
      <c r="G45" s="225">
        <f>$F$10*'Proposed Rates'!$K$250</f>
        <v>270</v>
      </c>
      <c r="H45" s="204">
        <f t="shared" si="53"/>
        <v>32.94</v>
      </c>
      <c r="I45" s="38"/>
      <c r="J45" s="234">
        <f>VLOOKUP($B45,'Proposed Rates'!$D$248:$J$254,+J$11-2,FALSE)</f>
        <v>0.122</v>
      </c>
      <c r="K45" s="225">
        <f>$F$10*'Proposed Rates'!$K$250</f>
        <v>270</v>
      </c>
      <c r="L45" s="204">
        <f t="shared" si="55"/>
        <v>32.94</v>
      </c>
      <c r="M45" s="38"/>
      <c r="N45" s="205">
        <f t="shared" si="36"/>
        <v>0</v>
      </c>
      <c r="O45" s="206">
        <f t="shared" si="37"/>
        <v>0</v>
      </c>
      <c r="P45" s="37"/>
      <c r="Q45" s="234">
        <f>VLOOKUP($B45,'Proposed Rates'!$D$248:$J$254,+Q$11-2,FALSE)</f>
        <v>0.122</v>
      </c>
      <c r="R45" s="225">
        <f>$F$10*'Proposed Rates'!$K$250</f>
        <v>270</v>
      </c>
      <c r="S45" s="204">
        <f t="shared" si="57"/>
        <v>32.94</v>
      </c>
      <c r="T45" s="38"/>
      <c r="U45" s="205">
        <f t="shared" si="9"/>
        <v>0</v>
      </c>
      <c r="V45" s="206">
        <f t="shared" si="10"/>
        <v>0</v>
      </c>
      <c r="W45" s="37"/>
      <c r="X45" s="234">
        <f>VLOOKUP($B45,'Proposed Rates'!$D$248:$J$254,+X$11-2,FALSE)</f>
        <v>0.122</v>
      </c>
      <c r="Y45" s="225">
        <f>$F$10*'Proposed Rates'!$K$250</f>
        <v>270</v>
      </c>
      <c r="Z45" s="204">
        <f t="shared" si="59"/>
        <v>32.94</v>
      </c>
      <c r="AA45" s="38"/>
      <c r="AB45" s="205">
        <f t="shared" si="13"/>
        <v>0</v>
      </c>
      <c r="AC45" s="206">
        <f t="shared" si="14"/>
        <v>0</v>
      </c>
      <c r="AD45" s="37"/>
      <c r="AE45" s="234">
        <f>VLOOKUP($B45,'Proposed Rates'!$D$248:$J$254,+AE$11-2,FALSE)</f>
        <v>0.122</v>
      </c>
      <c r="AF45" s="225">
        <f>$F$10*'Proposed Rates'!$K$250</f>
        <v>270</v>
      </c>
      <c r="AG45" s="204">
        <f t="shared" si="61"/>
        <v>32.94</v>
      </c>
      <c r="AH45" s="38"/>
      <c r="AI45" s="205">
        <f t="shared" si="17"/>
        <v>0</v>
      </c>
      <c r="AJ45" s="206">
        <f t="shared" si="18"/>
        <v>0</v>
      </c>
      <c r="AK45" s="37"/>
      <c r="AL45" s="234">
        <f>VLOOKUP($B45,'Proposed Rates'!$D$248:$J$254,+AL$11-2,FALSE)</f>
        <v>0.122</v>
      </c>
      <c r="AM45" s="225">
        <f>$F$10*'Proposed Rates'!$K$250</f>
        <v>270</v>
      </c>
      <c r="AN45" s="204">
        <f t="shared" si="63"/>
        <v>32.94</v>
      </c>
      <c r="AO45" s="38"/>
      <c r="AP45" s="205">
        <f t="shared" si="21"/>
        <v>0</v>
      </c>
      <c r="AQ45" s="206">
        <f t="shared" si="22"/>
        <v>0</v>
      </c>
      <c r="AR45" s="207"/>
    </row>
    <row r="46" spans="1:44" ht="12.75" customHeight="1" x14ac:dyDescent="0.2">
      <c r="A46" s="37"/>
      <c r="B46" s="37" t="s">
        <v>202</v>
      </c>
      <c r="C46" s="199" t="str">
        <f t="shared" si="51"/>
        <v>Residential.TOU - On Peak</v>
      </c>
      <c r="D46" s="200" t="s">
        <v>246</v>
      </c>
      <c r="E46" s="139"/>
      <c r="F46" s="234">
        <f>VLOOKUP($B46,'Proposed Rates'!$D$248:$J$254,+F$11-2,FALSE)</f>
        <v>0.158</v>
      </c>
      <c r="G46" s="225">
        <f>$F$10*'Proposed Rates'!$K$251</f>
        <v>270</v>
      </c>
      <c r="H46" s="204">
        <f t="shared" si="53"/>
        <v>42.660000000000004</v>
      </c>
      <c r="I46" s="38"/>
      <c r="J46" s="234">
        <f>VLOOKUP($B46,'Proposed Rates'!$D$248:$J$254,+J$11-2,FALSE)</f>
        <v>0.158</v>
      </c>
      <c r="K46" s="225">
        <f>$F$10*'Proposed Rates'!$K$251</f>
        <v>270</v>
      </c>
      <c r="L46" s="204">
        <f t="shared" si="55"/>
        <v>42.660000000000004</v>
      </c>
      <c r="M46" s="38"/>
      <c r="N46" s="205">
        <f t="shared" si="36"/>
        <v>0</v>
      </c>
      <c r="O46" s="206">
        <f t="shared" si="37"/>
        <v>0</v>
      </c>
      <c r="P46" s="37"/>
      <c r="Q46" s="234">
        <f>VLOOKUP($B46,'Proposed Rates'!$D$248:$J$254,+Q$11-2,FALSE)</f>
        <v>0.158</v>
      </c>
      <c r="R46" s="225">
        <f>$F$10*'Proposed Rates'!$K$251</f>
        <v>270</v>
      </c>
      <c r="S46" s="204">
        <f t="shared" si="57"/>
        <v>42.660000000000004</v>
      </c>
      <c r="T46" s="38"/>
      <c r="U46" s="205">
        <f t="shared" si="9"/>
        <v>0</v>
      </c>
      <c r="V46" s="206">
        <f t="shared" si="10"/>
        <v>0</v>
      </c>
      <c r="W46" s="37"/>
      <c r="X46" s="234">
        <f>VLOOKUP($B46,'Proposed Rates'!$D$248:$J$254,+X$11-2,FALSE)</f>
        <v>0.158</v>
      </c>
      <c r="Y46" s="225">
        <f>$F$10*'Proposed Rates'!$K$251</f>
        <v>270</v>
      </c>
      <c r="Z46" s="204">
        <f t="shared" si="59"/>
        <v>42.660000000000004</v>
      </c>
      <c r="AA46" s="38"/>
      <c r="AB46" s="205">
        <f t="shared" si="13"/>
        <v>0</v>
      </c>
      <c r="AC46" s="206">
        <f t="shared" si="14"/>
        <v>0</v>
      </c>
      <c r="AD46" s="37"/>
      <c r="AE46" s="234">
        <f>VLOOKUP($B46,'Proposed Rates'!$D$248:$J$254,+AE$11-2,FALSE)</f>
        <v>0.158</v>
      </c>
      <c r="AF46" s="225">
        <f>$F$10*'Proposed Rates'!$K$251</f>
        <v>270</v>
      </c>
      <c r="AG46" s="204">
        <f t="shared" si="61"/>
        <v>42.660000000000004</v>
      </c>
      <c r="AH46" s="38"/>
      <c r="AI46" s="205">
        <f t="shared" si="17"/>
        <v>0</v>
      </c>
      <c r="AJ46" s="206">
        <f t="shared" si="18"/>
        <v>0</v>
      </c>
      <c r="AK46" s="37"/>
      <c r="AL46" s="234">
        <f>VLOOKUP($B46,'Proposed Rates'!$D$248:$J$254,+AL$11-2,FALSE)</f>
        <v>0.158</v>
      </c>
      <c r="AM46" s="225">
        <f>$F$10*'Proposed Rates'!$K$251</f>
        <v>270</v>
      </c>
      <c r="AN46" s="204">
        <f t="shared" si="63"/>
        <v>42.660000000000004</v>
      </c>
      <c r="AO46" s="38"/>
      <c r="AP46" s="205">
        <f t="shared" si="21"/>
        <v>0</v>
      </c>
      <c r="AQ46" s="206">
        <f t="shared" si="22"/>
        <v>0</v>
      </c>
      <c r="AR46" s="207"/>
    </row>
    <row r="47" spans="1:44" ht="12.75" customHeight="1" x14ac:dyDescent="0.2">
      <c r="A47" s="37"/>
      <c r="B47" s="139" t="s">
        <v>203</v>
      </c>
      <c r="C47" s="199" t="str">
        <f t="shared" si="51"/>
        <v>Residential.Energy - RPP - Tier 1</v>
      </c>
      <c r="D47" s="200" t="s">
        <v>246</v>
      </c>
      <c r="E47" s="139"/>
      <c r="F47" s="234">
        <f>VLOOKUP($B47,'Proposed Rates'!$D$248:$J$254,+F$11-2,FALSE)</f>
        <v>9.2999999999999999E-2</v>
      </c>
      <c r="G47" s="235">
        <f>IF(AND($S$2=1, $F$10&gt;=600), 600, IF(AND($S$2=1, AND($F$10&lt;600, $F$10&gt;=0)), $F$10, IF(AND($S$2=2, $F$10&gt;=1000), 1000, IF(AND($S$2=2, AND($F$10&lt;1000, $F$10&gt;=0)), $F$10))))</f>
        <v>600</v>
      </c>
      <c r="H47" s="204">
        <f t="shared" si="53"/>
        <v>55.8</v>
      </c>
      <c r="I47" s="38"/>
      <c r="J47" s="234">
        <f>VLOOKUP($B47,'Proposed Rates'!$D$248:$J$254,+J$11-2,FALSE)</f>
        <v>9.2999999999999999E-2</v>
      </c>
      <c r="K47" s="235">
        <f>IF(AND($S$2=1, $F$10&gt;=600), 600, IF(AND($S$2=1, AND($F$10&lt;600, $F$10&gt;=0)), $F$10, IF(AND($S$2=2, $F$10&gt;=1000), 1000, IF(AND($S$2=2, AND($F$10&lt;1000, $F$10&gt;=0)), $F$10))))</f>
        <v>600</v>
      </c>
      <c r="L47" s="204">
        <f t="shared" si="55"/>
        <v>55.8</v>
      </c>
      <c r="M47" s="38"/>
      <c r="N47" s="205">
        <f t="shared" si="36"/>
        <v>0</v>
      </c>
      <c r="O47" s="206">
        <f t="shared" si="37"/>
        <v>0</v>
      </c>
      <c r="P47" s="37"/>
      <c r="Q47" s="234">
        <f>VLOOKUP($B47,'Proposed Rates'!$D$248:$J$254,+Q$11-2,FALSE)</f>
        <v>9.2999999999999999E-2</v>
      </c>
      <c r="R47" s="235">
        <f>IF(AND($S$2=1, $F$10&gt;=600), 600, IF(AND($S$2=1, AND($F$10&lt;600, $F$10&gt;=0)), $F$10, IF(AND($S$2=2, $F$10&gt;=1000), 1000, IF(AND($S$2=2, AND($F$10&lt;1000, $F$10&gt;=0)), $F$10))))</f>
        <v>600</v>
      </c>
      <c r="S47" s="204">
        <f t="shared" si="57"/>
        <v>55.8</v>
      </c>
      <c r="T47" s="38"/>
      <c r="U47" s="205">
        <f t="shared" si="9"/>
        <v>0</v>
      </c>
      <c r="V47" s="206">
        <f t="shared" si="10"/>
        <v>0</v>
      </c>
      <c r="W47" s="37"/>
      <c r="X47" s="234">
        <f>VLOOKUP($B47,'Proposed Rates'!$D$248:$J$254,+X$11-2,FALSE)</f>
        <v>9.2999999999999999E-2</v>
      </c>
      <c r="Y47" s="235">
        <f>IF(AND($S$2=1, $F$10&gt;=600), 600, IF(AND($S$2=1, AND($F$10&lt;600, $F$10&gt;=0)), $F$10, IF(AND($S$2=2, $F$10&gt;=1000), 1000, IF(AND($S$2=2, AND($F$10&lt;1000, $F$10&gt;=0)), $F$10))))</f>
        <v>600</v>
      </c>
      <c r="Z47" s="204">
        <f t="shared" si="59"/>
        <v>55.8</v>
      </c>
      <c r="AA47" s="38"/>
      <c r="AB47" s="205">
        <f t="shared" si="13"/>
        <v>0</v>
      </c>
      <c r="AC47" s="206">
        <f t="shared" si="14"/>
        <v>0</v>
      </c>
      <c r="AD47" s="37"/>
      <c r="AE47" s="234">
        <f>VLOOKUP($B47,'Proposed Rates'!$D$248:$J$254,+AE$11-2,FALSE)</f>
        <v>9.2999999999999999E-2</v>
      </c>
      <c r="AF47" s="235">
        <f>IF(AND($S$2=1, $F$10&gt;=600), 600, IF(AND($S$2=1, AND($F$10&lt;600, $F$10&gt;=0)), $F$10, IF(AND($S$2=2, $F$10&gt;=1000), 1000, IF(AND($S$2=2, AND($F$10&lt;1000, $F$10&gt;=0)), $F$10))))</f>
        <v>600</v>
      </c>
      <c r="AG47" s="204">
        <f t="shared" si="61"/>
        <v>55.8</v>
      </c>
      <c r="AH47" s="38"/>
      <c r="AI47" s="205">
        <f t="shared" si="17"/>
        <v>0</v>
      </c>
      <c r="AJ47" s="206">
        <f t="shared" si="18"/>
        <v>0</v>
      </c>
      <c r="AK47" s="37"/>
      <c r="AL47" s="234">
        <f>VLOOKUP($B47,'Proposed Rates'!$D$248:$J$254,+AL$11-2,FALSE)</f>
        <v>9.2999999999999999E-2</v>
      </c>
      <c r="AM47" s="235">
        <f>IF(AND($S$2=1, $F$10&gt;=600), 600, IF(AND($S$2=1, AND($F$10&lt;600, $F$10&gt;=0)), $F$10, IF(AND($S$2=2, $F$10&gt;=1000), 1000, IF(AND($S$2=2, AND($F$10&lt;1000, $F$10&gt;=0)), $F$10))))</f>
        <v>600</v>
      </c>
      <c r="AN47" s="204">
        <f t="shared" si="63"/>
        <v>55.8</v>
      </c>
      <c r="AO47" s="38"/>
      <c r="AP47" s="205">
        <f t="shared" si="21"/>
        <v>0</v>
      </c>
      <c r="AQ47" s="206">
        <f t="shared" si="22"/>
        <v>0</v>
      </c>
      <c r="AR47" s="207"/>
    </row>
    <row r="48" spans="1:44" ht="12.75" customHeight="1" x14ac:dyDescent="0.2">
      <c r="A48" s="37"/>
      <c r="B48" s="139" t="s">
        <v>204</v>
      </c>
      <c r="C48" s="199" t="str">
        <f t="shared" si="51"/>
        <v>Residential.Energy - RPP - Tier 2</v>
      </c>
      <c r="D48" s="200" t="s">
        <v>246</v>
      </c>
      <c r="E48" s="139"/>
      <c r="F48" s="234">
        <f>VLOOKUP($B48,'Proposed Rates'!$D$248:$J$254,+F$11-2,FALSE)</f>
        <v>0.11</v>
      </c>
      <c r="G48" s="237">
        <f>IF(AND($S$2=1, $F$10&gt;=600), $F$10-600, IF(AND($S$2=1, AND($F$10&lt;600, $F$10&gt;=0)), 0, IF(AND($S$2=2, $F$10&gt;=1000), $F$10-1000, IF(AND($S$2=2, AND($F$10&lt;1000, $F$10&gt;=0)), 0))))</f>
        <v>900</v>
      </c>
      <c r="H48" s="204">
        <f t="shared" si="53"/>
        <v>99</v>
      </c>
      <c r="I48" s="38"/>
      <c r="J48" s="234">
        <f>VLOOKUP($B48,'Proposed Rates'!$D$248:$J$254,+J$11-2,FALSE)</f>
        <v>0.11</v>
      </c>
      <c r="K48" s="237">
        <f>IF(AND($S$2=1, $F$10&gt;=600), $F$10-600, IF(AND($S$2=1, AND($F$10&lt;600, $F$10&gt;=0)), 0, IF(AND($S$2=2, $F$10&gt;=1000), $F$10-1000, IF(AND($S$2=2, AND($F$10&lt;1000, $F$10&gt;=0)), 0))))</f>
        <v>900</v>
      </c>
      <c r="L48" s="204">
        <f t="shared" si="55"/>
        <v>99</v>
      </c>
      <c r="M48" s="38"/>
      <c r="N48" s="205">
        <f t="shared" si="36"/>
        <v>0</v>
      </c>
      <c r="O48" s="206">
        <f t="shared" si="37"/>
        <v>0</v>
      </c>
      <c r="P48" s="37"/>
      <c r="Q48" s="234">
        <f>VLOOKUP($B48,'Proposed Rates'!$D$248:$J$254,+Q$11-2,FALSE)</f>
        <v>0.11</v>
      </c>
      <c r="R48" s="237">
        <f>IF(AND($S$2=1, $F$10&gt;=600), $F$10-600, IF(AND($S$2=1, AND($F$10&lt;600, $F$10&gt;=0)), 0, IF(AND($S$2=2, $F$10&gt;=1000), $F$10-1000, IF(AND($S$2=2, AND($F$10&lt;1000, $F$10&gt;=0)), 0))))</f>
        <v>900</v>
      </c>
      <c r="S48" s="204">
        <f t="shared" si="57"/>
        <v>99</v>
      </c>
      <c r="T48" s="38"/>
      <c r="U48" s="205">
        <f t="shared" si="9"/>
        <v>0</v>
      </c>
      <c r="V48" s="206">
        <f t="shared" si="10"/>
        <v>0</v>
      </c>
      <c r="W48" s="37"/>
      <c r="X48" s="234">
        <f>VLOOKUP($B48,'Proposed Rates'!$D$248:$J$254,+X$11-2,FALSE)</f>
        <v>0.11</v>
      </c>
      <c r="Y48" s="237">
        <f>IF(AND($S$2=1, $F$10&gt;=600), $F$10-600, IF(AND($S$2=1, AND($F$10&lt;600, $F$10&gt;=0)), 0, IF(AND($S$2=2, $F$10&gt;=1000), $F$10-1000, IF(AND($S$2=2, AND($F$10&lt;1000, $F$10&gt;=0)), 0))))</f>
        <v>900</v>
      </c>
      <c r="Z48" s="204">
        <f t="shared" si="59"/>
        <v>99</v>
      </c>
      <c r="AA48" s="38"/>
      <c r="AB48" s="205">
        <f t="shared" si="13"/>
        <v>0</v>
      </c>
      <c r="AC48" s="206">
        <f t="shared" si="14"/>
        <v>0</v>
      </c>
      <c r="AD48" s="37"/>
      <c r="AE48" s="234">
        <f>VLOOKUP($B48,'Proposed Rates'!$D$248:$J$254,+AE$11-2,FALSE)</f>
        <v>0.11</v>
      </c>
      <c r="AF48" s="237">
        <f>IF(AND($S$2=1, $F$10&gt;=600), $F$10-600, IF(AND($S$2=1, AND($F$10&lt;600, $F$10&gt;=0)), 0, IF(AND($S$2=2, $F$10&gt;=1000), $F$10-1000, IF(AND($S$2=2, AND($F$10&lt;1000, $F$10&gt;=0)), 0))))</f>
        <v>900</v>
      </c>
      <c r="AG48" s="204">
        <f t="shared" si="61"/>
        <v>99</v>
      </c>
      <c r="AH48" s="38"/>
      <c r="AI48" s="205">
        <f t="shared" si="17"/>
        <v>0</v>
      </c>
      <c r="AJ48" s="206">
        <f t="shared" si="18"/>
        <v>0</v>
      </c>
      <c r="AK48" s="37"/>
      <c r="AL48" s="234">
        <f>VLOOKUP($B48,'Proposed Rates'!$D$248:$J$254,+AL$11-2,FALSE)</f>
        <v>0.11</v>
      </c>
      <c r="AM48" s="237">
        <f>IF(AND($S$2=1, $F$10&gt;=600), $F$10-600, IF(AND($S$2=1, AND($F$10&lt;600, $F$10&gt;=0)), 0, IF(AND($S$2=2, $F$10&gt;=1000), $F$10-1000, IF(AND($S$2=2, AND($F$10&lt;1000, $F$10&gt;=0)), 0))))</f>
        <v>900</v>
      </c>
      <c r="AN48" s="204">
        <f t="shared" si="63"/>
        <v>99</v>
      </c>
      <c r="AO48" s="38"/>
      <c r="AP48" s="205">
        <f t="shared" si="21"/>
        <v>0</v>
      </c>
      <c r="AQ48" s="206">
        <f t="shared" si="22"/>
        <v>0</v>
      </c>
      <c r="AR48" s="207"/>
    </row>
    <row r="49" spans="1:44" ht="8.25"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row>
    <row r="50" spans="1:44" ht="12.75" customHeight="1" x14ac:dyDescent="0.2">
      <c r="A50" s="37"/>
      <c r="B50" s="248" t="s">
        <v>253</v>
      </c>
      <c r="C50" s="139"/>
      <c r="D50" s="139"/>
      <c r="E50" s="139"/>
      <c r="F50" s="249"/>
      <c r="G50" s="293"/>
      <c r="H50" s="251">
        <f>SUM(H41:H46,H40)</f>
        <v>228.846923</v>
      </c>
      <c r="I50" s="286"/>
      <c r="J50" s="249"/>
      <c r="K50" s="250"/>
      <c r="L50" s="251">
        <f>SUM(L41:L46,L40)</f>
        <v>237.48483999999999</v>
      </c>
      <c r="M50" s="253"/>
      <c r="N50" s="252">
        <f t="shared" ref="N50:N54" si="64">L50-H50</f>
        <v>8.6379169999999874</v>
      </c>
      <c r="O50" s="254">
        <f t="shared" ref="O50:O54" si="65">IF((H50)=0,"",(N50/H50))</f>
        <v>3.7745392801283098E-2</v>
      </c>
      <c r="P50" s="37"/>
      <c r="Q50" s="250"/>
      <c r="R50" s="250"/>
      <c r="S50" s="252">
        <f>SUM(S41:S46,S40)</f>
        <v>241.32033799999999</v>
      </c>
      <c r="T50" s="253"/>
      <c r="U50" s="252">
        <f t="shared" ref="U50:U54" si="66">S50-L50</f>
        <v>3.8354980000000012</v>
      </c>
      <c r="V50" s="254">
        <f t="shared" ref="V50:V54" si="67">IF((L50)=0,"",(U50/L50))</f>
        <v>1.6150496174829523E-2</v>
      </c>
      <c r="W50" s="37"/>
      <c r="X50" s="250"/>
      <c r="Y50" s="250"/>
      <c r="Z50" s="252">
        <f>SUM(Z41:Z46,Z40)</f>
        <v>244.67033799999999</v>
      </c>
      <c r="AA50" s="253"/>
      <c r="AB50" s="252">
        <f t="shared" ref="AB50:AB54" si="68">Z50-S50</f>
        <v>3.3499999999999943</v>
      </c>
      <c r="AC50" s="254">
        <f t="shared" ref="AC50:AC54" si="69">IF((S50)=0,"",(AB50/S50))</f>
        <v>1.3881962986476483E-2</v>
      </c>
      <c r="AD50" s="37"/>
      <c r="AE50" s="250"/>
      <c r="AF50" s="250"/>
      <c r="AG50" s="252">
        <f>SUM(AG41:AG46,AG40)</f>
        <v>247.43033800000001</v>
      </c>
      <c r="AH50" s="253"/>
      <c r="AI50" s="252">
        <f t="shared" ref="AI50:AI54" si="70">AG50-Z50</f>
        <v>2.7600000000000193</v>
      </c>
      <c r="AJ50" s="254">
        <f t="shared" ref="AJ50:AJ54" si="71">IF((Z50)=0,"",(AI50/Z50))</f>
        <v>1.1280484682209494E-2</v>
      </c>
      <c r="AK50" s="37"/>
      <c r="AL50" s="250"/>
      <c r="AM50" s="250"/>
      <c r="AN50" s="252">
        <f>SUM(AN41:AN46,AN40)</f>
        <v>250.21033799999998</v>
      </c>
      <c r="AO50" s="253"/>
      <c r="AP50" s="252">
        <f t="shared" ref="AP50:AP54" si="72">AN50-AG50</f>
        <v>2.7799999999999727</v>
      </c>
      <c r="AQ50" s="254">
        <f t="shared" ref="AQ50:AQ54" si="73">IF((AG50)=0,"",(AP50/AG50))</f>
        <v>1.1235485601607887E-2</v>
      </c>
      <c r="AR50" s="255"/>
    </row>
    <row r="51" spans="1:44" ht="12.75" customHeight="1" x14ac:dyDescent="0.2">
      <c r="A51" s="37"/>
      <c r="B51" s="256" t="s">
        <v>254</v>
      </c>
      <c r="C51" s="139"/>
      <c r="D51" s="139"/>
      <c r="E51" s="139"/>
      <c r="F51" s="249">
        <v>0.13</v>
      </c>
      <c r="G51" s="38"/>
      <c r="H51" s="294">
        <f>H50*F51</f>
        <v>29.750099990000002</v>
      </c>
      <c r="I51" s="221"/>
      <c r="J51" s="249">
        <v>0.13</v>
      </c>
      <c r="K51" s="221"/>
      <c r="L51" s="204">
        <f>L50*J51</f>
        <v>30.873029200000001</v>
      </c>
      <c r="M51" s="38"/>
      <c r="N51" s="205">
        <f t="shared" si="64"/>
        <v>1.1229292099999988</v>
      </c>
      <c r="O51" s="206">
        <f t="shared" si="65"/>
        <v>3.7745392801283112E-2</v>
      </c>
      <c r="P51" s="37"/>
      <c r="Q51" s="257">
        <v>0.13</v>
      </c>
      <c r="R51" s="221"/>
      <c r="S51" s="204">
        <f>S50*Q51</f>
        <v>31.371643939999998</v>
      </c>
      <c r="T51" s="38"/>
      <c r="U51" s="205">
        <f t="shared" si="66"/>
        <v>0.49861473999999717</v>
      </c>
      <c r="V51" s="206">
        <f t="shared" si="67"/>
        <v>1.6150496174829426E-2</v>
      </c>
      <c r="W51" s="37"/>
      <c r="X51" s="257">
        <v>0.13</v>
      </c>
      <c r="Y51" s="221"/>
      <c r="Z51" s="204">
        <f>Z50*X51</f>
        <v>31.80714394</v>
      </c>
      <c r="AA51" s="38"/>
      <c r="AB51" s="205">
        <f t="shared" si="68"/>
        <v>0.43550000000000111</v>
      </c>
      <c r="AC51" s="206">
        <f t="shared" si="69"/>
        <v>1.3881962986476542E-2</v>
      </c>
      <c r="AD51" s="37"/>
      <c r="AE51" s="257">
        <v>0.13</v>
      </c>
      <c r="AF51" s="221"/>
      <c r="AG51" s="204">
        <f>AG50*AE51</f>
        <v>32.165943940000005</v>
      </c>
      <c r="AH51" s="38"/>
      <c r="AI51" s="205">
        <f t="shared" si="70"/>
        <v>0.35880000000000578</v>
      </c>
      <c r="AJ51" s="206">
        <f t="shared" si="71"/>
        <v>1.1280484682209596E-2</v>
      </c>
      <c r="AK51" s="37"/>
      <c r="AL51" s="257">
        <v>0.13</v>
      </c>
      <c r="AM51" s="221"/>
      <c r="AN51" s="204">
        <f>AN50*AL51</f>
        <v>32.527343940000002</v>
      </c>
      <c r="AO51" s="38"/>
      <c r="AP51" s="205">
        <f t="shared" si="72"/>
        <v>0.36139999999999617</v>
      </c>
      <c r="AQ51" s="206">
        <f t="shared" si="73"/>
        <v>1.1235485601607876E-2</v>
      </c>
      <c r="AR51" s="207"/>
    </row>
    <row r="52" spans="1:44" ht="12.75" customHeight="1" x14ac:dyDescent="0.2">
      <c r="A52" s="37"/>
      <c r="B52" s="258" t="s">
        <v>295</v>
      </c>
      <c r="C52" s="139"/>
      <c r="D52" s="139"/>
      <c r="E52" s="139"/>
      <c r="F52" s="259"/>
      <c r="G52" s="38"/>
      <c r="H52" s="294">
        <f>H50+H51</f>
        <v>258.59702299000003</v>
      </c>
      <c r="I52" s="221"/>
      <c r="J52" s="259"/>
      <c r="K52" s="221"/>
      <c r="L52" s="204">
        <f>L50+L51</f>
        <v>268.35786919999998</v>
      </c>
      <c r="M52" s="38"/>
      <c r="N52" s="205">
        <f t="shared" si="64"/>
        <v>9.7608462099999542</v>
      </c>
      <c r="O52" s="206">
        <f t="shared" si="65"/>
        <v>3.7745392801282973E-2</v>
      </c>
      <c r="P52" s="37"/>
      <c r="Q52" s="221"/>
      <c r="R52" s="221"/>
      <c r="S52" s="204">
        <f>S50+S51</f>
        <v>272.69198194000001</v>
      </c>
      <c r="T52" s="38"/>
      <c r="U52" s="205">
        <f t="shared" si="66"/>
        <v>4.3341127400000232</v>
      </c>
      <c r="V52" s="206">
        <f t="shared" si="67"/>
        <v>1.6150496174829606E-2</v>
      </c>
      <c r="W52" s="37"/>
      <c r="X52" s="221"/>
      <c r="Y52" s="221"/>
      <c r="Z52" s="204">
        <f>Z50+Z51</f>
        <v>276.47748193999996</v>
      </c>
      <c r="AA52" s="38"/>
      <c r="AB52" s="205">
        <f t="shared" si="68"/>
        <v>3.7854999999999563</v>
      </c>
      <c r="AC52" s="206">
        <f t="shared" si="69"/>
        <v>1.3881962986476346E-2</v>
      </c>
      <c r="AD52" s="37"/>
      <c r="AE52" s="221"/>
      <c r="AF52" s="221"/>
      <c r="AG52" s="204">
        <f>AG50+AG51</f>
        <v>279.59628194000004</v>
      </c>
      <c r="AH52" s="38"/>
      <c r="AI52" s="205">
        <f t="shared" si="70"/>
        <v>3.1188000000000784</v>
      </c>
      <c r="AJ52" s="206">
        <f t="shared" si="71"/>
        <v>1.1280484682209699E-2</v>
      </c>
      <c r="AK52" s="37"/>
      <c r="AL52" s="221"/>
      <c r="AM52" s="221"/>
      <c r="AN52" s="204">
        <f>AN50+AN51</f>
        <v>282.73768193999996</v>
      </c>
      <c r="AO52" s="38"/>
      <c r="AP52" s="205">
        <f t="shared" si="72"/>
        <v>3.1413999999999191</v>
      </c>
      <c r="AQ52" s="206">
        <f t="shared" si="73"/>
        <v>1.1235485601607706E-2</v>
      </c>
      <c r="AR52" s="207"/>
    </row>
    <row r="53" spans="1:44" ht="15.75" customHeight="1" x14ac:dyDescent="0.2">
      <c r="A53" s="37"/>
      <c r="B53" s="462" t="s">
        <v>211</v>
      </c>
      <c r="C53" s="441"/>
      <c r="D53" s="441"/>
      <c r="E53" s="139"/>
      <c r="F53" s="260">
        <f>'Proposed Rates'!E286</f>
        <v>0.13100000000000001</v>
      </c>
      <c r="G53" s="38"/>
      <c r="H53" s="296">
        <f>F53*H50</f>
        <v>29.978946913000001</v>
      </c>
      <c r="I53" s="221"/>
      <c r="J53" s="260">
        <f>'Proposed Rates'!F286</f>
        <v>0.13100000000000001</v>
      </c>
      <c r="K53" s="221"/>
      <c r="L53" s="261">
        <f>J53*L50</f>
        <v>31.110514040000002</v>
      </c>
      <c r="M53" s="38"/>
      <c r="N53" s="261">
        <f t="shared" si="64"/>
        <v>1.1315671270000003</v>
      </c>
      <c r="O53" s="263">
        <f t="shared" si="65"/>
        <v>3.774539280128316E-2</v>
      </c>
      <c r="P53" s="37"/>
      <c r="Q53" s="262">
        <f>'Proposed Rates'!G286</f>
        <v>0.13100000000000001</v>
      </c>
      <c r="R53" s="221"/>
      <c r="S53" s="261">
        <f>Q53*S50</f>
        <v>31.612964278</v>
      </c>
      <c r="T53" s="38"/>
      <c r="U53" s="261">
        <f t="shared" si="66"/>
        <v>0.502450237999998</v>
      </c>
      <c r="V53" s="263">
        <f t="shared" si="67"/>
        <v>1.6150496174829453E-2</v>
      </c>
      <c r="W53" s="37"/>
      <c r="X53" s="262">
        <f>'Proposed Rates'!H286</f>
        <v>0.13100000000000001</v>
      </c>
      <c r="Y53" s="221"/>
      <c r="Z53" s="261">
        <f>X53*Z50</f>
        <v>32.051814278000002</v>
      </c>
      <c r="AA53" s="38"/>
      <c r="AB53" s="261">
        <f t="shared" si="68"/>
        <v>0.43885000000000218</v>
      </c>
      <c r="AC53" s="263">
        <f t="shared" si="69"/>
        <v>1.3881962986476575E-2</v>
      </c>
      <c r="AD53" s="37"/>
      <c r="AE53" s="262">
        <f>'Proposed Rates'!I286</f>
        <v>0.13100000000000001</v>
      </c>
      <c r="AF53" s="221"/>
      <c r="AG53" s="261">
        <f>AE53*AG50</f>
        <v>32.413374277999999</v>
      </c>
      <c r="AH53" s="38"/>
      <c r="AI53" s="261">
        <f t="shared" si="70"/>
        <v>0.36155999999999722</v>
      </c>
      <c r="AJ53" s="263">
        <f t="shared" si="71"/>
        <v>1.1280484682209328E-2</v>
      </c>
      <c r="AK53" s="37"/>
      <c r="AL53" s="262">
        <f>'Proposed Rates'!J286</f>
        <v>0.13100000000000001</v>
      </c>
      <c r="AM53" s="221"/>
      <c r="AN53" s="261">
        <f>AL53*AN50</f>
        <v>32.777554277999997</v>
      </c>
      <c r="AO53" s="38"/>
      <c r="AP53" s="261">
        <f t="shared" si="72"/>
        <v>0.36417999999999751</v>
      </c>
      <c r="AQ53" s="263">
        <f t="shared" si="73"/>
        <v>1.123548560160792E-2</v>
      </c>
      <c r="AR53" s="264"/>
    </row>
    <row r="54" spans="1:44" ht="12.75" customHeight="1" x14ac:dyDescent="0.2">
      <c r="A54" s="37"/>
      <c r="B54" s="464" t="s">
        <v>256</v>
      </c>
      <c r="C54" s="439"/>
      <c r="D54" s="440"/>
      <c r="E54" s="265"/>
      <c r="F54" s="266"/>
      <c r="G54" s="297"/>
      <c r="H54" s="298">
        <f>H52-H53</f>
        <v>228.61807607700001</v>
      </c>
      <c r="I54" s="267"/>
      <c r="J54" s="266"/>
      <c r="K54" s="267"/>
      <c r="L54" s="268">
        <f>L52-L53</f>
        <v>237.24735515999998</v>
      </c>
      <c r="M54" s="269"/>
      <c r="N54" s="270">
        <f t="shared" si="64"/>
        <v>8.6292790829999717</v>
      </c>
      <c r="O54" s="271">
        <f t="shared" si="65"/>
        <v>3.7745392801283029E-2</v>
      </c>
      <c r="P54" s="37"/>
      <c r="Q54" s="267"/>
      <c r="R54" s="267"/>
      <c r="S54" s="268">
        <f>S52-S53</f>
        <v>241.07901766200001</v>
      </c>
      <c r="T54" s="269"/>
      <c r="U54" s="270">
        <f t="shared" si="66"/>
        <v>3.8316625020000288</v>
      </c>
      <c r="V54" s="271">
        <f t="shared" si="67"/>
        <v>1.6150496174829641E-2</v>
      </c>
      <c r="W54" s="37"/>
      <c r="X54" s="267"/>
      <c r="Y54" s="267"/>
      <c r="Z54" s="268">
        <f>Z52-Z53</f>
        <v>244.42566766199997</v>
      </c>
      <c r="AA54" s="269"/>
      <c r="AB54" s="270">
        <f t="shared" si="68"/>
        <v>3.3466499999999542</v>
      </c>
      <c r="AC54" s="271">
        <f t="shared" si="69"/>
        <v>1.3881962986476315E-2</v>
      </c>
      <c r="AD54" s="37"/>
      <c r="AE54" s="267"/>
      <c r="AF54" s="267"/>
      <c r="AG54" s="268">
        <f>AG52-AG53</f>
        <v>247.18290766200005</v>
      </c>
      <c r="AH54" s="269"/>
      <c r="AI54" s="270">
        <f t="shared" si="70"/>
        <v>2.7572400000000812</v>
      </c>
      <c r="AJ54" s="271">
        <f t="shared" si="71"/>
        <v>1.1280484682209747E-2</v>
      </c>
      <c r="AK54" s="37"/>
      <c r="AL54" s="267"/>
      <c r="AM54" s="267"/>
      <c r="AN54" s="268">
        <f>AN52-AN53</f>
        <v>249.96012766199996</v>
      </c>
      <c r="AO54" s="269"/>
      <c r="AP54" s="270">
        <f t="shared" si="72"/>
        <v>2.7772199999999145</v>
      </c>
      <c r="AQ54" s="271">
        <f t="shared" si="73"/>
        <v>1.1235485601607649E-2</v>
      </c>
      <c r="AR54" s="272"/>
    </row>
    <row r="55" spans="1:44" ht="8.25"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row>
    <row r="56" spans="1:44" ht="12.75" customHeight="1" x14ac:dyDescent="0.2">
      <c r="A56" s="37"/>
      <c r="B56" s="248" t="s">
        <v>257</v>
      </c>
      <c r="C56" s="139"/>
      <c r="D56" s="139"/>
      <c r="E56" s="139"/>
      <c r="F56" s="249"/>
      <c r="G56" s="293"/>
      <c r="H56" s="251">
        <f>SUM(H47:H48,H40,H41:H43)</f>
        <v>235.08692300000004</v>
      </c>
      <c r="I56" s="286"/>
      <c r="J56" s="249"/>
      <c r="K56" s="250"/>
      <c r="L56" s="251">
        <f>SUM(L47:L48,L40,L41:L43)</f>
        <v>243.72484</v>
      </c>
      <c r="M56" s="253"/>
      <c r="N56" s="252">
        <f t="shared" ref="N56:N60" si="74">L56-H56</f>
        <v>8.637916999999959</v>
      </c>
      <c r="O56" s="254">
        <f t="shared" ref="O56:O60" si="75">IF((H56)=0,"",(N56/H56))</f>
        <v>3.6743502742600263E-2</v>
      </c>
      <c r="P56" s="37"/>
      <c r="Q56" s="250"/>
      <c r="R56" s="250"/>
      <c r="S56" s="252">
        <f>SUM(S47:S48,S40,S41:S43)</f>
        <v>247.560338</v>
      </c>
      <c r="T56" s="253"/>
      <c r="U56" s="252">
        <f t="shared" ref="U56:U60" si="76">S56-L56</f>
        <v>3.8354980000000012</v>
      </c>
      <c r="V56" s="254">
        <f t="shared" ref="V56:V60" si="77">IF((L56)=0,"",(U56/L56))</f>
        <v>1.5737000791548376E-2</v>
      </c>
      <c r="W56" s="37"/>
      <c r="X56" s="250"/>
      <c r="Y56" s="250"/>
      <c r="Z56" s="252">
        <f>SUM(Z47:Z48,Z40,Z41:Z43)</f>
        <v>250.910338</v>
      </c>
      <c r="AA56" s="253"/>
      <c r="AB56" s="252">
        <f t="shared" ref="AB56:AB60" si="78">Z56-S56</f>
        <v>3.3499999999999943</v>
      </c>
      <c r="AC56" s="254">
        <f t="shared" ref="AC56:AC60" si="79">IF((S56)=0,"",(AB56/S56))</f>
        <v>1.3532054557139902E-2</v>
      </c>
      <c r="AD56" s="37"/>
      <c r="AE56" s="250"/>
      <c r="AF56" s="250"/>
      <c r="AG56" s="252">
        <f>SUM(AG47:AG48,AG40,AG41:AG43)</f>
        <v>253.67033800000002</v>
      </c>
      <c r="AH56" s="253"/>
      <c r="AI56" s="252">
        <f t="shared" ref="AI56:AI60" si="80">AG56-Z56</f>
        <v>2.7600000000000193</v>
      </c>
      <c r="AJ56" s="254">
        <f t="shared" ref="AJ56:AJ60" si="81">IF((Z56)=0,"",(AI56/Z56))</f>
        <v>1.0999945327083411E-2</v>
      </c>
      <c r="AK56" s="37"/>
      <c r="AL56" s="250"/>
      <c r="AM56" s="250"/>
      <c r="AN56" s="252">
        <f>SUM(AN47:AN48,AN40,AN41:AN43)</f>
        <v>256.45033800000004</v>
      </c>
      <c r="AO56" s="253"/>
      <c r="AP56" s="252">
        <f t="shared" ref="AP56:AP60" si="82">AN56-AG56</f>
        <v>2.7800000000000296</v>
      </c>
      <c r="AQ56" s="254">
        <f t="shared" ref="AQ56:AQ60" si="83">IF((AG56)=0,"",(AP56/AG56))</f>
        <v>1.0959105514338966E-2</v>
      </c>
      <c r="AR56" s="255"/>
    </row>
    <row r="57" spans="1:44" ht="12.75" customHeight="1" x14ac:dyDescent="0.2">
      <c r="A57" s="37"/>
      <c r="B57" s="256" t="s">
        <v>254</v>
      </c>
      <c r="C57" s="139"/>
      <c r="D57" s="139"/>
      <c r="E57" s="139"/>
      <c r="F57" s="249">
        <v>0.13</v>
      </c>
      <c r="G57" s="293"/>
      <c r="H57" s="294">
        <f>H56*F57</f>
        <v>30.561299990000006</v>
      </c>
      <c r="I57" s="221"/>
      <c r="J57" s="249">
        <v>0.13</v>
      </c>
      <c r="K57" s="257"/>
      <c r="L57" s="204">
        <f>L56*J57</f>
        <v>31.684229200000001</v>
      </c>
      <c r="M57" s="38"/>
      <c r="N57" s="205">
        <f t="shared" si="74"/>
        <v>1.1229292099999952</v>
      </c>
      <c r="O57" s="206">
        <f t="shared" si="75"/>
        <v>3.6743502742600284E-2</v>
      </c>
      <c r="P57" s="37"/>
      <c r="Q57" s="249">
        <v>0.13</v>
      </c>
      <c r="R57" s="257"/>
      <c r="S57" s="204">
        <f>S56*Q57</f>
        <v>32.182843939999998</v>
      </c>
      <c r="T57" s="38"/>
      <c r="U57" s="205">
        <f t="shared" si="76"/>
        <v>0.49861473999999717</v>
      </c>
      <c r="V57" s="206">
        <f t="shared" si="77"/>
        <v>1.5737000791548279E-2</v>
      </c>
      <c r="W57" s="37"/>
      <c r="X57" s="249">
        <v>0.13</v>
      </c>
      <c r="Y57" s="257"/>
      <c r="Z57" s="204">
        <f>Z56*X57</f>
        <v>32.618343940000003</v>
      </c>
      <c r="AA57" s="38"/>
      <c r="AB57" s="205">
        <f t="shared" si="78"/>
        <v>0.43550000000000466</v>
      </c>
      <c r="AC57" s="206">
        <f t="shared" si="79"/>
        <v>1.353205455714007E-2</v>
      </c>
      <c r="AD57" s="37"/>
      <c r="AE57" s="249">
        <v>0.13</v>
      </c>
      <c r="AF57" s="257"/>
      <c r="AG57" s="204">
        <f>AG56*AE57</f>
        <v>32.977143940000005</v>
      </c>
      <c r="AH57" s="38"/>
      <c r="AI57" s="205">
        <f t="shared" si="80"/>
        <v>0.35880000000000223</v>
      </c>
      <c r="AJ57" s="206">
        <f t="shared" si="81"/>
        <v>1.0999945327083403E-2</v>
      </c>
      <c r="AK57" s="37"/>
      <c r="AL57" s="249">
        <v>0.13</v>
      </c>
      <c r="AM57" s="257"/>
      <c r="AN57" s="204">
        <f>AN56*AL57</f>
        <v>33.338543940000008</v>
      </c>
      <c r="AO57" s="38"/>
      <c r="AP57" s="205">
        <f t="shared" si="82"/>
        <v>0.36140000000000327</v>
      </c>
      <c r="AQ57" s="206">
        <f t="shared" si="83"/>
        <v>1.0959105514338948E-2</v>
      </c>
      <c r="AR57" s="207"/>
    </row>
    <row r="58" spans="1:44" ht="12.75" customHeight="1" x14ac:dyDescent="0.2">
      <c r="A58" s="37"/>
      <c r="B58" s="258" t="s">
        <v>296</v>
      </c>
      <c r="C58" s="139"/>
      <c r="D58" s="139"/>
      <c r="E58" s="139"/>
      <c r="F58" s="259"/>
      <c r="G58" s="38"/>
      <c r="H58" s="294">
        <f>H56+H57</f>
        <v>265.64822299000002</v>
      </c>
      <c r="I58" s="221"/>
      <c r="J58" s="259"/>
      <c r="K58" s="221"/>
      <c r="L58" s="204">
        <f>L56+L57</f>
        <v>275.40906919999998</v>
      </c>
      <c r="M58" s="38"/>
      <c r="N58" s="205">
        <f t="shared" si="74"/>
        <v>9.7608462099999542</v>
      </c>
      <c r="O58" s="206">
        <f t="shared" si="75"/>
        <v>3.674350274260027E-2</v>
      </c>
      <c r="P58" s="37"/>
      <c r="Q58" s="221"/>
      <c r="R58" s="221"/>
      <c r="S58" s="204">
        <f>S56+S57</f>
        <v>279.74318194</v>
      </c>
      <c r="T58" s="38"/>
      <c r="U58" s="205">
        <f t="shared" si="76"/>
        <v>4.3341127400000232</v>
      </c>
      <c r="V58" s="206">
        <f t="shared" si="77"/>
        <v>1.5737000791548456E-2</v>
      </c>
      <c r="W58" s="37"/>
      <c r="X58" s="221"/>
      <c r="Y58" s="221"/>
      <c r="Z58" s="204">
        <f>Z56+Z57</f>
        <v>283.52868194000001</v>
      </c>
      <c r="AA58" s="38"/>
      <c r="AB58" s="205">
        <f t="shared" si="78"/>
        <v>3.7855000000000132</v>
      </c>
      <c r="AC58" s="206">
        <f t="shared" si="79"/>
        <v>1.3532054557139971E-2</v>
      </c>
      <c r="AD58" s="37"/>
      <c r="AE58" s="221"/>
      <c r="AF58" s="221"/>
      <c r="AG58" s="204">
        <f>AG56+AG57</f>
        <v>286.64748194000003</v>
      </c>
      <c r="AH58" s="38"/>
      <c r="AI58" s="205">
        <f t="shared" si="80"/>
        <v>3.1188000000000216</v>
      </c>
      <c r="AJ58" s="206">
        <f t="shared" si="81"/>
        <v>1.099994532708341E-2</v>
      </c>
      <c r="AK58" s="37"/>
      <c r="AL58" s="221"/>
      <c r="AM58" s="221"/>
      <c r="AN58" s="204">
        <f>AN56+AN57</f>
        <v>289.78888194000007</v>
      </c>
      <c r="AO58" s="38"/>
      <c r="AP58" s="205">
        <f t="shared" si="82"/>
        <v>3.1414000000000328</v>
      </c>
      <c r="AQ58" s="206">
        <f t="shared" si="83"/>
        <v>1.0959105514338964E-2</v>
      </c>
      <c r="AR58" s="207"/>
    </row>
    <row r="59" spans="1:44" ht="15.75" customHeight="1" x14ac:dyDescent="0.2">
      <c r="A59" s="37"/>
      <c r="B59" s="462" t="s">
        <v>211</v>
      </c>
      <c r="C59" s="441"/>
      <c r="D59" s="441"/>
      <c r="E59" s="139"/>
      <c r="F59" s="260">
        <f>F53</f>
        <v>0.13100000000000001</v>
      </c>
      <c r="G59" s="38"/>
      <c r="H59" s="296">
        <f>F59*H56</f>
        <v>30.796386913000006</v>
      </c>
      <c r="I59" s="221"/>
      <c r="J59" s="260">
        <f>J53</f>
        <v>0.13100000000000001</v>
      </c>
      <c r="K59" s="221"/>
      <c r="L59" s="261">
        <f>J59*L56</f>
        <v>31.927954040000003</v>
      </c>
      <c r="M59" s="38"/>
      <c r="N59" s="261">
        <f t="shared" si="74"/>
        <v>1.1315671269999967</v>
      </c>
      <c r="O59" s="263">
        <f t="shared" si="75"/>
        <v>3.6743502742600333E-2</v>
      </c>
      <c r="P59" s="37"/>
      <c r="Q59" s="262">
        <f>Q53</f>
        <v>0.13100000000000001</v>
      </c>
      <c r="R59" s="221"/>
      <c r="S59" s="261">
        <f>Q59*S56</f>
        <v>32.430404278000005</v>
      </c>
      <c r="T59" s="38"/>
      <c r="U59" s="261">
        <f t="shared" si="76"/>
        <v>0.50245023800000155</v>
      </c>
      <c r="V59" s="263">
        <f t="shared" si="77"/>
        <v>1.5737000791548418E-2</v>
      </c>
      <c r="W59" s="37"/>
      <c r="X59" s="262">
        <f>X53</f>
        <v>0.13100000000000001</v>
      </c>
      <c r="Y59" s="221"/>
      <c r="Z59" s="261">
        <f>X59*Z56</f>
        <v>32.869254278</v>
      </c>
      <c r="AA59" s="38"/>
      <c r="AB59" s="261">
        <f t="shared" si="78"/>
        <v>0.43884999999999508</v>
      </c>
      <c r="AC59" s="263">
        <f t="shared" si="79"/>
        <v>1.353205455713977E-2</v>
      </c>
      <c r="AD59" s="37"/>
      <c r="AE59" s="262">
        <f>AE53</f>
        <v>0.13100000000000001</v>
      </c>
      <c r="AF59" s="221"/>
      <c r="AG59" s="261">
        <f>AE59*AG56</f>
        <v>33.230814278000004</v>
      </c>
      <c r="AH59" s="38"/>
      <c r="AI59" s="261">
        <f t="shared" si="80"/>
        <v>0.36156000000000432</v>
      </c>
      <c r="AJ59" s="263">
        <f t="shared" si="81"/>
        <v>1.0999945327083467E-2</v>
      </c>
      <c r="AK59" s="37"/>
      <c r="AL59" s="262">
        <f>AL53</f>
        <v>0.13100000000000001</v>
      </c>
      <c r="AM59" s="221"/>
      <c r="AN59" s="261">
        <f>AL59*AN56</f>
        <v>33.594994278000009</v>
      </c>
      <c r="AO59" s="38"/>
      <c r="AP59" s="261">
        <f t="shared" si="82"/>
        <v>0.36418000000000461</v>
      </c>
      <c r="AQ59" s="263">
        <f t="shared" si="83"/>
        <v>1.0959105514338988E-2</v>
      </c>
      <c r="AR59" s="264"/>
    </row>
    <row r="60" spans="1:44" ht="12.75" customHeight="1" x14ac:dyDescent="0.2">
      <c r="A60" s="37"/>
      <c r="B60" s="464" t="s">
        <v>259</v>
      </c>
      <c r="C60" s="439"/>
      <c r="D60" s="440"/>
      <c r="E60" s="265"/>
      <c r="F60" s="273"/>
      <c r="G60" s="299"/>
      <c r="H60" s="300">
        <f>H58-H59</f>
        <v>234.85183607700003</v>
      </c>
      <c r="I60" s="274"/>
      <c r="J60" s="273"/>
      <c r="K60" s="274"/>
      <c r="L60" s="275">
        <f>L58-L59</f>
        <v>243.48111515999997</v>
      </c>
      <c r="M60" s="276"/>
      <c r="N60" s="277">
        <f t="shared" si="74"/>
        <v>8.6292790829999433</v>
      </c>
      <c r="O60" s="278">
        <f t="shared" si="75"/>
        <v>3.6743502742600201E-2</v>
      </c>
      <c r="P60" s="37"/>
      <c r="Q60" s="274"/>
      <c r="R60" s="274"/>
      <c r="S60" s="275">
        <f>S58-S59</f>
        <v>247.312777662</v>
      </c>
      <c r="T60" s="276"/>
      <c r="U60" s="277">
        <f t="shared" si="76"/>
        <v>3.8316625020000288</v>
      </c>
      <c r="V60" s="278">
        <f t="shared" si="77"/>
        <v>1.5737000791548491E-2</v>
      </c>
      <c r="W60" s="37"/>
      <c r="X60" s="274"/>
      <c r="Y60" s="274"/>
      <c r="Z60" s="275">
        <f>Z58-Z59</f>
        <v>250.65942766200001</v>
      </c>
      <c r="AA60" s="276"/>
      <c r="AB60" s="277">
        <f t="shared" si="78"/>
        <v>3.346650000000011</v>
      </c>
      <c r="AC60" s="278">
        <f t="shared" si="79"/>
        <v>1.353205455713997E-2</v>
      </c>
      <c r="AD60" s="37"/>
      <c r="AE60" s="274"/>
      <c r="AF60" s="274"/>
      <c r="AG60" s="275">
        <f>AG58-AG59</f>
        <v>253.41666766200004</v>
      </c>
      <c r="AH60" s="276"/>
      <c r="AI60" s="277">
        <f t="shared" si="80"/>
        <v>2.7572400000000243</v>
      </c>
      <c r="AJ60" s="278">
        <f t="shared" si="81"/>
        <v>1.099994532708343E-2</v>
      </c>
      <c r="AK60" s="37"/>
      <c r="AL60" s="274"/>
      <c r="AM60" s="274"/>
      <c r="AN60" s="275">
        <f>AN58-AN59</f>
        <v>256.19388766200007</v>
      </c>
      <c r="AO60" s="276"/>
      <c r="AP60" s="277">
        <f t="shared" si="82"/>
        <v>2.7772200000000282</v>
      </c>
      <c r="AQ60" s="278">
        <f t="shared" si="83"/>
        <v>1.0959105514338961E-2</v>
      </c>
      <c r="AR60" s="272"/>
    </row>
    <row r="61" spans="1:44" ht="8.25"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row>
    <row r="62" spans="1:44" ht="12.75"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row>
    <row r="63" spans="1:44" ht="12.75"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row>
    <row r="64" spans="1:44" ht="12.7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row>
    <row r="65" spans="1:44" ht="15.75" customHeight="1" x14ac:dyDescent="0.2">
      <c r="A65" s="283" t="s">
        <v>297</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3.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8.25" customHeight="1" x14ac:dyDescent="0.2">
      <c r="A67" s="37" t="s">
        <v>262</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75" customHeight="1" x14ac:dyDescent="0.2">
      <c r="A68" s="37" t="s">
        <v>263</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7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75" customHeight="1" x14ac:dyDescent="0.2">
      <c r="A70" s="37" t="s">
        <v>264</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75" customHeight="1" x14ac:dyDescent="0.2">
      <c r="A71" s="37" t="s">
        <v>265</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7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75" customHeight="1" x14ac:dyDescent="0.2">
      <c r="A73" s="37" t="s">
        <v>266</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75" customHeight="1" x14ac:dyDescent="0.2">
      <c r="A74" s="37" t="s">
        <v>267</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75" customHeight="1" x14ac:dyDescent="0.2">
      <c r="A75" s="37" t="s">
        <v>268</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75" customHeight="1" x14ac:dyDescent="0.2">
      <c r="A76" s="37" t="s">
        <v>269</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75" customHeight="1" x14ac:dyDescent="0.2">
      <c r="A77" s="37" t="s">
        <v>270</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7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75" customHeight="1" x14ac:dyDescent="0.2">
      <c r="A79" s="284"/>
      <c r="B79" s="37" t="s">
        <v>271</v>
      </c>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75" customHeight="1" x14ac:dyDescent="0.2">
      <c r="A81" s="37"/>
      <c r="B81" s="37" t="s">
        <v>272</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7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row>
    <row r="193" spans="1:44"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row>
    <row r="194" spans="1:44"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row>
    <row r="195" spans="1:44"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row>
    <row r="196" spans="1:44"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row>
    <row r="197" spans="1:44"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row>
    <row r="198" spans="1:44"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row>
    <row r="199" spans="1:44"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row>
    <row r="200" spans="1:44"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row>
    <row r="201" spans="1:44"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row>
    <row r="202" spans="1:44"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row>
    <row r="203" spans="1:44"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row>
    <row r="204" spans="1:44"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row>
    <row r="205" spans="1:44"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row>
    <row r="206" spans="1:44"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row>
    <row r="207" spans="1:44"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row>
    <row r="208" spans="1:44"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row>
    <row r="209" spans="1:44"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row>
    <row r="210" spans="1:44"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row>
    <row r="211" spans="1:44"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row>
    <row r="212" spans="1:44"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row>
    <row r="213" spans="1:44"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row>
    <row r="214" spans="1:44"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row>
    <row r="215" spans="1:44"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row>
    <row r="216" spans="1:44"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row>
    <row r="217" spans="1:44"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row>
    <row r="218" spans="1:44"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row>
    <row r="219" spans="1:44"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row>
    <row r="220" spans="1:44"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row>
    <row r="221" spans="1:44"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row>
    <row r="222" spans="1:44"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row>
    <row r="223" spans="1:44"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row>
    <row r="224" spans="1:44"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row>
    <row r="225" spans="1:44"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row>
    <row r="226" spans="1:44"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row>
    <row r="227" spans="1:44"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row>
    <row r="228" spans="1:44"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row>
    <row r="229" spans="1:44"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row>
    <row r="230" spans="1:44"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row>
    <row r="231" spans="1:44"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row>
    <row r="232" spans="1:44"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row>
    <row r="233" spans="1:44"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row>
    <row r="234" spans="1:44"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row>
    <row r="235" spans="1:44"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row>
    <row r="236" spans="1:44"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row>
    <row r="237" spans="1:44"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row>
    <row r="238" spans="1:44"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row>
    <row r="239" spans="1:44"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row>
    <row r="240" spans="1:44"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row>
    <row r="241" spans="1:44"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row>
    <row r="242" spans="1:44" ht="12.75"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row>
    <row r="243" spans="1:44" ht="12.75"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row>
    <row r="244" spans="1:44" ht="12.75"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row>
    <row r="245" spans="1:44" ht="12.75"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row>
    <row r="246" spans="1:44" ht="12.75"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row>
    <row r="247" spans="1:44" ht="12.75"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row>
    <row r="248" spans="1:44" ht="12.75"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row>
    <row r="249" spans="1:44" ht="12.75"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row>
    <row r="250" spans="1:44" ht="12.75"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row>
    <row r="251" spans="1:44" ht="12.75"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row>
    <row r="252" spans="1:44" ht="12.75"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row>
    <row r="253" spans="1:44" ht="12.75"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row>
    <row r="254" spans="1:44" ht="12.75"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row>
    <row r="255" spans="1:44" ht="12.75"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row>
    <row r="256" spans="1:44" ht="12.75"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row>
    <row r="257" spans="1:44" ht="12.75"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row>
    <row r="258" spans="1:44" ht="12.75"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row>
    <row r="259" spans="1:44" ht="12.75"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row>
    <row r="260" spans="1:44" ht="12.75"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row>
    <row r="261" spans="1:44" ht="12.75"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row>
    <row r="262" spans="1:44" ht="12.75"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row>
    <row r="263" spans="1:44" ht="12.75"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row>
    <row r="264" spans="1:44" ht="12.75"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row>
    <row r="265" spans="1:44" ht="12.75"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row>
    <row r="266" spans="1:44" ht="12.75"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row>
    <row r="267" spans="1:44" ht="12.75"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row>
    <row r="268" spans="1:44" ht="12.75"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row>
    <row r="269" spans="1:44" ht="12.75"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row>
    <row r="270" spans="1:44" ht="12.75"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row>
    <row r="271" spans="1:44" ht="12.75"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row>
    <row r="272" spans="1:44" ht="12.75"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row>
    <row r="273" spans="1:44" ht="12.75"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row>
    <row r="274" spans="1:44" ht="12.75"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row>
    <row r="275" spans="1:44" ht="12.75"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row>
    <row r="276" spans="1:44" ht="12.75"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row>
    <row r="277" spans="1:44" ht="12.75"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row>
    <row r="278" spans="1:44" ht="12.75"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row>
    <row r="279" spans="1:44" ht="12.75"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row>
    <row r="280" spans="1:44" ht="12.75"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row>
    <row r="281" spans="1:44" ht="12.75"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row>
    <row r="282" spans="1:44" ht="15.75" customHeight="1" x14ac:dyDescent="0.2"/>
    <row r="283" spans="1:44" ht="15.75" customHeight="1" x14ac:dyDescent="0.2"/>
    <row r="284" spans="1:44" ht="15.75" customHeight="1" x14ac:dyDescent="0.2"/>
    <row r="285" spans="1:44" ht="15.75" customHeight="1" x14ac:dyDescent="0.2"/>
    <row r="286" spans="1:44" ht="15.75" customHeight="1" x14ac:dyDescent="0.2"/>
    <row r="287" spans="1:44" ht="15.75" customHeight="1" x14ac:dyDescent="0.2"/>
    <row r="288" spans="1:4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000-000000000000}">
      <formula1>"TOU,non-TOU"</formula1>
    </dataValidation>
    <dataValidation type="list" allowBlank="1" showErrorMessage="1" sqref="E15:E28 E30:E36 E38:E39 E41:E49 E55 E61" xr:uid="{00000000-0002-0000-1000-000001000000}">
      <formula1>#REF!</formula1>
    </dataValidation>
    <dataValidation type="list" allowBlank="1" showInputMessage="1" showErrorMessage="1" prompt="Select Charge Unit - monthly, per kWh, per kW" sqref="D15:D28 D30:D36 D38:D39 D41:D49 D55 D61" xr:uid="{00000000-0002-0000-1000-000002000000}">
      <formula1>"Monthly,per kWh,per kW"</formula1>
    </dataValidation>
  </dataValidations>
  <pageMargins left="0.74803149606299213" right="0.74803149606299213" top="0.98425196850393704" bottom="0.98425196850393704"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1000"/>
  <sheetViews>
    <sheetView showGridLines="0" workbookViewId="0">
      <pane ySplit="14" topLeftCell="A15" activePane="bottomLeft" state="frozen"/>
      <selection pane="bottomLeft" activeCell="H29" sqref="H29"/>
    </sheetView>
  </sheetViews>
  <sheetFormatPr defaultColWidth="12.5703125" defaultRowHeight="15" customHeight="1" x14ac:dyDescent="0.2"/>
  <cols>
    <col min="1" max="1" width="2.140625" customWidth="1"/>
    <col min="2" max="2" width="26.42578125" customWidth="1"/>
    <col min="3" max="3" width="1.85546875" customWidth="1"/>
    <col min="4" max="4" width="11.42578125" customWidth="1"/>
    <col min="5" max="5" width="1.42578125" customWidth="1"/>
    <col min="6" max="6" width="10.140625" customWidth="1"/>
    <col min="7" max="7" width="8" customWidth="1"/>
    <col min="8" max="8" width="8.7109375" customWidth="1"/>
    <col min="9" max="9" width="1.42578125" customWidth="1"/>
    <col min="10" max="10" width="9.7109375" customWidth="1"/>
    <col min="11" max="11" width="8" customWidth="1"/>
    <col min="12" max="12" width="8.7109375" customWidth="1"/>
    <col min="13" max="13" width="1" customWidth="1"/>
    <col min="14" max="14" width="9.42578125" customWidth="1"/>
    <col min="15" max="15" width="10" customWidth="1"/>
    <col min="16" max="16" width="1.28515625" customWidth="1"/>
    <col min="17" max="17" width="9.7109375" customWidth="1"/>
    <col min="18" max="18" width="8" customWidth="1"/>
    <col min="19" max="19" width="8.7109375" customWidth="1"/>
    <col min="20" max="20" width="1.28515625" customWidth="1"/>
    <col min="21" max="21" width="9.42578125" customWidth="1"/>
    <col min="22" max="22" width="10" customWidth="1"/>
    <col min="23" max="23" width="0.7109375" customWidth="1"/>
    <col min="24" max="24" width="9.7109375" customWidth="1"/>
    <col min="25" max="25" width="8" customWidth="1"/>
    <col min="26" max="26" width="8.7109375" customWidth="1"/>
    <col min="27" max="27" width="1.42578125" customWidth="1"/>
    <col min="28" max="28" width="9.42578125" customWidth="1"/>
    <col min="29" max="29" width="10" customWidth="1"/>
    <col min="30" max="30" width="0.85546875" customWidth="1"/>
    <col min="31" max="31" width="9.7109375" customWidth="1"/>
    <col min="32" max="32" width="8" customWidth="1"/>
    <col min="33" max="33" width="8.7109375" customWidth="1"/>
    <col min="34" max="34" width="2.85546875" customWidth="1"/>
    <col min="35" max="35" width="9.42578125" customWidth="1"/>
    <col min="36" max="36" width="10" customWidth="1"/>
    <col min="37" max="37" width="0.42578125" customWidth="1"/>
    <col min="38" max="38" width="9.7109375" customWidth="1"/>
    <col min="39" max="39" width="8" customWidth="1"/>
    <col min="40" max="40" width="8.7109375" customWidth="1"/>
    <col min="41" max="41" width="2.85546875" customWidth="1"/>
    <col min="42" max="42" width="9.42578125" customWidth="1"/>
    <col min="43" max="43" width="10" customWidth="1"/>
    <col min="44" max="44" width="1.140625" customWidth="1"/>
    <col min="45" max="45" width="12.42578125" customWidth="1"/>
  </cols>
  <sheetData>
    <row r="1" spans="1:45" ht="12" customHeight="1" x14ac:dyDescent="0.25">
      <c r="A1" s="37"/>
      <c r="B1" s="37"/>
      <c r="C1" s="37"/>
      <c r="D1" s="37"/>
      <c r="E1" s="37"/>
      <c r="F1" s="37"/>
      <c r="G1" s="37"/>
      <c r="H1" s="37"/>
      <c r="I1" s="37"/>
      <c r="J1" s="37"/>
      <c r="K1" s="37"/>
      <c r="Q1" s="37"/>
      <c r="R1" s="37"/>
      <c r="S1" s="466" t="s">
        <v>228</v>
      </c>
      <c r="T1" s="467"/>
      <c r="U1" s="467"/>
      <c r="V1" s="467"/>
      <c r="W1" s="467"/>
      <c r="X1" s="467"/>
      <c r="Y1" s="468"/>
      <c r="Z1" s="37"/>
      <c r="AA1" s="37"/>
      <c r="AB1" s="37"/>
      <c r="AC1" s="37"/>
      <c r="AD1" s="37"/>
      <c r="AE1" s="37"/>
      <c r="AF1" s="37"/>
      <c r="AG1" s="37"/>
      <c r="AH1" s="37"/>
      <c r="AI1" s="37"/>
      <c r="AJ1" s="37"/>
      <c r="AK1" s="37"/>
      <c r="AL1" s="37"/>
      <c r="AM1" s="37"/>
      <c r="AN1" s="37"/>
      <c r="AO1" s="37"/>
      <c r="AP1" s="37"/>
      <c r="AQ1" s="37"/>
      <c r="AR1" s="37"/>
    </row>
    <row r="2" spans="1:45" ht="12"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5" ht="12"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5" ht="12"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5" ht="12"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5" ht="12" customHeight="1" x14ac:dyDescent="0.2">
      <c r="A6" s="37"/>
      <c r="B6" s="138" t="s">
        <v>232</v>
      </c>
      <c r="C6" s="37"/>
      <c r="D6" s="185" t="s">
        <v>157</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row>
    <row r="7" spans="1:45"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5" ht="12"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5" ht="12"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5" ht="12" customHeight="1" x14ac:dyDescent="0.2">
      <c r="A10" s="37"/>
      <c r="B10" s="37"/>
      <c r="C10" s="37"/>
      <c r="D10" s="125" t="s">
        <v>235</v>
      </c>
      <c r="E10" s="125"/>
      <c r="F10" s="190">
        <v>2000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5" ht="12"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5" ht="12"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5" ht="12"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5" ht="12"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5" ht="12" customHeight="1" x14ac:dyDescent="0.2">
      <c r="A15" s="37"/>
      <c r="B15" s="139" t="s">
        <v>156</v>
      </c>
      <c r="C15" s="199" t="str">
        <f t="shared" ref="C15:C28" si="0">D$6&amp;"."&amp;B15</f>
        <v>Residential.Monthly Service Charge</v>
      </c>
      <c r="D15" s="200" t="s">
        <v>244</v>
      </c>
      <c r="E15" s="139"/>
      <c r="F15" s="201">
        <f>IFERROR(VLOOKUP($C15,'Proposed Rates'!$B:$J,F$11,FALSE),0)</f>
        <v>34.26</v>
      </c>
      <c r="G15" s="202">
        <f t="shared" ref="G15:G28" si="1">IF($D15="Monthly",1,IF($D15="per KWH",$F$10,0))</f>
        <v>1</v>
      </c>
      <c r="H15" s="204">
        <f t="shared" ref="H15:H28" si="2">G15*F15</f>
        <v>34.26</v>
      </c>
      <c r="I15" s="38"/>
      <c r="J15" s="201">
        <f>IFERROR(VLOOKUP($C15,'Proposed Rates'!$B:$J,J$11,FALSE),0)</f>
        <v>41.13</v>
      </c>
      <c r="K15" s="202">
        <f t="shared" ref="K15:K28" si="3">IF($D15="Monthly",1,IF($D15="per KWH",$F$10,0))</f>
        <v>1</v>
      </c>
      <c r="L15" s="204">
        <f t="shared" ref="L15:L28" si="4">K15*J15</f>
        <v>41.13</v>
      </c>
      <c r="M15" s="38"/>
      <c r="N15" s="205">
        <f t="shared" ref="N15:N48" si="5">L15-H15</f>
        <v>6.8700000000000045</v>
      </c>
      <c r="O15" s="206">
        <f t="shared" ref="O15:O48" si="6">IF((H15)=0,"",(N15/H15))</f>
        <v>0.20052539404553429</v>
      </c>
      <c r="P15" s="37"/>
      <c r="Q15" s="201">
        <f>IFERROR(VLOOKUP($C15,'Proposed Rates'!$B:$J,Q$11,FALSE),0)</f>
        <v>44.38</v>
      </c>
      <c r="R15" s="202">
        <f t="shared" ref="R15:R28" si="7">IF($D15="Monthly",1,IF($D15="per KWH",$F$10,0))</f>
        <v>1</v>
      </c>
      <c r="S15" s="204">
        <f t="shared" ref="S15:S28" si="8">R15*Q15</f>
        <v>44.38</v>
      </c>
      <c r="T15" s="38"/>
      <c r="U15" s="205">
        <f t="shared" ref="U15:U48" si="9">S15-L15</f>
        <v>3.25</v>
      </c>
      <c r="V15" s="206">
        <f t="shared" ref="V15:V48" si="10">IF((L15)=0,"",(U15/L15))</f>
        <v>7.9017748601993676E-2</v>
      </c>
      <c r="W15" s="37"/>
      <c r="X15" s="201">
        <f>IFERROR(VLOOKUP($C15,'Proposed Rates'!$B:$J,X$11,FALSE),0)</f>
        <v>47.69</v>
      </c>
      <c r="Y15" s="202">
        <f t="shared" ref="Y15:Y28" si="11">IF($D15="Monthly",1,IF($D15="per KWH",$F$10,0))</f>
        <v>1</v>
      </c>
      <c r="Z15" s="204">
        <f t="shared" ref="Z15:Z28" si="12">Y15*X15</f>
        <v>47.69</v>
      </c>
      <c r="AA15" s="38"/>
      <c r="AB15" s="205">
        <f t="shared" ref="AB15:AB48" si="13">Z15-S15</f>
        <v>3.3099999999999952</v>
      </c>
      <c r="AC15" s="206">
        <f t="shared" ref="AC15:AC48" si="14">IF((S15)=0,"",(AB15/S15))</f>
        <v>7.4583145561063435E-2</v>
      </c>
      <c r="AD15" s="37"/>
      <c r="AE15" s="201">
        <f>IFERROR(VLOOKUP($C15,'Proposed Rates'!$B:$J,AE$11,FALSE),0)</f>
        <v>50.41</v>
      </c>
      <c r="AF15" s="202">
        <f t="shared" ref="AF15:AF28" si="15">IF($D15="Monthly",1,IF($D15="per KWH",$F$10,0))</f>
        <v>1</v>
      </c>
      <c r="AG15" s="204">
        <f t="shared" ref="AG15:AG28" si="16">AF15*AE15</f>
        <v>50.41</v>
      </c>
      <c r="AH15" s="38"/>
      <c r="AI15" s="205">
        <f t="shared" ref="AI15:AI48" si="17">AG15-Z15</f>
        <v>2.7199999999999989</v>
      </c>
      <c r="AJ15" s="206">
        <f t="shared" ref="AJ15:AJ48" si="18">IF((Z15)=0,"",(AI15/Z15))</f>
        <v>5.703501782344305E-2</v>
      </c>
      <c r="AK15" s="37"/>
      <c r="AL15" s="201">
        <f>IFERROR(VLOOKUP($C15,'Proposed Rates'!$B:$J,AL$11,FALSE),0)</f>
        <v>53.15</v>
      </c>
      <c r="AM15" s="202">
        <f t="shared" ref="AM15:AM28" si="19">IF($D15="Monthly",1,IF($D15="per KWH",$F$10,0))</f>
        <v>1</v>
      </c>
      <c r="AN15" s="204">
        <f t="shared" ref="AN15:AN28" si="20">AM15*AL15</f>
        <v>53.15</v>
      </c>
      <c r="AO15" s="38"/>
      <c r="AP15" s="205">
        <f t="shared" ref="AP15:AP48" si="21">AN15-AG15</f>
        <v>2.740000000000002</v>
      </c>
      <c r="AQ15" s="206">
        <f t="shared" ref="AQ15:AQ48" si="22">IF((AG15)=0,"",(AP15/AG15))</f>
        <v>5.435429478278124E-2</v>
      </c>
      <c r="AR15" s="207"/>
    </row>
    <row r="16" spans="1:45" ht="12" customHeight="1" x14ac:dyDescent="0.2">
      <c r="A16" s="37"/>
      <c r="B16" s="139" t="s">
        <v>245</v>
      </c>
      <c r="C16" s="199" t="str">
        <f t="shared" si="0"/>
        <v>Residential.Smart Meter Rate Adder</v>
      </c>
      <c r="D16" s="200" t="s">
        <v>244</v>
      </c>
      <c r="E16" s="139"/>
      <c r="F16" s="201">
        <f>IFERROR(VLOOKUP($C16,'Proposed Rates'!$B:$J,F$11,FALSE),0)</f>
        <v>0</v>
      </c>
      <c r="G16" s="202">
        <f t="shared" si="1"/>
        <v>1</v>
      </c>
      <c r="H16" s="204">
        <f t="shared" si="2"/>
        <v>0</v>
      </c>
      <c r="I16" s="38"/>
      <c r="J16" s="201">
        <f>IFERROR(VLOOKUP($C16,'Proposed Rates'!$B:$J,J$11,FALSE),0)</f>
        <v>0</v>
      </c>
      <c r="K16" s="202">
        <f t="shared" si="3"/>
        <v>1</v>
      </c>
      <c r="L16" s="204">
        <f t="shared" si="4"/>
        <v>0</v>
      </c>
      <c r="M16" s="38"/>
      <c r="N16" s="205">
        <f t="shared" si="5"/>
        <v>0</v>
      </c>
      <c r="O16" s="206" t="str">
        <f t="shared" si="6"/>
        <v/>
      </c>
      <c r="P16" s="37"/>
      <c r="Q16" s="201">
        <f>IFERROR(VLOOKUP($C16,'Proposed Rates'!$B:$J,Q$11,FALSE),0)</f>
        <v>0</v>
      </c>
      <c r="R16" s="202">
        <f t="shared" si="7"/>
        <v>1</v>
      </c>
      <c r="S16" s="204">
        <f t="shared" si="8"/>
        <v>0</v>
      </c>
      <c r="T16" s="38"/>
      <c r="U16" s="205">
        <f t="shared" si="9"/>
        <v>0</v>
      </c>
      <c r="V16" s="206" t="str">
        <f t="shared" si="10"/>
        <v/>
      </c>
      <c r="W16" s="37"/>
      <c r="X16" s="201">
        <f>IFERROR(VLOOKUP($C16,'Proposed Rates'!$B:$J,X$11,FALSE),0)</f>
        <v>0</v>
      </c>
      <c r="Y16" s="202">
        <f t="shared" si="11"/>
        <v>1</v>
      </c>
      <c r="Z16" s="204">
        <f t="shared" si="12"/>
        <v>0</v>
      </c>
      <c r="AA16" s="38"/>
      <c r="AB16" s="205">
        <f t="shared" si="13"/>
        <v>0</v>
      </c>
      <c r="AC16" s="206" t="str">
        <f t="shared" si="14"/>
        <v/>
      </c>
      <c r="AD16" s="37"/>
      <c r="AE16" s="201">
        <f>IFERROR(VLOOKUP($C16,'Proposed Rates'!$B:$J,AE$11,FALSE),0)</f>
        <v>0</v>
      </c>
      <c r="AF16" s="202">
        <f t="shared" si="15"/>
        <v>1</v>
      </c>
      <c r="AG16" s="204">
        <f t="shared" si="16"/>
        <v>0</v>
      </c>
      <c r="AH16" s="38"/>
      <c r="AI16" s="205">
        <f t="shared" si="17"/>
        <v>0</v>
      </c>
      <c r="AJ16" s="206" t="str">
        <f t="shared" si="18"/>
        <v/>
      </c>
      <c r="AK16" s="37"/>
      <c r="AL16" s="201">
        <f>IFERROR(VLOOKUP($C16,'Proposed Rates'!$B:$J,AL$11,FALSE),0)</f>
        <v>0</v>
      </c>
      <c r="AM16" s="202">
        <f t="shared" si="19"/>
        <v>1</v>
      </c>
      <c r="AN16" s="204">
        <f t="shared" si="20"/>
        <v>0</v>
      </c>
      <c r="AO16" s="38"/>
      <c r="AP16" s="205">
        <f t="shared" si="21"/>
        <v>0</v>
      </c>
      <c r="AQ16" s="206" t="str">
        <f t="shared" si="22"/>
        <v/>
      </c>
      <c r="AR16" s="207"/>
    </row>
    <row r="17" spans="1:44" ht="12" customHeight="1" x14ac:dyDescent="0.2">
      <c r="A17" s="37"/>
      <c r="B17" s="208" t="str">
        <f>'Proposed Rates'!C115</f>
        <v>Rate Rider Calculation for PILs</v>
      </c>
      <c r="C17" s="199" t="str">
        <f t="shared" si="0"/>
        <v>Residential.Rate Rider Calculation for PILs</v>
      </c>
      <c r="D17" s="200" t="s">
        <v>246</v>
      </c>
      <c r="E17" s="139"/>
      <c r="F17" s="201">
        <f>IFERROR(VLOOKUP($C17,'Proposed Rates'!$B:$J,F$11,FALSE),0)</f>
        <v>0</v>
      </c>
      <c r="G17" s="202">
        <f t="shared" si="1"/>
        <v>2000</v>
      </c>
      <c r="H17" s="204">
        <f t="shared" si="2"/>
        <v>0</v>
      </c>
      <c r="I17" s="38"/>
      <c r="J17" s="201">
        <f>IFERROR(VLOOKUP($C17,'Proposed Rates'!$B:$J,J$11,FALSE),0)</f>
        <v>0</v>
      </c>
      <c r="K17" s="202">
        <f t="shared" si="3"/>
        <v>2000</v>
      </c>
      <c r="L17" s="204">
        <f t="shared" si="4"/>
        <v>0</v>
      </c>
      <c r="M17" s="38"/>
      <c r="N17" s="205">
        <f t="shared" si="5"/>
        <v>0</v>
      </c>
      <c r="O17" s="206" t="str">
        <f t="shared" si="6"/>
        <v/>
      </c>
      <c r="P17" s="37"/>
      <c r="Q17" s="201">
        <f>IFERROR(VLOOKUP($C17,'Proposed Rates'!$B:$J,Q$11,FALSE),0)</f>
        <v>0</v>
      </c>
      <c r="R17" s="202">
        <f t="shared" si="7"/>
        <v>2000</v>
      </c>
      <c r="S17" s="204">
        <f t="shared" si="8"/>
        <v>0</v>
      </c>
      <c r="T17" s="38"/>
      <c r="U17" s="205">
        <f t="shared" si="9"/>
        <v>0</v>
      </c>
      <c r="V17" s="206" t="str">
        <f t="shared" si="10"/>
        <v/>
      </c>
      <c r="W17" s="37"/>
      <c r="X17" s="201">
        <f>IFERROR(VLOOKUP($C17,'Proposed Rates'!$B:$J,X$11,FALSE),0)</f>
        <v>0</v>
      </c>
      <c r="Y17" s="202">
        <f t="shared" si="11"/>
        <v>2000</v>
      </c>
      <c r="Z17" s="204">
        <f t="shared" si="12"/>
        <v>0</v>
      </c>
      <c r="AA17" s="38"/>
      <c r="AB17" s="205">
        <f t="shared" si="13"/>
        <v>0</v>
      </c>
      <c r="AC17" s="206" t="str">
        <f t="shared" si="14"/>
        <v/>
      </c>
      <c r="AD17" s="37"/>
      <c r="AE17" s="201">
        <f>IFERROR(VLOOKUP($C17,'Proposed Rates'!$B:$J,AE$11,FALSE),0)</f>
        <v>0</v>
      </c>
      <c r="AF17" s="202">
        <f t="shared" si="15"/>
        <v>2000</v>
      </c>
      <c r="AG17" s="204">
        <f t="shared" si="16"/>
        <v>0</v>
      </c>
      <c r="AH17" s="38"/>
      <c r="AI17" s="205">
        <f t="shared" si="17"/>
        <v>0</v>
      </c>
      <c r="AJ17" s="206" t="str">
        <f t="shared" si="18"/>
        <v/>
      </c>
      <c r="AK17" s="37"/>
      <c r="AL17" s="201">
        <f>IFERROR(VLOOKUP($C17,'Proposed Rates'!$B:$J,AL$11,FALSE),0)</f>
        <v>0</v>
      </c>
      <c r="AM17" s="202">
        <f t="shared" si="19"/>
        <v>2000</v>
      </c>
      <c r="AN17" s="204">
        <f t="shared" si="20"/>
        <v>0</v>
      </c>
      <c r="AO17" s="38"/>
      <c r="AP17" s="205">
        <f t="shared" si="21"/>
        <v>0</v>
      </c>
      <c r="AQ17" s="206" t="str">
        <f t="shared" si="22"/>
        <v/>
      </c>
      <c r="AR17" s="207"/>
    </row>
    <row r="18" spans="1:44" ht="12" customHeight="1" x14ac:dyDescent="0.2">
      <c r="A18" s="37"/>
      <c r="B18" s="208" t="str">
        <f>'Proposed Rates'!C128</f>
        <v>Rate Rider Calculation for Generic</v>
      </c>
      <c r="C18" s="199" t="str">
        <f t="shared" si="0"/>
        <v>Residential.Rate Rider Calculation for Generic</v>
      </c>
      <c r="D18" s="200" t="s">
        <v>244</v>
      </c>
      <c r="E18" s="139"/>
      <c r="F18" s="201">
        <f>IFERROR(VLOOKUP($C18,'Proposed Rates'!$B:$J,F$11,FALSE),0)</f>
        <v>0</v>
      </c>
      <c r="G18" s="202">
        <f t="shared" si="1"/>
        <v>1</v>
      </c>
      <c r="H18" s="204">
        <f t="shared" si="2"/>
        <v>0</v>
      </c>
      <c r="I18" s="38"/>
      <c r="J18" s="201">
        <f>IFERROR(VLOOKUP($C18,'Proposed Rates'!$B:$J,J$11,FALSE),0)</f>
        <v>0</v>
      </c>
      <c r="K18" s="202">
        <f t="shared" si="3"/>
        <v>1</v>
      </c>
      <c r="L18" s="204">
        <f t="shared" si="4"/>
        <v>0</v>
      </c>
      <c r="M18" s="38"/>
      <c r="N18" s="205">
        <f t="shared" si="5"/>
        <v>0</v>
      </c>
      <c r="O18" s="206" t="str">
        <f t="shared" si="6"/>
        <v/>
      </c>
      <c r="P18" s="37"/>
      <c r="Q18" s="201">
        <f>IFERROR(VLOOKUP($C18,'Proposed Rates'!$B:$J,Q$11,FALSE),0)</f>
        <v>0</v>
      </c>
      <c r="R18" s="202">
        <f t="shared" si="7"/>
        <v>1</v>
      </c>
      <c r="S18" s="204">
        <f t="shared" si="8"/>
        <v>0</v>
      </c>
      <c r="T18" s="38"/>
      <c r="U18" s="205">
        <f t="shared" si="9"/>
        <v>0</v>
      </c>
      <c r="V18" s="206" t="str">
        <f t="shared" si="10"/>
        <v/>
      </c>
      <c r="W18" s="37"/>
      <c r="X18" s="201">
        <f>IFERROR(VLOOKUP($C18,'Proposed Rates'!$B:$J,X$11,FALSE),0)</f>
        <v>0</v>
      </c>
      <c r="Y18" s="202">
        <f t="shared" si="11"/>
        <v>1</v>
      </c>
      <c r="Z18" s="204">
        <f t="shared" si="12"/>
        <v>0</v>
      </c>
      <c r="AA18" s="38"/>
      <c r="AB18" s="205">
        <f t="shared" si="13"/>
        <v>0</v>
      </c>
      <c r="AC18" s="206" t="str">
        <f t="shared" si="14"/>
        <v/>
      </c>
      <c r="AD18" s="37"/>
      <c r="AE18" s="201">
        <f>IFERROR(VLOOKUP($C18,'Proposed Rates'!$B:$J,AE$11,FALSE),0)</f>
        <v>0</v>
      </c>
      <c r="AF18" s="202">
        <f t="shared" si="15"/>
        <v>1</v>
      </c>
      <c r="AG18" s="204">
        <f t="shared" si="16"/>
        <v>0</v>
      </c>
      <c r="AH18" s="38"/>
      <c r="AI18" s="205">
        <f t="shared" si="17"/>
        <v>0</v>
      </c>
      <c r="AJ18" s="206" t="str">
        <f t="shared" si="18"/>
        <v/>
      </c>
      <c r="AK18" s="37"/>
      <c r="AL18" s="201">
        <f>IFERROR(VLOOKUP($C18,'Proposed Rates'!$B:$J,AL$11,FALSE),0)</f>
        <v>0</v>
      </c>
      <c r="AM18" s="202">
        <f t="shared" si="19"/>
        <v>1</v>
      </c>
      <c r="AN18" s="204">
        <f t="shared" si="20"/>
        <v>0</v>
      </c>
      <c r="AO18" s="38"/>
      <c r="AP18" s="205">
        <f t="shared" si="21"/>
        <v>0</v>
      </c>
      <c r="AQ18" s="206" t="str">
        <f t="shared" si="22"/>
        <v/>
      </c>
      <c r="AR18" s="207"/>
    </row>
    <row r="19" spans="1:44" ht="12" customHeight="1" x14ac:dyDescent="0.2">
      <c r="A19" s="37"/>
      <c r="B19" s="139" t="s">
        <v>54</v>
      </c>
      <c r="C19" s="199" t="str">
        <f t="shared" si="0"/>
        <v>Residential.Distribution Volumetric Rate</v>
      </c>
      <c r="D19" s="200" t="s">
        <v>246</v>
      </c>
      <c r="E19" s="139"/>
      <c r="F19" s="201">
        <f>IFERROR(VLOOKUP($C19,'Proposed Rates'!$B:$J,F$11,FALSE),0)</f>
        <v>0</v>
      </c>
      <c r="G19" s="202">
        <f t="shared" si="1"/>
        <v>2000</v>
      </c>
      <c r="H19" s="204">
        <f t="shared" si="2"/>
        <v>0</v>
      </c>
      <c r="I19" s="38"/>
      <c r="J19" s="201">
        <f>IFERROR(VLOOKUP($C19,'Proposed Rates'!$B:$J,J$11,FALSE),0)</f>
        <v>0</v>
      </c>
      <c r="K19" s="202">
        <f t="shared" si="3"/>
        <v>2000</v>
      </c>
      <c r="L19" s="204">
        <f t="shared" si="4"/>
        <v>0</v>
      </c>
      <c r="M19" s="38"/>
      <c r="N19" s="205">
        <f t="shared" si="5"/>
        <v>0</v>
      </c>
      <c r="O19" s="206" t="str">
        <f t="shared" si="6"/>
        <v/>
      </c>
      <c r="P19" s="37"/>
      <c r="Q19" s="201">
        <f>IFERROR(VLOOKUP($C19,'Proposed Rates'!$B:$J,Q$11,FALSE),0)</f>
        <v>0</v>
      </c>
      <c r="R19" s="202">
        <f t="shared" si="7"/>
        <v>2000</v>
      </c>
      <c r="S19" s="204">
        <f t="shared" si="8"/>
        <v>0</v>
      </c>
      <c r="T19" s="38"/>
      <c r="U19" s="205">
        <f t="shared" si="9"/>
        <v>0</v>
      </c>
      <c r="V19" s="206" t="str">
        <f t="shared" si="10"/>
        <v/>
      </c>
      <c r="W19" s="37"/>
      <c r="X19" s="201">
        <f>IFERROR(VLOOKUP($C19,'Proposed Rates'!$B:$J,X$11,FALSE),0)</f>
        <v>0</v>
      </c>
      <c r="Y19" s="202">
        <f t="shared" si="11"/>
        <v>2000</v>
      </c>
      <c r="Z19" s="204">
        <f t="shared" si="12"/>
        <v>0</v>
      </c>
      <c r="AA19" s="38"/>
      <c r="AB19" s="205">
        <f t="shared" si="13"/>
        <v>0</v>
      </c>
      <c r="AC19" s="206" t="str">
        <f t="shared" si="14"/>
        <v/>
      </c>
      <c r="AD19" s="37"/>
      <c r="AE19" s="201">
        <f>IFERROR(VLOOKUP($C19,'Proposed Rates'!$B:$J,AE$11,FALSE),0)</f>
        <v>0</v>
      </c>
      <c r="AF19" s="202">
        <f t="shared" si="15"/>
        <v>2000</v>
      </c>
      <c r="AG19" s="204">
        <f t="shared" si="16"/>
        <v>0</v>
      </c>
      <c r="AH19" s="38"/>
      <c r="AI19" s="205">
        <f t="shared" si="17"/>
        <v>0</v>
      </c>
      <c r="AJ19" s="206" t="str">
        <f t="shared" si="18"/>
        <v/>
      </c>
      <c r="AK19" s="37"/>
      <c r="AL19" s="201">
        <f>IFERROR(VLOOKUP($C19,'Proposed Rates'!$B:$J,AL$11,FALSE),0)</f>
        <v>0</v>
      </c>
      <c r="AM19" s="202">
        <f t="shared" si="19"/>
        <v>2000</v>
      </c>
      <c r="AN19" s="204">
        <f t="shared" si="20"/>
        <v>0</v>
      </c>
      <c r="AO19" s="38"/>
      <c r="AP19" s="205">
        <f t="shared" si="21"/>
        <v>0</v>
      </c>
      <c r="AQ19" s="206" t="str">
        <f t="shared" si="22"/>
        <v/>
      </c>
      <c r="AR19" s="207"/>
    </row>
    <row r="20" spans="1:44" ht="12" customHeight="1" x14ac:dyDescent="0.2">
      <c r="A20" s="37"/>
      <c r="B20" s="139" t="s">
        <v>247</v>
      </c>
      <c r="C20" s="199" t="str">
        <f t="shared" si="0"/>
        <v>Residential.Smart Meter Disposition Rider</v>
      </c>
      <c r="D20" s="200" t="s">
        <v>246</v>
      </c>
      <c r="E20" s="139"/>
      <c r="F20" s="201">
        <f>IFERROR(VLOOKUP($C20,'Proposed Rates'!$B:$J,F$11,FALSE),0)</f>
        <v>0</v>
      </c>
      <c r="G20" s="202">
        <f t="shared" si="1"/>
        <v>2000</v>
      </c>
      <c r="H20" s="204">
        <f t="shared" si="2"/>
        <v>0</v>
      </c>
      <c r="I20" s="38"/>
      <c r="J20" s="201">
        <f>IFERROR(VLOOKUP($C20,'Proposed Rates'!$B:$J,J$11,FALSE),0)</f>
        <v>0</v>
      </c>
      <c r="K20" s="202">
        <f t="shared" si="3"/>
        <v>2000</v>
      </c>
      <c r="L20" s="204">
        <f t="shared" si="4"/>
        <v>0</v>
      </c>
      <c r="M20" s="38"/>
      <c r="N20" s="205">
        <f t="shared" si="5"/>
        <v>0</v>
      </c>
      <c r="O20" s="206" t="str">
        <f t="shared" si="6"/>
        <v/>
      </c>
      <c r="P20" s="37"/>
      <c r="Q20" s="201">
        <f>IFERROR(VLOOKUP($C20,'Proposed Rates'!$B:$J,Q$11,FALSE),0)</f>
        <v>0</v>
      </c>
      <c r="R20" s="202">
        <f t="shared" si="7"/>
        <v>2000</v>
      </c>
      <c r="S20" s="204">
        <f t="shared" si="8"/>
        <v>0</v>
      </c>
      <c r="T20" s="38"/>
      <c r="U20" s="205">
        <f t="shared" si="9"/>
        <v>0</v>
      </c>
      <c r="V20" s="206" t="str">
        <f t="shared" si="10"/>
        <v/>
      </c>
      <c r="W20" s="37"/>
      <c r="X20" s="201">
        <f>IFERROR(VLOOKUP($C20,'Proposed Rates'!$B:$J,X$11,FALSE),0)</f>
        <v>0</v>
      </c>
      <c r="Y20" s="202">
        <f t="shared" si="11"/>
        <v>2000</v>
      </c>
      <c r="Z20" s="204">
        <f t="shared" si="12"/>
        <v>0</v>
      </c>
      <c r="AA20" s="38"/>
      <c r="AB20" s="205">
        <f t="shared" si="13"/>
        <v>0</v>
      </c>
      <c r="AC20" s="206" t="str">
        <f t="shared" si="14"/>
        <v/>
      </c>
      <c r="AD20" s="37"/>
      <c r="AE20" s="201">
        <f>IFERROR(VLOOKUP($C20,'Proposed Rates'!$B:$J,AE$11,FALSE),0)</f>
        <v>0</v>
      </c>
      <c r="AF20" s="202">
        <f t="shared" si="15"/>
        <v>2000</v>
      </c>
      <c r="AG20" s="204">
        <f t="shared" si="16"/>
        <v>0</v>
      </c>
      <c r="AH20" s="38"/>
      <c r="AI20" s="205">
        <f t="shared" si="17"/>
        <v>0</v>
      </c>
      <c r="AJ20" s="206" t="str">
        <f t="shared" si="18"/>
        <v/>
      </c>
      <c r="AK20" s="37"/>
      <c r="AL20" s="201">
        <f>IFERROR(VLOOKUP($C20,'Proposed Rates'!$B:$J,AL$11,FALSE),0)</f>
        <v>0</v>
      </c>
      <c r="AM20" s="202">
        <f t="shared" si="19"/>
        <v>2000</v>
      </c>
      <c r="AN20" s="204">
        <f t="shared" si="20"/>
        <v>0</v>
      </c>
      <c r="AO20" s="38"/>
      <c r="AP20" s="205">
        <f t="shared" si="21"/>
        <v>0</v>
      </c>
      <c r="AQ20" s="206" t="str">
        <f t="shared" si="22"/>
        <v/>
      </c>
      <c r="AR20" s="207"/>
    </row>
    <row r="21" spans="1:44" ht="12" customHeight="1" x14ac:dyDescent="0.2">
      <c r="A21" s="37"/>
      <c r="B21" s="139" t="s">
        <v>179</v>
      </c>
      <c r="C21" s="199" t="str">
        <f t="shared" si="0"/>
        <v>Residential.LRAM Rate Rider</v>
      </c>
      <c r="D21" s="200" t="s">
        <v>244</v>
      </c>
      <c r="E21" s="139"/>
      <c r="F21" s="201">
        <f>'Proposed Rates'!E77+'Proposed Rates'!E90</f>
        <v>0.25</v>
      </c>
      <c r="G21" s="202">
        <f t="shared" si="1"/>
        <v>1</v>
      </c>
      <c r="H21" s="203">
        <f t="shared" si="2"/>
        <v>0.25</v>
      </c>
      <c r="I21" s="37"/>
      <c r="J21" s="201">
        <f>'Proposed Rates'!F77+'Proposed Rates'!F90</f>
        <v>0</v>
      </c>
      <c r="K21" s="202">
        <f t="shared" si="3"/>
        <v>1</v>
      </c>
      <c r="L21" s="204">
        <f t="shared" si="4"/>
        <v>0</v>
      </c>
      <c r="M21" s="38"/>
      <c r="N21" s="205">
        <f t="shared" si="5"/>
        <v>-0.25</v>
      </c>
      <c r="O21" s="206">
        <f t="shared" si="6"/>
        <v>-1</v>
      </c>
      <c r="P21" s="37"/>
      <c r="Q21" s="201">
        <f>'Proposed Rates'!G77+'Proposed Rates'!G90</f>
        <v>0</v>
      </c>
      <c r="R21" s="202">
        <f t="shared" si="7"/>
        <v>1</v>
      </c>
      <c r="S21" s="204">
        <f t="shared" si="8"/>
        <v>0</v>
      </c>
      <c r="T21" s="38"/>
      <c r="U21" s="205">
        <f t="shared" si="9"/>
        <v>0</v>
      </c>
      <c r="V21" s="206" t="str">
        <f t="shared" si="10"/>
        <v/>
      </c>
      <c r="W21" s="37"/>
      <c r="X21" s="201">
        <f>IFERROR(VLOOKUP($C21,'Proposed Rates'!$B:$J,X$11,FALSE),0)</f>
        <v>0</v>
      </c>
      <c r="Y21" s="202">
        <f t="shared" si="11"/>
        <v>1</v>
      </c>
      <c r="Z21" s="204">
        <f t="shared" si="12"/>
        <v>0</v>
      </c>
      <c r="AA21" s="38"/>
      <c r="AB21" s="205">
        <f t="shared" si="13"/>
        <v>0</v>
      </c>
      <c r="AC21" s="206" t="str">
        <f t="shared" si="14"/>
        <v/>
      </c>
      <c r="AD21" s="37"/>
      <c r="AE21" s="201">
        <f>IFERROR(VLOOKUP($C21,'Proposed Rates'!$B:$J,AE$11,FALSE),0)</f>
        <v>0</v>
      </c>
      <c r="AF21" s="202">
        <f t="shared" si="15"/>
        <v>1</v>
      </c>
      <c r="AG21" s="204">
        <f t="shared" si="16"/>
        <v>0</v>
      </c>
      <c r="AH21" s="38"/>
      <c r="AI21" s="205">
        <f t="shared" si="17"/>
        <v>0</v>
      </c>
      <c r="AJ21" s="206" t="str">
        <f t="shared" si="18"/>
        <v/>
      </c>
      <c r="AK21" s="37"/>
      <c r="AL21" s="201">
        <f>IFERROR(VLOOKUP($C21,'Proposed Rates'!$B:$J,AL$11,FALSE),0)</f>
        <v>0</v>
      </c>
      <c r="AM21" s="202">
        <f t="shared" si="19"/>
        <v>1</v>
      </c>
      <c r="AN21" s="204">
        <f t="shared" si="20"/>
        <v>0</v>
      </c>
      <c r="AO21" s="38"/>
      <c r="AP21" s="205">
        <f t="shared" si="21"/>
        <v>0</v>
      </c>
      <c r="AQ21" s="206" t="str">
        <f t="shared" si="22"/>
        <v/>
      </c>
      <c r="AR21" s="207"/>
    </row>
    <row r="22" spans="1:44" ht="12" customHeight="1" x14ac:dyDescent="0.2">
      <c r="A22" s="37"/>
      <c r="B22" s="208" t="s">
        <v>175</v>
      </c>
      <c r="C22" s="199" t="str">
        <f t="shared" si="0"/>
        <v>Residential.Deferral/Variance Account Disposition Rate Rider Group 2</v>
      </c>
      <c r="D22" s="200" t="s">
        <v>244</v>
      </c>
      <c r="E22" s="139"/>
      <c r="F22" s="201">
        <f>IFERROR(VLOOKUP($C22,'Proposed Rates'!$B:$J,F$11,FALSE),0)</f>
        <v>0</v>
      </c>
      <c r="G22" s="202">
        <f t="shared" si="1"/>
        <v>1</v>
      </c>
      <c r="H22" s="204">
        <f t="shared" si="2"/>
        <v>0</v>
      </c>
      <c r="I22" s="38"/>
      <c r="J22" s="201">
        <f>IFERROR(VLOOKUP($C22,'Proposed Rates'!$B:$J,J$11,FALSE),0)</f>
        <v>-0.54</v>
      </c>
      <c r="K22" s="202">
        <f t="shared" si="3"/>
        <v>1</v>
      </c>
      <c r="L22" s="204">
        <f t="shared" si="4"/>
        <v>-0.54</v>
      </c>
      <c r="M22" s="38"/>
      <c r="N22" s="205">
        <f t="shared" si="5"/>
        <v>-0.54</v>
      </c>
      <c r="O22" s="206" t="str">
        <f t="shared" si="6"/>
        <v/>
      </c>
      <c r="P22" s="37"/>
      <c r="Q22" s="201">
        <f>IFERROR(VLOOKUP($C22,'Proposed Rates'!$B:$J,Q$11,FALSE),0)</f>
        <v>0</v>
      </c>
      <c r="R22" s="202">
        <f t="shared" si="7"/>
        <v>1</v>
      </c>
      <c r="S22" s="204">
        <f t="shared" si="8"/>
        <v>0</v>
      </c>
      <c r="T22" s="38"/>
      <c r="U22" s="205">
        <f t="shared" si="9"/>
        <v>0.54</v>
      </c>
      <c r="V22" s="206">
        <f t="shared" si="10"/>
        <v>-1</v>
      </c>
      <c r="W22" s="37"/>
      <c r="X22" s="201">
        <f>IFERROR(VLOOKUP($C22,'Proposed Rates'!$B:$J,X$11,FALSE),0)</f>
        <v>0</v>
      </c>
      <c r="Y22" s="202">
        <f t="shared" si="11"/>
        <v>1</v>
      </c>
      <c r="Z22" s="204">
        <f t="shared" si="12"/>
        <v>0</v>
      </c>
      <c r="AA22" s="38"/>
      <c r="AB22" s="205">
        <f t="shared" si="13"/>
        <v>0</v>
      </c>
      <c r="AC22" s="206" t="str">
        <f t="shared" si="14"/>
        <v/>
      </c>
      <c r="AD22" s="37"/>
      <c r="AE22" s="201">
        <f>IFERROR(VLOOKUP($C22,'Proposed Rates'!$B:$J,AE$11,FALSE),0)</f>
        <v>0</v>
      </c>
      <c r="AF22" s="202">
        <f t="shared" si="15"/>
        <v>1</v>
      </c>
      <c r="AG22" s="204">
        <f t="shared" si="16"/>
        <v>0</v>
      </c>
      <c r="AH22" s="38"/>
      <c r="AI22" s="205">
        <f t="shared" si="17"/>
        <v>0</v>
      </c>
      <c r="AJ22" s="206" t="str">
        <f t="shared" si="18"/>
        <v/>
      </c>
      <c r="AK22" s="37"/>
      <c r="AL22" s="201">
        <f>IFERROR(VLOOKUP($C22,'Proposed Rates'!$B:$J,AL$11,FALSE),0)</f>
        <v>0</v>
      </c>
      <c r="AM22" s="202">
        <f t="shared" si="19"/>
        <v>1</v>
      </c>
      <c r="AN22" s="204">
        <f t="shared" si="20"/>
        <v>0</v>
      </c>
      <c r="AO22" s="38"/>
      <c r="AP22" s="205">
        <f t="shared" si="21"/>
        <v>0</v>
      </c>
      <c r="AQ22" s="206" t="str">
        <f t="shared" si="22"/>
        <v/>
      </c>
      <c r="AR22" s="207"/>
    </row>
    <row r="23" spans="1:44" ht="12" customHeight="1" x14ac:dyDescent="0.2">
      <c r="A23" s="37"/>
      <c r="B23" s="208"/>
      <c r="C23" s="199" t="str">
        <f t="shared" si="0"/>
        <v>Residential.</v>
      </c>
      <c r="D23" s="200"/>
      <c r="E23" s="139"/>
      <c r="F23" s="201">
        <f>IFERROR(VLOOKUP($C23,'Proposed Rates'!$B:$J,F$11,FALSE),0)</f>
        <v>0</v>
      </c>
      <c r="G23" s="202">
        <f t="shared" si="1"/>
        <v>0</v>
      </c>
      <c r="H23" s="204">
        <f t="shared" si="2"/>
        <v>0</v>
      </c>
      <c r="I23" s="38"/>
      <c r="J23" s="201">
        <f>IFERROR(VLOOKUP($C23,'Proposed Rates'!$B:$J,J$11,FALSE),0)</f>
        <v>0</v>
      </c>
      <c r="K23" s="202">
        <f t="shared" si="3"/>
        <v>0</v>
      </c>
      <c r="L23" s="204">
        <f t="shared" si="4"/>
        <v>0</v>
      </c>
      <c r="M23" s="38"/>
      <c r="N23" s="205">
        <f t="shared" si="5"/>
        <v>0</v>
      </c>
      <c r="O23" s="206" t="str">
        <f t="shared" si="6"/>
        <v/>
      </c>
      <c r="P23" s="37"/>
      <c r="Q23" s="201">
        <f>IFERROR(VLOOKUP($C23,'Proposed Rates'!$B:$J,Q$11,FALSE),0)</f>
        <v>0</v>
      </c>
      <c r="R23" s="202">
        <f t="shared" si="7"/>
        <v>0</v>
      </c>
      <c r="S23" s="204">
        <f t="shared" si="8"/>
        <v>0</v>
      </c>
      <c r="T23" s="38"/>
      <c r="U23" s="205">
        <f t="shared" si="9"/>
        <v>0</v>
      </c>
      <c r="V23" s="206" t="str">
        <f t="shared" si="10"/>
        <v/>
      </c>
      <c r="W23" s="37"/>
      <c r="X23" s="201">
        <f>IFERROR(VLOOKUP($C23,'Proposed Rates'!$B:$J,X$11,FALSE),0)</f>
        <v>0</v>
      </c>
      <c r="Y23" s="202">
        <f t="shared" si="11"/>
        <v>0</v>
      </c>
      <c r="Z23" s="204">
        <f t="shared" si="12"/>
        <v>0</v>
      </c>
      <c r="AA23" s="38"/>
      <c r="AB23" s="205">
        <f t="shared" si="13"/>
        <v>0</v>
      </c>
      <c r="AC23" s="206" t="str">
        <f t="shared" si="14"/>
        <v/>
      </c>
      <c r="AD23" s="37"/>
      <c r="AE23" s="201">
        <f>IFERROR(VLOOKUP($C23,'Proposed Rates'!$B:$J,AE$11,FALSE),0)</f>
        <v>0</v>
      </c>
      <c r="AF23" s="202">
        <f t="shared" si="15"/>
        <v>0</v>
      </c>
      <c r="AG23" s="204">
        <f t="shared" si="16"/>
        <v>0</v>
      </c>
      <c r="AH23" s="38"/>
      <c r="AI23" s="205">
        <f t="shared" si="17"/>
        <v>0</v>
      </c>
      <c r="AJ23" s="206" t="str">
        <f t="shared" si="18"/>
        <v/>
      </c>
      <c r="AK23" s="37"/>
      <c r="AL23" s="201">
        <f>IFERROR(VLOOKUP($C23,'Proposed Rates'!$B:$J,AL$11,FALSE),0)</f>
        <v>0</v>
      </c>
      <c r="AM23" s="202">
        <f t="shared" si="19"/>
        <v>0</v>
      </c>
      <c r="AN23" s="204">
        <f t="shared" si="20"/>
        <v>0</v>
      </c>
      <c r="AO23" s="38"/>
      <c r="AP23" s="205">
        <f t="shared" si="21"/>
        <v>0</v>
      </c>
      <c r="AQ23" s="206" t="str">
        <f t="shared" si="22"/>
        <v/>
      </c>
      <c r="AR23" s="207"/>
    </row>
    <row r="24" spans="1:44" ht="12" customHeight="1" x14ac:dyDescent="0.2">
      <c r="A24" s="37"/>
      <c r="B24" s="208"/>
      <c r="C24" s="199" t="str">
        <f t="shared" si="0"/>
        <v>Residential.</v>
      </c>
      <c r="D24" s="200"/>
      <c r="E24" s="139"/>
      <c r="F24" s="201">
        <f>IFERROR(VLOOKUP($C24,'Proposed Rates'!$B:$J,F$11,FALSE),0)</f>
        <v>0</v>
      </c>
      <c r="G24" s="202">
        <f t="shared" si="1"/>
        <v>0</v>
      </c>
      <c r="H24" s="204">
        <f t="shared" si="2"/>
        <v>0</v>
      </c>
      <c r="I24" s="38"/>
      <c r="J24" s="201">
        <f>IFERROR(VLOOKUP($C24,'Proposed Rates'!$B:$J,J$11,FALSE),0)</f>
        <v>0</v>
      </c>
      <c r="K24" s="202">
        <f t="shared" si="3"/>
        <v>0</v>
      </c>
      <c r="L24" s="204">
        <f t="shared" si="4"/>
        <v>0</v>
      </c>
      <c r="M24" s="38"/>
      <c r="N24" s="205">
        <f t="shared" si="5"/>
        <v>0</v>
      </c>
      <c r="O24" s="206" t="str">
        <f t="shared" si="6"/>
        <v/>
      </c>
      <c r="P24" s="37"/>
      <c r="Q24" s="201">
        <f>IFERROR(VLOOKUP($C24,'Proposed Rates'!$B:$J,Q$11,FALSE),0)</f>
        <v>0</v>
      </c>
      <c r="R24" s="202">
        <f t="shared" si="7"/>
        <v>0</v>
      </c>
      <c r="S24" s="204">
        <f t="shared" si="8"/>
        <v>0</v>
      </c>
      <c r="T24" s="38"/>
      <c r="U24" s="205">
        <f t="shared" si="9"/>
        <v>0</v>
      </c>
      <c r="V24" s="206" t="str">
        <f t="shared" si="10"/>
        <v/>
      </c>
      <c r="W24" s="37"/>
      <c r="X24" s="201">
        <f>IFERROR(VLOOKUP($C24,'Proposed Rates'!$B:$J,X$11,FALSE),0)</f>
        <v>0</v>
      </c>
      <c r="Y24" s="202">
        <f t="shared" si="11"/>
        <v>0</v>
      </c>
      <c r="Z24" s="204">
        <f t="shared" si="12"/>
        <v>0</v>
      </c>
      <c r="AA24" s="38"/>
      <c r="AB24" s="205">
        <f t="shared" si="13"/>
        <v>0</v>
      </c>
      <c r="AC24" s="206" t="str">
        <f t="shared" si="14"/>
        <v/>
      </c>
      <c r="AD24" s="37"/>
      <c r="AE24" s="201">
        <f>IFERROR(VLOOKUP($C24,'Proposed Rates'!$B:$J,AE$11,FALSE),0)</f>
        <v>0</v>
      </c>
      <c r="AF24" s="202">
        <f t="shared" si="15"/>
        <v>0</v>
      </c>
      <c r="AG24" s="204">
        <f t="shared" si="16"/>
        <v>0</v>
      </c>
      <c r="AH24" s="38"/>
      <c r="AI24" s="205">
        <f t="shared" si="17"/>
        <v>0</v>
      </c>
      <c r="AJ24" s="206" t="str">
        <f t="shared" si="18"/>
        <v/>
      </c>
      <c r="AK24" s="37"/>
      <c r="AL24" s="201">
        <f>IFERROR(VLOOKUP($C24,'Proposed Rates'!$B:$J,AL$11,FALSE),0)</f>
        <v>0</v>
      </c>
      <c r="AM24" s="202">
        <f t="shared" si="19"/>
        <v>0</v>
      </c>
      <c r="AN24" s="204">
        <f t="shared" si="20"/>
        <v>0</v>
      </c>
      <c r="AO24" s="38"/>
      <c r="AP24" s="205">
        <f t="shared" si="21"/>
        <v>0</v>
      </c>
      <c r="AQ24" s="206" t="str">
        <f t="shared" si="22"/>
        <v/>
      </c>
      <c r="AR24" s="207"/>
    </row>
    <row r="25" spans="1:44" ht="12" customHeight="1" x14ac:dyDescent="0.2">
      <c r="A25" s="37"/>
      <c r="B25" s="208"/>
      <c r="C25" s="199" t="str">
        <f t="shared" si="0"/>
        <v>Residential.</v>
      </c>
      <c r="D25" s="200"/>
      <c r="E25" s="139"/>
      <c r="F25" s="201">
        <f>IFERROR(VLOOKUP($C25,'Proposed Rates'!$B:$J,F$11,FALSE),0)</f>
        <v>0</v>
      </c>
      <c r="G25" s="202">
        <f t="shared" si="1"/>
        <v>0</v>
      </c>
      <c r="H25" s="204">
        <f t="shared" si="2"/>
        <v>0</v>
      </c>
      <c r="I25" s="38"/>
      <c r="J25" s="201">
        <f>IFERROR(VLOOKUP($C25,'Proposed Rates'!$B:$J,J$11,FALSE),0)</f>
        <v>0</v>
      </c>
      <c r="K25" s="202">
        <f t="shared" si="3"/>
        <v>0</v>
      </c>
      <c r="L25" s="204">
        <f t="shared" si="4"/>
        <v>0</v>
      </c>
      <c r="M25" s="38"/>
      <c r="N25" s="205">
        <f t="shared" si="5"/>
        <v>0</v>
      </c>
      <c r="O25" s="206" t="str">
        <f t="shared" si="6"/>
        <v/>
      </c>
      <c r="P25" s="37"/>
      <c r="Q25" s="201">
        <f>IFERROR(VLOOKUP($C25,'Proposed Rates'!$B:$J,Q$11,FALSE),0)</f>
        <v>0</v>
      </c>
      <c r="R25" s="202">
        <f t="shared" si="7"/>
        <v>0</v>
      </c>
      <c r="S25" s="204">
        <f t="shared" si="8"/>
        <v>0</v>
      </c>
      <c r="T25" s="38"/>
      <c r="U25" s="205">
        <f t="shared" si="9"/>
        <v>0</v>
      </c>
      <c r="V25" s="206" t="str">
        <f t="shared" si="10"/>
        <v/>
      </c>
      <c r="W25" s="37"/>
      <c r="X25" s="201">
        <f>IFERROR(VLOOKUP($C25,'Proposed Rates'!$B:$J,X$11,FALSE),0)</f>
        <v>0</v>
      </c>
      <c r="Y25" s="202">
        <f t="shared" si="11"/>
        <v>0</v>
      </c>
      <c r="Z25" s="204">
        <f t="shared" si="12"/>
        <v>0</v>
      </c>
      <c r="AA25" s="38"/>
      <c r="AB25" s="205">
        <f t="shared" si="13"/>
        <v>0</v>
      </c>
      <c r="AC25" s="206" t="str">
        <f t="shared" si="14"/>
        <v/>
      </c>
      <c r="AD25" s="37"/>
      <c r="AE25" s="201">
        <f>IFERROR(VLOOKUP($C25,'Proposed Rates'!$B:$J,AE$11,FALSE),0)</f>
        <v>0</v>
      </c>
      <c r="AF25" s="202">
        <f t="shared" si="15"/>
        <v>0</v>
      </c>
      <c r="AG25" s="204">
        <f t="shared" si="16"/>
        <v>0</v>
      </c>
      <c r="AH25" s="38"/>
      <c r="AI25" s="205">
        <f t="shared" si="17"/>
        <v>0</v>
      </c>
      <c r="AJ25" s="206" t="str">
        <f t="shared" si="18"/>
        <v/>
      </c>
      <c r="AK25" s="37"/>
      <c r="AL25" s="201">
        <f>IFERROR(VLOOKUP($C25,'Proposed Rates'!$B:$J,AL$11,FALSE),0)</f>
        <v>0</v>
      </c>
      <c r="AM25" s="202">
        <f t="shared" si="19"/>
        <v>0</v>
      </c>
      <c r="AN25" s="204">
        <f t="shared" si="20"/>
        <v>0</v>
      </c>
      <c r="AO25" s="38"/>
      <c r="AP25" s="205">
        <f t="shared" si="21"/>
        <v>0</v>
      </c>
      <c r="AQ25" s="206" t="str">
        <f t="shared" si="22"/>
        <v/>
      </c>
      <c r="AR25" s="207"/>
    </row>
    <row r="26" spans="1:44" ht="12" customHeight="1" x14ac:dyDescent="0.2">
      <c r="A26" s="37"/>
      <c r="B26" s="208"/>
      <c r="C26" s="199" t="str">
        <f t="shared" si="0"/>
        <v>Residential.</v>
      </c>
      <c r="D26" s="200"/>
      <c r="E26" s="139"/>
      <c r="F26" s="201">
        <f>IFERROR(VLOOKUP($C26,'Proposed Rates'!$B:$J,F$11,FALSE),0)</f>
        <v>0</v>
      </c>
      <c r="G26" s="202">
        <f t="shared" si="1"/>
        <v>0</v>
      </c>
      <c r="H26" s="204">
        <f t="shared" si="2"/>
        <v>0</v>
      </c>
      <c r="I26" s="38"/>
      <c r="J26" s="201">
        <f>IFERROR(VLOOKUP($C26,'Proposed Rates'!$B:$J,J$11,FALSE),0)</f>
        <v>0</v>
      </c>
      <c r="K26" s="202">
        <f t="shared" si="3"/>
        <v>0</v>
      </c>
      <c r="L26" s="204">
        <f t="shared" si="4"/>
        <v>0</v>
      </c>
      <c r="M26" s="38"/>
      <c r="N26" s="205">
        <f t="shared" si="5"/>
        <v>0</v>
      </c>
      <c r="O26" s="206" t="str">
        <f t="shared" si="6"/>
        <v/>
      </c>
      <c r="P26" s="37"/>
      <c r="Q26" s="201">
        <f>IFERROR(VLOOKUP($C26,'Proposed Rates'!$B:$J,Q$11,FALSE),0)</f>
        <v>0</v>
      </c>
      <c r="R26" s="202">
        <f t="shared" si="7"/>
        <v>0</v>
      </c>
      <c r="S26" s="204">
        <f t="shared" si="8"/>
        <v>0</v>
      </c>
      <c r="T26" s="38"/>
      <c r="U26" s="205">
        <f t="shared" si="9"/>
        <v>0</v>
      </c>
      <c r="V26" s="206" t="str">
        <f t="shared" si="10"/>
        <v/>
      </c>
      <c r="W26" s="37"/>
      <c r="X26" s="201">
        <f>IFERROR(VLOOKUP($C26,'Proposed Rates'!$B:$J,X$11,FALSE),0)</f>
        <v>0</v>
      </c>
      <c r="Y26" s="202">
        <f t="shared" si="11"/>
        <v>0</v>
      </c>
      <c r="Z26" s="204">
        <f t="shared" si="12"/>
        <v>0</v>
      </c>
      <c r="AA26" s="38"/>
      <c r="AB26" s="205">
        <f t="shared" si="13"/>
        <v>0</v>
      </c>
      <c r="AC26" s="206" t="str">
        <f t="shared" si="14"/>
        <v/>
      </c>
      <c r="AD26" s="37"/>
      <c r="AE26" s="201">
        <f>IFERROR(VLOOKUP($C26,'Proposed Rates'!$B:$J,AE$11,FALSE),0)</f>
        <v>0</v>
      </c>
      <c r="AF26" s="202">
        <f t="shared" si="15"/>
        <v>0</v>
      </c>
      <c r="AG26" s="204">
        <f t="shared" si="16"/>
        <v>0</v>
      </c>
      <c r="AH26" s="38"/>
      <c r="AI26" s="205">
        <f t="shared" si="17"/>
        <v>0</v>
      </c>
      <c r="AJ26" s="206" t="str">
        <f t="shared" si="18"/>
        <v/>
      </c>
      <c r="AK26" s="37"/>
      <c r="AL26" s="201">
        <f>IFERROR(VLOOKUP($C26,'Proposed Rates'!$B:$J,AL$11,FALSE),0)</f>
        <v>0</v>
      </c>
      <c r="AM26" s="202">
        <f t="shared" si="19"/>
        <v>0</v>
      </c>
      <c r="AN26" s="204">
        <f t="shared" si="20"/>
        <v>0</v>
      </c>
      <c r="AO26" s="38"/>
      <c r="AP26" s="205">
        <f t="shared" si="21"/>
        <v>0</v>
      </c>
      <c r="AQ26" s="206" t="str">
        <f t="shared" si="22"/>
        <v/>
      </c>
      <c r="AR26" s="207"/>
    </row>
    <row r="27" spans="1:44" ht="12" customHeight="1" x14ac:dyDescent="0.2">
      <c r="A27" s="37"/>
      <c r="B27" s="208"/>
      <c r="C27" s="199" t="str">
        <f t="shared" si="0"/>
        <v>Residential.</v>
      </c>
      <c r="D27" s="200"/>
      <c r="E27" s="139"/>
      <c r="F27" s="201">
        <f>IFERROR(VLOOKUP($C27,'Proposed Rates'!$B:$J,F$11,FALSE),0)</f>
        <v>0</v>
      </c>
      <c r="G27" s="202">
        <f t="shared" si="1"/>
        <v>0</v>
      </c>
      <c r="H27" s="204">
        <f t="shared" si="2"/>
        <v>0</v>
      </c>
      <c r="I27" s="38"/>
      <c r="J27" s="201">
        <f>IFERROR(VLOOKUP($C27,'Proposed Rates'!$B:$J,J$11,FALSE),0)</f>
        <v>0</v>
      </c>
      <c r="K27" s="202">
        <f t="shared" si="3"/>
        <v>0</v>
      </c>
      <c r="L27" s="204">
        <f t="shared" si="4"/>
        <v>0</v>
      </c>
      <c r="M27" s="38"/>
      <c r="N27" s="205">
        <f t="shared" si="5"/>
        <v>0</v>
      </c>
      <c r="O27" s="206" t="str">
        <f t="shared" si="6"/>
        <v/>
      </c>
      <c r="P27" s="37"/>
      <c r="Q27" s="201">
        <f>IFERROR(VLOOKUP($C27,'Proposed Rates'!$B:$J,Q$11,FALSE),0)</f>
        <v>0</v>
      </c>
      <c r="R27" s="202">
        <f t="shared" si="7"/>
        <v>0</v>
      </c>
      <c r="S27" s="204">
        <f t="shared" si="8"/>
        <v>0</v>
      </c>
      <c r="T27" s="38"/>
      <c r="U27" s="205">
        <f t="shared" si="9"/>
        <v>0</v>
      </c>
      <c r="V27" s="206" t="str">
        <f t="shared" si="10"/>
        <v/>
      </c>
      <c r="W27" s="37"/>
      <c r="X27" s="201">
        <f>IFERROR(VLOOKUP($C27,'Proposed Rates'!$B:$J,X$11,FALSE),0)</f>
        <v>0</v>
      </c>
      <c r="Y27" s="202">
        <f t="shared" si="11"/>
        <v>0</v>
      </c>
      <c r="Z27" s="204">
        <f t="shared" si="12"/>
        <v>0</v>
      </c>
      <c r="AA27" s="38"/>
      <c r="AB27" s="205">
        <f t="shared" si="13"/>
        <v>0</v>
      </c>
      <c r="AC27" s="206" t="str">
        <f t="shared" si="14"/>
        <v/>
      </c>
      <c r="AD27" s="37"/>
      <c r="AE27" s="201">
        <f>IFERROR(VLOOKUP($C27,'Proposed Rates'!$B:$J,AE$11,FALSE),0)</f>
        <v>0</v>
      </c>
      <c r="AF27" s="202">
        <f t="shared" si="15"/>
        <v>0</v>
      </c>
      <c r="AG27" s="204">
        <f t="shared" si="16"/>
        <v>0</v>
      </c>
      <c r="AH27" s="38"/>
      <c r="AI27" s="205">
        <f t="shared" si="17"/>
        <v>0</v>
      </c>
      <c r="AJ27" s="206" t="str">
        <f t="shared" si="18"/>
        <v/>
      </c>
      <c r="AK27" s="37"/>
      <c r="AL27" s="201">
        <f>IFERROR(VLOOKUP($C27,'Proposed Rates'!$B:$J,AL$11,FALSE),0)</f>
        <v>0</v>
      </c>
      <c r="AM27" s="202">
        <f t="shared" si="19"/>
        <v>0</v>
      </c>
      <c r="AN27" s="204">
        <f t="shared" si="20"/>
        <v>0</v>
      </c>
      <c r="AO27" s="38"/>
      <c r="AP27" s="205">
        <f t="shared" si="21"/>
        <v>0</v>
      </c>
      <c r="AQ27" s="206" t="str">
        <f t="shared" si="22"/>
        <v/>
      </c>
      <c r="AR27" s="207"/>
    </row>
    <row r="28" spans="1:44" ht="12" customHeight="1" x14ac:dyDescent="0.2">
      <c r="A28" s="37"/>
      <c r="B28" s="208"/>
      <c r="C28" s="199" t="str">
        <f t="shared" si="0"/>
        <v>Residential.</v>
      </c>
      <c r="D28" s="200"/>
      <c r="E28" s="139"/>
      <c r="F28" s="201">
        <f>IFERROR(VLOOKUP($C28,'Proposed Rates'!$B:$J,F$11,FALSE),0)</f>
        <v>0</v>
      </c>
      <c r="G28" s="202">
        <f t="shared" si="1"/>
        <v>0</v>
      </c>
      <c r="H28" s="204">
        <f t="shared" si="2"/>
        <v>0</v>
      </c>
      <c r="I28" s="38"/>
      <c r="J28" s="201">
        <f>IFERROR(VLOOKUP($C28,'Proposed Rates'!$B:$J,J$11,FALSE),0)</f>
        <v>0</v>
      </c>
      <c r="K28" s="202">
        <f t="shared" si="3"/>
        <v>0</v>
      </c>
      <c r="L28" s="204">
        <f t="shared" si="4"/>
        <v>0</v>
      </c>
      <c r="M28" s="38"/>
      <c r="N28" s="205">
        <f t="shared" si="5"/>
        <v>0</v>
      </c>
      <c r="O28" s="206" t="str">
        <f t="shared" si="6"/>
        <v/>
      </c>
      <c r="P28" s="37"/>
      <c r="Q28" s="201">
        <f>IFERROR(VLOOKUP($C28,'Proposed Rates'!$B:$J,Q$11,FALSE),0)</f>
        <v>0</v>
      </c>
      <c r="R28" s="202">
        <f t="shared" si="7"/>
        <v>0</v>
      </c>
      <c r="S28" s="204">
        <f t="shared" si="8"/>
        <v>0</v>
      </c>
      <c r="T28" s="38"/>
      <c r="U28" s="205">
        <f t="shared" si="9"/>
        <v>0</v>
      </c>
      <c r="V28" s="206" t="str">
        <f t="shared" si="10"/>
        <v/>
      </c>
      <c r="W28" s="37"/>
      <c r="X28" s="201">
        <f>IFERROR(VLOOKUP($C28,'Proposed Rates'!$B:$J,X$11,FALSE),0)</f>
        <v>0</v>
      </c>
      <c r="Y28" s="202">
        <f t="shared" si="11"/>
        <v>0</v>
      </c>
      <c r="Z28" s="204">
        <f t="shared" si="12"/>
        <v>0</v>
      </c>
      <c r="AA28" s="38"/>
      <c r="AB28" s="205">
        <f t="shared" si="13"/>
        <v>0</v>
      </c>
      <c r="AC28" s="206" t="str">
        <f t="shared" si="14"/>
        <v/>
      </c>
      <c r="AD28" s="37"/>
      <c r="AE28" s="201">
        <f>IFERROR(VLOOKUP($C28,'Proposed Rates'!$B:$J,AE$11,FALSE),0)</f>
        <v>0</v>
      </c>
      <c r="AF28" s="202">
        <f t="shared" si="15"/>
        <v>0</v>
      </c>
      <c r="AG28" s="204">
        <f t="shared" si="16"/>
        <v>0</v>
      </c>
      <c r="AH28" s="38"/>
      <c r="AI28" s="205">
        <f t="shared" si="17"/>
        <v>0</v>
      </c>
      <c r="AJ28" s="206" t="str">
        <f t="shared" si="18"/>
        <v/>
      </c>
      <c r="AK28" s="37"/>
      <c r="AL28" s="201">
        <f>IFERROR(VLOOKUP($C28,'Proposed Rates'!$B:$J,AL$11,FALSE),0)</f>
        <v>0</v>
      </c>
      <c r="AM28" s="202">
        <f t="shared" si="19"/>
        <v>0</v>
      </c>
      <c r="AN28" s="204">
        <f t="shared" si="20"/>
        <v>0</v>
      </c>
      <c r="AO28" s="38"/>
      <c r="AP28" s="205">
        <f t="shared" si="21"/>
        <v>0</v>
      </c>
      <c r="AQ28" s="206" t="str">
        <f t="shared" si="22"/>
        <v/>
      </c>
      <c r="AR28" s="207"/>
    </row>
    <row r="29" spans="1:44" ht="12" customHeight="1" x14ac:dyDescent="0.2">
      <c r="A29" s="125"/>
      <c r="B29" s="209" t="s">
        <v>248</v>
      </c>
      <c r="C29" s="210"/>
      <c r="D29" s="210"/>
      <c r="E29" s="210"/>
      <c r="F29" s="211"/>
      <c r="G29" s="212"/>
      <c r="H29" s="213">
        <f>SUM(H15:H28)</f>
        <v>34.51</v>
      </c>
      <c r="I29" s="214"/>
      <c r="J29" s="211"/>
      <c r="K29" s="212"/>
      <c r="L29" s="213">
        <f>SUM(L15:L28)</f>
        <v>40.590000000000003</v>
      </c>
      <c r="M29" s="214"/>
      <c r="N29" s="215">
        <f t="shared" si="5"/>
        <v>6.0800000000000054</v>
      </c>
      <c r="O29" s="216">
        <f t="shared" si="6"/>
        <v>0.17618081715444817</v>
      </c>
      <c r="P29" s="125"/>
      <c r="Q29" s="211"/>
      <c r="R29" s="212"/>
      <c r="S29" s="213">
        <f>SUM(S15:S28)</f>
        <v>44.38</v>
      </c>
      <c r="T29" s="214"/>
      <c r="U29" s="215">
        <f t="shared" si="9"/>
        <v>3.7899999999999991</v>
      </c>
      <c r="V29" s="216">
        <f t="shared" si="10"/>
        <v>9.3372751909337248E-2</v>
      </c>
      <c r="W29" s="125"/>
      <c r="X29" s="211"/>
      <c r="Y29" s="212"/>
      <c r="Z29" s="213">
        <f>SUM(Z15:Z28)</f>
        <v>47.69</v>
      </c>
      <c r="AA29" s="214"/>
      <c r="AB29" s="215">
        <f t="shared" si="13"/>
        <v>3.3099999999999952</v>
      </c>
      <c r="AC29" s="216">
        <f t="shared" si="14"/>
        <v>7.4583145561063435E-2</v>
      </c>
      <c r="AD29" s="125"/>
      <c r="AE29" s="211"/>
      <c r="AF29" s="212"/>
      <c r="AG29" s="213">
        <f>SUM(AG15:AG28)</f>
        <v>50.41</v>
      </c>
      <c r="AH29" s="214"/>
      <c r="AI29" s="215">
        <f t="shared" si="17"/>
        <v>2.7199999999999989</v>
      </c>
      <c r="AJ29" s="216">
        <f t="shared" si="18"/>
        <v>5.703501782344305E-2</v>
      </c>
      <c r="AK29" s="125"/>
      <c r="AL29" s="211"/>
      <c r="AM29" s="212"/>
      <c r="AN29" s="213">
        <f>SUM(AN15:AN28)</f>
        <v>53.15</v>
      </c>
      <c r="AO29" s="214"/>
      <c r="AP29" s="215">
        <f t="shared" si="21"/>
        <v>2.740000000000002</v>
      </c>
      <c r="AQ29" s="216">
        <f t="shared" si="22"/>
        <v>5.435429478278124E-2</v>
      </c>
      <c r="AR29" s="217"/>
    </row>
    <row r="30" spans="1:44" ht="12" customHeight="1" x14ac:dyDescent="0.2">
      <c r="A30" s="37"/>
      <c r="B30" s="208" t="s">
        <v>172</v>
      </c>
      <c r="C30" s="199" t="str">
        <f t="shared" ref="C30:C36" si="23">D$6&amp;"."&amp;B30</f>
        <v>Residential.DVA Disposition Rate Rider Group 1 -2025</v>
      </c>
      <c r="D30" s="200" t="s">
        <v>246</v>
      </c>
      <c r="E30" s="139"/>
      <c r="F30" s="218">
        <f>IFERROR(VLOOKUP($C30,'Proposed Rates'!$B:$J,F$11,FALSE),0)</f>
        <v>-2.0000000000000001E-4</v>
      </c>
      <c r="G30" s="219">
        <f t="shared" ref="G30:G33" si="24">IF($D30="Monthly",1,IF($D30="per KWH",$F$10,0))</f>
        <v>2000</v>
      </c>
      <c r="H30" s="204">
        <f t="shared" ref="H30:H36" si="25">G30*F30</f>
        <v>-0.4</v>
      </c>
      <c r="I30" s="38"/>
      <c r="J30" s="218">
        <f>IFERROR(VLOOKUP($C30,'Proposed Rates'!$B:$J,J$11,FALSE),0)</f>
        <v>0</v>
      </c>
      <c r="K30" s="219">
        <f t="shared" ref="K30:K33" si="26">IF($D30="Monthly",1,IF($D30="per KWH",$F$10,0))</f>
        <v>2000</v>
      </c>
      <c r="L30" s="220">
        <f t="shared" ref="L30:L36" si="27">K30*J30</f>
        <v>0</v>
      </c>
      <c r="M30" s="38"/>
      <c r="N30" s="205">
        <f t="shared" si="5"/>
        <v>0.4</v>
      </c>
      <c r="O30" s="206">
        <f t="shared" si="6"/>
        <v>-1</v>
      </c>
      <c r="P30" s="37"/>
      <c r="Q30" s="218">
        <f>IFERROR(VLOOKUP($C30,'Proposed Rates'!$B:$J,Q$11,FALSE),0)</f>
        <v>0</v>
      </c>
      <c r="R30" s="219">
        <f t="shared" ref="R30:R33" si="28">IF($D30="Monthly",1,IF($D30="per KWH",$F$10,0))</f>
        <v>2000</v>
      </c>
      <c r="S30" s="204">
        <f t="shared" ref="S30:S36" si="29">R30*Q30</f>
        <v>0</v>
      </c>
      <c r="T30" s="38"/>
      <c r="U30" s="205">
        <f t="shared" si="9"/>
        <v>0</v>
      </c>
      <c r="V30" s="206" t="str">
        <f t="shared" si="10"/>
        <v/>
      </c>
      <c r="W30" s="37"/>
      <c r="X30" s="218">
        <f>IFERROR(VLOOKUP($C30,'Proposed Rates'!$B:$J,X$11,FALSE),0)</f>
        <v>0</v>
      </c>
      <c r="Y30" s="219">
        <f t="shared" ref="Y30:Y33" si="30">IF($D30="Monthly",1,IF($D30="per KWH",$F$10,0))</f>
        <v>2000</v>
      </c>
      <c r="Z30" s="204">
        <f t="shared" ref="Z30:Z36" si="31">Y30*X30</f>
        <v>0</v>
      </c>
      <c r="AA30" s="38"/>
      <c r="AB30" s="205">
        <f t="shared" si="13"/>
        <v>0</v>
      </c>
      <c r="AC30" s="206" t="str">
        <f t="shared" si="14"/>
        <v/>
      </c>
      <c r="AD30" s="37"/>
      <c r="AE30" s="218">
        <f>IFERROR(VLOOKUP($C30,'Proposed Rates'!$B:$J,AE$11,FALSE),0)</f>
        <v>0</v>
      </c>
      <c r="AF30" s="219">
        <f t="shared" ref="AF30:AF33" si="32">IF($D30="Monthly",1,IF($D30="per KWH",$F$10,0))</f>
        <v>2000</v>
      </c>
      <c r="AG30" s="204">
        <f t="shared" ref="AG30:AG36" si="33">AF30*AE30</f>
        <v>0</v>
      </c>
      <c r="AH30" s="38"/>
      <c r="AI30" s="205">
        <f t="shared" si="17"/>
        <v>0</v>
      </c>
      <c r="AJ30" s="206" t="str">
        <f t="shared" si="18"/>
        <v/>
      </c>
      <c r="AK30" s="37"/>
      <c r="AL30" s="218">
        <f>IFERROR(VLOOKUP($C30,'Proposed Rates'!$B:$J,AL$11,FALSE),0)</f>
        <v>0</v>
      </c>
      <c r="AM30" s="219">
        <f t="shared" ref="AM30:AM33" si="34">IF($D30="Monthly",1,IF($D30="per KWH",$F$10,0))</f>
        <v>2000</v>
      </c>
      <c r="AN30" s="204">
        <f t="shared" ref="AN30:AN36" si="35">AM30*AL30</f>
        <v>0</v>
      </c>
      <c r="AO30" s="38"/>
      <c r="AP30" s="205">
        <f t="shared" si="21"/>
        <v>0</v>
      </c>
      <c r="AQ30" s="206" t="str">
        <f t="shared" si="22"/>
        <v/>
      </c>
      <c r="AR30" s="207"/>
    </row>
    <row r="31" spans="1:44" ht="12" customHeight="1" x14ac:dyDescent="0.2">
      <c r="A31" s="37"/>
      <c r="B31" s="208" t="s">
        <v>174</v>
      </c>
      <c r="C31" s="199" t="str">
        <f t="shared" si="23"/>
        <v>Residential.DVA Disposition Rate Rider Group 1 - 2024</v>
      </c>
      <c r="D31" s="200" t="s">
        <v>246</v>
      </c>
      <c r="E31" s="139"/>
      <c r="F31" s="218">
        <f>IFERROR(VLOOKUP($C31,'Proposed Rates'!$B:$J,F$11,FALSE),0)</f>
        <v>0</v>
      </c>
      <c r="G31" s="219">
        <f t="shared" si="24"/>
        <v>2000</v>
      </c>
      <c r="H31" s="302">
        <f t="shared" si="25"/>
        <v>0</v>
      </c>
      <c r="I31" s="289"/>
      <c r="J31" s="218">
        <f>IFERROR(VLOOKUP($C31,'Proposed Rates'!$B:$J,J$11,FALSE),0)</f>
        <v>0</v>
      </c>
      <c r="K31" s="219">
        <f t="shared" si="26"/>
        <v>2000</v>
      </c>
      <c r="L31" s="302">
        <f t="shared" si="27"/>
        <v>0</v>
      </c>
      <c r="M31" s="221"/>
      <c r="N31" s="205">
        <f t="shared" si="5"/>
        <v>0</v>
      </c>
      <c r="O31" s="206" t="str">
        <f t="shared" si="6"/>
        <v/>
      </c>
      <c r="P31" s="37"/>
      <c r="Q31" s="218">
        <f>IFERROR(VLOOKUP($C31,'Proposed Rates'!$B:$J,Q$11,FALSE),0)</f>
        <v>0</v>
      </c>
      <c r="R31" s="219">
        <f t="shared" si="28"/>
        <v>2000</v>
      </c>
      <c r="S31" s="302">
        <f t="shared" si="29"/>
        <v>0</v>
      </c>
      <c r="T31" s="221"/>
      <c r="U31" s="205">
        <f t="shared" si="9"/>
        <v>0</v>
      </c>
      <c r="V31" s="206" t="str">
        <f t="shared" si="10"/>
        <v/>
      </c>
      <c r="W31" s="37"/>
      <c r="X31" s="218">
        <f>IFERROR(VLOOKUP($C31,'Proposed Rates'!$B:$J,X$11,FALSE),0)</f>
        <v>0</v>
      </c>
      <c r="Y31" s="219">
        <f t="shared" si="30"/>
        <v>2000</v>
      </c>
      <c r="Z31" s="302">
        <f t="shared" si="31"/>
        <v>0</v>
      </c>
      <c r="AA31" s="221"/>
      <c r="AB31" s="205">
        <f t="shared" si="13"/>
        <v>0</v>
      </c>
      <c r="AC31" s="206" t="str">
        <f t="shared" si="14"/>
        <v/>
      </c>
      <c r="AD31" s="37"/>
      <c r="AE31" s="218">
        <f>IFERROR(VLOOKUP($C31,'Proposed Rates'!$B:$J,AE$11,FALSE),0)</f>
        <v>0</v>
      </c>
      <c r="AF31" s="219">
        <f t="shared" si="32"/>
        <v>2000</v>
      </c>
      <c r="AG31" s="302">
        <f t="shared" si="33"/>
        <v>0</v>
      </c>
      <c r="AH31" s="221"/>
      <c r="AI31" s="205">
        <f t="shared" si="17"/>
        <v>0</v>
      </c>
      <c r="AJ31" s="206" t="str">
        <f t="shared" si="18"/>
        <v/>
      </c>
      <c r="AK31" s="37"/>
      <c r="AL31" s="218">
        <f>IFERROR(VLOOKUP($C31,'Proposed Rates'!$B:$J,AL$11,FALSE),0)</f>
        <v>0</v>
      </c>
      <c r="AM31" s="219">
        <f t="shared" si="34"/>
        <v>2000</v>
      </c>
      <c r="AN31" s="302">
        <f t="shared" si="35"/>
        <v>0</v>
      </c>
      <c r="AO31" s="221"/>
      <c r="AP31" s="205">
        <f t="shared" si="21"/>
        <v>0</v>
      </c>
      <c r="AQ31" s="206" t="str">
        <f t="shared" si="22"/>
        <v/>
      </c>
      <c r="AR31" s="207"/>
    </row>
    <row r="32" spans="1:44" ht="12" customHeight="1" x14ac:dyDescent="0.2">
      <c r="A32" s="37"/>
      <c r="B32" s="208" t="s">
        <v>182</v>
      </c>
      <c r="C32" s="199" t="str">
        <f t="shared" si="23"/>
        <v>Residential.CBR Class B Rate Riders</v>
      </c>
      <c r="D32" s="200" t="s">
        <v>246</v>
      </c>
      <c r="E32" s="139"/>
      <c r="F32" s="218">
        <f>IFERROR(VLOOKUP($C32,'Proposed Rates'!$B:$J,F$11,FALSE),0)</f>
        <v>2.0000000000000001E-4</v>
      </c>
      <c r="G32" s="219">
        <f t="shared" si="24"/>
        <v>2000</v>
      </c>
      <c r="H32" s="204">
        <f t="shared" si="25"/>
        <v>0.4</v>
      </c>
      <c r="I32" s="289"/>
      <c r="J32" s="218">
        <f>IFERROR(VLOOKUP($C32,'Proposed Rates'!$B:$J,J$11,FALSE),0)</f>
        <v>0</v>
      </c>
      <c r="K32" s="219">
        <f t="shared" si="26"/>
        <v>2000</v>
      </c>
      <c r="L32" s="204">
        <f t="shared" si="27"/>
        <v>0</v>
      </c>
      <c r="M32" s="221"/>
      <c r="N32" s="205">
        <f t="shared" si="5"/>
        <v>-0.4</v>
      </c>
      <c r="O32" s="206">
        <f t="shared" si="6"/>
        <v>-1</v>
      </c>
      <c r="P32" s="37"/>
      <c r="Q32" s="218">
        <f>IFERROR(VLOOKUP($C32,'Proposed Rates'!$B:$J,Q$11,FALSE),0)</f>
        <v>0</v>
      </c>
      <c r="R32" s="219">
        <f t="shared" si="28"/>
        <v>2000</v>
      </c>
      <c r="S32" s="204">
        <f t="shared" si="29"/>
        <v>0</v>
      </c>
      <c r="T32" s="221"/>
      <c r="U32" s="205">
        <f t="shared" si="9"/>
        <v>0</v>
      </c>
      <c r="V32" s="206" t="str">
        <f t="shared" si="10"/>
        <v/>
      </c>
      <c r="W32" s="37"/>
      <c r="X32" s="218">
        <f>IFERROR(VLOOKUP($C32,'Proposed Rates'!$B:$J,X$11,FALSE),0)</f>
        <v>0</v>
      </c>
      <c r="Y32" s="219">
        <f t="shared" si="30"/>
        <v>2000</v>
      </c>
      <c r="Z32" s="204">
        <f t="shared" si="31"/>
        <v>0</v>
      </c>
      <c r="AA32" s="221"/>
      <c r="AB32" s="205">
        <f t="shared" si="13"/>
        <v>0</v>
      </c>
      <c r="AC32" s="206" t="str">
        <f t="shared" si="14"/>
        <v/>
      </c>
      <c r="AD32" s="37"/>
      <c r="AE32" s="218">
        <f>IFERROR(VLOOKUP($C32,'Proposed Rates'!$B:$J,AE$11,FALSE),0)</f>
        <v>0</v>
      </c>
      <c r="AF32" s="219">
        <f t="shared" si="32"/>
        <v>2000</v>
      </c>
      <c r="AG32" s="204">
        <f t="shared" si="33"/>
        <v>0</v>
      </c>
      <c r="AH32" s="221"/>
      <c r="AI32" s="205">
        <f t="shared" si="17"/>
        <v>0</v>
      </c>
      <c r="AJ32" s="206" t="str">
        <f t="shared" si="18"/>
        <v/>
      </c>
      <c r="AK32" s="37"/>
      <c r="AL32" s="218">
        <f>IFERROR(VLOOKUP($C32,'Proposed Rates'!$B:$J,AL$11,FALSE),0)</f>
        <v>0</v>
      </c>
      <c r="AM32" s="219">
        <f t="shared" si="34"/>
        <v>2000</v>
      </c>
      <c r="AN32" s="204">
        <f t="shared" si="35"/>
        <v>0</v>
      </c>
      <c r="AO32" s="221"/>
      <c r="AP32" s="205">
        <f t="shared" si="21"/>
        <v>0</v>
      </c>
      <c r="AQ32" s="206" t="str">
        <f t="shared" si="22"/>
        <v/>
      </c>
      <c r="AR32" s="207"/>
    </row>
    <row r="33" spans="1:44" ht="12" customHeight="1" x14ac:dyDescent="0.2">
      <c r="A33" s="37"/>
      <c r="B33" s="208" t="s">
        <v>249</v>
      </c>
      <c r="C33" s="199" t="str">
        <f t="shared" si="23"/>
        <v>Residential.GA Disposition Rate Rider-NonRPP</v>
      </c>
      <c r="D33" s="200" t="s">
        <v>246</v>
      </c>
      <c r="E33" s="139"/>
      <c r="F33" s="218">
        <f>IFERROR(VLOOKUP($C33,'Proposed Rates'!$B:$J,F$11,FALSE),0)</f>
        <v>0</v>
      </c>
      <c r="G33" s="219">
        <f t="shared" si="24"/>
        <v>2000</v>
      </c>
      <c r="H33" s="204">
        <f t="shared" si="25"/>
        <v>0</v>
      </c>
      <c r="I33" s="289"/>
      <c r="J33" s="218">
        <f>IFERROR(VLOOKUP($C33,'Proposed Rates'!$B:$J,J$11,FALSE),0)</f>
        <v>0</v>
      </c>
      <c r="K33" s="219">
        <f t="shared" si="26"/>
        <v>2000</v>
      </c>
      <c r="L33" s="204">
        <f t="shared" si="27"/>
        <v>0</v>
      </c>
      <c r="M33" s="221"/>
      <c r="N33" s="205">
        <f t="shared" si="5"/>
        <v>0</v>
      </c>
      <c r="O33" s="206" t="str">
        <f t="shared" si="6"/>
        <v/>
      </c>
      <c r="P33" s="37"/>
      <c r="Q33" s="218">
        <f>IFERROR(VLOOKUP($C33,'Proposed Rates'!$B:$J,Q$11,FALSE),0)</f>
        <v>0</v>
      </c>
      <c r="R33" s="219">
        <f t="shared" si="28"/>
        <v>2000</v>
      </c>
      <c r="S33" s="204">
        <f t="shared" si="29"/>
        <v>0</v>
      </c>
      <c r="T33" s="221"/>
      <c r="U33" s="205">
        <f t="shared" si="9"/>
        <v>0</v>
      </c>
      <c r="V33" s="206" t="str">
        <f t="shared" si="10"/>
        <v/>
      </c>
      <c r="W33" s="37"/>
      <c r="X33" s="218">
        <f>IFERROR(VLOOKUP($C33,'Proposed Rates'!$B:$J,X$11,FALSE),0)</f>
        <v>0</v>
      </c>
      <c r="Y33" s="219">
        <f t="shared" si="30"/>
        <v>2000</v>
      </c>
      <c r="Z33" s="204">
        <f t="shared" si="31"/>
        <v>0</v>
      </c>
      <c r="AA33" s="221"/>
      <c r="AB33" s="205">
        <f t="shared" si="13"/>
        <v>0</v>
      </c>
      <c r="AC33" s="206" t="str">
        <f t="shared" si="14"/>
        <v/>
      </c>
      <c r="AD33" s="37"/>
      <c r="AE33" s="218">
        <f>IFERROR(VLOOKUP($C33,'Proposed Rates'!$B:$J,AE$11,FALSE),0)</f>
        <v>0</v>
      </c>
      <c r="AF33" s="219">
        <f t="shared" si="32"/>
        <v>2000</v>
      </c>
      <c r="AG33" s="204">
        <f t="shared" si="33"/>
        <v>0</v>
      </c>
      <c r="AH33" s="221"/>
      <c r="AI33" s="205">
        <f t="shared" si="17"/>
        <v>0</v>
      </c>
      <c r="AJ33" s="206" t="str">
        <f t="shared" si="18"/>
        <v/>
      </c>
      <c r="AK33" s="37"/>
      <c r="AL33" s="218">
        <f>IFERROR(VLOOKUP($C33,'Proposed Rates'!$B:$J,AL$11,FALSE),0)</f>
        <v>0</v>
      </c>
      <c r="AM33" s="219">
        <f t="shared" si="34"/>
        <v>2000</v>
      </c>
      <c r="AN33" s="204">
        <f t="shared" si="35"/>
        <v>0</v>
      </c>
      <c r="AO33" s="221"/>
      <c r="AP33" s="205">
        <f t="shared" si="21"/>
        <v>0</v>
      </c>
      <c r="AQ33" s="206" t="str">
        <f t="shared" si="22"/>
        <v/>
      </c>
      <c r="AR33" s="207"/>
    </row>
    <row r="34" spans="1:44" ht="12" customHeight="1" x14ac:dyDescent="0.2">
      <c r="A34" s="37"/>
      <c r="B34" s="139" t="s">
        <v>207</v>
      </c>
      <c r="C34" s="199" t="str">
        <f t="shared" si="23"/>
        <v>Residential.Low Voltage Service Charge</v>
      </c>
      <c r="D34" s="200" t="s">
        <v>246</v>
      </c>
      <c r="E34" s="139"/>
      <c r="F34" s="222">
        <f>IFERROR(VLOOKUP($C34,'Proposed Rates'!$B:$J,F$11,FALSE),0)</f>
        <v>5.0000000000000002E-5</v>
      </c>
      <c r="G34" s="223">
        <f>$F$10*(1+F$63)</f>
        <v>2067.6</v>
      </c>
      <c r="H34" s="204">
        <f t="shared" si="25"/>
        <v>0.10338</v>
      </c>
      <c r="I34" s="38"/>
      <c r="J34" s="222">
        <f>IFERROR(VLOOKUP($C34,'Proposed Rates'!$B:$J,J$11,FALSE),0)</f>
        <v>6.0000000000000002E-5</v>
      </c>
      <c r="K34" s="223">
        <f>$F$10*(1+J$63)</f>
        <v>2066.3999999999996</v>
      </c>
      <c r="L34" s="204">
        <f t="shared" si="27"/>
        <v>0.12398399999999998</v>
      </c>
      <c r="M34" s="38"/>
      <c r="N34" s="205">
        <f t="shared" si="5"/>
        <v>2.0603999999999983E-2</v>
      </c>
      <c r="O34" s="206">
        <f t="shared" si="6"/>
        <v>0.19930354033662201</v>
      </c>
      <c r="P34" s="37"/>
      <c r="Q34" s="222">
        <f>IFERROR(VLOOKUP($C34,'Proposed Rates'!$B:$J,Q$11,FALSE),0)</f>
        <v>6.9999999999999994E-5</v>
      </c>
      <c r="R34" s="223">
        <f>$F$10*(1+Q$63)</f>
        <v>2066.3999999999996</v>
      </c>
      <c r="S34" s="204">
        <f t="shared" si="29"/>
        <v>0.14464799999999997</v>
      </c>
      <c r="T34" s="38"/>
      <c r="U34" s="205">
        <f t="shared" si="9"/>
        <v>2.0663999999999988E-2</v>
      </c>
      <c r="V34" s="206">
        <f t="shared" si="10"/>
        <v>0.1666666666666666</v>
      </c>
      <c r="W34" s="37"/>
      <c r="X34" s="222">
        <f>IFERROR(VLOOKUP($C34,'Proposed Rates'!$B:$J,X$11,FALSE),0)</f>
        <v>6.9999999999999994E-5</v>
      </c>
      <c r="Y34" s="223">
        <f>$F$10*(1+X$63)</f>
        <v>2066.3999999999996</v>
      </c>
      <c r="Z34" s="204">
        <f t="shared" si="31"/>
        <v>0.14464799999999997</v>
      </c>
      <c r="AA34" s="38"/>
      <c r="AB34" s="205">
        <f t="shared" si="13"/>
        <v>0</v>
      </c>
      <c r="AC34" s="206">
        <f t="shared" si="14"/>
        <v>0</v>
      </c>
      <c r="AD34" s="37"/>
      <c r="AE34" s="222">
        <f>IFERROR(VLOOKUP($C34,'Proposed Rates'!$B:$J,AE$11,FALSE),0)</f>
        <v>6.9999999999999994E-5</v>
      </c>
      <c r="AF34" s="223">
        <f>$F$10*(1+AE$63)</f>
        <v>2066.3999999999996</v>
      </c>
      <c r="AG34" s="204">
        <f t="shared" si="33"/>
        <v>0.14464799999999997</v>
      </c>
      <c r="AH34" s="38"/>
      <c r="AI34" s="205">
        <f t="shared" si="17"/>
        <v>0</v>
      </c>
      <c r="AJ34" s="206">
        <f t="shared" si="18"/>
        <v>0</v>
      </c>
      <c r="AK34" s="37"/>
      <c r="AL34" s="222">
        <f>IFERROR(VLOOKUP($C34,'Proposed Rates'!$B:$J,AL$11,FALSE),0)</f>
        <v>6.9999999999999994E-5</v>
      </c>
      <c r="AM34" s="223">
        <f>$F$10*(1+AL$63)</f>
        <v>2066.3999999999996</v>
      </c>
      <c r="AN34" s="204">
        <f t="shared" si="35"/>
        <v>0.14464799999999997</v>
      </c>
      <c r="AO34" s="38"/>
      <c r="AP34" s="205">
        <f t="shared" si="21"/>
        <v>0</v>
      </c>
      <c r="AQ34" s="206">
        <f t="shared" si="22"/>
        <v>0</v>
      </c>
      <c r="AR34" s="207"/>
    </row>
    <row r="35" spans="1:44" ht="12" customHeight="1" x14ac:dyDescent="0.2">
      <c r="A35" s="37"/>
      <c r="B35" s="139" t="s">
        <v>250</v>
      </c>
      <c r="C35" s="199" t="str">
        <f t="shared" si="23"/>
        <v>Residential.Line Losses on Cost of Power</v>
      </c>
      <c r="D35" s="200" t="s">
        <v>246</v>
      </c>
      <c r="E35" s="139"/>
      <c r="F35" s="224">
        <f>'Proposed Rates'!$K$249*F$44+'Proposed Rates'!$K$250*F$45+'Proposed Rates'!$K$251*F$46</f>
        <v>9.9039999999999989E-2</v>
      </c>
      <c r="G35" s="225">
        <f>$F$10*(1+F$63)-$F$10</f>
        <v>67.599999999999909</v>
      </c>
      <c r="H35" s="204">
        <f t="shared" si="25"/>
        <v>6.69510399999999</v>
      </c>
      <c r="I35" s="38"/>
      <c r="J35" s="224">
        <f>'Proposed Rates'!$K$249*J$44+'Proposed Rates'!$K$250*J$45+'Proposed Rates'!$K$251*J$46</f>
        <v>9.9039999999999989E-2</v>
      </c>
      <c r="K35" s="225">
        <f>$F$10*(1+J$63)-$F$10</f>
        <v>66.399999999999636</v>
      </c>
      <c r="L35" s="204">
        <f t="shared" si="27"/>
        <v>6.5762559999999635</v>
      </c>
      <c r="M35" s="38"/>
      <c r="N35" s="205">
        <f t="shared" si="5"/>
        <v>-0.11884800000002649</v>
      </c>
      <c r="O35" s="206">
        <f t="shared" si="6"/>
        <v>-1.7751479289944812E-2</v>
      </c>
      <c r="P35" s="37"/>
      <c r="Q35" s="224">
        <f>'Proposed Rates'!$K$249*Q$44+'Proposed Rates'!$K$250*Q$45+'Proposed Rates'!$K$251*Q$46</f>
        <v>9.9039999999999989E-2</v>
      </c>
      <c r="R35" s="225">
        <f>$F$10*(1+Q$63)-$F$10</f>
        <v>66.399999999999636</v>
      </c>
      <c r="S35" s="204">
        <f t="shared" si="29"/>
        <v>6.5762559999999635</v>
      </c>
      <c r="T35" s="38"/>
      <c r="U35" s="205">
        <f t="shared" si="9"/>
        <v>0</v>
      </c>
      <c r="V35" s="206">
        <f t="shared" si="10"/>
        <v>0</v>
      </c>
      <c r="W35" s="37"/>
      <c r="X35" s="224">
        <f>'Proposed Rates'!$K$249*X$44+'Proposed Rates'!$K$250*X$45+'Proposed Rates'!$K$251*X$46</f>
        <v>9.9039999999999989E-2</v>
      </c>
      <c r="Y35" s="225">
        <f>$F$10*(1+X$63)-$F$10</f>
        <v>66.399999999999636</v>
      </c>
      <c r="Z35" s="204">
        <f t="shared" si="31"/>
        <v>6.5762559999999635</v>
      </c>
      <c r="AA35" s="38"/>
      <c r="AB35" s="205">
        <f t="shared" si="13"/>
        <v>0</v>
      </c>
      <c r="AC35" s="206">
        <f t="shared" si="14"/>
        <v>0</v>
      </c>
      <c r="AD35" s="37"/>
      <c r="AE35" s="224">
        <f>'Proposed Rates'!$K$249*AE$44+'Proposed Rates'!$K$250*AE$45+'Proposed Rates'!$K$251*AE$46</f>
        <v>9.9039999999999989E-2</v>
      </c>
      <c r="AF35" s="225">
        <f>$F$10*(1+AE$63)-$F$10</f>
        <v>66.399999999999636</v>
      </c>
      <c r="AG35" s="204">
        <f t="shared" si="33"/>
        <v>6.5762559999999635</v>
      </c>
      <c r="AH35" s="38"/>
      <c r="AI35" s="205">
        <f t="shared" si="17"/>
        <v>0</v>
      </c>
      <c r="AJ35" s="206">
        <f t="shared" si="18"/>
        <v>0</v>
      </c>
      <c r="AK35" s="37"/>
      <c r="AL35" s="224">
        <f>'Proposed Rates'!$K$249*AL$44+'Proposed Rates'!$K$250*AL$45+'Proposed Rates'!$K$251*AL$46</f>
        <v>9.9039999999999989E-2</v>
      </c>
      <c r="AM35" s="225">
        <f>$F$10*(1+AL$63)-$F$10</f>
        <v>66.399999999999636</v>
      </c>
      <c r="AN35" s="204">
        <f t="shared" si="35"/>
        <v>6.5762559999999635</v>
      </c>
      <c r="AO35" s="38"/>
      <c r="AP35" s="205">
        <f t="shared" si="21"/>
        <v>0</v>
      </c>
      <c r="AQ35" s="206">
        <f t="shared" si="22"/>
        <v>0</v>
      </c>
      <c r="AR35" s="207"/>
    </row>
    <row r="36" spans="1:44" ht="12" customHeight="1" x14ac:dyDescent="0.2">
      <c r="A36" s="37"/>
      <c r="B36" s="139" t="s">
        <v>209</v>
      </c>
      <c r="C36" s="199" t="str">
        <f t="shared" si="23"/>
        <v>Residential.Smart Meter Entity Charge</v>
      </c>
      <c r="D36" s="200" t="s">
        <v>244</v>
      </c>
      <c r="E36" s="139"/>
      <c r="F36" s="201">
        <f>IFERROR(VLOOKUP($C36,'Proposed Rates'!$B:$J,F$11,FALSE),0)</f>
        <v>0.42</v>
      </c>
      <c r="G36" s="219">
        <f>IF($D36="Monthly",1,IF($D36="per KWH",$F$10,0))</f>
        <v>1</v>
      </c>
      <c r="H36" s="204">
        <f t="shared" si="25"/>
        <v>0.42</v>
      </c>
      <c r="I36" s="38"/>
      <c r="J36" s="201">
        <f>IFERROR(VLOOKUP($C36,'Proposed Rates'!$B:$J,J$11,FALSE),0)</f>
        <v>0.42</v>
      </c>
      <c r="K36" s="219">
        <f>IF($D36="Monthly",1,IF($D36="per KWH",$F$10,0))</f>
        <v>1</v>
      </c>
      <c r="L36" s="204">
        <f t="shared" si="27"/>
        <v>0.42</v>
      </c>
      <c r="M36" s="38"/>
      <c r="N36" s="205">
        <f t="shared" si="5"/>
        <v>0</v>
      </c>
      <c r="O36" s="206">
        <f t="shared" si="6"/>
        <v>0</v>
      </c>
      <c r="P36" s="37"/>
      <c r="Q36" s="201">
        <f>IFERROR(VLOOKUP($C36,'Proposed Rates'!$B:$J,Q$11,FALSE),0)</f>
        <v>0.42</v>
      </c>
      <c r="R36" s="219">
        <f>IF($D36="Monthly",1,IF($D36="per KWH",$F$10,0))</f>
        <v>1</v>
      </c>
      <c r="S36" s="204">
        <f t="shared" si="29"/>
        <v>0.42</v>
      </c>
      <c r="T36" s="38"/>
      <c r="U36" s="205">
        <f t="shared" si="9"/>
        <v>0</v>
      </c>
      <c r="V36" s="206">
        <f t="shared" si="10"/>
        <v>0</v>
      </c>
      <c r="W36" s="37"/>
      <c r="X36" s="201">
        <f>IFERROR(VLOOKUP($C36,'Proposed Rates'!$B:$J,X$11,FALSE),0)</f>
        <v>0.43</v>
      </c>
      <c r="Y36" s="219">
        <f>IF($D36="Monthly",1,IF($D36="per KWH",$F$10,0))</f>
        <v>1</v>
      </c>
      <c r="Z36" s="204">
        <f t="shared" si="31"/>
        <v>0.43</v>
      </c>
      <c r="AA36" s="38"/>
      <c r="AB36" s="205">
        <f t="shared" si="13"/>
        <v>1.0000000000000009E-2</v>
      </c>
      <c r="AC36" s="206">
        <f t="shared" si="14"/>
        <v>2.3809523809523832E-2</v>
      </c>
      <c r="AD36" s="37"/>
      <c r="AE36" s="201">
        <f>IFERROR(VLOOKUP($C36,'Proposed Rates'!$B:$J,AE$11,FALSE),0)</f>
        <v>0.44</v>
      </c>
      <c r="AF36" s="219">
        <f>IF($D36="Monthly",1,IF($D36="per KWH",$F$10,0))</f>
        <v>1</v>
      </c>
      <c r="AG36" s="204">
        <f t="shared" si="33"/>
        <v>0.44</v>
      </c>
      <c r="AH36" s="38"/>
      <c r="AI36" s="205">
        <f t="shared" si="17"/>
        <v>1.0000000000000009E-2</v>
      </c>
      <c r="AJ36" s="206">
        <f t="shared" si="18"/>
        <v>2.3255813953488393E-2</v>
      </c>
      <c r="AK36" s="37"/>
      <c r="AL36" s="201">
        <f>IFERROR(VLOOKUP($C36,'Proposed Rates'!$B:$J,AL$11,FALSE),0)</f>
        <v>0.45</v>
      </c>
      <c r="AM36" s="219">
        <f>IF($D36="Monthly",1,IF($D36="per KWH",$F$10,0))</f>
        <v>1</v>
      </c>
      <c r="AN36" s="204">
        <f t="shared" si="35"/>
        <v>0.45</v>
      </c>
      <c r="AO36" s="38"/>
      <c r="AP36" s="205">
        <f t="shared" si="21"/>
        <v>1.0000000000000009E-2</v>
      </c>
      <c r="AQ36" s="206">
        <f t="shared" si="22"/>
        <v>2.2727272727272749E-2</v>
      </c>
      <c r="AR36" s="207"/>
    </row>
    <row r="37" spans="1:44" ht="12" customHeight="1" x14ac:dyDescent="0.2">
      <c r="A37" s="37"/>
      <c r="B37" s="209" t="s">
        <v>251</v>
      </c>
      <c r="C37" s="226"/>
      <c r="D37" s="226"/>
      <c r="E37" s="226"/>
      <c r="F37" s="227"/>
      <c r="G37" s="228"/>
      <c r="H37" s="213">
        <f>SUM(H30:H36)+H29</f>
        <v>41.728483999999987</v>
      </c>
      <c r="I37" s="229"/>
      <c r="J37" s="227"/>
      <c r="K37" s="228"/>
      <c r="L37" s="213">
        <f>SUM(L30:L36)+L29</f>
        <v>47.71023999999997</v>
      </c>
      <c r="M37" s="229"/>
      <c r="N37" s="215">
        <f t="shared" si="5"/>
        <v>5.981755999999983</v>
      </c>
      <c r="O37" s="216">
        <f t="shared" si="6"/>
        <v>0.14334946843503793</v>
      </c>
      <c r="P37" s="37"/>
      <c r="Q37" s="227"/>
      <c r="R37" s="228"/>
      <c r="S37" s="213">
        <f>SUM(S30:S36)+S29</f>
        <v>51.520903999999966</v>
      </c>
      <c r="T37" s="229"/>
      <c r="U37" s="215">
        <f t="shared" si="9"/>
        <v>3.8106639999999956</v>
      </c>
      <c r="V37" s="216">
        <f t="shared" si="10"/>
        <v>7.9870987863402035E-2</v>
      </c>
      <c r="W37" s="37"/>
      <c r="X37" s="227"/>
      <c r="Y37" s="228"/>
      <c r="Z37" s="213">
        <f>SUM(Z30:Z36)+Z29</f>
        <v>54.840903999999959</v>
      </c>
      <c r="AA37" s="229"/>
      <c r="AB37" s="215">
        <f t="shared" si="13"/>
        <v>3.3199999999999932</v>
      </c>
      <c r="AC37" s="216">
        <f t="shared" si="14"/>
        <v>6.4439863089358743E-2</v>
      </c>
      <c r="AD37" s="37"/>
      <c r="AE37" s="227"/>
      <c r="AF37" s="228"/>
      <c r="AG37" s="213">
        <f>SUM(AG30:AG36)+AG29</f>
        <v>57.570903999999963</v>
      </c>
      <c r="AH37" s="229"/>
      <c r="AI37" s="215">
        <f t="shared" si="17"/>
        <v>2.730000000000004</v>
      </c>
      <c r="AJ37" s="216">
        <f t="shared" si="18"/>
        <v>4.9780361023954056E-2</v>
      </c>
      <c r="AK37" s="37"/>
      <c r="AL37" s="227"/>
      <c r="AM37" s="228"/>
      <c r="AN37" s="213">
        <f>SUM(AN30:AN36)+AN29</f>
        <v>60.320903999999963</v>
      </c>
      <c r="AO37" s="229"/>
      <c r="AP37" s="215">
        <f t="shared" si="21"/>
        <v>2.75</v>
      </c>
      <c r="AQ37" s="216">
        <f t="shared" si="22"/>
        <v>4.7767184618118935E-2</v>
      </c>
      <c r="AR37" s="217"/>
    </row>
    <row r="38" spans="1:44" ht="12" customHeight="1" x14ac:dyDescent="0.2">
      <c r="A38" s="37"/>
      <c r="B38" s="38" t="s">
        <v>193</v>
      </c>
      <c r="C38" s="199" t="str">
        <f t="shared" ref="C38:C39" si="36">D$6&amp;"."&amp;B38</f>
        <v>Residential.RTSR - Network</v>
      </c>
      <c r="D38" s="230" t="s">
        <v>246</v>
      </c>
      <c r="E38" s="38"/>
      <c r="F38" s="218">
        <f>IFERROR(VLOOKUP($C38,'Proposed Rates'!$B:$J,F$11,FALSE),0)</f>
        <v>1.26E-2</v>
      </c>
      <c r="G38" s="223">
        <f t="shared" ref="G38:G39" si="37">$F$10*(1+F$63)</f>
        <v>2067.6</v>
      </c>
      <c r="H38" s="204">
        <f t="shared" ref="H38:H39" si="38">G38*F38</f>
        <v>26.051759999999998</v>
      </c>
      <c r="I38" s="38"/>
      <c r="J38" s="218">
        <f>IFERROR(VLOOKUP($C38,'Proposed Rates'!$B:$J,J$11,FALSE),0)</f>
        <v>1.3299999999999999E-2</v>
      </c>
      <c r="K38" s="223">
        <f t="shared" ref="K38:K39" si="39">$F$10*(1+J$63)</f>
        <v>2066.3999999999996</v>
      </c>
      <c r="L38" s="204">
        <f t="shared" ref="L38:L39" si="40">K38*J38</f>
        <v>27.483119999999992</v>
      </c>
      <c r="M38" s="38"/>
      <c r="N38" s="205">
        <f t="shared" si="5"/>
        <v>1.4313599999999944</v>
      </c>
      <c r="O38" s="206">
        <f t="shared" si="6"/>
        <v>5.494292899980633E-2</v>
      </c>
      <c r="P38" s="37"/>
      <c r="Q38" s="218">
        <f>IFERROR(VLOOKUP($C38,'Proposed Rates'!$B:$J,Q$11,FALSE),0)</f>
        <v>1.3299999999999999E-2</v>
      </c>
      <c r="R38" s="223">
        <f t="shared" ref="R38:R39" si="41">$F$10*(1+Q$63)</f>
        <v>2066.3999999999996</v>
      </c>
      <c r="S38" s="204">
        <f t="shared" ref="S38:S39" si="42">R38*Q38</f>
        <v>27.483119999999992</v>
      </c>
      <c r="T38" s="38"/>
      <c r="U38" s="205">
        <f t="shared" si="9"/>
        <v>0</v>
      </c>
      <c r="V38" s="206">
        <f t="shared" si="10"/>
        <v>0</v>
      </c>
      <c r="W38" s="37"/>
      <c r="X38" s="218">
        <f>IFERROR(VLOOKUP($C38,'Proposed Rates'!$B:$J,X$11,FALSE),0)</f>
        <v>1.3299999999999999E-2</v>
      </c>
      <c r="Y38" s="223">
        <f t="shared" ref="Y38:Y39" si="43">$F$10*(1+X$63)</f>
        <v>2066.3999999999996</v>
      </c>
      <c r="Z38" s="204">
        <f t="shared" ref="Z38:Z39" si="44">Y38*X38</f>
        <v>27.483119999999992</v>
      </c>
      <c r="AA38" s="38"/>
      <c r="AB38" s="205">
        <f t="shared" si="13"/>
        <v>0</v>
      </c>
      <c r="AC38" s="206">
        <f t="shared" si="14"/>
        <v>0</v>
      </c>
      <c r="AD38" s="37"/>
      <c r="AE38" s="218">
        <f>IFERROR(VLOOKUP($C38,'Proposed Rates'!$B:$J,AE$11,FALSE),0)</f>
        <v>1.3299999999999999E-2</v>
      </c>
      <c r="AF38" s="223">
        <f t="shared" ref="AF38:AF39" si="45">$F$10*(1+AE$63)</f>
        <v>2066.3999999999996</v>
      </c>
      <c r="AG38" s="204">
        <f t="shared" ref="AG38:AG39" si="46">AF38*AE38</f>
        <v>27.483119999999992</v>
      </c>
      <c r="AH38" s="38"/>
      <c r="AI38" s="205">
        <f t="shared" si="17"/>
        <v>0</v>
      </c>
      <c r="AJ38" s="206">
        <f t="shared" si="18"/>
        <v>0</v>
      </c>
      <c r="AK38" s="37"/>
      <c r="AL38" s="218">
        <f>IFERROR(VLOOKUP($C38,'Proposed Rates'!$B:$J,AL$11,FALSE),0)</f>
        <v>1.3299999999999999E-2</v>
      </c>
      <c r="AM38" s="223">
        <f t="shared" ref="AM38:AM39" si="47">$F$10*(1+AL$63)</f>
        <v>2066.3999999999996</v>
      </c>
      <c r="AN38" s="204">
        <f t="shared" ref="AN38:AN39" si="48">AM38*AL38</f>
        <v>27.483119999999992</v>
      </c>
      <c r="AO38" s="38"/>
      <c r="AP38" s="205">
        <f t="shared" si="21"/>
        <v>0</v>
      </c>
      <c r="AQ38" s="206">
        <f t="shared" si="22"/>
        <v>0</v>
      </c>
      <c r="AR38" s="207"/>
    </row>
    <row r="39" spans="1:44" ht="12" customHeight="1" x14ac:dyDescent="0.2">
      <c r="A39" s="37"/>
      <c r="B39" s="38" t="s">
        <v>194</v>
      </c>
      <c r="C39" s="199" t="str">
        <f t="shared" si="36"/>
        <v>Residential.RTSR - Line and Transformation Connection</v>
      </c>
      <c r="D39" s="230" t="s">
        <v>246</v>
      </c>
      <c r="E39" s="38"/>
      <c r="F39" s="218">
        <f>IFERROR(VLOOKUP($C39,'Proposed Rates'!$B:$J,F$11,FALSE),0)</f>
        <v>7.1999999999999998E-3</v>
      </c>
      <c r="G39" s="223">
        <f t="shared" si="37"/>
        <v>2067.6</v>
      </c>
      <c r="H39" s="204">
        <f t="shared" si="38"/>
        <v>14.886719999999999</v>
      </c>
      <c r="I39" s="38"/>
      <c r="J39" s="218">
        <f>IFERROR(VLOOKUP($C39,'Proposed Rates'!$B:$J,J$11,FALSE),0)</f>
        <v>7.4000000000000003E-3</v>
      </c>
      <c r="K39" s="223">
        <f t="shared" si="39"/>
        <v>2066.3999999999996</v>
      </c>
      <c r="L39" s="204">
        <f t="shared" si="40"/>
        <v>15.291359999999997</v>
      </c>
      <c r="M39" s="38"/>
      <c r="N39" s="205">
        <f t="shared" si="5"/>
        <v>0.40463999999999878</v>
      </c>
      <c r="O39" s="206">
        <f t="shared" si="6"/>
        <v>2.7181272973495763E-2</v>
      </c>
      <c r="P39" s="37"/>
      <c r="Q39" s="218">
        <f>IFERROR(VLOOKUP($C39,'Proposed Rates'!$B:$J,Q$11,FALSE),0)</f>
        <v>7.4000000000000003E-3</v>
      </c>
      <c r="R39" s="223">
        <f t="shared" si="41"/>
        <v>2066.3999999999996</v>
      </c>
      <c r="S39" s="204">
        <f t="shared" si="42"/>
        <v>15.291359999999997</v>
      </c>
      <c r="T39" s="38"/>
      <c r="U39" s="205">
        <f t="shared" si="9"/>
        <v>0</v>
      </c>
      <c r="V39" s="206">
        <f t="shared" si="10"/>
        <v>0</v>
      </c>
      <c r="W39" s="37"/>
      <c r="X39" s="218">
        <f>IFERROR(VLOOKUP($C39,'Proposed Rates'!$B:$J,X$11,FALSE),0)</f>
        <v>7.4000000000000003E-3</v>
      </c>
      <c r="Y39" s="223">
        <f t="shared" si="43"/>
        <v>2066.3999999999996</v>
      </c>
      <c r="Z39" s="204">
        <f t="shared" si="44"/>
        <v>15.291359999999997</v>
      </c>
      <c r="AA39" s="38"/>
      <c r="AB39" s="205">
        <f t="shared" si="13"/>
        <v>0</v>
      </c>
      <c r="AC39" s="206">
        <f t="shared" si="14"/>
        <v>0</v>
      </c>
      <c r="AD39" s="37"/>
      <c r="AE39" s="218">
        <f>IFERROR(VLOOKUP($C39,'Proposed Rates'!$B:$J,AE$11,FALSE),0)</f>
        <v>7.4000000000000003E-3</v>
      </c>
      <c r="AF39" s="223">
        <f t="shared" si="45"/>
        <v>2066.3999999999996</v>
      </c>
      <c r="AG39" s="204">
        <f t="shared" si="46"/>
        <v>15.291359999999997</v>
      </c>
      <c r="AH39" s="38"/>
      <c r="AI39" s="205">
        <f t="shared" si="17"/>
        <v>0</v>
      </c>
      <c r="AJ39" s="206">
        <f t="shared" si="18"/>
        <v>0</v>
      </c>
      <c r="AK39" s="37"/>
      <c r="AL39" s="218">
        <f>IFERROR(VLOOKUP($C39,'Proposed Rates'!$B:$J,AL$11,FALSE),0)</f>
        <v>7.4000000000000003E-3</v>
      </c>
      <c r="AM39" s="223">
        <f t="shared" si="47"/>
        <v>2066.3999999999996</v>
      </c>
      <c r="AN39" s="204">
        <f t="shared" si="48"/>
        <v>15.291359999999997</v>
      </c>
      <c r="AO39" s="38"/>
      <c r="AP39" s="205">
        <f t="shared" si="21"/>
        <v>0</v>
      </c>
      <c r="AQ39" s="206">
        <f t="shared" si="22"/>
        <v>0</v>
      </c>
      <c r="AR39" s="207"/>
    </row>
    <row r="40" spans="1:44" ht="12" customHeight="1" x14ac:dyDescent="0.2">
      <c r="A40" s="37"/>
      <c r="B40" s="209" t="s">
        <v>252</v>
      </c>
      <c r="C40" s="231"/>
      <c r="D40" s="231"/>
      <c r="E40" s="231"/>
      <c r="F40" s="232"/>
      <c r="G40" s="233"/>
      <c r="H40" s="213">
        <f>SUM(H37:H39)</f>
        <v>82.666963999999979</v>
      </c>
      <c r="I40" s="214"/>
      <c r="J40" s="232"/>
      <c r="K40" s="233"/>
      <c r="L40" s="213">
        <f>SUM(L37:L39)</f>
        <v>90.484719999999953</v>
      </c>
      <c r="M40" s="214"/>
      <c r="N40" s="215">
        <f t="shared" si="5"/>
        <v>7.8177559999999744</v>
      </c>
      <c r="O40" s="216">
        <f t="shared" si="6"/>
        <v>9.4569288887880007E-2</v>
      </c>
      <c r="P40" s="37"/>
      <c r="Q40" s="232"/>
      <c r="R40" s="233"/>
      <c r="S40" s="213">
        <f>SUM(S37:S39)</f>
        <v>94.295383999999956</v>
      </c>
      <c r="T40" s="214"/>
      <c r="U40" s="215">
        <f t="shared" si="9"/>
        <v>3.8106640000000027</v>
      </c>
      <c r="V40" s="216">
        <f t="shared" si="10"/>
        <v>4.2113895031116906E-2</v>
      </c>
      <c r="W40" s="37"/>
      <c r="X40" s="232"/>
      <c r="Y40" s="233"/>
      <c r="Z40" s="213">
        <f>SUM(Z37:Z39)</f>
        <v>97.615383999999949</v>
      </c>
      <c r="AA40" s="214"/>
      <c r="AB40" s="215">
        <f t="shared" si="13"/>
        <v>3.3199999999999932</v>
      </c>
      <c r="AC40" s="216">
        <f t="shared" si="14"/>
        <v>3.5208510312657454E-2</v>
      </c>
      <c r="AD40" s="37"/>
      <c r="AE40" s="232"/>
      <c r="AF40" s="233"/>
      <c r="AG40" s="213">
        <f>SUM(AG37:AG39)</f>
        <v>100.34538399999995</v>
      </c>
      <c r="AH40" s="214"/>
      <c r="AI40" s="215">
        <f t="shared" si="17"/>
        <v>2.730000000000004</v>
      </c>
      <c r="AJ40" s="216">
        <f t="shared" si="18"/>
        <v>2.7966903249594402E-2</v>
      </c>
      <c r="AK40" s="37"/>
      <c r="AL40" s="232"/>
      <c r="AM40" s="233"/>
      <c r="AN40" s="213">
        <f>SUM(AN37:AN39)</f>
        <v>103.09538399999995</v>
      </c>
      <c r="AO40" s="214"/>
      <c r="AP40" s="215">
        <f t="shared" si="21"/>
        <v>2.75</v>
      </c>
      <c r="AQ40" s="216">
        <f t="shared" si="22"/>
        <v>2.7405346318670736E-2</v>
      </c>
      <c r="AR40" s="217"/>
    </row>
    <row r="41" spans="1:44" ht="12" customHeight="1" x14ac:dyDescent="0.2">
      <c r="A41" s="37"/>
      <c r="B41" s="139" t="s">
        <v>195</v>
      </c>
      <c r="C41" s="199" t="str">
        <f t="shared" ref="C41:C48" si="49">D$6&amp;"."&amp;B41</f>
        <v>Residential.Wholesale Market Service Charge (WMSC)</v>
      </c>
      <c r="D41" s="200" t="s">
        <v>246</v>
      </c>
      <c r="E41" s="139"/>
      <c r="F41" s="218">
        <f>IFERROR(VLOOKUP($C41,'Proposed Rates'!$B:$J,F$11,FALSE),0)</f>
        <v>4.4999999999999997E-3</v>
      </c>
      <c r="G41" s="223">
        <f t="shared" ref="G41:G42" si="50">$F$10*(1+F$63)</f>
        <v>2067.6</v>
      </c>
      <c r="H41" s="204">
        <f t="shared" ref="H41:H48" si="51">G41*F41</f>
        <v>9.304199999999998</v>
      </c>
      <c r="I41" s="38"/>
      <c r="J41" s="218">
        <f>IFERROR(VLOOKUP($C41,'Proposed Rates'!$B:$J,J$11,FALSE),0)</f>
        <v>4.4999999999999997E-3</v>
      </c>
      <c r="K41" s="223">
        <f t="shared" ref="K41:K42" si="52">$F$10*(1+J$63)</f>
        <v>2066.3999999999996</v>
      </c>
      <c r="L41" s="204">
        <f t="shared" ref="L41:L48" si="53">K41*J41</f>
        <v>9.2987999999999982</v>
      </c>
      <c r="M41" s="38"/>
      <c r="N41" s="205">
        <f t="shared" si="5"/>
        <v>-5.3999999999998494E-3</v>
      </c>
      <c r="O41" s="206">
        <f t="shared" si="6"/>
        <v>-5.8038305281484176E-4</v>
      </c>
      <c r="P41" s="37"/>
      <c r="Q41" s="218">
        <f>IFERROR(VLOOKUP($C41,'Proposed Rates'!$B:$J,Q$11,FALSE),0)</f>
        <v>4.4999999999999997E-3</v>
      </c>
      <c r="R41" s="223">
        <f t="shared" ref="R41:R42" si="54">$F$10*(1+Q$63)</f>
        <v>2066.3999999999996</v>
      </c>
      <c r="S41" s="204">
        <f t="shared" ref="S41:S48" si="55">R41*Q41</f>
        <v>9.2987999999999982</v>
      </c>
      <c r="T41" s="38"/>
      <c r="U41" s="205">
        <f t="shared" si="9"/>
        <v>0</v>
      </c>
      <c r="V41" s="206">
        <f t="shared" si="10"/>
        <v>0</v>
      </c>
      <c r="W41" s="37"/>
      <c r="X41" s="218">
        <f>IFERROR(VLOOKUP($C41,'Proposed Rates'!$B:$J,X$11,FALSE),0)</f>
        <v>4.4999999999999997E-3</v>
      </c>
      <c r="Y41" s="223">
        <f t="shared" ref="Y41:Y42" si="56">$F$10*(1+X$63)</f>
        <v>2066.3999999999996</v>
      </c>
      <c r="Z41" s="204">
        <f t="shared" ref="Z41:Z48" si="57">Y41*X41</f>
        <v>9.2987999999999982</v>
      </c>
      <c r="AA41" s="38"/>
      <c r="AB41" s="205">
        <f t="shared" si="13"/>
        <v>0</v>
      </c>
      <c r="AC41" s="206">
        <f t="shared" si="14"/>
        <v>0</v>
      </c>
      <c r="AD41" s="37"/>
      <c r="AE41" s="218">
        <f>IFERROR(VLOOKUP($C41,'Proposed Rates'!$B:$J,AE$11,FALSE),0)</f>
        <v>4.4999999999999997E-3</v>
      </c>
      <c r="AF41" s="223">
        <f t="shared" ref="AF41:AF42" si="58">$F$10*(1+AE$63)</f>
        <v>2066.3999999999996</v>
      </c>
      <c r="AG41" s="204">
        <f t="shared" ref="AG41:AG48" si="59">AF41*AE41</f>
        <v>9.2987999999999982</v>
      </c>
      <c r="AH41" s="38"/>
      <c r="AI41" s="205">
        <f t="shared" si="17"/>
        <v>0</v>
      </c>
      <c r="AJ41" s="206">
        <f t="shared" si="18"/>
        <v>0</v>
      </c>
      <c r="AK41" s="37"/>
      <c r="AL41" s="218">
        <f>IFERROR(VLOOKUP($C41,'Proposed Rates'!$B:$J,AL$11,FALSE),0)</f>
        <v>4.4999999999999997E-3</v>
      </c>
      <c r="AM41" s="223">
        <f t="shared" ref="AM41:AM42" si="60">$F$10*(1+AL$63)</f>
        <v>2066.3999999999996</v>
      </c>
      <c r="AN41" s="204">
        <f t="shared" ref="AN41:AN48" si="61">AM41*AL41</f>
        <v>9.2987999999999982</v>
      </c>
      <c r="AO41" s="38"/>
      <c r="AP41" s="205">
        <f t="shared" si="21"/>
        <v>0</v>
      </c>
      <c r="AQ41" s="206">
        <f t="shared" si="22"/>
        <v>0</v>
      </c>
      <c r="AR41" s="207"/>
    </row>
    <row r="42" spans="1:44" ht="12" customHeight="1" x14ac:dyDescent="0.2">
      <c r="A42" s="37"/>
      <c r="B42" s="139" t="s">
        <v>196</v>
      </c>
      <c r="C42" s="199" t="str">
        <f t="shared" si="49"/>
        <v>Residential.Rural and Remote Rate Protection (RRRP)</v>
      </c>
      <c r="D42" s="200" t="s">
        <v>246</v>
      </c>
      <c r="E42" s="139"/>
      <c r="F42" s="218">
        <f>IFERROR(VLOOKUP($C42,'Proposed Rates'!$B:$J,F$11,FALSE),0)</f>
        <v>1.5E-3</v>
      </c>
      <c r="G42" s="223">
        <f t="shared" si="50"/>
        <v>2067.6</v>
      </c>
      <c r="H42" s="204">
        <f t="shared" si="51"/>
        <v>3.1013999999999999</v>
      </c>
      <c r="I42" s="38"/>
      <c r="J42" s="218">
        <f>IFERROR(VLOOKUP($C42,'Proposed Rates'!$B:$J,J$11,FALSE),0)</f>
        <v>1.5E-3</v>
      </c>
      <c r="K42" s="223">
        <f t="shared" si="52"/>
        <v>2066.3999999999996</v>
      </c>
      <c r="L42" s="204">
        <f t="shared" si="53"/>
        <v>3.0995999999999997</v>
      </c>
      <c r="M42" s="38"/>
      <c r="N42" s="205">
        <f t="shared" si="5"/>
        <v>-1.8000000000002458E-3</v>
      </c>
      <c r="O42" s="206">
        <f t="shared" si="6"/>
        <v>-5.8038305281493706E-4</v>
      </c>
      <c r="P42" s="37"/>
      <c r="Q42" s="218">
        <f>IFERROR(VLOOKUP($C42,'Proposed Rates'!$B:$J,Q$11,FALSE),0)</f>
        <v>1.5E-3</v>
      </c>
      <c r="R42" s="223">
        <f t="shared" si="54"/>
        <v>2066.3999999999996</v>
      </c>
      <c r="S42" s="204">
        <f t="shared" si="55"/>
        <v>3.0995999999999997</v>
      </c>
      <c r="T42" s="38"/>
      <c r="U42" s="205">
        <f t="shared" si="9"/>
        <v>0</v>
      </c>
      <c r="V42" s="206">
        <f t="shared" si="10"/>
        <v>0</v>
      </c>
      <c r="W42" s="37"/>
      <c r="X42" s="218">
        <f>IFERROR(VLOOKUP($C42,'Proposed Rates'!$B:$J,X$11,FALSE),0)</f>
        <v>1.5E-3</v>
      </c>
      <c r="Y42" s="223">
        <f t="shared" si="56"/>
        <v>2066.3999999999996</v>
      </c>
      <c r="Z42" s="204">
        <f t="shared" si="57"/>
        <v>3.0995999999999997</v>
      </c>
      <c r="AA42" s="38"/>
      <c r="AB42" s="205">
        <f t="shared" si="13"/>
        <v>0</v>
      </c>
      <c r="AC42" s="206">
        <f t="shared" si="14"/>
        <v>0</v>
      </c>
      <c r="AD42" s="37"/>
      <c r="AE42" s="218">
        <f>IFERROR(VLOOKUP($C42,'Proposed Rates'!$B:$J,AE$11,FALSE),0)</f>
        <v>1.5E-3</v>
      </c>
      <c r="AF42" s="223">
        <f t="shared" si="58"/>
        <v>2066.3999999999996</v>
      </c>
      <c r="AG42" s="204">
        <f t="shared" si="59"/>
        <v>3.0995999999999997</v>
      </c>
      <c r="AH42" s="38"/>
      <c r="AI42" s="205">
        <f t="shared" si="17"/>
        <v>0</v>
      </c>
      <c r="AJ42" s="206">
        <f t="shared" si="18"/>
        <v>0</v>
      </c>
      <c r="AK42" s="37"/>
      <c r="AL42" s="218">
        <f>IFERROR(VLOOKUP($C42,'Proposed Rates'!$B:$J,AL$11,FALSE),0)</f>
        <v>1.5E-3</v>
      </c>
      <c r="AM42" s="223">
        <f t="shared" si="60"/>
        <v>2066.3999999999996</v>
      </c>
      <c r="AN42" s="204">
        <f t="shared" si="61"/>
        <v>3.0995999999999997</v>
      </c>
      <c r="AO42" s="38"/>
      <c r="AP42" s="205">
        <f t="shared" si="21"/>
        <v>0</v>
      </c>
      <c r="AQ42" s="206">
        <f t="shared" si="22"/>
        <v>0</v>
      </c>
      <c r="AR42" s="207"/>
    </row>
    <row r="43" spans="1:44" ht="12" customHeight="1" x14ac:dyDescent="0.2">
      <c r="A43" s="37"/>
      <c r="B43" s="139" t="s">
        <v>198</v>
      </c>
      <c r="C43" s="199" t="str">
        <f t="shared" si="49"/>
        <v>Residential.Standard Supply Service Charge</v>
      </c>
      <c r="D43" s="200" t="s">
        <v>244</v>
      </c>
      <c r="E43" s="139"/>
      <c r="F43" s="218">
        <f>IFERROR(VLOOKUP($C43,'Proposed Rates'!$B:$J,F$11,FALSE),0)</f>
        <v>0.25</v>
      </c>
      <c r="G43" s="219">
        <f>IF($D43="Monthly",1,IF($D43="per KWH",$F$10,0))</f>
        <v>1</v>
      </c>
      <c r="H43" s="204">
        <f t="shared" si="51"/>
        <v>0.25</v>
      </c>
      <c r="I43" s="38"/>
      <c r="J43" s="218">
        <f>IFERROR(VLOOKUP($C43,'Proposed Rates'!$B:$J,J$11,FALSE),0)</f>
        <v>1.51</v>
      </c>
      <c r="K43" s="219">
        <f>IF($D43="Monthly",1,IF($D43="per KWH",$F$10,0))</f>
        <v>1</v>
      </c>
      <c r="L43" s="204">
        <f t="shared" si="53"/>
        <v>1.51</v>
      </c>
      <c r="M43" s="38"/>
      <c r="N43" s="205">
        <f t="shared" si="5"/>
        <v>1.26</v>
      </c>
      <c r="O43" s="206">
        <f t="shared" si="6"/>
        <v>5.04</v>
      </c>
      <c r="P43" s="37"/>
      <c r="Q43" s="218">
        <f>IFERROR(VLOOKUP($C43,'Proposed Rates'!$B:$J,Q$11,FALSE),0)</f>
        <v>1.54</v>
      </c>
      <c r="R43" s="219">
        <f>IF($D43="Monthly",1,IF($D43="per KWH",$F$10,0))</f>
        <v>1</v>
      </c>
      <c r="S43" s="204">
        <f t="shared" si="55"/>
        <v>1.54</v>
      </c>
      <c r="T43" s="38"/>
      <c r="U43" s="205">
        <f t="shared" si="9"/>
        <v>3.0000000000000027E-2</v>
      </c>
      <c r="V43" s="206">
        <f t="shared" si="10"/>
        <v>1.986754966887419E-2</v>
      </c>
      <c r="W43" s="37"/>
      <c r="X43" s="218">
        <f>IFERROR(VLOOKUP($C43,'Proposed Rates'!$B:$J,X$11,FALSE),0)</f>
        <v>1.57</v>
      </c>
      <c r="Y43" s="219">
        <f>IF($D43="Monthly",1,IF($D43="per KWH",$F$10,0))</f>
        <v>1</v>
      </c>
      <c r="Z43" s="204">
        <f t="shared" si="57"/>
        <v>1.57</v>
      </c>
      <c r="AA43" s="38"/>
      <c r="AB43" s="205">
        <f t="shared" si="13"/>
        <v>3.0000000000000027E-2</v>
      </c>
      <c r="AC43" s="206">
        <f t="shared" si="14"/>
        <v>1.9480519480519497E-2</v>
      </c>
      <c r="AD43" s="37"/>
      <c r="AE43" s="218">
        <f>IFERROR(VLOOKUP($C43,'Proposed Rates'!$B:$J,AE$11,FALSE),0)</f>
        <v>1.6</v>
      </c>
      <c r="AF43" s="219">
        <f>IF($D43="Monthly",1,IF($D43="per KWH",$F$10,0))</f>
        <v>1</v>
      </c>
      <c r="AG43" s="204">
        <f t="shared" si="59"/>
        <v>1.6</v>
      </c>
      <c r="AH43" s="38"/>
      <c r="AI43" s="205">
        <f t="shared" si="17"/>
        <v>3.0000000000000027E-2</v>
      </c>
      <c r="AJ43" s="206">
        <f t="shared" si="18"/>
        <v>1.9108280254777087E-2</v>
      </c>
      <c r="AK43" s="37"/>
      <c r="AL43" s="218">
        <f>IFERROR(VLOOKUP($C43,'Proposed Rates'!$B:$J,AL$11,FALSE),0)</f>
        <v>1.63</v>
      </c>
      <c r="AM43" s="219">
        <f>IF($D43="Monthly",1,IF($D43="per KWH",$F$10,0))</f>
        <v>1</v>
      </c>
      <c r="AN43" s="204">
        <f t="shared" si="61"/>
        <v>1.63</v>
      </c>
      <c r="AO43" s="38"/>
      <c r="AP43" s="205">
        <f t="shared" si="21"/>
        <v>2.9999999999999805E-2</v>
      </c>
      <c r="AQ43" s="206">
        <f t="shared" si="22"/>
        <v>1.8749999999999878E-2</v>
      </c>
      <c r="AR43" s="207"/>
    </row>
    <row r="44" spans="1:44" ht="12" customHeight="1" x14ac:dyDescent="0.2">
      <c r="A44" s="37"/>
      <c r="B44" s="139" t="s">
        <v>200</v>
      </c>
      <c r="C44" s="199" t="str">
        <f t="shared" si="49"/>
        <v>Residential.TOU - Off Peak</v>
      </c>
      <c r="D44" s="200" t="s">
        <v>246</v>
      </c>
      <c r="E44" s="139"/>
      <c r="F44" s="234">
        <f>VLOOKUP($B44,'Proposed Rates'!$D$248:$J$254,+F$11-2,FALSE)</f>
        <v>7.5999999999999998E-2</v>
      </c>
      <c r="G44" s="225">
        <f>$F$10*'Proposed Rates'!$K$249</f>
        <v>1280</v>
      </c>
      <c r="H44" s="204">
        <f t="shared" si="51"/>
        <v>97.28</v>
      </c>
      <c r="I44" s="38"/>
      <c r="J44" s="234">
        <f>VLOOKUP($B44,'Proposed Rates'!$D$248:$J$254,+J$11-2,FALSE)</f>
        <v>7.5999999999999998E-2</v>
      </c>
      <c r="K44" s="225">
        <f>$F$10*'Proposed Rates'!$K$249</f>
        <v>1280</v>
      </c>
      <c r="L44" s="204">
        <f t="shared" si="53"/>
        <v>97.28</v>
      </c>
      <c r="M44" s="38"/>
      <c r="N44" s="205">
        <f t="shared" si="5"/>
        <v>0</v>
      </c>
      <c r="O44" s="206">
        <f t="shared" si="6"/>
        <v>0</v>
      </c>
      <c r="P44" s="37"/>
      <c r="Q44" s="234">
        <f>VLOOKUP($B44,'Proposed Rates'!$D$248:$J$254,+Q$11-2,FALSE)</f>
        <v>7.5999999999999998E-2</v>
      </c>
      <c r="R44" s="225">
        <f>$F$10*'Proposed Rates'!$K$249</f>
        <v>1280</v>
      </c>
      <c r="S44" s="204">
        <f t="shared" si="55"/>
        <v>97.28</v>
      </c>
      <c r="T44" s="38"/>
      <c r="U44" s="205">
        <f t="shared" si="9"/>
        <v>0</v>
      </c>
      <c r="V44" s="206">
        <f t="shared" si="10"/>
        <v>0</v>
      </c>
      <c r="W44" s="37"/>
      <c r="X44" s="234">
        <f>VLOOKUP($B44,'Proposed Rates'!$D$248:$J$254,+X$11-2,FALSE)</f>
        <v>7.5999999999999998E-2</v>
      </c>
      <c r="Y44" s="225">
        <f>$F$10*'Proposed Rates'!$K$249</f>
        <v>1280</v>
      </c>
      <c r="Z44" s="204">
        <f t="shared" si="57"/>
        <v>97.28</v>
      </c>
      <c r="AA44" s="38"/>
      <c r="AB44" s="205">
        <f t="shared" si="13"/>
        <v>0</v>
      </c>
      <c r="AC44" s="206">
        <f t="shared" si="14"/>
        <v>0</v>
      </c>
      <c r="AD44" s="37"/>
      <c r="AE44" s="234">
        <f>VLOOKUP($B44,'Proposed Rates'!$D$248:$J$254,+AE$11-2,FALSE)</f>
        <v>7.5999999999999998E-2</v>
      </c>
      <c r="AF44" s="225">
        <f>$F$10*'Proposed Rates'!$K$249</f>
        <v>1280</v>
      </c>
      <c r="AG44" s="204">
        <f t="shared" si="59"/>
        <v>97.28</v>
      </c>
      <c r="AH44" s="38"/>
      <c r="AI44" s="205">
        <f t="shared" si="17"/>
        <v>0</v>
      </c>
      <c r="AJ44" s="206">
        <f t="shared" si="18"/>
        <v>0</v>
      </c>
      <c r="AK44" s="37"/>
      <c r="AL44" s="234">
        <f>VLOOKUP($B44,'Proposed Rates'!$D$248:$J$254,+AL$11-2,FALSE)</f>
        <v>7.5999999999999998E-2</v>
      </c>
      <c r="AM44" s="225">
        <f>$F$10*'Proposed Rates'!$K$249</f>
        <v>1280</v>
      </c>
      <c r="AN44" s="204">
        <f t="shared" si="61"/>
        <v>97.28</v>
      </c>
      <c r="AO44" s="38"/>
      <c r="AP44" s="205">
        <f t="shared" si="21"/>
        <v>0</v>
      </c>
      <c r="AQ44" s="206">
        <f t="shared" si="22"/>
        <v>0</v>
      </c>
      <c r="AR44" s="207"/>
    </row>
    <row r="45" spans="1:44" ht="12" customHeight="1" x14ac:dyDescent="0.2">
      <c r="A45" s="37"/>
      <c r="B45" s="139" t="s">
        <v>201</v>
      </c>
      <c r="C45" s="199" t="str">
        <f t="shared" si="49"/>
        <v>Residential.TOU - Mid Peak</v>
      </c>
      <c r="D45" s="200" t="s">
        <v>246</v>
      </c>
      <c r="E45" s="139"/>
      <c r="F45" s="234">
        <f>VLOOKUP($B45,'Proposed Rates'!$D$248:$J$254,+F$11-2,FALSE)</f>
        <v>0.122</v>
      </c>
      <c r="G45" s="225">
        <f>$F$10*'Proposed Rates'!$K$250</f>
        <v>360</v>
      </c>
      <c r="H45" s="204">
        <f t="shared" si="51"/>
        <v>43.92</v>
      </c>
      <c r="I45" s="38"/>
      <c r="J45" s="234">
        <f>VLOOKUP($B45,'Proposed Rates'!$D$248:$J$254,+J$11-2,FALSE)</f>
        <v>0.122</v>
      </c>
      <c r="K45" s="225">
        <f>$F$10*'Proposed Rates'!$K$250</f>
        <v>360</v>
      </c>
      <c r="L45" s="204">
        <f t="shared" si="53"/>
        <v>43.92</v>
      </c>
      <c r="M45" s="38"/>
      <c r="N45" s="205">
        <f t="shared" si="5"/>
        <v>0</v>
      </c>
      <c r="O45" s="206">
        <f t="shared" si="6"/>
        <v>0</v>
      </c>
      <c r="P45" s="37"/>
      <c r="Q45" s="234">
        <f>VLOOKUP($B45,'Proposed Rates'!$D$248:$J$254,+Q$11-2,FALSE)</f>
        <v>0.122</v>
      </c>
      <c r="R45" s="225">
        <f>$F$10*'Proposed Rates'!$K$250</f>
        <v>360</v>
      </c>
      <c r="S45" s="204">
        <f t="shared" si="55"/>
        <v>43.92</v>
      </c>
      <c r="T45" s="38"/>
      <c r="U45" s="205">
        <f t="shared" si="9"/>
        <v>0</v>
      </c>
      <c r="V45" s="206">
        <f t="shared" si="10"/>
        <v>0</v>
      </c>
      <c r="W45" s="37"/>
      <c r="X45" s="234">
        <f>VLOOKUP($B45,'Proposed Rates'!$D$248:$J$254,+X$11-2,FALSE)</f>
        <v>0.122</v>
      </c>
      <c r="Y45" s="225">
        <f>$F$10*'Proposed Rates'!$K$250</f>
        <v>360</v>
      </c>
      <c r="Z45" s="204">
        <f t="shared" si="57"/>
        <v>43.92</v>
      </c>
      <c r="AA45" s="38"/>
      <c r="AB45" s="205">
        <f t="shared" si="13"/>
        <v>0</v>
      </c>
      <c r="AC45" s="206">
        <f t="shared" si="14"/>
        <v>0</v>
      </c>
      <c r="AD45" s="37"/>
      <c r="AE45" s="234">
        <f>VLOOKUP($B45,'Proposed Rates'!$D$248:$J$254,+AE$11-2,FALSE)</f>
        <v>0.122</v>
      </c>
      <c r="AF45" s="225">
        <f>$F$10*'Proposed Rates'!$K$250</f>
        <v>360</v>
      </c>
      <c r="AG45" s="204">
        <f t="shared" si="59"/>
        <v>43.92</v>
      </c>
      <c r="AH45" s="38"/>
      <c r="AI45" s="205">
        <f t="shared" si="17"/>
        <v>0</v>
      </c>
      <c r="AJ45" s="206">
        <f t="shared" si="18"/>
        <v>0</v>
      </c>
      <c r="AK45" s="37"/>
      <c r="AL45" s="234">
        <f>VLOOKUP($B45,'Proposed Rates'!$D$248:$J$254,+AL$11-2,FALSE)</f>
        <v>0.122</v>
      </c>
      <c r="AM45" s="225">
        <f>$F$10*'Proposed Rates'!$K$250</f>
        <v>360</v>
      </c>
      <c r="AN45" s="204">
        <f t="shared" si="61"/>
        <v>43.92</v>
      </c>
      <c r="AO45" s="38"/>
      <c r="AP45" s="205">
        <f t="shared" si="21"/>
        <v>0</v>
      </c>
      <c r="AQ45" s="206">
        <f t="shared" si="22"/>
        <v>0</v>
      </c>
      <c r="AR45" s="207"/>
    </row>
    <row r="46" spans="1:44" ht="12" customHeight="1" x14ac:dyDescent="0.2">
      <c r="A46" s="37"/>
      <c r="B46" s="37" t="s">
        <v>202</v>
      </c>
      <c r="C46" s="199" t="str">
        <f t="shared" si="49"/>
        <v>Residential.TOU - On Peak</v>
      </c>
      <c r="D46" s="200" t="s">
        <v>246</v>
      </c>
      <c r="E46" s="139"/>
      <c r="F46" s="234">
        <f>VLOOKUP($B46,'Proposed Rates'!$D$248:$J$254,+F$11-2,FALSE)</f>
        <v>0.158</v>
      </c>
      <c r="G46" s="225">
        <f>$F$10*'Proposed Rates'!$K$251</f>
        <v>360</v>
      </c>
      <c r="H46" s="204">
        <f t="shared" si="51"/>
        <v>56.88</v>
      </c>
      <c r="I46" s="38"/>
      <c r="J46" s="234">
        <f>VLOOKUP($B46,'Proposed Rates'!$D$248:$J$254,+J$11-2,FALSE)</f>
        <v>0.158</v>
      </c>
      <c r="K46" s="225">
        <f>$F$10*'Proposed Rates'!$K$251</f>
        <v>360</v>
      </c>
      <c r="L46" s="204">
        <f t="shared" si="53"/>
        <v>56.88</v>
      </c>
      <c r="M46" s="38"/>
      <c r="N46" s="205">
        <f t="shared" si="5"/>
        <v>0</v>
      </c>
      <c r="O46" s="206">
        <f t="shared" si="6"/>
        <v>0</v>
      </c>
      <c r="P46" s="37"/>
      <c r="Q46" s="234">
        <f>VLOOKUP($B46,'Proposed Rates'!$D$248:$J$254,+Q$11-2,FALSE)</f>
        <v>0.158</v>
      </c>
      <c r="R46" s="225">
        <f>$F$10*'Proposed Rates'!$K$251</f>
        <v>360</v>
      </c>
      <c r="S46" s="204">
        <f t="shared" si="55"/>
        <v>56.88</v>
      </c>
      <c r="T46" s="38"/>
      <c r="U46" s="205">
        <f t="shared" si="9"/>
        <v>0</v>
      </c>
      <c r="V46" s="206">
        <f t="shared" si="10"/>
        <v>0</v>
      </c>
      <c r="W46" s="37"/>
      <c r="X46" s="234">
        <f>VLOOKUP($B46,'Proposed Rates'!$D$248:$J$254,+X$11-2,FALSE)</f>
        <v>0.158</v>
      </c>
      <c r="Y46" s="225">
        <f>$F$10*'Proposed Rates'!$K$251</f>
        <v>360</v>
      </c>
      <c r="Z46" s="204">
        <f t="shared" si="57"/>
        <v>56.88</v>
      </c>
      <c r="AA46" s="38"/>
      <c r="AB46" s="205">
        <f t="shared" si="13"/>
        <v>0</v>
      </c>
      <c r="AC46" s="206">
        <f t="shared" si="14"/>
        <v>0</v>
      </c>
      <c r="AD46" s="37"/>
      <c r="AE46" s="234">
        <f>VLOOKUP($B46,'Proposed Rates'!$D$248:$J$254,+AE$11-2,FALSE)</f>
        <v>0.158</v>
      </c>
      <c r="AF46" s="225">
        <f>$F$10*'Proposed Rates'!$K$251</f>
        <v>360</v>
      </c>
      <c r="AG46" s="204">
        <f t="shared" si="59"/>
        <v>56.88</v>
      </c>
      <c r="AH46" s="38"/>
      <c r="AI46" s="205">
        <f t="shared" si="17"/>
        <v>0</v>
      </c>
      <c r="AJ46" s="206">
        <f t="shared" si="18"/>
        <v>0</v>
      </c>
      <c r="AK46" s="37"/>
      <c r="AL46" s="234">
        <f>VLOOKUP($B46,'Proposed Rates'!$D$248:$J$254,+AL$11-2,FALSE)</f>
        <v>0.158</v>
      </c>
      <c r="AM46" s="225">
        <f>$F$10*'Proposed Rates'!$K$251</f>
        <v>360</v>
      </c>
      <c r="AN46" s="204">
        <f t="shared" si="61"/>
        <v>56.88</v>
      </c>
      <c r="AO46" s="38"/>
      <c r="AP46" s="205">
        <f t="shared" si="21"/>
        <v>0</v>
      </c>
      <c r="AQ46" s="206">
        <f t="shared" si="22"/>
        <v>0</v>
      </c>
      <c r="AR46" s="207"/>
    </row>
    <row r="47" spans="1:44" ht="12" customHeight="1" x14ac:dyDescent="0.2">
      <c r="A47" s="37"/>
      <c r="B47" s="139" t="s">
        <v>203</v>
      </c>
      <c r="C47" s="199" t="str">
        <f t="shared" si="49"/>
        <v>Residential.Energy - RPP - Tier 1</v>
      </c>
      <c r="D47" s="200" t="s">
        <v>246</v>
      </c>
      <c r="E47" s="139"/>
      <c r="F47" s="234">
        <f>VLOOKUP($B47,'Proposed Rates'!$D$248:$J$254,+F$11-2,FALSE)</f>
        <v>9.2999999999999999E-2</v>
      </c>
      <c r="G47" s="235">
        <f>IF(AND($S$2=1, $F$10&gt;=600), 600, IF(AND($S$2=1, AND($F$10&lt;600, $F$10&gt;=0)), $F$10, IF(AND($S$2=2, $F$10&gt;=1000), 1000, IF(AND($S$2=2, AND($F$10&lt;1000, $F$10&gt;=0)), $F$10))))</f>
        <v>600</v>
      </c>
      <c r="H47" s="204">
        <f t="shared" si="51"/>
        <v>55.8</v>
      </c>
      <c r="I47" s="38"/>
      <c r="J47" s="234">
        <f>VLOOKUP($B47,'Proposed Rates'!$D$248:$J$254,+J$11-2,FALSE)</f>
        <v>9.2999999999999999E-2</v>
      </c>
      <c r="K47" s="235">
        <f>IF(AND($S$2=1, $F$10&gt;=600), 600, IF(AND($S$2=1, AND($F$10&lt;600, $F$10&gt;=0)), $F$10, IF(AND($S$2=2, $F$10&gt;=1000), 1000, IF(AND($S$2=2, AND($F$10&lt;1000, $F$10&gt;=0)), $F$10))))</f>
        <v>600</v>
      </c>
      <c r="L47" s="204">
        <f t="shared" si="53"/>
        <v>55.8</v>
      </c>
      <c r="M47" s="38"/>
      <c r="N47" s="205">
        <f t="shared" si="5"/>
        <v>0</v>
      </c>
      <c r="O47" s="206">
        <f t="shared" si="6"/>
        <v>0</v>
      </c>
      <c r="P47" s="37"/>
      <c r="Q47" s="234">
        <f>VLOOKUP($B47,'Proposed Rates'!$D$248:$J$254,+Q$11-2,FALSE)</f>
        <v>9.2999999999999999E-2</v>
      </c>
      <c r="R47" s="235">
        <f>IF(AND($S$2=1, $F$10&gt;=600), 600, IF(AND($S$2=1, AND($F$10&lt;600, $F$10&gt;=0)), $F$10, IF(AND($S$2=2, $F$10&gt;=1000), 1000, IF(AND($S$2=2, AND($F$10&lt;1000, $F$10&gt;=0)), $F$10))))</f>
        <v>600</v>
      </c>
      <c r="S47" s="204">
        <f t="shared" si="55"/>
        <v>55.8</v>
      </c>
      <c r="T47" s="38"/>
      <c r="U47" s="205">
        <f t="shared" si="9"/>
        <v>0</v>
      </c>
      <c r="V47" s="206">
        <f t="shared" si="10"/>
        <v>0</v>
      </c>
      <c r="W47" s="37"/>
      <c r="X47" s="234">
        <f>VLOOKUP($B47,'Proposed Rates'!$D$248:$J$254,+X$11-2,FALSE)</f>
        <v>9.2999999999999999E-2</v>
      </c>
      <c r="Y47" s="235">
        <f>IF(AND($S$2=1, $F$10&gt;=600), 600, IF(AND($S$2=1, AND($F$10&lt;600, $F$10&gt;=0)), $F$10, IF(AND($S$2=2, $F$10&gt;=1000), 1000, IF(AND($S$2=2, AND($F$10&lt;1000, $F$10&gt;=0)), $F$10))))</f>
        <v>600</v>
      </c>
      <c r="Z47" s="204">
        <f t="shared" si="57"/>
        <v>55.8</v>
      </c>
      <c r="AA47" s="38"/>
      <c r="AB47" s="205">
        <f t="shared" si="13"/>
        <v>0</v>
      </c>
      <c r="AC47" s="206">
        <f t="shared" si="14"/>
        <v>0</v>
      </c>
      <c r="AD47" s="37"/>
      <c r="AE47" s="234">
        <f>VLOOKUP($B47,'Proposed Rates'!$D$248:$J$254,+AE$11-2,FALSE)</f>
        <v>9.2999999999999999E-2</v>
      </c>
      <c r="AF47" s="235">
        <f>IF(AND($S$2=1, $F$10&gt;=600), 600, IF(AND($S$2=1, AND($F$10&lt;600, $F$10&gt;=0)), $F$10, IF(AND($S$2=2, $F$10&gt;=1000), 1000, IF(AND($S$2=2, AND($F$10&lt;1000, $F$10&gt;=0)), $F$10))))</f>
        <v>600</v>
      </c>
      <c r="AG47" s="204">
        <f t="shared" si="59"/>
        <v>55.8</v>
      </c>
      <c r="AH47" s="38"/>
      <c r="AI47" s="205">
        <f t="shared" si="17"/>
        <v>0</v>
      </c>
      <c r="AJ47" s="206">
        <f t="shared" si="18"/>
        <v>0</v>
      </c>
      <c r="AK47" s="37"/>
      <c r="AL47" s="234">
        <f>VLOOKUP($B47,'Proposed Rates'!$D$248:$J$254,+AL$11-2,FALSE)</f>
        <v>9.2999999999999999E-2</v>
      </c>
      <c r="AM47" s="235">
        <f>IF(AND($S$2=1, $F$10&gt;=600), 600, IF(AND($S$2=1, AND($F$10&lt;600, $F$10&gt;=0)), $F$10, IF(AND($S$2=2, $F$10&gt;=1000), 1000, IF(AND($S$2=2, AND($F$10&lt;1000, $F$10&gt;=0)), $F$10))))</f>
        <v>600</v>
      </c>
      <c r="AN47" s="204">
        <f t="shared" si="61"/>
        <v>55.8</v>
      </c>
      <c r="AO47" s="38"/>
      <c r="AP47" s="205">
        <f t="shared" si="21"/>
        <v>0</v>
      </c>
      <c r="AQ47" s="206">
        <f t="shared" si="22"/>
        <v>0</v>
      </c>
      <c r="AR47" s="207"/>
    </row>
    <row r="48" spans="1:44" ht="12" customHeight="1" x14ac:dyDescent="0.2">
      <c r="A48" s="37"/>
      <c r="B48" s="139" t="s">
        <v>204</v>
      </c>
      <c r="C48" s="199" t="str">
        <f t="shared" si="49"/>
        <v>Residential.Energy - RPP - Tier 2</v>
      </c>
      <c r="D48" s="200" t="s">
        <v>246</v>
      </c>
      <c r="E48" s="139"/>
      <c r="F48" s="234">
        <f>VLOOKUP($B48,'Proposed Rates'!$D$248:$J$254,+F$11-2,FALSE)</f>
        <v>0.11</v>
      </c>
      <c r="G48" s="237">
        <f>IF(AND($S$2=1, $F$10&gt;=600), $F$10-600, IF(AND($S$2=1, AND($F$10&lt;600, $F$10&gt;=0)), 0, IF(AND($S$2=2, $F$10&gt;=1000), $F$10-1000, IF(AND($S$2=2, AND($F$10&lt;1000, $F$10&gt;=0)), 0))))</f>
        <v>1400</v>
      </c>
      <c r="H48" s="204">
        <f t="shared" si="51"/>
        <v>154</v>
      </c>
      <c r="I48" s="38"/>
      <c r="J48" s="234">
        <f>VLOOKUP($B48,'Proposed Rates'!$D$248:$J$254,+J$11-2,FALSE)</f>
        <v>0.11</v>
      </c>
      <c r="K48" s="237">
        <f>IF(AND($S$2=1, $F$10&gt;=600), $F$10-600, IF(AND($S$2=1, AND($F$10&lt;600, $F$10&gt;=0)), 0, IF(AND($S$2=2, $F$10&gt;=1000), $F$10-1000, IF(AND($S$2=2, AND($F$10&lt;1000, $F$10&gt;=0)), 0))))</f>
        <v>1400</v>
      </c>
      <c r="L48" s="204">
        <f t="shared" si="53"/>
        <v>154</v>
      </c>
      <c r="M48" s="38"/>
      <c r="N48" s="205">
        <f t="shared" si="5"/>
        <v>0</v>
      </c>
      <c r="O48" s="206">
        <f t="shared" si="6"/>
        <v>0</v>
      </c>
      <c r="P48" s="37"/>
      <c r="Q48" s="234">
        <f>VLOOKUP($B48,'Proposed Rates'!$D$248:$J$254,+Q$11-2,FALSE)</f>
        <v>0.11</v>
      </c>
      <c r="R48" s="237">
        <f>IF(AND($S$2=1, $F$10&gt;=600), $F$10-600, IF(AND($S$2=1, AND($F$10&lt;600, $F$10&gt;=0)), 0, IF(AND($S$2=2, $F$10&gt;=1000), $F$10-1000, IF(AND($S$2=2, AND($F$10&lt;1000, $F$10&gt;=0)), 0))))</f>
        <v>1400</v>
      </c>
      <c r="S48" s="204">
        <f t="shared" si="55"/>
        <v>154</v>
      </c>
      <c r="T48" s="38"/>
      <c r="U48" s="205">
        <f t="shared" si="9"/>
        <v>0</v>
      </c>
      <c r="V48" s="206">
        <f t="shared" si="10"/>
        <v>0</v>
      </c>
      <c r="W48" s="37"/>
      <c r="X48" s="234">
        <f>VLOOKUP($B48,'Proposed Rates'!$D$248:$J$254,+X$11-2,FALSE)</f>
        <v>0.11</v>
      </c>
      <c r="Y48" s="237">
        <f>IF(AND($S$2=1, $F$10&gt;=600), $F$10-600, IF(AND($S$2=1, AND($F$10&lt;600, $F$10&gt;=0)), 0, IF(AND($S$2=2, $F$10&gt;=1000), $F$10-1000, IF(AND($S$2=2, AND($F$10&lt;1000, $F$10&gt;=0)), 0))))</f>
        <v>1400</v>
      </c>
      <c r="Z48" s="204">
        <f t="shared" si="57"/>
        <v>154</v>
      </c>
      <c r="AA48" s="38"/>
      <c r="AB48" s="205">
        <f t="shared" si="13"/>
        <v>0</v>
      </c>
      <c r="AC48" s="206">
        <f t="shared" si="14"/>
        <v>0</v>
      </c>
      <c r="AD48" s="37"/>
      <c r="AE48" s="234">
        <f>VLOOKUP($B48,'Proposed Rates'!$D$248:$J$254,+AE$11-2,FALSE)</f>
        <v>0.11</v>
      </c>
      <c r="AF48" s="237">
        <f>IF(AND($S$2=1, $F$10&gt;=600), $F$10-600, IF(AND($S$2=1, AND($F$10&lt;600, $F$10&gt;=0)), 0, IF(AND($S$2=2, $F$10&gt;=1000), $F$10-1000, IF(AND($S$2=2, AND($F$10&lt;1000, $F$10&gt;=0)), 0))))</f>
        <v>1400</v>
      </c>
      <c r="AG48" s="204">
        <f t="shared" si="59"/>
        <v>154</v>
      </c>
      <c r="AH48" s="38"/>
      <c r="AI48" s="205">
        <f t="shared" si="17"/>
        <v>0</v>
      </c>
      <c r="AJ48" s="206">
        <f t="shared" si="18"/>
        <v>0</v>
      </c>
      <c r="AK48" s="37"/>
      <c r="AL48" s="234">
        <f>VLOOKUP($B48,'Proposed Rates'!$D$248:$J$254,+AL$11-2,FALSE)</f>
        <v>0.11</v>
      </c>
      <c r="AM48" s="237">
        <f>IF(AND($S$2=1, $F$10&gt;=600), $F$10-600, IF(AND($S$2=1, AND($F$10&lt;600, $F$10&gt;=0)), 0, IF(AND($S$2=2, $F$10&gt;=1000), $F$10-1000, IF(AND($S$2=2, AND($F$10&lt;1000, $F$10&gt;=0)), 0))))</f>
        <v>1400</v>
      </c>
      <c r="AN48" s="204">
        <f t="shared" si="61"/>
        <v>154</v>
      </c>
      <c r="AO48" s="38"/>
      <c r="AP48" s="205">
        <f t="shared" si="21"/>
        <v>0</v>
      </c>
      <c r="AQ48" s="206">
        <f t="shared" si="22"/>
        <v>0</v>
      </c>
      <c r="AR48" s="207"/>
    </row>
    <row r="49" spans="1:44" ht="12"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row>
    <row r="50" spans="1:44" ht="12" customHeight="1" x14ac:dyDescent="0.2">
      <c r="A50" s="37"/>
      <c r="B50" s="248" t="s">
        <v>253</v>
      </c>
      <c r="C50" s="139"/>
      <c r="D50" s="139"/>
      <c r="E50" s="139"/>
      <c r="F50" s="249"/>
      <c r="G50" s="293"/>
      <c r="H50" s="251">
        <f>SUM(H41:H46,H40)</f>
        <v>293.40256399999998</v>
      </c>
      <c r="I50" s="286"/>
      <c r="J50" s="249"/>
      <c r="K50" s="250"/>
      <c r="L50" s="251">
        <f>SUM(L41:L46,L40)</f>
        <v>302.47311999999999</v>
      </c>
      <c r="M50" s="253"/>
      <c r="N50" s="252">
        <f t="shared" ref="N50:N54" si="62">L50-H50</f>
        <v>9.0705560000000105</v>
      </c>
      <c r="O50" s="254">
        <f t="shared" ref="O50:O54" si="63">IF((H50)=0,"",(N50/H50))</f>
        <v>3.091505362577544E-2</v>
      </c>
      <c r="P50" s="37"/>
      <c r="Q50" s="250"/>
      <c r="R50" s="250"/>
      <c r="S50" s="252">
        <f>SUM(S41:S46,S40)</f>
        <v>306.31378399999994</v>
      </c>
      <c r="T50" s="253"/>
      <c r="U50" s="252">
        <f t="shared" ref="U50:U54" si="64">S50-L50</f>
        <v>3.840663999999947</v>
      </c>
      <c r="V50" s="254">
        <f t="shared" ref="V50:V54" si="65">IF((L50)=0,"",(U50/L50))</f>
        <v>1.269753821430462E-2</v>
      </c>
      <c r="W50" s="37"/>
      <c r="X50" s="250"/>
      <c r="Y50" s="250"/>
      <c r="Z50" s="252">
        <f>SUM(Z41:Z46,Z40)</f>
        <v>309.66378399999996</v>
      </c>
      <c r="AA50" s="253"/>
      <c r="AB50" s="252">
        <f t="shared" ref="AB50:AB54" si="66">Z50-S50</f>
        <v>3.3500000000000227</v>
      </c>
      <c r="AC50" s="254">
        <f t="shared" ref="AC50:AC54" si="67">IF((S50)=0,"",(AB50/S50))</f>
        <v>1.0936497718953527E-2</v>
      </c>
      <c r="AD50" s="37"/>
      <c r="AE50" s="250"/>
      <c r="AF50" s="250"/>
      <c r="AG50" s="252">
        <f>SUM(AG41:AG46,AG40)</f>
        <v>312.42378399999996</v>
      </c>
      <c r="AH50" s="253"/>
      <c r="AI50" s="252">
        <f t="shared" ref="AI50:AI54" si="68">AG50-Z50</f>
        <v>2.7599999999999909</v>
      </c>
      <c r="AJ50" s="254">
        <f t="shared" ref="AJ50:AJ54" si="69">IF((Z50)=0,"",(AI50/Z50))</f>
        <v>8.9128924420816061E-3</v>
      </c>
      <c r="AK50" s="37"/>
      <c r="AL50" s="250"/>
      <c r="AM50" s="250"/>
      <c r="AN50" s="252">
        <f>SUM(AN41:AN46,AN40)</f>
        <v>315.20378399999998</v>
      </c>
      <c r="AO50" s="253"/>
      <c r="AP50" s="252">
        <f t="shared" ref="AP50:AP54" si="70">AN50-AG50</f>
        <v>2.7800000000000296</v>
      </c>
      <c r="AQ50" s="254">
        <f t="shared" ref="AQ50:AQ54" si="71">IF((AG50)=0,"",(AP50/AG50))</f>
        <v>8.8981701854044179E-3</v>
      </c>
      <c r="AR50" s="255"/>
    </row>
    <row r="51" spans="1:44" ht="12" customHeight="1" x14ac:dyDescent="0.2">
      <c r="A51" s="37"/>
      <c r="B51" s="256" t="s">
        <v>254</v>
      </c>
      <c r="C51" s="139"/>
      <c r="D51" s="139"/>
      <c r="E51" s="139"/>
      <c r="F51" s="249">
        <v>0.13</v>
      </c>
      <c r="G51" s="38"/>
      <c r="H51" s="294">
        <f>H50*F51</f>
        <v>38.142333319999999</v>
      </c>
      <c r="I51" s="221"/>
      <c r="J51" s="249">
        <v>0.13</v>
      </c>
      <c r="K51" s="221"/>
      <c r="L51" s="204">
        <f>L50*J51</f>
        <v>39.321505600000002</v>
      </c>
      <c r="M51" s="38"/>
      <c r="N51" s="205">
        <f t="shared" si="62"/>
        <v>1.1791722800000031</v>
      </c>
      <c r="O51" s="206">
        <f t="shared" si="63"/>
        <v>3.0915053625775485E-2</v>
      </c>
      <c r="P51" s="37"/>
      <c r="Q51" s="257">
        <v>0.13</v>
      </c>
      <c r="R51" s="221"/>
      <c r="S51" s="204">
        <f>S50*Q51</f>
        <v>39.820791919999991</v>
      </c>
      <c r="T51" s="38"/>
      <c r="U51" s="205">
        <f t="shared" si="64"/>
        <v>0.49928631999998885</v>
      </c>
      <c r="V51" s="206">
        <f t="shared" si="65"/>
        <v>1.2697538214304511E-2</v>
      </c>
      <c r="W51" s="37"/>
      <c r="X51" s="257">
        <v>0.13</v>
      </c>
      <c r="Y51" s="221"/>
      <c r="Z51" s="204">
        <f>Z50*X51</f>
        <v>40.256291919999995</v>
      </c>
      <c r="AA51" s="38"/>
      <c r="AB51" s="205">
        <f t="shared" si="66"/>
        <v>0.43550000000000466</v>
      </c>
      <c r="AC51" s="206">
        <f t="shared" si="67"/>
        <v>1.093649771895357E-2</v>
      </c>
      <c r="AD51" s="37"/>
      <c r="AE51" s="257">
        <v>0.13</v>
      </c>
      <c r="AF51" s="221"/>
      <c r="AG51" s="204">
        <f>AG50*AE51</f>
        <v>40.615091919999998</v>
      </c>
      <c r="AH51" s="38"/>
      <c r="AI51" s="205">
        <f t="shared" si="68"/>
        <v>0.35880000000000223</v>
      </c>
      <c r="AJ51" s="206">
        <f t="shared" si="69"/>
        <v>8.9128924420816911E-3</v>
      </c>
      <c r="AK51" s="37"/>
      <c r="AL51" s="257">
        <v>0.13</v>
      </c>
      <c r="AM51" s="221"/>
      <c r="AN51" s="204">
        <f>AN50*AL51</f>
        <v>40.976491920000001</v>
      </c>
      <c r="AO51" s="38"/>
      <c r="AP51" s="205">
        <f t="shared" si="70"/>
        <v>0.36140000000000327</v>
      </c>
      <c r="AQ51" s="206">
        <f t="shared" si="71"/>
        <v>8.898170185404404E-3</v>
      </c>
      <c r="AR51" s="207"/>
    </row>
    <row r="52" spans="1:44" ht="12" customHeight="1" x14ac:dyDescent="0.2">
      <c r="A52" s="37"/>
      <c r="B52" s="258" t="s">
        <v>298</v>
      </c>
      <c r="C52" s="139"/>
      <c r="D52" s="139"/>
      <c r="E52" s="139"/>
      <c r="F52" s="259"/>
      <c r="G52" s="38"/>
      <c r="H52" s="294">
        <f>H50+H51</f>
        <v>331.54489731999996</v>
      </c>
      <c r="I52" s="221"/>
      <c r="J52" s="259"/>
      <c r="K52" s="221"/>
      <c r="L52" s="204">
        <f>L50+L51</f>
        <v>341.79462560000002</v>
      </c>
      <c r="M52" s="38"/>
      <c r="N52" s="205">
        <f t="shared" si="62"/>
        <v>10.249728280000056</v>
      </c>
      <c r="O52" s="206">
        <f t="shared" si="63"/>
        <v>3.0915053625775579E-2</v>
      </c>
      <c r="P52" s="37"/>
      <c r="Q52" s="221"/>
      <c r="R52" s="221"/>
      <c r="S52" s="204">
        <f>S50+S51</f>
        <v>346.13457591999992</v>
      </c>
      <c r="T52" s="38"/>
      <c r="U52" s="205">
        <f t="shared" si="64"/>
        <v>4.3399503199999003</v>
      </c>
      <c r="V52" s="206">
        <f t="shared" si="65"/>
        <v>1.2697538214304502E-2</v>
      </c>
      <c r="W52" s="37"/>
      <c r="X52" s="221"/>
      <c r="Y52" s="221"/>
      <c r="Z52" s="204">
        <f>Z50+Z51</f>
        <v>349.92007591999993</v>
      </c>
      <c r="AA52" s="38"/>
      <c r="AB52" s="205">
        <f t="shared" si="66"/>
        <v>3.7855000000000132</v>
      </c>
      <c r="AC52" s="206">
        <f t="shared" si="67"/>
        <v>1.0936497718953492E-2</v>
      </c>
      <c r="AD52" s="37"/>
      <c r="AE52" s="221"/>
      <c r="AF52" s="221"/>
      <c r="AG52" s="204">
        <f>AG50+AG51</f>
        <v>353.03887591999995</v>
      </c>
      <c r="AH52" s="38"/>
      <c r="AI52" s="205">
        <f t="shared" si="68"/>
        <v>3.1188000000000216</v>
      </c>
      <c r="AJ52" s="206">
        <f t="shared" si="69"/>
        <v>8.912892442081698E-3</v>
      </c>
      <c r="AK52" s="37"/>
      <c r="AL52" s="221"/>
      <c r="AM52" s="221"/>
      <c r="AN52" s="204">
        <f>AN50+AN51</f>
        <v>356.18027591999999</v>
      </c>
      <c r="AO52" s="38"/>
      <c r="AP52" s="205">
        <f t="shared" si="70"/>
        <v>3.1414000000000328</v>
      </c>
      <c r="AQ52" s="206">
        <f t="shared" si="71"/>
        <v>8.8981701854044162E-3</v>
      </c>
      <c r="AR52" s="207"/>
    </row>
    <row r="53" spans="1:44" ht="12" customHeight="1" x14ac:dyDescent="0.2">
      <c r="A53" s="37"/>
      <c r="B53" s="462" t="s">
        <v>211</v>
      </c>
      <c r="C53" s="441"/>
      <c r="D53" s="441"/>
      <c r="E53" s="139"/>
      <c r="F53" s="260">
        <f>'Proposed Rates'!E286</f>
        <v>0.13100000000000001</v>
      </c>
      <c r="G53" s="38"/>
      <c r="H53" s="296">
        <f>F53*H50</f>
        <v>38.435735883999996</v>
      </c>
      <c r="I53" s="221"/>
      <c r="J53" s="260">
        <f>'Proposed Rates'!F286</f>
        <v>0.13100000000000001</v>
      </c>
      <c r="K53" s="221"/>
      <c r="L53" s="261">
        <f>J53*L50</f>
        <v>39.623978720000004</v>
      </c>
      <c r="M53" s="38"/>
      <c r="N53" s="261">
        <f t="shared" si="62"/>
        <v>1.1882428360000077</v>
      </c>
      <c r="O53" s="263">
        <f t="shared" si="63"/>
        <v>3.0915053625775606E-2</v>
      </c>
      <c r="P53" s="37"/>
      <c r="Q53" s="262">
        <f>'Proposed Rates'!G286</f>
        <v>0.13100000000000001</v>
      </c>
      <c r="R53" s="221"/>
      <c r="S53" s="261">
        <f>Q53*S50</f>
        <v>40.127105703999995</v>
      </c>
      <c r="T53" s="38"/>
      <c r="U53" s="261">
        <f t="shared" si="64"/>
        <v>0.50312698399999078</v>
      </c>
      <c r="V53" s="263">
        <f t="shared" si="65"/>
        <v>1.2697538214304561E-2</v>
      </c>
      <c r="W53" s="37"/>
      <c r="X53" s="262">
        <f>'Proposed Rates'!H286</f>
        <v>0.13100000000000001</v>
      </c>
      <c r="Y53" s="221"/>
      <c r="Z53" s="261">
        <f>X53*Z50</f>
        <v>40.565955703999997</v>
      </c>
      <c r="AA53" s="38"/>
      <c r="AB53" s="261">
        <f t="shared" si="66"/>
        <v>0.43885000000000218</v>
      </c>
      <c r="AC53" s="263">
        <f t="shared" si="67"/>
        <v>1.0936497718953506E-2</v>
      </c>
      <c r="AD53" s="37"/>
      <c r="AE53" s="262">
        <f>'Proposed Rates'!I286</f>
        <v>0.13100000000000001</v>
      </c>
      <c r="AF53" s="221"/>
      <c r="AG53" s="261">
        <f>AE53*AG50</f>
        <v>40.927515703999994</v>
      </c>
      <c r="AH53" s="38"/>
      <c r="AI53" s="261">
        <f t="shared" si="68"/>
        <v>0.36155999999999722</v>
      </c>
      <c r="AJ53" s="263">
        <f t="shared" si="69"/>
        <v>8.9128924420815679E-3</v>
      </c>
      <c r="AK53" s="37"/>
      <c r="AL53" s="262">
        <f>'Proposed Rates'!J286</f>
        <v>0.13100000000000001</v>
      </c>
      <c r="AM53" s="221"/>
      <c r="AN53" s="261">
        <f>AL53*AN50</f>
        <v>41.291695703999999</v>
      </c>
      <c r="AO53" s="38"/>
      <c r="AP53" s="261">
        <f t="shared" si="70"/>
        <v>0.36418000000000461</v>
      </c>
      <c r="AQ53" s="263">
        <f t="shared" si="71"/>
        <v>8.898170185404437E-3</v>
      </c>
      <c r="AR53" s="264"/>
    </row>
    <row r="54" spans="1:44" ht="12" customHeight="1" x14ac:dyDescent="0.2">
      <c r="A54" s="37"/>
      <c r="B54" s="464" t="s">
        <v>256</v>
      </c>
      <c r="C54" s="439"/>
      <c r="D54" s="440"/>
      <c r="E54" s="265"/>
      <c r="F54" s="266"/>
      <c r="G54" s="297"/>
      <c r="H54" s="298">
        <f>H52-H53</f>
        <v>293.10916143599997</v>
      </c>
      <c r="I54" s="267"/>
      <c r="J54" s="266"/>
      <c r="K54" s="267"/>
      <c r="L54" s="268">
        <f>L52-L53</f>
        <v>302.17064687999999</v>
      </c>
      <c r="M54" s="269"/>
      <c r="N54" s="270">
        <f t="shared" si="62"/>
        <v>9.0614854440000272</v>
      </c>
      <c r="O54" s="271">
        <f t="shared" si="63"/>
        <v>3.0915053625775499E-2</v>
      </c>
      <c r="P54" s="37"/>
      <c r="Q54" s="267"/>
      <c r="R54" s="267"/>
      <c r="S54" s="268">
        <f>S52-S53</f>
        <v>306.00747021599994</v>
      </c>
      <c r="T54" s="269"/>
      <c r="U54" s="270">
        <f t="shared" si="64"/>
        <v>3.8368233359999522</v>
      </c>
      <c r="V54" s="271">
        <f t="shared" si="65"/>
        <v>1.2697538214304638E-2</v>
      </c>
      <c r="W54" s="37"/>
      <c r="X54" s="267"/>
      <c r="Y54" s="267"/>
      <c r="Z54" s="268">
        <f>Z52-Z53</f>
        <v>309.35412021599996</v>
      </c>
      <c r="AA54" s="269"/>
      <c r="AB54" s="270">
        <f t="shared" si="66"/>
        <v>3.346650000000011</v>
      </c>
      <c r="AC54" s="271">
        <f t="shared" si="67"/>
        <v>1.0936497718953489E-2</v>
      </c>
      <c r="AD54" s="37"/>
      <c r="AE54" s="267"/>
      <c r="AF54" s="267"/>
      <c r="AG54" s="268">
        <f>AG52-AG53</f>
        <v>312.11136021599998</v>
      </c>
      <c r="AH54" s="269"/>
      <c r="AI54" s="270">
        <f t="shared" si="68"/>
        <v>2.7572400000000243</v>
      </c>
      <c r="AJ54" s="271">
        <f t="shared" si="69"/>
        <v>8.9128924420817154E-3</v>
      </c>
      <c r="AK54" s="37"/>
      <c r="AL54" s="267"/>
      <c r="AM54" s="267"/>
      <c r="AN54" s="268">
        <f>AN52-AN53</f>
        <v>314.88858021599998</v>
      </c>
      <c r="AO54" s="269"/>
      <c r="AP54" s="270">
        <f t="shared" si="70"/>
        <v>2.7772199999999998</v>
      </c>
      <c r="AQ54" s="271">
        <f t="shared" si="71"/>
        <v>8.8981701854043225E-3</v>
      </c>
      <c r="AR54" s="272"/>
    </row>
    <row r="55" spans="1:44" ht="12"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row>
    <row r="56" spans="1:44" ht="12" customHeight="1" x14ac:dyDescent="0.2">
      <c r="A56" s="37"/>
      <c r="B56" s="248" t="s">
        <v>257</v>
      </c>
      <c r="C56" s="139"/>
      <c r="D56" s="139"/>
      <c r="E56" s="139"/>
      <c r="F56" s="249"/>
      <c r="G56" s="293"/>
      <c r="H56" s="251">
        <f>SUM(H47:H48,H40,H41:H43)</f>
        <v>305.12256399999995</v>
      </c>
      <c r="I56" s="286"/>
      <c r="J56" s="249"/>
      <c r="K56" s="250"/>
      <c r="L56" s="251">
        <f>SUM(L47:L48,L40,L41:L43)</f>
        <v>314.19311999999996</v>
      </c>
      <c r="M56" s="253"/>
      <c r="N56" s="252">
        <f t="shared" ref="N56:N60" si="72">L56-H56</f>
        <v>9.0705560000000105</v>
      </c>
      <c r="O56" s="254">
        <f t="shared" ref="O56:O60" si="73">IF((H56)=0,"",(N56/H56))</f>
        <v>2.9727581864447142E-2</v>
      </c>
      <c r="P56" s="37"/>
      <c r="Q56" s="250"/>
      <c r="R56" s="250"/>
      <c r="S56" s="252">
        <f>SUM(S47:S48,S40,S41:S43)</f>
        <v>318.03378399999997</v>
      </c>
      <c r="T56" s="253"/>
      <c r="U56" s="252">
        <f t="shared" ref="U56:U60" si="74">S56-L56</f>
        <v>3.8406640000000039</v>
      </c>
      <c r="V56" s="254">
        <f t="shared" ref="V56:V60" si="75">IF((L56)=0,"",(U56/L56))</f>
        <v>1.2223895927447439E-2</v>
      </c>
      <c r="W56" s="37"/>
      <c r="X56" s="250"/>
      <c r="Y56" s="250"/>
      <c r="Z56" s="252">
        <f>SUM(Z47:Z48,Z40,Z41:Z43)</f>
        <v>321.38378399999993</v>
      </c>
      <c r="AA56" s="253"/>
      <c r="AB56" s="252">
        <f t="shared" ref="AB56:AB60" si="76">Z56-S56</f>
        <v>3.3499999999999659</v>
      </c>
      <c r="AC56" s="254">
        <f t="shared" ref="AC56:AC60" si="77">IF((S56)=0,"",(AB56/S56))</f>
        <v>1.0533472129489132E-2</v>
      </c>
      <c r="AD56" s="37"/>
      <c r="AE56" s="250"/>
      <c r="AF56" s="250"/>
      <c r="AG56" s="252">
        <f>SUM(AG47:AG48,AG40,AG41:AG43)</f>
        <v>324.14378399999998</v>
      </c>
      <c r="AH56" s="253"/>
      <c r="AI56" s="252">
        <f t="shared" ref="AI56:AI60" si="78">AG56-Z56</f>
        <v>2.7600000000000477</v>
      </c>
      <c r="AJ56" s="254">
        <f t="shared" ref="AJ56:AJ60" si="79">IF((Z56)=0,"",(AI56/Z56))</f>
        <v>8.587863288086894E-3</v>
      </c>
      <c r="AK56" s="37"/>
      <c r="AL56" s="250"/>
      <c r="AM56" s="250"/>
      <c r="AN56" s="252">
        <f>SUM(AN47:AN48,AN40,AN41:AN43)</f>
        <v>326.92378399999996</v>
      </c>
      <c r="AO56" s="253"/>
      <c r="AP56" s="252">
        <f t="shared" ref="AP56:AP60" si="80">AN56-AG56</f>
        <v>2.7799999999999727</v>
      </c>
      <c r="AQ56" s="254">
        <f t="shared" ref="AQ56:AQ60" si="81">IF((AG56)=0,"",(AP56/AG56))</f>
        <v>8.5764408797053254E-3</v>
      </c>
      <c r="AR56" s="255"/>
    </row>
    <row r="57" spans="1:44" ht="12" customHeight="1" x14ac:dyDescent="0.2">
      <c r="A57" s="37"/>
      <c r="B57" s="256" t="s">
        <v>254</v>
      </c>
      <c r="C57" s="139"/>
      <c r="D57" s="139"/>
      <c r="E57" s="139"/>
      <c r="F57" s="249">
        <v>0.13</v>
      </c>
      <c r="G57" s="293"/>
      <c r="H57" s="294">
        <f>H56*F57</f>
        <v>39.665933319999994</v>
      </c>
      <c r="I57" s="221"/>
      <c r="J57" s="249">
        <v>0.13</v>
      </c>
      <c r="K57" s="257"/>
      <c r="L57" s="204">
        <f>L56*J57</f>
        <v>40.845105599999997</v>
      </c>
      <c r="M57" s="38"/>
      <c r="N57" s="205">
        <f t="shared" si="72"/>
        <v>1.1791722800000031</v>
      </c>
      <c r="O57" s="206">
        <f t="shared" si="73"/>
        <v>2.9727581864447183E-2</v>
      </c>
      <c r="P57" s="37"/>
      <c r="Q57" s="249">
        <v>0.13</v>
      </c>
      <c r="R57" s="257"/>
      <c r="S57" s="204">
        <f>S56*Q57</f>
        <v>41.34439192</v>
      </c>
      <c r="T57" s="38"/>
      <c r="U57" s="205">
        <f t="shared" si="74"/>
        <v>0.49928632000000306</v>
      </c>
      <c r="V57" s="206">
        <f t="shared" si="75"/>
        <v>1.2223895927447501E-2</v>
      </c>
      <c r="W57" s="37"/>
      <c r="X57" s="249">
        <v>0.13</v>
      </c>
      <c r="Y57" s="257"/>
      <c r="Z57" s="204">
        <f>Z56*X57</f>
        <v>41.77989191999999</v>
      </c>
      <c r="AA57" s="38"/>
      <c r="AB57" s="205">
        <f t="shared" si="76"/>
        <v>0.43549999999999045</v>
      </c>
      <c r="AC57" s="206">
        <f t="shared" si="77"/>
        <v>1.0533472129489007E-2</v>
      </c>
      <c r="AD57" s="37"/>
      <c r="AE57" s="249">
        <v>0.13</v>
      </c>
      <c r="AF57" s="257"/>
      <c r="AG57" s="204">
        <f>AG56*AE57</f>
        <v>42.138691919999999</v>
      </c>
      <c r="AH57" s="38"/>
      <c r="AI57" s="205">
        <f t="shared" si="78"/>
        <v>0.35880000000000933</v>
      </c>
      <c r="AJ57" s="206">
        <f t="shared" si="79"/>
        <v>8.5878632880869703E-3</v>
      </c>
      <c r="AK57" s="37"/>
      <c r="AL57" s="249">
        <v>0.13</v>
      </c>
      <c r="AM57" s="257"/>
      <c r="AN57" s="204">
        <f>AN56*AL57</f>
        <v>42.500091919999996</v>
      </c>
      <c r="AO57" s="38"/>
      <c r="AP57" s="205">
        <f t="shared" si="80"/>
        <v>0.36139999999999617</v>
      </c>
      <c r="AQ57" s="206">
        <f t="shared" si="81"/>
        <v>8.5764408797053184E-3</v>
      </c>
      <c r="AR57" s="207"/>
    </row>
    <row r="58" spans="1:44" ht="12" customHeight="1" x14ac:dyDescent="0.2">
      <c r="A58" s="37"/>
      <c r="B58" s="258" t="s">
        <v>299</v>
      </c>
      <c r="C58" s="139"/>
      <c r="D58" s="139"/>
      <c r="E58" s="139"/>
      <c r="F58" s="259"/>
      <c r="G58" s="38"/>
      <c r="H58" s="294">
        <f>H56+H57</f>
        <v>344.78849731999992</v>
      </c>
      <c r="I58" s="221"/>
      <c r="J58" s="259"/>
      <c r="K58" s="221"/>
      <c r="L58" s="204">
        <f>L56+L57</f>
        <v>355.03822559999998</v>
      </c>
      <c r="M58" s="38"/>
      <c r="N58" s="205">
        <f t="shared" si="72"/>
        <v>10.249728280000056</v>
      </c>
      <c r="O58" s="206">
        <f t="shared" si="73"/>
        <v>2.972758186444727E-2</v>
      </c>
      <c r="P58" s="37"/>
      <c r="Q58" s="221"/>
      <c r="R58" s="221"/>
      <c r="S58" s="204">
        <f>S56+S57</f>
        <v>359.37817591999999</v>
      </c>
      <c r="T58" s="38"/>
      <c r="U58" s="205">
        <f t="shared" si="74"/>
        <v>4.339950320000014</v>
      </c>
      <c r="V58" s="206">
        <f t="shared" si="75"/>
        <v>1.2223895927447465E-2</v>
      </c>
      <c r="W58" s="37"/>
      <c r="X58" s="221"/>
      <c r="Y58" s="221"/>
      <c r="Z58" s="204">
        <f>Z56+Z57</f>
        <v>363.16367591999995</v>
      </c>
      <c r="AA58" s="38"/>
      <c r="AB58" s="205">
        <f t="shared" si="76"/>
        <v>3.7854999999999563</v>
      </c>
      <c r="AC58" s="206">
        <f t="shared" si="77"/>
        <v>1.0533472129489116E-2</v>
      </c>
      <c r="AD58" s="37"/>
      <c r="AE58" s="221"/>
      <c r="AF58" s="221"/>
      <c r="AG58" s="204">
        <f>AG56+AG57</f>
        <v>366.28247591999997</v>
      </c>
      <c r="AH58" s="38"/>
      <c r="AI58" s="205">
        <f t="shared" si="78"/>
        <v>3.1188000000000216</v>
      </c>
      <c r="AJ58" s="206">
        <f t="shared" si="79"/>
        <v>8.5878632880868055E-3</v>
      </c>
      <c r="AK58" s="37"/>
      <c r="AL58" s="221"/>
      <c r="AM58" s="221"/>
      <c r="AN58" s="204">
        <f>AN56+AN57</f>
        <v>369.42387591999994</v>
      </c>
      <c r="AO58" s="38"/>
      <c r="AP58" s="205">
        <f t="shared" si="80"/>
        <v>3.141399999999976</v>
      </c>
      <c r="AQ58" s="206">
        <f t="shared" si="81"/>
        <v>8.5764408797053444E-3</v>
      </c>
      <c r="AR58" s="207"/>
    </row>
    <row r="59" spans="1:44" ht="12" customHeight="1" x14ac:dyDescent="0.2">
      <c r="A59" s="37"/>
      <c r="B59" s="462" t="s">
        <v>211</v>
      </c>
      <c r="C59" s="441"/>
      <c r="D59" s="441"/>
      <c r="E59" s="139"/>
      <c r="F59" s="260">
        <f>F53</f>
        <v>0.13100000000000001</v>
      </c>
      <c r="G59" s="38"/>
      <c r="H59" s="296">
        <f>F59*H56</f>
        <v>39.971055883999995</v>
      </c>
      <c r="I59" s="221"/>
      <c r="J59" s="260">
        <f>J53</f>
        <v>0.13100000000000001</v>
      </c>
      <c r="K59" s="221"/>
      <c r="L59" s="261">
        <f>J59*L56</f>
        <v>41.159298719999995</v>
      </c>
      <c r="M59" s="38"/>
      <c r="N59" s="261">
        <f t="shared" si="72"/>
        <v>1.1882428360000006</v>
      </c>
      <c r="O59" s="263">
        <f t="shared" si="73"/>
        <v>2.9727581864447121E-2</v>
      </c>
      <c r="P59" s="37"/>
      <c r="Q59" s="262">
        <f>Q53</f>
        <v>0.13100000000000001</v>
      </c>
      <c r="R59" s="221"/>
      <c r="S59" s="261">
        <f>Q59*S56</f>
        <v>41.662425704</v>
      </c>
      <c r="T59" s="38"/>
      <c r="U59" s="261">
        <f t="shared" si="74"/>
        <v>0.503126984000005</v>
      </c>
      <c r="V59" s="263">
        <f t="shared" si="75"/>
        <v>1.2223895927447548E-2</v>
      </c>
      <c r="W59" s="37"/>
      <c r="X59" s="262">
        <f>X53</f>
        <v>0.13100000000000001</v>
      </c>
      <c r="Y59" s="221"/>
      <c r="Z59" s="261">
        <f>X59*Z56</f>
        <v>42.101275703999995</v>
      </c>
      <c r="AA59" s="38"/>
      <c r="AB59" s="261">
        <f t="shared" si="76"/>
        <v>0.43884999999999508</v>
      </c>
      <c r="AC59" s="263">
        <f t="shared" si="77"/>
        <v>1.0533472129489119E-2</v>
      </c>
      <c r="AD59" s="37"/>
      <c r="AE59" s="262">
        <f>AE53</f>
        <v>0.13100000000000001</v>
      </c>
      <c r="AF59" s="221"/>
      <c r="AG59" s="261">
        <f>AE59*AG56</f>
        <v>42.462835704</v>
      </c>
      <c r="AH59" s="38"/>
      <c r="AI59" s="261">
        <f t="shared" si="78"/>
        <v>0.36156000000000432</v>
      </c>
      <c r="AJ59" s="263">
        <f t="shared" si="79"/>
        <v>8.5878632880868472E-3</v>
      </c>
      <c r="AK59" s="37"/>
      <c r="AL59" s="262">
        <f>AL53</f>
        <v>0.13100000000000001</v>
      </c>
      <c r="AM59" s="221"/>
      <c r="AN59" s="261">
        <f>AL59*AN56</f>
        <v>42.827015703999997</v>
      </c>
      <c r="AO59" s="38"/>
      <c r="AP59" s="261">
        <f t="shared" si="80"/>
        <v>0.36417999999999751</v>
      </c>
      <c r="AQ59" s="263">
        <f t="shared" si="81"/>
        <v>8.5764408797053496E-3</v>
      </c>
      <c r="AR59" s="264"/>
    </row>
    <row r="60" spans="1:44" ht="12" customHeight="1" x14ac:dyDescent="0.2">
      <c r="A60" s="37"/>
      <c r="B60" s="464" t="s">
        <v>259</v>
      </c>
      <c r="C60" s="439"/>
      <c r="D60" s="440"/>
      <c r="E60" s="265"/>
      <c r="F60" s="273"/>
      <c r="G60" s="299"/>
      <c r="H60" s="300">
        <f>H58-H59</f>
        <v>304.81744143599991</v>
      </c>
      <c r="I60" s="274"/>
      <c r="J60" s="273"/>
      <c r="K60" s="274"/>
      <c r="L60" s="275">
        <f>L58-L59</f>
        <v>313.87892687999999</v>
      </c>
      <c r="M60" s="276"/>
      <c r="N60" s="277">
        <f t="shared" si="72"/>
        <v>9.061485444000084</v>
      </c>
      <c r="O60" s="278">
        <f t="shared" si="73"/>
        <v>2.9727581864447385E-2</v>
      </c>
      <c r="P60" s="37"/>
      <c r="Q60" s="274"/>
      <c r="R60" s="274"/>
      <c r="S60" s="275">
        <f>S58-S59</f>
        <v>317.715750216</v>
      </c>
      <c r="T60" s="276"/>
      <c r="U60" s="277">
        <f t="shared" si="74"/>
        <v>3.836823336000009</v>
      </c>
      <c r="V60" s="278">
        <f t="shared" si="75"/>
        <v>1.2223895927447454E-2</v>
      </c>
      <c r="W60" s="37"/>
      <c r="X60" s="274"/>
      <c r="Y60" s="274"/>
      <c r="Z60" s="275">
        <f>Z58-Z59</f>
        <v>321.06240021599996</v>
      </c>
      <c r="AA60" s="276"/>
      <c r="AB60" s="277">
        <f t="shared" si="76"/>
        <v>3.3466499999999542</v>
      </c>
      <c r="AC60" s="278">
        <f t="shared" si="77"/>
        <v>1.0533472129489092E-2</v>
      </c>
      <c r="AD60" s="37"/>
      <c r="AE60" s="274"/>
      <c r="AF60" s="274"/>
      <c r="AG60" s="275">
        <f>AG58-AG59</f>
        <v>323.81964021599998</v>
      </c>
      <c r="AH60" s="276"/>
      <c r="AI60" s="277">
        <f t="shared" si="78"/>
        <v>2.7572400000000243</v>
      </c>
      <c r="AJ60" s="278">
        <f t="shared" si="79"/>
        <v>8.5878632880868212E-3</v>
      </c>
      <c r="AK60" s="37"/>
      <c r="AL60" s="274"/>
      <c r="AM60" s="274"/>
      <c r="AN60" s="275">
        <f>AN58-AN59</f>
        <v>326.59686021599993</v>
      </c>
      <c r="AO60" s="276"/>
      <c r="AP60" s="277">
        <f t="shared" si="80"/>
        <v>2.777219999999943</v>
      </c>
      <c r="AQ60" s="278">
        <f t="shared" si="81"/>
        <v>8.5764408797052334E-3</v>
      </c>
      <c r="AR60" s="272"/>
    </row>
    <row r="61" spans="1:44" ht="12"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row>
    <row r="62" spans="1:44" ht="12"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row>
    <row r="63" spans="1:44" ht="12"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row>
    <row r="64" spans="1:44" ht="12"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row>
    <row r="65" spans="1:44" ht="12" customHeight="1" x14ac:dyDescent="0.2">
      <c r="A65" s="283" t="s">
        <v>300</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2" customHeight="1" x14ac:dyDescent="0.2">
      <c r="A67" s="37" t="s">
        <v>262</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 customHeight="1" x14ac:dyDescent="0.2">
      <c r="A68" s="37" t="s">
        <v>263</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 customHeight="1" x14ac:dyDescent="0.2">
      <c r="A70" s="37" t="s">
        <v>264</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 customHeight="1" x14ac:dyDescent="0.2">
      <c r="A71" s="37" t="s">
        <v>265</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 customHeight="1" x14ac:dyDescent="0.2">
      <c r="A73" s="37" t="s">
        <v>266</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 customHeight="1" x14ac:dyDescent="0.2">
      <c r="A74" s="37" t="s">
        <v>267</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 customHeight="1" x14ac:dyDescent="0.2">
      <c r="A75" s="37" t="s">
        <v>268</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 customHeight="1" x14ac:dyDescent="0.2">
      <c r="A76" s="37" t="s">
        <v>269</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 customHeight="1" x14ac:dyDescent="0.2">
      <c r="A77" s="37" t="s">
        <v>270</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 customHeight="1" x14ac:dyDescent="0.2">
      <c r="A79" s="284"/>
      <c r="B79" s="37" t="s">
        <v>271</v>
      </c>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 customHeight="1" x14ac:dyDescent="0.2">
      <c r="A81" s="37"/>
      <c r="B81" s="37" t="s">
        <v>272</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row>
    <row r="193" spans="1:44"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row>
    <row r="194" spans="1:44"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row>
    <row r="195" spans="1:44"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row>
    <row r="196" spans="1:44"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row>
    <row r="197" spans="1:44"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row>
    <row r="198" spans="1:44"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row>
    <row r="199" spans="1:44"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row>
    <row r="200" spans="1:44"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row>
    <row r="201" spans="1:44"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row>
    <row r="202" spans="1:44"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row>
    <row r="203" spans="1:44"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row>
    <row r="204" spans="1:44"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row>
    <row r="205" spans="1:44"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row>
    <row r="206" spans="1:44"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row>
    <row r="207" spans="1:44"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row>
    <row r="208" spans="1:44"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row>
    <row r="209" spans="1:44"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row>
    <row r="210" spans="1:44"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row>
    <row r="211" spans="1:44"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row>
    <row r="212" spans="1:44"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row>
    <row r="213" spans="1:44"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row>
    <row r="214" spans="1:44"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row>
    <row r="215" spans="1:44"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row>
    <row r="216" spans="1:44"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row>
    <row r="217" spans="1:44"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row>
    <row r="218" spans="1:44"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row>
    <row r="219" spans="1:44"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row>
    <row r="220" spans="1:44"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row>
    <row r="221" spans="1:44"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row>
    <row r="222" spans="1:44"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row>
    <row r="223" spans="1:44"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row>
    <row r="224" spans="1:44"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row>
    <row r="225" spans="1:44"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row>
    <row r="226" spans="1:44"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row>
    <row r="227" spans="1:44"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row>
    <row r="228" spans="1:44"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row>
    <row r="229" spans="1:44"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row>
    <row r="230" spans="1:44"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row>
    <row r="231" spans="1:44"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row>
    <row r="232" spans="1:44"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row>
    <row r="233" spans="1:44"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row>
    <row r="234" spans="1:44"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row>
    <row r="235" spans="1:44"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row>
    <row r="236" spans="1:44"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row>
    <row r="237" spans="1:44"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row>
    <row r="238" spans="1:44"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row>
    <row r="239" spans="1:44"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row>
    <row r="240" spans="1:44"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row>
    <row r="241" spans="1:44"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row>
    <row r="242" spans="1:44"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row>
    <row r="243" spans="1:44"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row>
    <row r="244" spans="1:44"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row>
    <row r="245" spans="1:44"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row>
    <row r="246" spans="1:44"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row>
    <row r="247" spans="1:44"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row>
    <row r="248" spans="1:44"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row>
    <row r="249" spans="1:44"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row>
    <row r="250" spans="1:44"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row>
    <row r="251" spans="1:44"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row>
    <row r="252" spans="1:44"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row>
    <row r="253" spans="1:44"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row>
    <row r="254" spans="1:44"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row>
    <row r="255" spans="1:44"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row>
    <row r="256" spans="1:44"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row>
    <row r="257" spans="1:44"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row>
    <row r="258" spans="1:44"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row>
    <row r="259" spans="1:44"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row>
    <row r="260" spans="1:44"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row>
    <row r="261" spans="1:44"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row>
    <row r="262" spans="1:44"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row>
    <row r="263" spans="1:44"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row>
    <row r="264" spans="1:44"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row>
    <row r="265" spans="1:44"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row>
    <row r="266" spans="1:44"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row>
    <row r="267" spans="1:44"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row>
    <row r="268" spans="1:44"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row>
    <row r="269" spans="1:44"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row>
    <row r="270" spans="1:44"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row>
    <row r="271" spans="1:44"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row>
    <row r="272" spans="1:44"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row>
    <row r="273" spans="1:44"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row>
    <row r="274" spans="1:44"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row>
    <row r="275" spans="1:44"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row>
    <row r="276" spans="1:44" ht="12"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row>
    <row r="277" spans="1:44" ht="12"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row>
    <row r="278" spans="1:44" ht="12"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row>
    <row r="279" spans="1:44" ht="12"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row>
    <row r="280" spans="1:44" ht="12"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row>
    <row r="281" spans="1:44" ht="12"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row>
    <row r="282" spans="1:44" ht="15.75" customHeight="1" x14ac:dyDescent="0.2"/>
    <row r="283" spans="1:44" ht="15.75" customHeight="1" x14ac:dyDescent="0.2"/>
    <row r="284" spans="1:44" ht="15.75" customHeight="1" x14ac:dyDescent="0.2"/>
    <row r="285" spans="1:44" ht="15.75" customHeight="1" x14ac:dyDescent="0.2"/>
    <row r="286" spans="1:44" ht="15.75" customHeight="1" x14ac:dyDescent="0.2"/>
    <row r="287" spans="1:44" ht="15.75" customHeight="1" x14ac:dyDescent="0.2"/>
    <row r="288" spans="1:4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100-000000000000}">
      <formula1>"TOU,non-TOU"</formula1>
    </dataValidation>
    <dataValidation type="list" allowBlank="1" showErrorMessage="1" sqref="E15:E28 E30:E36 E38:E39 E41:E49 E55 E61" xr:uid="{00000000-0002-0000-1100-000001000000}">
      <formula1>#REF!</formula1>
    </dataValidation>
    <dataValidation type="list" allowBlank="1" showInputMessage="1" showErrorMessage="1" prompt="Select Charge Unit - monthly, per kWh, per kW" sqref="D15:D28 D30:D36 D38:D39 D41:D49 D55 D61" xr:uid="{00000000-0002-0000-1100-000002000000}">
      <formula1>"Monthly,per kWh,per kW"</formula1>
    </dataValidation>
  </dataValidations>
  <pageMargins left="0.74803149606299213" right="0.74803149606299213" top="0.98425196850393704" bottom="0.98425196850393704"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38" customWidth="1"/>
    <col min="3" max="3" width="3.42578125" customWidth="1"/>
    <col min="4" max="4" width="11.42578125" customWidth="1"/>
    <col min="5" max="5" width="1.42578125" customWidth="1"/>
    <col min="6" max="6" width="10" customWidth="1"/>
    <col min="7" max="7" width="8" customWidth="1"/>
    <col min="8" max="8" width="9.140625" customWidth="1"/>
    <col min="9" max="9" width="0.42578125" customWidth="1"/>
    <col min="10" max="10" width="9.7109375" customWidth="1"/>
    <col min="11" max="11" width="8" customWidth="1"/>
    <col min="12" max="12" width="9.7109375" customWidth="1"/>
    <col min="13" max="13" width="0.42578125" customWidth="1"/>
    <col min="14" max="14" width="9.42578125" customWidth="1"/>
    <col min="15" max="15" width="10" customWidth="1"/>
    <col min="16" max="16" width="0.42578125" customWidth="1"/>
    <col min="17" max="17" width="9.7109375" customWidth="1"/>
    <col min="18" max="18" width="8" customWidth="1"/>
    <col min="19" max="19" width="8.7109375" customWidth="1"/>
    <col min="20" max="20" width="0.42578125" customWidth="1"/>
    <col min="21" max="21" width="9.42578125" customWidth="1"/>
    <col min="22" max="22" width="10" customWidth="1"/>
    <col min="23" max="23" width="1" customWidth="1"/>
    <col min="24" max="24" width="9.7109375" customWidth="1"/>
    <col min="25" max="25" width="8" customWidth="1"/>
    <col min="26" max="26" width="8.7109375" customWidth="1"/>
    <col min="27" max="27" width="0.42578125" customWidth="1"/>
    <col min="28" max="28" width="9.42578125" customWidth="1"/>
    <col min="29" max="29" width="10" customWidth="1"/>
    <col min="30" max="30" width="0.42578125" customWidth="1"/>
    <col min="31" max="31" width="9.7109375" customWidth="1"/>
    <col min="32" max="32" width="8" customWidth="1"/>
    <col min="33" max="33" width="8.7109375" customWidth="1"/>
    <col min="34" max="34" width="0.42578125" customWidth="1"/>
    <col min="35" max="35" width="9.42578125" customWidth="1"/>
    <col min="36" max="36" width="10" customWidth="1"/>
    <col min="37" max="37" width="0.42578125" customWidth="1"/>
    <col min="38" max="38" width="9.7109375" customWidth="1"/>
    <col min="39" max="39" width="8" customWidth="1"/>
    <col min="40" max="40" width="8.7109375" customWidth="1"/>
    <col min="41" max="41" width="0.42578125" customWidth="1"/>
    <col min="42" max="42" width="9.42578125" customWidth="1"/>
    <col min="43" max="43" width="10" customWidth="1"/>
    <col min="44" max="44" width="0.7109375" customWidth="1"/>
    <col min="45" max="45" width="12.42578125" customWidth="1"/>
  </cols>
  <sheetData>
    <row r="1" spans="1:45" ht="12" customHeight="1" x14ac:dyDescent="0.25">
      <c r="A1" s="37"/>
      <c r="B1" s="37"/>
      <c r="C1" s="37"/>
      <c r="D1" s="37"/>
      <c r="E1" s="37"/>
      <c r="F1" s="37"/>
      <c r="G1" s="37"/>
      <c r="H1" s="37"/>
      <c r="I1" s="37"/>
      <c r="J1" s="37"/>
      <c r="K1" s="37"/>
      <c r="Q1" s="37"/>
      <c r="R1" s="37"/>
      <c r="S1" s="466" t="s">
        <v>228</v>
      </c>
      <c r="T1" s="467"/>
      <c r="U1" s="467"/>
      <c r="V1" s="467"/>
      <c r="W1" s="467"/>
      <c r="X1" s="467"/>
      <c r="Y1" s="468"/>
      <c r="Z1" s="37"/>
      <c r="AA1" s="37"/>
      <c r="AB1" s="37"/>
      <c r="AC1" s="37"/>
      <c r="AD1" s="37"/>
      <c r="AE1" s="37"/>
      <c r="AF1" s="37"/>
      <c r="AG1" s="37"/>
      <c r="AH1" s="37"/>
      <c r="AI1" s="37"/>
      <c r="AJ1" s="37"/>
      <c r="AK1" s="37"/>
      <c r="AL1" s="37"/>
      <c r="AM1" s="37"/>
      <c r="AN1" s="37"/>
      <c r="AO1" s="37"/>
      <c r="AP1" s="37"/>
      <c r="AQ1" s="37"/>
      <c r="AR1" s="37"/>
    </row>
    <row r="2" spans="1:45" ht="12"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5" ht="12"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5" ht="12"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5" ht="12"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5" ht="12" customHeight="1" x14ac:dyDescent="0.2">
      <c r="A6" s="37"/>
      <c r="B6" s="138" t="s">
        <v>232</v>
      </c>
      <c r="C6" s="37"/>
      <c r="D6" s="309" t="s">
        <v>158</v>
      </c>
      <c r="E6" s="310"/>
      <c r="F6" s="310"/>
      <c r="G6" s="310"/>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row>
    <row r="7" spans="1:45"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5" ht="12"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5" ht="12"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5" ht="12" customHeight="1" x14ac:dyDescent="0.2">
      <c r="A10" s="37"/>
      <c r="B10" s="37"/>
      <c r="C10" s="37"/>
      <c r="D10" s="125" t="s">
        <v>235</v>
      </c>
      <c r="E10" s="125"/>
      <c r="F10" s="190">
        <v>1000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5" ht="12"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5" ht="12"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5" ht="12"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5" ht="12"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5" ht="12" customHeight="1" x14ac:dyDescent="0.2">
      <c r="A15" s="37"/>
      <c r="B15" s="139" t="s">
        <v>156</v>
      </c>
      <c r="C15" s="199" t="str">
        <f t="shared" ref="C15:C28" si="0">D$6&amp;"."&amp;B15</f>
        <v>General Service &lt; 50 kW.Monthly Service Charge</v>
      </c>
      <c r="D15" s="200" t="s">
        <v>244</v>
      </c>
      <c r="E15" s="139"/>
      <c r="F15" s="201">
        <f>IFERROR(VLOOKUP($C15,'Proposed Rates'!$B:$J,F$11,FALSE),0)</f>
        <v>23.53</v>
      </c>
      <c r="G15" s="202">
        <f t="shared" ref="G15:G28" si="1">IF($D15="Monthly",1,IF($D15="per KWH",$F$10,0))</f>
        <v>1</v>
      </c>
      <c r="H15" s="204">
        <f t="shared" ref="H15:H28" si="2">G15*F15</f>
        <v>23.53</v>
      </c>
      <c r="I15" s="38"/>
      <c r="J15" s="201">
        <f>IFERROR(VLOOKUP($C15,'Proposed Rates'!$B:$J,J$11,FALSE),0)</f>
        <v>28.1</v>
      </c>
      <c r="K15" s="202">
        <f t="shared" ref="K15:K28" si="3">IF($D15="Monthly",1,IF($D15="per KWH",$F$10,0))</f>
        <v>1</v>
      </c>
      <c r="L15" s="204">
        <f t="shared" ref="L15:L28" si="4">K15*J15</f>
        <v>28.1</v>
      </c>
      <c r="M15" s="38"/>
      <c r="N15" s="205">
        <f t="shared" ref="N15:N48" si="5">L15-H15</f>
        <v>4.57</v>
      </c>
      <c r="O15" s="206">
        <f t="shared" ref="O15:O48" si="6">IF((H15)=0,"",(N15/H15))</f>
        <v>0.19422014449638758</v>
      </c>
      <c r="P15" s="37"/>
      <c r="Q15" s="201">
        <f>IFERROR(VLOOKUP($C15,'Proposed Rates'!$B:$J,Q$11,FALSE),0)</f>
        <v>30.32</v>
      </c>
      <c r="R15" s="202">
        <f t="shared" ref="R15:R28" si="7">IF($D15="Monthly",1,IF($D15="per KWH",$F$10,0))</f>
        <v>1</v>
      </c>
      <c r="S15" s="204">
        <f t="shared" ref="S15:S28" si="8">R15*Q15</f>
        <v>30.32</v>
      </c>
      <c r="T15" s="38"/>
      <c r="U15" s="205">
        <f t="shared" ref="U15:U48" si="9">S15-L15</f>
        <v>2.2199999999999989</v>
      </c>
      <c r="V15" s="206">
        <f t="shared" ref="V15:V48" si="10">IF((L15)=0,"",(U15/L15))</f>
        <v>7.9003558718861167E-2</v>
      </c>
      <c r="W15" s="37"/>
      <c r="X15" s="201">
        <f>IFERROR(VLOOKUP($C15,'Proposed Rates'!$B:$J,X$11,FALSE),0)</f>
        <v>32.42</v>
      </c>
      <c r="Y15" s="202">
        <f t="shared" ref="Y15:Y28" si="11">IF($D15="Monthly",1,IF($D15="per KWH",$F$10,0))</f>
        <v>1</v>
      </c>
      <c r="Z15" s="204">
        <f t="shared" ref="Z15:Z28" si="12">Y15*X15</f>
        <v>32.42</v>
      </c>
      <c r="AA15" s="38"/>
      <c r="AB15" s="205">
        <f t="shared" ref="AB15:AB48" si="13">Z15-S15</f>
        <v>2.1000000000000014</v>
      </c>
      <c r="AC15" s="206">
        <f t="shared" ref="AC15:AC48" si="14">IF((S15)=0,"",(AB15/S15))</f>
        <v>6.9261213720316669E-2</v>
      </c>
      <c r="AD15" s="37"/>
      <c r="AE15" s="201">
        <f>IFERROR(VLOOKUP($C15,'Proposed Rates'!$B:$J,AE$11,FALSE),0)</f>
        <v>34.24</v>
      </c>
      <c r="AF15" s="202">
        <f t="shared" ref="AF15:AF28" si="15">IF($D15="Monthly",1,IF($D15="per KWH",$F$10,0))</f>
        <v>1</v>
      </c>
      <c r="AG15" s="204">
        <f t="shared" ref="AG15:AG28" si="16">AF15*AE15</f>
        <v>34.24</v>
      </c>
      <c r="AH15" s="38"/>
      <c r="AI15" s="205">
        <f t="shared" ref="AI15:AI48" si="17">AG15-Z15</f>
        <v>1.8200000000000003</v>
      </c>
      <c r="AJ15" s="206">
        <f t="shared" ref="AJ15:AJ48" si="18">IF((Z15)=0,"",(AI15/Z15))</f>
        <v>5.6138186304750162E-2</v>
      </c>
      <c r="AK15" s="37"/>
      <c r="AL15" s="201">
        <f>IFERROR(VLOOKUP($C15,'Proposed Rates'!$B:$J,AL$11,FALSE),0)</f>
        <v>35.840000000000003</v>
      </c>
      <c r="AM15" s="202">
        <f t="shared" ref="AM15:AM28" si="19">IF($D15="Monthly",1,IF($D15="per KWH",$F$10,0))</f>
        <v>1</v>
      </c>
      <c r="AN15" s="204">
        <f t="shared" ref="AN15:AN28" si="20">AM15*AL15</f>
        <v>35.840000000000003</v>
      </c>
      <c r="AO15" s="38"/>
      <c r="AP15" s="205">
        <f t="shared" ref="AP15:AP48" si="21">AN15-AG15</f>
        <v>1.6000000000000014</v>
      </c>
      <c r="AQ15" s="206">
        <f t="shared" ref="AQ15:AQ48" si="22">IF((AG15)=0,"",(AP15/AG15))</f>
        <v>4.6728971962616862E-2</v>
      </c>
      <c r="AR15" s="207"/>
    </row>
    <row r="16" spans="1:45" ht="12" customHeight="1" x14ac:dyDescent="0.2">
      <c r="A16" s="37"/>
      <c r="B16" s="139" t="s">
        <v>245</v>
      </c>
      <c r="C16" s="199" t="str">
        <f t="shared" si="0"/>
        <v>General Service &lt; 50 kW.Smart Meter Rate Adder</v>
      </c>
      <c r="D16" s="200" t="s">
        <v>244</v>
      </c>
      <c r="E16" s="139"/>
      <c r="F16" s="218">
        <f>IFERROR(VLOOKUP($C16,'Proposed Rates'!$B:$J,F$11,FALSE),0)</f>
        <v>0</v>
      </c>
      <c r="G16" s="202">
        <f t="shared" si="1"/>
        <v>1</v>
      </c>
      <c r="H16" s="204">
        <f t="shared" si="2"/>
        <v>0</v>
      </c>
      <c r="I16" s="38"/>
      <c r="J16" s="218">
        <f>IFERROR(VLOOKUP($C16,'Proposed Rates'!$B:$J,J$11,FALSE),0)</f>
        <v>0</v>
      </c>
      <c r="K16" s="202">
        <f t="shared" si="3"/>
        <v>1</v>
      </c>
      <c r="L16" s="204">
        <f t="shared" si="4"/>
        <v>0</v>
      </c>
      <c r="M16" s="38"/>
      <c r="N16" s="205">
        <f t="shared" si="5"/>
        <v>0</v>
      </c>
      <c r="O16" s="206" t="str">
        <f t="shared" si="6"/>
        <v/>
      </c>
      <c r="P16" s="37"/>
      <c r="Q16" s="218">
        <f>IFERROR(VLOOKUP($C16,'Proposed Rates'!$B:$J,Q$11,FALSE),0)</f>
        <v>0</v>
      </c>
      <c r="R16" s="202">
        <f t="shared" si="7"/>
        <v>1</v>
      </c>
      <c r="S16" s="204">
        <f t="shared" si="8"/>
        <v>0</v>
      </c>
      <c r="T16" s="38"/>
      <c r="U16" s="205">
        <f t="shared" si="9"/>
        <v>0</v>
      </c>
      <c r="V16" s="206" t="str">
        <f t="shared" si="10"/>
        <v/>
      </c>
      <c r="W16" s="37"/>
      <c r="X16" s="218">
        <f>IFERROR(VLOOKUP($C16,'Proposed Rates'!$B:$J,X$11,FALSE),0)</f>
        <v>0</v>
      </c>
      <c r="Y16" s="202">
        <f t="shared" si="11"/>
        <v>1</v>
      </c>
      <c r="Z16" s="204">
        <f t="shared" si="12"/>
        <v>0</v>
      </c>
      <c r="AA16" s="38"/>
      <c r="AB16" s="205">
        <f t="shared" si="13"/>
        <v>0</v>
      </c>
      <c r="AC16" s="206" t="str">
        <f t="shared" si="14"/>
        <v/>
      </c>
      <c r="AD16" s="37"/>
      <c r="AE16" s="218">
        <f>IFERROR(VLOOKUP($C16,'Proposed Rates'!$B:$J,AE$11,FALSE),0)</f>
        <v>0</v>
      </c>
      <c r="AF16" s="202">
        <f t="shared" si="15"/>
        <v>1</v>
      </c>
      <c r="AG16" s="204">
        <f t="shared" si="16"/>
        <v>0</v>
      </c>
      <c r="AH16" s="38"/>
      <c r="AI16" s="205">
        <f t="shared" si="17"/>
        <v>0</v>
      </c>
      <c r="AJ16" s="206" t="str">
        <f t="shared" si="18"/>
        <v/>
      </c>
      <c r="AK16" s="37"/>
      <c r="AL16" s="218">
        <f>IFERROR(VLOOKUP($C16,'Proposed Rates'!$B:$J,AL$11,FALSE),0)</f>
        <v>0</v>
      </c>
      <c r="AM16" s="202">
        <f t="shared" si="19"/>
        <v>1</v>
      </c>
      <c r="AN16" s="204">
        <f t="shared" si="20"/>
        <v>0</v>
      </c>
      <c r="AO16" s="38"/>
      <c r="AP16" s="205">
        <f t="shared" si="21"/>
        <v>0</v>
      </c>
      <c r="AQ16" s="206" t="str">
        <f t="shared" si="22"/>
        <v/>
      </c>
      <c r="AR16" s="207"/>
    </row>
    <row r="17" spans="1:44" ht="12" customHeight="1" x14ac:dyDescent="0.2">
      <c r="A17" s="37"/>
      <c r="B17" s="208" t="str">
        <f>'Proposed Rates'!C115</f>
        <v>Rate Rider Calculation for PILs</v>
      </c>
      <c r="C17" s="199" t="str">
        <f t="shared" si="0"/>
        <v>General Service &lt; 50 kW.Rate Rider Calculation for PILs</v>
      </c>
      <c r="D17" s="200" t="s">
        <v>246</v>
      </c>
      <c r="E17" s="139"/>
      <c r="F17" s="218">
        <f>IFERROR(VLOOKUP($C17,'Proposed Rates'!$B:$J,F$11,FALSE),0)</f>
        <v>0</v>
      </c>
      <c r="G17" s="202">
        <f t="shared" si="1"/>
        <v>1000</v>
      </c>
      <c r="H17" s="204">
        <f t="shared" si="2"/>
        <v>0</v>
      </c>
      <c r="I17" s="38"/>
      <c r="J17" s="218">
        <f>IFERROR(VLOOKUP($C17,'Proposed Rates'!$B:$J,J$11,FALSE),0)</f>
        <v>0</v>
      </c>
      <c r="K17" s="202">
        <f t="shared" si="3"/>
        <v>1000</v>
      </c>
      <c r="L17" s="204">
        <f t="shared" si="4"/>
        <v>0</v>
      </c>
      <c r="M17" s="38"/>
      <c r="N17" s="205">
        <f t="shared" si="5"/>
        <v>0</v>
      </c>
      <c r="O17" s="206" t="str">
        <f t="shared" si="6"/>
        <v/>
      </c>
      <c r="P17" s="37"/>
      <c r="Q17" s="218">
        <f>IFERROR(VLOOKUP($C17,'Proposed Rates'!$B:$J,Q$11,FALSE),0)</f>
        <v>0</v>
      </c>
      <c r="R17" s="202">
        <f t="shared" si="7"/>
        <v>1000</v>
      </c>
      <c r="S17" s="204">
        <f t="shared" si="8"/>
        <v>0</v>
      </c>
      <c r="T17" s="38"/>
      <c r="U17" s="205">
        <f t="shared" si="9"/>
        <v>0</v>
      </c>
      <c r="V17" s="206" t="str">
        <f t="shared" si="10"/>
        <v/>
      </c>
      <c r="W17" s="37"/>
      <c r="X17" s="218">
        <f>IFERROR(VLOOKUP($C17,'Proposed Rates'!$B:$J,X$11,FALSE),0)</f>
        <v>0</v>
      </c>
      <c r="Y17" s="202">
        <f t="shared" si="11"/>
        <v>1000</v>
      </c>
      <c r="Z17" s="204">
        <f t="shared" si="12"/>
        <v>0</v>
      </c>
      <c r="AA17" s="38"/>
      <c r="AB17" s="205">
        <f t="shared" si="13"/>
        <v>0</v>
      </c>
      <c r="AC17" s="206" t="str">
        <f t="shared" si="14"/>
        <v/>
      </c>
      <c r="AD17" s="37"/>
      <c r="AE17" s="218">
        <f>IFERROR(VLOOKUP($C17,'Proposed Rates'!$B:$J,AE$11,FALSE),0)</f>
        <v>0</v>
      </c>
      <c r="AF17" s="202">
        <f t="shared" si="15"/>
        <v>1000</v>
      </c>
      <c r="AG17" s="204">
        <f t="shared" si="16"/>
        <v>0</v>
      </c>
      <c r="AH17" s="38"/>
      <c r="AI17" s="205">
        <f t="shared" si="17"/>
        <v>0</v>
      </c>
      <c r="AJ17" s="206" t="str">
        <f t="shared" si="18"/>
        <v/>
      </c>
      <c r="AK17" s="37"/>
      <c r="AL17" s="218">
        <f>IFERROR(VLOOKUP($C17,'Proposed Rates'!$B:$J,AL$11,FALSE),0)</f>
        <v>0</v>
      </c>
      <c r="AM17" s="202">
        <f t="shared" si="19"/>
        <v>1000</v>
      </c>
      <c r="AN17" s="204">
        <f t="shared" si="20"/>
        <v>0</v>
      </c>
      <c r="AO17" s="38"/>
      <c r="AP17" s="205">
        <f t="shared" si="21"/>
        <v>0</v>
      </c>
      <c r="AQ17" s="206" t="str">
        <f t="shared" si="22"/>
        <v/>
      </c>
      <c r="AR17" s="207"/>
    </row>
    <row r="18" spans="1:44" ht="12" customHeight="1" x14ac:dyDescent="0.2">
      <c r="A18" s="37"/>
      <c r="B18" s="208" t="str">
        <f>'Proposed Rates'!C128</f>
        <v>Rate Rider Calculation for Generic</v>
      </c>
      <c r="C18" s="199" t="str">
        <f t="shared" si="0"/>
        <v>General Service &lt; 50 kW.Rate Rider Calculation for Generic</v>
      </c>
      <c r="D18" s="200" t="s">
        <v>244</v>
      </c>
      <c r="E18" s="139"/>
      <c r="F18" s="218">
        <f>IFERROR(VLOOKUP($C18,'Proposed Rates'!$B:$J,F$11,FALSE),0)</f>
        <v>0</v>
      </c>
      <c r="G18" s="202">
        <f t="shared" si="1"/>
        <v>1</v>
      </c>
      <c r="H18" s="204">
        <f t="shared" si="2"/>
        <v>0</v>
      </c>
      <c r="I18" s="38"/>
      <c r="J18" s="218">
        <f>IFERROR(VLOOKUP($C18,'Proposed Rates'!$B:$J,J$11,FALSE),0)</f>
        <v>0</v>
      </c>
      <c r="K18" s="202">
        <f t="shared" si="3"/>
        <v>1</v>
      </c>
      <c r="L18" s="204">
        <f t="shared" si="4"/>
        <v>0</v>
      </c>
      <c r="M18" s="38"/>
      <c r="N18" s="205">
        <f t="shared" si="5"/>
        <v>0</v>
      </c>
      <c r="O18" s="206" t="str">
        <f t="shared" si="6"/>
        <v/>
      </c>
      <c r="P18" s="37"/>
      <c r="Q18" s="218">
        <f>IFERROR(VLOOKUP($C18,'Proposed Rates'!$B:$J,Q$11,FALSE),0)</f>
        <v>0</v>
      </c>
      <c r="R18" s="202">
        <f t="shared" si="7"/>
        <v>1</v>
      </c>
      <c r="S18" s="204">
        <f t="shared" si="8"/>
        <v>0</v>
      </c>
      <c r="T18" s="38"/>
      <c r="U18" s="205">
        <f t="shared" si="9"/>
        <v>0</v>
      </c>
      <c r="V18" s="206" t="str">
        <f t="shared" si="10"/>
        <v/>
      </c>
      <c r="W18" s="37"/>
      <c r="X18" s="218">
        <f>IFERROR(VLOOKUP($C18,'Proposed Rates'!$B:$J,X$11,FALSE),0)</f>
        <v>0</v>
      </c>
      <c r="Y18" s="202">
        <f t="shared" si="11"/>
        <v>1</v>
      </c>
      <c r="Z18" s="204">
        <f t="shared" si="12"/>
        <v>0</v>
      </c>
      <c r="AA18" s="38"/>
      <c r="AB18" s="205">
        <f t="shared" si="13"/>
        <v>0</v>
      </c>
      <c r="AC18" s="206" t="str">
        <f t="shared" si="14"/>
        <v/>
      </c>
      <c r="AD18" s="37"/>
      <c r="AE18" s="218">
        <f>IFERROR(VLOOKUP($C18,'Proposed Rates'!$B:$J,AE$11,FALSE),0)</f>
        <v>0</v>
      </c>
      <c r="AF18" s="202">
        <f t="shared" si="15"/>
        <v>1</v>
      </c>
      <c r="AG18" s="204">
        <f t="shared" si="16"/>
        <v>0</v>
      </c>
      <c r="AH18" s="38"/>
      <c r="AI18" s="205">
        <f t="shared" si="17"/>
        <v>0</v>
      </c>
      <c r="AJ18" s="206" t="str">
        <f t="shared" si="18"/>
        <v/>
      </c>
      <c r="AK18" s="37"/>
      <c r="AL18" s="218">
        <f>IFERROR(VLOOKUP($C18,'Proposed Rates'!$B:$J,AL$11,FALSE),0)</f>
        <v>0</v>
      </c>
      <c r="AM18" s="202">
        <f t="shared" si="19"/>
        <v>1</v>
      </c>
      <c r="AN18" s="204">
        <f t="shared" si="20"/>
        <v>0</v>
      </c>
      <c r="AO18" s="38"/>
      <c r="AP18" s="205">
        <f t="shared" si="21"/>
        <v>0</v>
      </c>
      <c r="AQ18" s="206" t="str">
        <f t="shared" si="22"/>
        <v/>
      </c>
      <c r="AR18" s="207"/>
    </row>
    <row r="19" spans="1:44" ht="12" customHeight="1" x14ac:dyDescent="0.2">
      <c r="A19" s="37"/>
      <c r="B19" s="139" t="s">
        <v>54</v>
      </c>
      <c r="C19" s="199" t="str">
        <f t="shared" si="0"/>
        <v>General Service &lt; 50 kW.Distribution Volumetric Rate</v>
      </c>
      <c r="D19" s="200" t="s">
        <v>246</v>
      </c>
      <c r="E19" s="139"/>
      <c r="F19" s="218">
        <f>IFERROR(VLOOKUP($C19,'Proposed Rates'!$B:$J,F$11,FALSE),0)</f>
        <v>3.0499999999999999E-2</v>
      </c>
      <c r="G19" s="202">
        <f t="shared" si="1"/>
        <v>1000</v>
      </c>
      <c r="H19" s="204">
        <f t="shared" si="2"/>
        <v>30.5</v>
      </c>
      <c r="I19" s="38"/>
      <c r="J19" s="218">
        <f>IFERROR(VLOOKUP($C19,'Proposed Rates'!$B:$J,J$11,FALSE),0)</f>
        <v>3.6400000000000002E-2</v>
      </c>
      <c r="K19" s="202">
        <f t="shared" si="3"/>
        <v>1000</v>
      </c>
      <c r="L19" s="204">
        <f t="shared" si="4"/>
        <v>36.4</v>
      </c>
      <c r="M19" s="38"/>
      <c r="N19" s="205">
        <f t="shared" si="5"/>
        <v>5.8999999999999986</v>
      </c>
      <c r="O19" s="206">
        <f t="shared" si="6"/>
        <v>0.19344262295081963</v>
      </c>
      <c r="P19" s="37"/>
      <c r="Q19" s="218">
        <f>IFERROR(VLOOKUP($C19,'Proposed Rates'!$B:$J,Q$11,FALSE),0)</f>
        <v>3.9300000000000002E-2</v>
      </c>
      <c r="R19" s="202">
        <f t="shared" si="7"/>
        <v>1000</v>
      </c>
      <c r="S19" s="204">
        <f t="shared" si="8"/>
        <v>39.300000000000004</v>
      </c>
      <c r="T19" s="38"/>
      <c r="U19" s="205">
        <f t="shared" si="9"/>
        <v>2.9000000000000057</v>
      </c>
      <c r="V19" s="206">
        <f t="shared" si="10"/>
        <v>7.9670329670329831E-2</v>
      </c>
      <c r="W19" s="37"/>
      <c r="X19" s="218">
        <f>IFERROR(VLOOKUP($C19,'Proposed Rates'!$B:$J,X$11,FALSE),0)</f>
        <v>4.2000000000000003E-2</v>
      </c>
      <c r="Y19" s="202">
        <f t="shared" si="11"/>
        <v>1000</v>
      </c>
      <c r="Z19" s="204">
        <f t="shared" si="12"/>
        <v>42</v>
      </c>
      <c r="AA19" s="38"/>
      <c r="AB19" s="205">
        <f t="shared" si="13"/>
        <v>2.6999999999999957</v>
      </c>
      <c r="AC19" s="206">
        <f t="shared" si="14"/>
        <v>6.8702290076335756E-2</v>
      </c>
      <c r="AD19" s="37"/>
      <c r="AE19" s="218">
        <f>IFERROR(VLOOKUP($C19,'Proposed Rates'!$B:$J,AE$11,FALSE),0)</f>
        <v>4.4400000000000002E-2</v>
      </c>
      <c r="AF19" s="202">
        <f t="shared" si="15"/>
        <v>1000</v>
      </c>
      <c r="AG19" s="204">
        <f t="shared" si="16"/>
        <v>44.4</v>
      </c>
      <c r="AH19" s="38"/>
      <c r="AI19" s="205">
        <f t="shared" si="17"/>
        <v>2.3999999999999986</v>
      </c>
      <c r="AJ19" s="206">
        <f t="shared" si="18"/>
        <v>5.7142857142857106E-2</v>
      </c>
      <c r="AK19" s="37"/>
      <c r="AL19" s="218">
        <f>IFERROR(VLOOKUP($C19,'Proposed Rates'!$B:$J,AL$11,FALSE),0)</f>
        <v>4.65E-2</v>
      </c>
      <c r="AM19" s="202">
        <f t="shared" si="19"/>
        <v>1000</v>
      </c>
      <c r="AN19" s="204">
        <f t="shared" si="20"/>
        <v>46.5</v>
      </c>
      <c r="AO19" s="38"/>
      <c r="AP19" s="205">
        <f t="shared" si="21"/>
        <v>2.1000000000000014</v>
      </c>
      <c r="AQ19" s="206">
        <f t="shared" si="22"/>
        <v>4.7297297297297328E-2</v>
      </c>
      <c r="AR19" s="207"/>
    </row>
    <row r="20" spans="1:44" ht="12" customHeight="1" x14ac:dyDescent="0.2">
      <c r="A20" s="37"/>
      <c r="B20" s="139" t="s">
        <v>247</v>
      </c>
      <c r="C20" s="199" t="str">
        <f t="shared" si="0"/>
        <v>General Service &lt; 50 kW.Smart Meter Disposition Rider</v>
      </c>
      <c r="D20" s="200" t="s">
        <v>246</v>
      </c>
      <c r="E20" s="139"/>
      <c r="F20" s="218">
        <f>IFERROR(VLOOKUP($C20,'Proposed Rates'!$B:$J,F$11,FALSE),0)</f>
        <v>0</v>
      </c>
      <c r="G20" s="202">
        <f t="shared" si="1"/>
        <v>1000</v>
      </c>
      <c r="H20" s="204">
        <f t="shared" si="2"/>
        <v>0</v>
      </c>
      <c r="I20" s="38"/>
      <c r="J20" s="218">
        <f>IFERROR(VLOOKUP($C20,'Proposed Rates'!$B:$J,J$11,FALSE),0)</f>
        <v>0</v>
      </c>
      <c r="K20" s="202">
        <f t="shared" si="3"/>
        <v>1000</v>
      </c>
      <c r="L20" s="204">
        <f t="shared" si="4"/>
        <v>0</v>
      </c>
      <c r="M20" s="38"/>
      <c r="N20" s="205">
        <f t="shared" si="5"/>
        <v>0</v>
      </c>
      <c r="O20" s="206" t="str">
        <f t="shared" si="6"/>
        <v/>
      </c>
      <c r="P20" s="37"/>
      <c r="Q20" s="218">
        <f>IFERROR(VLOOKUP($C20,'Proposed Rates'!$B:$J,Q$11,FALSE),0)</f>
        <v>0</v>
      </c>
      <c r="R20" s="202">
        <f t="shared" si="7"/>
        <v>1000</v>
      </c>
      <c r="S20" s="204">
        <f t="shared" si="8"/>
        <v>0</v>
      </c>
      <c r="T20" s="38"/>
      <c r="U20" s="205">
        <f t="shared" si="9"/>
        <v>0</v>
      </c>
      <c r="V20" s="206" t="str">
        <f t="shared" si="10"/>
        <v/>
      </c>
      <c r="W20" s="37"/>
      <c r="X20" s="218">
        <f>IFERROR(VLOOKUP($C20,'Proposed Rates'!$B:$J,X$11,FALSE),0)</f>
        <v>0</v>
      </c>
      <c r="Y20" s="202">
        <f t="shared" si="11"/>
        <v>1000</v>
      </c>
      <c r="Z20" s="204">
        <f t="shared" si="12"/>
        <v>0</v>
      </c>
      <c r="AA20" s="38"/>
      <c r="AB20" s="205">
        <f t="shared" si="13"/>
        <v>0</v>
      </c>
      <c r="AC20" s="206" t="str">
        <f t="shared" si="14"/>
        <v/>
      </c>
      <c r="AD20" s="37"/>
      <c r="AE20" s="218">
        <f>IFERROR(VLOOKUP($C20,'Proposed Rates'!$B:$J,AE$11,FALSE),0)</f>
        <v>0</v>
      </c>
      <c r="AF20" s="202">
        <f t="shared" si="15"/>
        <v>1000</v>
      </c>
      <c r="AG20" s="204">
        <f t="shared" si="16"/>
        <v>0</v>
      </c>
      <c r="AH20" s="38"/>
      <c r="AI20" s="205">
        <f t="shared" si="17"/>
        <v>0</v>
      </c>
      <c r="AJ20" s="206" t="str">
        <f t="shared" si="18"/>
        <v/>
      </c>
      <c r="AK20" s="37"/>
      <c r="AL20" s="218">
        <f>IFERROR(VLOOKUP($C20,'Proposed Rates'!$B:$J,AL$11,FALSE),0)</f>
        <v>0</v>
      </c>
      <c r="AM20" s="202">
        <f t="shared" si="19"/>
        <v>1000</v>
      </c>
      <c r="AN20" s="204">
        <f t="shared" si="20"/>
        <v>0</v>
      </c>
      <c r="AO20" s="38"/>
      <c r="AP20" s="205">
        <f t="shared" si="21"/>
        <v>0</v>
      </c>
      <c r="AQ20" s="206" t="str">
        <f t="shared" si="22"/>
        <v/>
      </c>
      <c r="AR20" s="207"/>
    </row>
    <row r="21" spans="1:44" ht="12" customHeight="1" x14ac:dyDescent="0.2">
      <c r="A21" s="37"/>
      <c r="B21" s="139" t="s">
        <v>179</v>
      </c>
      <c r="C21" s="199" t="str">
        <f t="shared" si="0"/>
        <v>General Service &lt; 50 kW.LRAM Rate Rider</v>
      </c>
      <c r="D21" s="200" t="s">
        <v>246</v>
      </c>
      <c r="E21" s="139"/>
      <c r="F21" s="218">
        <f>'Proposed Rates'!E78+'Proposed Rates'!E91</f>
        <v>6.9999999999999999E-4</v>
      </c>
      <c r="G21" s="202">
        <f t="shared" si="1"/>
        <v>1000</v>
      </c>
      <c r="H21" s="204">
        <f t="shared" si="2"/>
        <v>0.7</v>
      </c>
      <c r="I21" s="38"/>
      <c r="J21" s="218">
        <f>'Proposed Rates'!F78+'Proposed Rates'!F91</f>
        <v>4.0000000000000002E-4</v>
      </c>
      <c r="K21" s="202">
        <f t="shared" si="3"/>
        <v>1000</v>
      </c>
      <c r="L21" s="204">
        <f t="shared" si="4"/>
        <v>0.4</v>
      </c>
      <c r="M21" s="38"/>
      <c r="N21" s="205">
        <f t="shared" si="5"/>
        <v>-0.29999999999999993</v>
      </c>
      <c r="O21" s="206">
        <f t="shared" si="6"/>
        <v>-0.42857142857142849</v>
      </c>
      <c r="P21" s="37"/>
      <c r="Q21" s="218">
        <f>'Proposed Rates'!G78+'Proposed Rates'!G91</f>
        <v>0</v>
      </c>
      <c r="R21" s="202">
        <f t="shared" si="7"/>
        <v>1000</v>
      </c>
      <c r="S21" s="204">
        <f t="shared" si="8"/>
        <v>0</v>
      </c>
      <c r="T21" s="38"/>
      <c r="U21" s="205">
        <f t="shared" si="9"/>
        <v>-0.4</v>
      </c>
      <c r="V21" s="206">
        <f t="shared" si="10"/>
        <v>-1</v>
      </c>
      <c r="W21" s="37"/>
      <c r="X21" s="218">
        <f>IFERROR(VLOOKUP($C21,'Proposed Rates'!$B:$J,X$11,FALSE),0)</f>
        <v>0</v>
      </c>
      <c r="Y21" s="202">
        <f t="shared" si="11"/>
        <v>1000</v>
      </c>
      <c r="Z21" s="204">
        <f t="shared" si="12"/>
        <v>0</v>
      </c>
      <c r="AA21" s="38"/>
      <c r="AB21" s="205">
        <f t="shared" si="13"/>
        <v>0</v>
      </c>
      <c r="AC21" s="206" t="str">
        <f t="shared" si="14"/>
        <v/>
      </c>
      <c r="AD21" s="37"/>
      <c r="AE21" s="218">
        <f>IFERROR(VLOOKUP($C21,'Proposed Rates'!$B:$J,AE$11,FALSE),0)</f>
        <v>0</v>
      </c>
      <c r="AF21" s="202">
        <f t="shared" si="15"/>
        <v>1000</v>
      </c>
      <c r="AG21" s="204">
        <f t="shared" si="16"/>
        <v>0</v>
      </c>
      <c r="AH21" s="38"/>
      <c r="AI21" s="205">
        <f t="shared" si="17"/>
        <v>0</v>
      </c>
      <c r="AJ21" s="206" t="str">
        <f t="shared" si="18"/>
        <v/>
      </c>
      <c r="AK21" s="37"/>
      <c r="AL21" s="218">
        <f>IFERROR(VLOOKUP($C21,'Proposed Rates'!$B:$J,AL$11,FALSE),0)</f>
        <v>0</v>
      </c>
      <c r="AM21" s="202">
        <f t="shared" si="19"/>
        <v>1000</v>
      </c>
      <c r="AN21" s="204">
        <f t="shared" si="20"/>
        <v>0</v>
      </c>
      <c r="AO21" s="38"/>
      <c r="AP21" s="205">
        <f t="shared" si="21"/>
        <v>0</v>
      </c>
      <c r="AQ21" s="206" t="str">
        <f t="shared" si="22"/>
        <v/>
      </c>
      <c r="AR21" s="207"/>
    </row>
    <row r="22" spans="1:44" ht="12" customHeight="1" x14ac:dyDescent="0.2">
      <c r="A22" s="37"/>
      <c r="B22" s="208" t="s">
        <v>175</v>
      </c>
      <c r="C22" s="199" t="str">
        <f t="shared" si="0"/>
        <v>General Service &lt; 50 kW.Deferral/Variance Account Disposition Rate Rider Group 2</v>
      </c>
      <c r="D22" s="200" t="s">
        <v>246</v>
      </c>
      <c r="E22" s="139"/>
      <c r="F22" s="218">
        <f>IFERROR(VLOOKUP($C22,'Proposed Rates'!$B:$J,F$11,FALSE),0)</f>
        <v>0</v>
      </c>
      <c r="G22" s="202">
        <f t="shared" si="1"/>
        <v>1000</v>
      </c>
      <c r="H22" s="204">
        <f t="shared" si="2"/>
        <v>0</v>
      </c>
      <c r="I22" s="38"/>
      <c r="J22" s="218">
        <f>IFERROR(VLOOKUP($C22,'Proposed Rates'!$B:$J,J$11,FALSE),0)</f>
        <v>-5.9999999999999995E-4</v>
      </c>
      <c r="K22" s="202">
        <f t="shared" si="3"/>
        <v>1000</v>
      </c>
      <c r="L22" s="204">
        <f t="shared" si="4"/>
        <v>-0.6</v>
      </c>
      <c r="M22" s="38"/>
      <c r="N22" s="205">
        <f t="shared" si="5"/>
        <v>-0.6</v>
      </c>
      <c r="O22" s="206" t="str">
        <f t="shared" si="6"/>
        <v/>
      </c>
      <c r="P22" s="37"/>
      <c r="Q22" s="218">
        <f>IFERROR(VLOOKUP($C22,'Proposed Rates'!$B:$J,Q$11,FALSE),0)</f>
        <v>0</v>
      </c>
      <c r="R22" s="202">
        <f t="shared" si="7"/>
        <v>1000</v>
      </c>
      <c r="S22" s="204">
        <f t="shared" si="8"/>
        <v>0</v>
      </c>
      <c r="T22" s="38"/>
      <c r="U22" s="205">
        <f t="shared" si="9"/>
        <v>0.6</v>
      </c>
      <c r="V22" s="206">
        <f t="shared" si="10"/>
        <v>-1</v>
      </c>
      <c r="W22" s="37"/>
      <c r="X22" s="218">
        <f>IFERROR(VLOOKUP($C22,'Proposed Rates'!$B:$J,X$11,FALSE),0)</f>
        <v>0</v>
      </c>
      <c r="Y22" s="202">
        <f t="shared" si="11"/>
        <v>1000</v>
      </c>
      <c r="Z22" s="204">
        <f t="shared" si="12"/>
        <v>0</v>
      </c>
      <c r="AA22" s="38"/>
      <c r="AB22" s="205">
        <f t="shared" si="13"/>
        <v>0</v>
      </c>
      <c r="AC22" s="206" t="str">
        <f t="shared" si="14"/>
        <v/>
      </c>
      <c r="AD22" s="37"/>
      <c r="AE22" s="218">
        <f>IFERROR(VLOOKUP($C22,'Proposed Rates'!$B:$J,AE$11,FALSE),0)</f>
        <v>0</v>
      </c>
      <c r="AF22" s="202">
        <f t="shared" si="15"/>
        <v>1000</v>
      </c>
      <c r="AG22" s="204">
        <f t="shared" si="16"/>
        <v>0</v>
      </c>
      <c r="AH22" s="38"/>
      <c r="AI22" s="205">
        <f t="shared" si="17"/>
        <v>0</v>
      </c>
      <c r="AJ22" s="206" t="str">
        <f t="shared" si="18"/>
        <v/>
      </c>
      <c r="AK22" s="37"/>
      <c r="AL22" s="218">
        <f>IFERROR(VLOOKUP($C22,'Proposed Rates'!$B:$J,AL$11,FALSE),0)</f>
        <v>0</v>
      </c>
      <c r="AM22" s="202">
        <f t="shared" si="19"/>
        <v>1000</v>
      </c>
      <c r="AN22" s="204">
        <f t="shared" si="20"/>
        <v>0</v>
      </c>
      <c r="AO22" s="38"/>
      <c r="AP22" s="205">
        <f t="shared" si="21"/>
        <v>0</v>
      </c>
      <c r="AQ22" s="206" t="str">
        <f t="shared" si="22"/>
        <v/>
      </c>
      <c r="AR22" s="207"/>
    </row>
    <row r="23" spans="1:44" ht="12" customHeight="1" x14ac:dyDescent="0.2">
      <c r="A23" s="37"/>
      <c r="B23" s="208"/>
      <c r="C23" s="199" t="str">
        <f t="shared" si="0"/>
        <v>General Service &lt; 50 kW.</v>
      </c>
      <c r="D23" s="200"/>
      <c r="E23" s="139"/>
      <c r="F23" s="218">
        <f>IFERROR(VLOOKUP($C23,'Proposed Rates'!$B:$J,F$11,FALSE),0)</f>
        <v>0</v>
      </c>
      <c r="G23" s="202">
        <f t="shared" si="1"/>
        <v>0</v>
      </c>
      <c r="H23" s="204">
        <f t="shared" si="2"/>
        <v>0</v>
      </c>
      <c r="I23" s="38"/>
      <c r="J23" s="218">
        <f>IFERROR(VLOOKUP($C23,'Proposed Rates'!$B:$J,J$11,FALSE),0)</f>
        <v>0</v>
      </c>
      <c r="K23" s="202">
        <f t="shared" si="3"/>
        <v>0</v>
      </c>
      <c r="L23" s="204">
        <f t="shared" si="4"/>
        <v>0</v>
      </c>
      <c r="M23" s="38"/>
      <c r="N23" s="205">
        <f t="shared" si="5"/>
        <v>0</v>
      </c>
      <c r="O23" s="206" t="str">
        <f t="shared" si="6"/>
        <v/>
      </c>
      <c r="P23" s="37"/>
      <c r="Q23" s="218">
        <f>IFERROR(VLOOKUP($C23,'Proposed Rates'!$B:$J,Q$11,FALSE),0)</f>
        <v>0</v>
      </c>
      <c r="R23" s="202">
        <f t="shared" si="7"/>
        <v>0</v>
      </c>
      <c r="S23" s="204">
        <f t="shared" si="8"/>
        <v>0</v>
      </c>
      <c r="T23" s="38"/>
      <c r="U23" s="205">
        <f t="shared" si="9"/>
        <v>0</v>
      </c>
      <c r="V23" s="206" t="str">
        <f t="shared" si="10"/>
        <v/>
      </c>
      <c r="W23" s="37"/>
      <c r="X23" s="218">
        <f>IFERROR(VLOOKUP($C23,'Proposed Rates'!$B:$J,X$11,FALSE),0)</f>
        <v>0</v>
      </c>
      <c r="Y23" s="202">
        <f t="shared" si="11"/>
        <v>0</v>
      </c>
      <c r="Z23" s="204">
        <f t="shared" si="12"/>
        <v>0</v>
      </c>
      <c r="AA23" s="38"/>
      <c r="AB23" s="205">
        <f t="shared" si="13"/>
        <v>0</v>
      </c>
      <c r="AC23" s="206" t="str">
        <f t="shared" si="14"/>
        <v/>
      </c>
      <c r="AD23" s="37"/>
      <c r="AE23" s="218">
        <f>IFERROR(VLOOKUP($C23,'Proposed Rates'!$B:$J,AE$11,FALSE),0)</f>
        <v>0</v>
      </c>
      <c r="AF23" s="202">
        <f t="shared" si="15"/>
        <v>0</v>
      </c>
      <c r="AG23" s="204">
        <f t="shared" si="16"/>
        <v>0</v>
      </c>
      <c r="AH23" s="38"/>
      <c r="AI23" s="205">
        <f t="shared" si="17"/>
        <v>0</v>
      </c>
      <c r="AJ23" s="206" t="str">
        <f t="shared" si="18"/>
        <v/>
      </c>
      <c r="AK23" s="37"/>
      <c r="AL23" s="218">
        <f>IFERROR(VLOOKUP($C23,'Proposed Rates'!$B:$J,AL$11,FALSE),0)</f>
        <v>0</v>
      </c>
      <c r="AM23" s="202">
        <f t="shared" si="19"/>
        <v>0</v>
      </c>
      <c r="AN23" s="204">
        <f t="shared" si="20"/>
        <v>0</v>
      </c>
      <c r="AO23" s="38"/>
      <c r="AP23" s="205">
        <f t="shared" si="21"/>
        <v>0</v>
      </c>
      <c r="AQ23" s="206" t="str">
        <f t="shared" si="22"/>
        <v/>
      </c>
      <c r="AR23" s="207"/>
    </row>
    <row r="24" spans="1:44" ht="12" customHeight="1" x14ac:dyDescent="0.2">
      <c r="A24" s="37"/>
      <c r="B24" s="208"/>
      <c r="C24" s="199" t="str">
        <f t="shared" si="0"/>
        <v>General Service &lt; 50 kW.</v>
      </c>
      <c r="D24" s="200"/>
      <c r="E24" s="139"/>
      <c r="F24" s="218">
        <f>IFERROR(VLOOKUP($C24,'Proposed Rates'!$B:$J,F$11,FALSE),0)</f>
        <v>0</v>
      </c>
      <c r="G24" s="202">
        <f t="shared" si="1"/>
        <v>0</v>
      </c>
      <c r="H24" s="204">
        <f t="shared" si="2"/>
        <v>0</v>
      </c>
      <c r="I24" s="38"/>
      <c r="J24" s="218">
        <f>IFERROR(VLOOKUP($C24,'Proposed Rates'!$B:$J,J$11,FALSE),0)</f>
        <v>0</v>
      </c>
      <c r="K24" s="202">
        <f t="shared" si="3"/>
        <v>0</v>
      </c>
      <c r="L24" s="204">
        <f t="shared" si="4"/>
        <v>0</v>
      </c>
      <c r="M24" s="38"/>
      <c r="N24" s="205">
        <f t="shared" si="5"/>
        <v>0</v>
      </c>
      <c r="O24" s="206" t="str">
        <f t="shared" si="6"/>
        <v/>
      </c>
      <c r="P24" s="37"/>
      <c r="Q24" s="218">
        <f>IFERROR(VLOOKUP($C24,'Proposed Rates'!$B:$J,Q$11,FALSE),0)</f>
        <v>0</v>
      </c>
      <c r="R24" s="202">
        <f t="shared" si="7"/>
        <v>0</v>
      </c>
      <c r="S24" s="204">
        <f t="shared" si="8"/>
        <v>0</v>
      </c>
      <c r="T24" s="38"/>
      <c r="U24" s="205">
        <f t="shared" si="9"/>
        <v>0</v>
      </c>
      <c r="V24" s="206" t="str">
        <f t="shared" si="10"/>
        <v/>
      </c>
      <c r="W24" s="37"/>
      <c r="X24" s="218">
        <f>IFERROR(VLOOKUP($C24,'Proposed Rates'!$B:$J,X$11,FALSE),0)</f>
        <v>0</v>
      </c>
      <c r="Y24" s="202">
        <f t="shared" si="11"/>
        <v>0</v>
      </c>
      <c r="Z24" s="204">
        <f t="shared" si="12"/>
        <v>0</v>
      </c>
      <c r="AA24" s="38"/>
      <c r="AB24" s="205">
        <f t="shared" si="13"/>
        <v>0</v>
      </c>
      <c r="AC24" s="206" t="str">
        <f t="shared" si="14"/>
        <v/>
      </c>
      <c r="AD24" s="37"/>
      <c r="AE24" s="218">
        <f>IFERROR(VLOOKUP($C24,'Proposed Rates'!$B:$J,AE$11,FALSE),0)</f>
        <v>0</v>
      </c>
      <c r="AF24" s="202">
        <f t="shared" si="15"/>
        <v>0</v>
      </c>
      <c r="AG24" s="204">
        <f t="shared" si="16"/>
        <v>0</v>
      </c>
      <c r="AH24" s="38"/>
      <c r="AI24" s="205">
        <f t="shared" si="17"/>
        <v>0</v>
      </c>
      <c r="AJ24" s="206" t="str">
        <f t="shared" si="18"/>
        <v/>
      </c>
      <c r="AK24" s="37"/>
      <c r="AL24" s="218">
        <f>IFERROR(VLOOKUP($C24,'Proposed Rates'!$B:$J,AL$11,FALSE),0)</f>
        <v>0</v>
      </c>
      <c r="AM24" s="202">
        <f t="shared" si="19"/>
        <v>0</v>
      </c>
      <c r="AN24" s="204">
        <f t="shared" si="20"/>
        <v>0</v>
      </c>
      <c r="AO24" s="38"/>
      <c r="AP24" s="205">
        <f t="shared" si="21"/>
        <v>0</v>
      </c>
      <c r="AQ24" s="206" t="str">
        <f t="shared" si="22"/>
        <v/>
      </c>
      <c r="AR24" s="207"/>
    </row>
    <row r="25" spans="1:44" ht="12" customHeight="1" x14ac:dyDescent="0.2">
      <c r="A25" s="37"/>
      <c r="B25" s="208"/>
      <c r="C25" s="199" t="str">
        <f t="shared" si="0"/>
        <v>General Service &lt; 50 kW.</v>
      </c>
      <c r="D25" s="200"/>
      <c r="E25" s="139"/>
      <c r="F25" s="218">
        <f>IFERROR(VLOOKUP($C25,'Proposed Rates'!$B:$J,F$11,FALSE),0)</f>
        <v>0</v>
      </c>
      <c r="G25" s="202">
        <f t="shared" si="1"/>
        <v>0</v>
      </c>
      <c r="H25" s="204">
        <f t="shared" si="2"/>
        <v>0</v>
      </c>
      <c r="I25" s="38"/>
      <c r="J25" s="218">
        <f>IFERROR(VLOOKUP($C25,'Proposed Rates'!$B:$J,J$11,FALSE),0)</f>
        <v>0</v>
      </c>
      <c r="K25" s="202">
        <f t="shared" si="3"/>
        <v>0</v>
      </c>
      <c r="L25" s="204">
        <f t="shared" si="4"/>
        <v>0</v>
      </c>
      <c r="M25" s="38"/>
      <c r="N25" s="205">
        <f t="shared" si="5"/>
        <v>0</v>
      </c>
      <c r="O25" s="206" t="str">
        <f t="shared" si="6"/>
        <v/>
      </c>
      <c r="P25" s="37"/>
      <c r="Q25" s="218">
        <f>IFERROR(VLOOKUP($C25,'Proposed Rates'!$B:$J,Q$11,FALSE),0)</f>
        <v>0</v>
      </c>
      <c r="R25" s="202">
        <f t="shared" si="7"/>
        <v>0</v>
      </c>
      <c r="S25" s="204">
        <f t="shared" si="8"/>
        <v>0</v>
      </c>
      <c r="T25" s="38"/>
      <c r="U25" s="205">
        <f t="shared" si="9"/>
        <v>0</v>
      </c>
      <c r="V25" s="206" t="str">
        <f t="shared" si="10"/>
        <v/>
      </c>
      <c r="W25" s="37"/>
      <c r="X25" s="218">
        <f>IFERROR(VLOOKUP($C25,'Proposed Rates'!$B:$J,X$11,FALSE),0)</f>
        <v>0</v>
      </c>
      <c r="Y25" s="202">
        <f t="shared" si="11"/>
        <v>0</v>
      </c>
      <c r="Z25" s="204">
        <f t="shared" si="12"/>
        <v>0</v>
      </c>
      <c r="AA25" s="38"/>
      <c r="AB25" s="205">
        <f t="shared" si="13"/>
        <v>0</v>
      </c>
      <c r="AC25" s="206" t="str">
        <f t="shared" si="14"/>
        <v/>
      </c>
      <c r="AD25" s="37"/>
      <c r="AE25" s="218">
        <f>IFERROR(VLOOKUP($C25,'Proposed Rates'!$B:$J,AE$11,FALSE),0)</f>
        <v>0</v>
      </c>
      <c r="AF25" s="202">
        <f t="shared" si="15"/>
        <v>0</v>
      </c>
      <c r="AG25" s="204">
        <f t="shared" si="16"/>
        <v>0</v>
      </c>
      <c r="AH25" s="38"/>
      <c r="AI25" s="205">
        <f t="shared" si="17"/>
        <v>0</v>
      </c>
      <c r="AJ25" s="206" t="str">
        <f t="shared" si="18"/>
        <v/>
      </c>
      <c r="AK25" s="37"/>
      <c r="AL25" s="218">
        <f>IFERROR(VLOOKUP($C25,'Proposed Rates'!$B:$J,AL$11,FALSE),0)</f>
        <v>0</v>
      </c>
      <c r="AM25" s="202">
        <f t="shared" si="19"/>
        <v>0</v>
      </c>
      <c r="AN25" s="204">
        <f t="shared" si="20"/>
        <v>0</v>
      </c>
      <c r="AO25" s="38"/>
      <c r="AP25" s="205">
        <f t="shared" si="21"/>
        <v>0</v>
      </c>
      <c r="AQ25" s="206" t="str">
        <f t="shared" si="22"/>
        <v/>
      </c>
      <c r="AR25" s="207"/>
    </row>
    <row r="26" spans="1:44" ht="12" customHeight="1" x14ac:dyDescent="0.2">
      <c r="A26" s="37"/>
      <c r="B26" s="208"/>
      <c r="C26" s="199" t="str">
        <f t="shared" si="0"/>
        <v>General Service &lt; 50 kW.</v>
      </c>
      <c r="D26" s="200"/>
      <c r="E26" s="139"/>
      <c r="F26" s="218">
        <f>IFERROR(VLOOKUP($C26,'Proposed Rates'!$B:$J,F$11,FALSE),0)</f>
        <v>0</v>
      </c>
      <c r="G26" s="202">
        <f t="shared" si="1"/>
        <v>0</v>
      </c>
      <c r="H26" s="204">
        <f t="shared" si="2"/>
        <v>0</v>
      </c>
      <c r="I26" s="38"/>
      <c r="J26" s="218">
        <f>IFERROR(VLOOKUP($C26,'Proposed Rates'!$B:$J,J$11,FALSE),0)</f>
        <v>0</v>
      </c>
      <c r="K26" s="202">
        <f t="shared" si="3"/>
        <v>0</v>
      </c>
      <c r="L26" s="204">
        <f t="shared" si="4"/>
        <v>0</v>
      </c>
      <c r="M26" s="38"/>
      <c r="N26" s="205">
        <f t="shared" si="5"/>
        <v>0</v>
      </c>
      <c r="O26" s="206" t="str">
        <f t="shared" si="6"/>
        <v/>
      </c>
      <c r="P26" s="37"/>
      <c r="Q26" s="218">
        <f>IFERROR(VLOOKUP($C26,'Proposed Rates'!$B:$J,Q$11,FALSE),0)</f>
        <v>0</v>
      </c>
      <c r="R26" s="202">
        <f t="shared" si="7"/>
        <v>0</v>
      </c>
      <c r="S26" s="204">
        <f t="shared" si="8"/>
        <v>0</v>
      </c>
      <c r="T26" s="38"/>
      <c r="U26" s="205">
        <f t="shared" si="9"/>
        <v>0</v>
      </c>
      <c r="V26" s="206" t="str">
        <f t="shared" si="10"/>
        <v/>
      </c>
      <c r="W26" s="37"/>
      <c r="X26" s="218">
        <f>IFERROR(VLOOKUP($C26,'Proposed Rates'!$B:$J,X$11,FALSE),0)</f>
        <v>0</v>
      </c>
      <c r="Y26" s="202">
        <f t="shared" si="11"/>
        <v>0</v>
      </c>
      <c r="Z26" s="204">
        <f t="shared" si="12"/>
        <v>0</v>
      </c>
      <c r="AA26" s="38"/>
      <c r="AB26" s="205">
        <f t="shared" si="13"/>
        <v>0</v>
      </c>
      <c r="AC26" s="206" t="str">
        <f t="shared" si="14"/>
        <v/>
      </c>
      <c r="AD26" s="37"/>
      <c r="AE26" s="218">
        <f>IFERROR(VLOOKUP($C26,'Proposed Rates'!$B:$J,AE$11,FALSE),0)</f>
        <v>0</v>
      </c>
      <c r="AF26" s="202">
        <f t="shared" si="15"/>
        <v>0</v>
      </c>
      <c r="AG26" s="204">
        <f t="shared" si="16"/>
        <v>0</v>
      </c>
      <c r="AH26" s="38"/>
      <c r="AI26" s="205">
        <f t="shared" si="17"/>
        <v>0</v>
      </c>
      <c r="AJ26" s="206" t="str">
        <f t="shared" si="18"/>
        <v/>
      </c>
      <c r="AK26" s="37"/>
      <c r="AL26" s="218">
        <f>IFERROR(VLOOKUP($C26,'Proposed Rates'!$B:$J,AL$11,FALSE),0)</f>
        <v>0</v>
      </c>
      <c r="AM26" s="202">
        <f t="shared" si="19"/>
        <v>0</v>
      </c>
      <c r="AN26" s="204">
        <f t="shared" si="20"/>
        <v>0</v>
      </c>
      <c r="AO26" s="38"/>
      <c r="AP26" s="205">
        <f t="shared" si="21"/>
        <v>0</v>
      </c>
      <c r="AQ26" s="206" t="str">
        <f t="shared" si="22"/>
        <v/>
      </c>
      <c r="AR26" s="207"/>
    </row>
    <row r="27" spans="1:44" ht="12" customHeight="1" x14ac:dyDescent="0.2">
      <c r="A27" s="37"/>
      <c r="B27" s="208"/>
      <c r="C27" s="199" t="str">
        <f t="shared" si="0"/>
        <v>General Service &lt; 50 kW.</v>
      </c>
      <c r="D27" s="200"/>
      <c r="E27" s="139"/>
      <c r="F27" s="218">
        <f>IFERROR(VLOOKUP($C27,'Proposed Rates'!$B:$J,F$11,FALSE),0)</f>
        <v>0</v>
      </c>
      <c r="G27" s="202">
        <f t="shared" si="1"/>
        <v>0</v>
      </c>
      <c r="H27" s="204">
        <f t="shared" si="2"/>
        <v>0</v>
      </c>
      <c r="I27" s="38"/>
      <c r="J27" s="218">
        <f>IFERROR(VLOOKUP($C27,'Proposed Rates'!$B:$J,J$11,FALSE),0)</f>
        <v>0</v>
      </c>
      <c r="K27" s="202">
        <f t="shared" si="3"/>
        <v>0</v>
      </c>
      <c r="L27" s="204">
        <f t="shared" si="4"/>
        <v>0</v>
      </c>
      <c r="M27" s="38"/>
      <c r="N27" s="205">
        <f t="shared" si="5"/>
        <v>0</v>
      </c>
      <c r="O27" s="206" t="str">
        <f t="shared" si="6"/>
        <v/>
      </c>
      <c r="P27" s="37"/>
      <c r="Q27" s="218">
        <f>IFERROR(VLOOKUP($C27,'Proposed Rates'!$B:$J,Q$11,FALSE),0)</f>
        <v>0</v>
      </c>
      <c r="R27" s="202">
        <f t="shared" si="7"/>
        <v>0</v>
      </c>
      <c r="S27" s="204">
        <f t="shared" si="8"/>
        <v>0</v>
      </c>
      <c r="T27" s="38"/>
      <c r="U27" s="205">
        <f t="shared" si="9"/>
        <v>0</v>
      </c>
      <c r="V27" s="206" t="str">
        <f t="shared" si="10"/>
        <v/>
      </c>
      <c r="W27" s="37"/>
      <c r="X27" s="218">
        <f>IFERROR(VLOOKUP($C27,'Proposed Rates'!$B:$J,X$11,FALSE),0)</f>
        <v>0</v>
      </c>
      <c r="Y27" s="202">
        <f t="shared" si="11"/>
        <v>0</v>
      </c>
      <c r="Z27" s="204">
        <f t="shared" si="12"/>
        <v>0</v>
      </c>
      <c r="AA27" s="38"/>
      <c r="AB27" s="205">
        <f t="shared" si="13"/>
        <v>0</v>
      </c>
      <c r="AC27" s="206" t="str">
        <f t="shared" si="14"/>
        <v/>
      </c>
      <c r="AD27" s="37"/>
      <c r="AE27" s="218">
        <f>IFERROR(VLOOKUP($C27,'Proposed Rates'!$B:$J,AE$11,FALSE),0)</f>
        <v>0</v>
      </c>
      <c r="AF27" s="202">
        <f t="shared" si="15"/>
        <v>0</v>
      </c>
      <c r="AG27" s="204">
        <f t="shared" si="16"/>
        <v>0</v>
      </c>
      <c r="AH27" s="38"/>
      <c r="AI27" s="205">
        <f t="shared" si="17"/>
        <v>0</v>
      </c>
      <c r="AJ27" s="206" t="str">
        <f t="shared" si="18"/>
        <v/>
      </c>
      <c r="AK27" s="37"/>
      <c r="AL27" s="218">
        <f>IFERROR(VLOOKUP($C27,'Proposed Rates'!$B:$J,AL$11,FALSE),0)</f>
        <v>0</v>
      </c>
      <c r="AM27" s="202">
        <f t="shared" si="19"/>
        <v>0</v>
      </c>
      <c r="AN27" s="204">
        <f t="shared" si="20"/>
        <v>0</v>
      </c>
      <c r="AO27" s="38"/>
      <c r="AP27" s="205">
        <f t="shared" si="21"/>
        <v>0</v>
      </c>
      <c r="AQ27" s="206" t="str">
        <f t="shared" si="22"/>
        <v/>
      </c>
      <c r="AR27" s="207"/>
    </row>
    <row r="28" spans="1:44" ht="12" customHeight="1" x14ac:dyDescent="0.2">
      <c r="A28" s="37"/>
      <c r="B28" s="208"/>
      <c r="C28" s="199" t="str">
        <f t="shared" si="0"/>
        <v>General Service &lt; 50 kW.</v>
      </c>
      <c r="D28" s="200"/>
      <c r="E28" s="139"/>
      <c r="F28" s="218">
        <f>IFERROR(VLOOKUP($C28,'Proposed Rates'!$B:$J,F$11,FALSE),0)</f>
        <v>0</v>
      </c>
      <c r="G28" s="202">
        <f t="shared" si="1"/>
        <v>0</v>
      </c>
      <c r="H28" s="204">
        <f t="shared" si="2"/>
        <v>0</v>
      </c>
      <c r="I28" s="38"/>
      <c r="J28" s="218">
        <f>IFERROR(VLOOKUP($C28,'Proposed Rates'!$B:$J,J$11,FALSE),0)</f>
        <v>0</v>
      </c>
      <c r="K28" s="202">
        <f t="shared" si="3"/>
        <v>0</v>
      </c>
      <c r="L28" s="204">
        <f t="shared" si="4"/>
        <v>0</v>
      </c>
      <c r="M28" s="38"/>
      <c r="N28" s="205">
        <f t="shared" si="5"/>
        <v>0</v>
      </c>
      <c r="O28" s="206" t="str">
        <f t="shared" si="6"/>
        <v/>
      </c>
      <c r="P28" s="37"/>
      <c r="Q28" s="218">
        <f>IFERROR(VLOOKUP($C28,'Proposed Rates'!$B:$J,Q$11,FALSE),0)</f>
        <v>0</v>
      </c>
      <c r="R28" s="202">
        <f t="shared" si="7"/>
        <v>0</v>
      </c>
      <c r="S28" s="204">
        <f t="shared" si="8"/>
        <v>0</v>
      </c>
      <c r="T28" s="38"/>
      <c r="U28" s="205">
        <f t="shared" si="9"/>
        <v>0</v>
      </c>
      <c r="V28" s="206" t="str">
        <f t="shared" si="10"/>
        <v/>
      </c>
      <c r="W28" s="37"/>
      <c r="X28" s="218">
        <f>IFERROR(VLOOKUP($C28,'Proposed Rates'!$B:$J,X$11,FALSE),0)</f>
        <v>0</v>
      </c>
      <c r="Y28" s="202">
        <f t="shared" si="11"/>
        <v>0</v>
      </c>
      <c r="Z28" s="204">
        <f t="shared" si="12"/>
        <v>0</v>
      </c>
      <c r="AA28" s="38"/>
      <c r="AB28" s="205">
        <f t="shared" si="13"/>
        <v>0</v>
      </c>
      <c r="AC28" s="206" t="str">
        <f t="shared" si="14"/>
        <v/>
      </c>
      <c r="AD28" s="37"/>
      <c r="AE28" s="218">
        <f>IFERROR(VLOOKUP($C28,'Proposed Rates'!$B:$J,AE$11,FALSE),0)</f>
        <v>0</v>
      </c>
      <c r="AF28" s="202">
        <f t="shared" si="15"/>
        <v>0</v>
      </c>
      <c r="AG28" s="204">
        <f t="shared" si="16"/>
        <v>0</v>
      </c>
      <c r="AH28" s="38"/>
      <c r="AI28" s="205">
        <f t="shared" si="17"/>
        <v>0</v>
      </c>
      <c r="AJ28" s="206" t="str">
        <f t="shared" si="18"/>
        <v/>
      </c>
      <c r="AK28" s="37"/>
      <c r="AL28" s="218">
        <f>IFERROR(VLOOKUP($C28,'Proposed Rates'!$B:$J,AL$11,FALSE),0)</f>
        <v>0</v>
      </c>
      <c r="AM28" s="202">
        <f t="shared" si="19"/>
        <v>0</v>
      </c>
      <c r="AN28" s="204">
        <f t="shared" si="20"/>
        <v>0</v>
      </c>
      <c r="AO28" s="38"/>
      <c r="AP28" s="205">
        <f t="shared" si="21"/>
        <v>0</v>
      </c>
      <c r="AQ28" s="206" t="str">
        <f t="shared" si="22"/>
        <v/>
      </c>
      <c r="AR28" s="207"/>
    </row>
    <row r="29" spans="1:44" ht="12" customHeight="1" x14ac:dyDescent="0.2">
      <c r="A29" s="125"/>
      <c r="B29" s="209" t="s">
        <v>248</v>
      </c>
      <c r="C29" s="210"/>
      <c r="D29" s="210"/>
      <c r="E29" s="210"/>
      <c r="F29" s="211"/>
      <c r="G29" s="304"/>
      <c r="H29" s="213">
        <f>SUM(H15:H28)</f>
        <v>54.730000000000004</v>
      </c>
      <c r="I29" s="214"/>
      <c r="J29" s="211"/>
      <c r="K29" s="304"/>
      <c r="L29" s="213">
        <f>SUM(L15:L28)</f>
        <v>64.300000000000011</v>
      </c>
      <c r="M29" s="214"/>
      <c r="N29" s="215">
        <f t="shared" si="5"/>
        <v>9.5700000000000074</v>
      </c>
      <c r="O29" s="216">
        <f t="shared" si="6"/>
        <v>0.1748583957610087</v>
      </c>
      <c r="P29" s="125"/>
      <c r="Q29" s="211"/>
      <c r="R29" s="304"/>
      <c r="S29" s="213">
        <f>SUM(S15:S28)</f>
        <v>69.62</v>
      </c>
      <c r="T29" s="214"/>
      <c r="U29" s="215">
        <f t="shared" si="9"/>
        <v>5.3199999999999932</v>
      </c>
      <c r="V29" s="216">
        <f t="shared" si="10"/>
        <v>8.273716951788479E-2</v>
      </c>
      <c r="W29" s="125"/>
      <c r="X29" s="211"/>
      <c r="Y29" s="304"/>
      <c r="Z29" s="213">
        <f>SUM(Z15:Z28)</f>
        <v>74.42</v>
      </c>
      <c r="AA29" s="214"/>
      <c r="AB29" s="215">
        <f t="shared" si="13"/>
        <v>4.7999999999999972</v>
      </c>
      <c r="AC29" s="216">
        <f t="shared" si="14"/>
        <v>6.8945705257109982E-2</v>
      </c>
      <c r="AD29" s="125"/>
      <c r="AE29" s="211"/>
      <c r="AF29" s="304"/>
      <c r="AG29" s="213">
        <f>SUM(AG15:AG28)</f>
        <v>78.64</v>
      </c>
      <c r="AH29" s="214"/>
      <c r="AI29" s="215">
        <f t="shared" si="17"/>
        <v>4.2199999999999989</v>
      </c>
      <c r="AJ29" s="216">
        <f t="shared" si="18"/>
        <v>5.6705186777747899E-2</v>
      </c>
      <c r="AK29" s="125"/>
      <c r="AL29" s="211"/>
      <c r="AM29" s="304"/>
      <c r="AN29" s="213">
        <f>SUM(AN15:AN28)</f>
        <v>82.34</v>
      </c>
      <c r="AO29" s="214"/>
      <c r="AP29" s="215">
        <f t="shared" si="21"/>
        <v>3.7000000000000028</v>
      </c>
      <c r="AQ29" s="216">
        <f t="shared" si="22"/>
        <v>4.704984740590034E-2</v>
      </c>
      <c r="AR29" s="217"/>
    </row>
    <row r="30" spans="1:44" ht="12" customHeight="1" x14ac:dyDescent="0.2">
      <c r="A30" s="37"/>
      <c r="B30" s="208" t="s">
        <v>172</v>
      </c>
      <c r="C30" s="199" t="str">
        <f t="shared" ref="C30:C36" si="23">D$6&amp;"."&amp;B30</f>
        <v>General Service &lt; 50 kW.DVA Disposition Rate Rider Group 1 -2025</v>
      </c>
      <c r="D30" s="200" t="s">
        <v>246</v>
      </c>
      <c r="E30" s="139"/>
      <c r="F30" s="218">
        <f>IFERROR(VLOOKUP($C30,'Proposed Rates'!$B:$J,F$11,FALSE),0)</f>
        <v>0</v>
      </c>
      <c r="G30" s="202">
        <f t="shared" ref="G30:G33" si="24">IF($D30="Monthly",1,IF($D30="per KWH",$F$10,0))</f>
        <v>1000</v>
      </c>
      <c r="H30" s="204">
        <f t="shared" ref="H30:H36" si="25">G30*F30</f>
        <v>0</v>
      </c>
      <c r="I30" s="38"/>
      <c r="J30" s="218">
        <f>IFERROR(VLOOKUP($C30,'Proposed Rates'!$B:$J,J$11,FALSE),0)</f>
        <v>0</v>
      </c>
      <c r="K30" s="202">
        <f t="shared" ref="K30:K33" si="26">IF($D30="Monthly",1,IF($D30="per KWH",$F$10,0))</f>
        <v>1000</v>
      </c>
      <c r="L30" s="220">
        <f t="shared" ref="L30:L36" si="27">K30*J30</f>
        <v>0</v>
      </c>
      <c r="M30" s="38"/>
      <c r="N30" s="205">
        <f t="shared" si="5"/>
        <v>0</v>
      </c>
      <c r="O30" s="206" t="str">
        <f t="shared" si="6"/>
        <v/>
      </c>
      <c r="P30" s="37"/>
      <c r="Q30" s="218">
        <f>IFERROR(VLOOKUP($C30,'Proposed Rates'!$B:$J,Q$11,FALSE),0)</f>
        <v>0</v>
      </c>
      <c r="R30" s="202">
        <f t="shared" ref="R30:R33" si="28">IF($D30="Monthly",1,IF($D30="per KWH",$F$10,0))</f>
        <v>1000</v>
      </c>
      <c r="S30" s="204">
        <f t="shared" ref="S30:S36" si="29">R30*Q30</f>
        <v>0</v>
      </c>
      <c r="T30" s="38"/>
      <c r="U30" s="205">
        <f t="shared" si="9"/>
        <v>0</v>
      </c>
      <c r="V30" s="206" t="str">
        <f t="shared" si="10"/>
        <v/>
      </c>
      <c r="W30" s="37"/>
      <c r="X30" s="218">
        <f>IFERROR(VLOOKUP($C30,'Proposed Rates'!$B:$J,X$11,FALSE),0)</f>
        <v>0</v>
      </c>
      <c r="Y30" s="202">
        <f t="shared" ref="Y30:Y33" si="30">IF($D30="Monthly",1,IF($D30="per KWH",$F$10,0))</f>
        <v>1000</v>
      </c>
      <c r="Z30" s="204">
        <f t="shared" ref="Z30:Z36" si="31">Y30*X30</f>
        <v>0</v>
      </c>
      <c r="AA30" s="38"/>
      <c r="AB30" s="205">
        <f t="shared" si="13"/>
        <v>0</v>
      </c>
      <c r="AC30" s="206" t="str">
        <f t="shared" si="14"/>
        <v/>
      </c>
      <c r="AD30" s="37"/>
      <c r="AE30" s="218">
        <f>IFERROR(VLOOKUP($C30,'Proposed Rates'!$B:$J,AE$11,FALSE),0)</f>
        <v>0</v>
      </c>
      <c r="AF30" s="202">
        <f t="shared" ref="AF30:AF33" si="32">IF($D30="Monthly",1,IF($D30="per KWH",$F$10,0))</f>
        <v>1000</v>
      </c>
      <c r="AG30" s="204">
        <f t="shared" ref="AG30:AG36" si="33">AF30*AE30</f>
        <v>0</v>
      </c>
      <c r="AH30" s="38"/>
      <c r="AI30" s="205">
        <f t="shared" si="17"/>
        <v>0</v>
      </c>
      <c r="AJ30" s="206" t="str">
        <f t="shared" si="18"/>
        <v/>
      </c>
      <c r="AK30" s="37"/>
      <c r="AL30" s="218">
        <f>IFERROR(VLOOKUP($C30,'Proposed Rates'!$B:$J,AL$11,FALSE),0)</f>
        <v>0</v>
      </c>
      <c r="AM30" s="202">
        <f t="shared" ref="AM30:AM33" si="34">IF($D30="Monthly",1,IF($D30="per KWH",$F$10,0))</f>
        <v>1000</v>
      </c>
      <c r="AN30" s="204">
        <f t="shared" ref="AN30:AN36" si="35">AM30*AL30</f>
        <v>0</v>
      </c>
      <c r="AO30" s="38"/>
      <c r="AP30" s="205">
        <f t="shared" si="21"/>
        <v>0</v>
      </c>
      <c r="AQ30" s="206" t="str">
        <f t="shared" si="22"/>
        <v/>
      </c>
      <c r="AR30" s="207"/>
    </row>
    <row r="31" spans="1:44" ht="12" customHeight="1" x14ac:dyDescent="0.2">
      <c r="A31" s="37"/>
      <c r="B31" s="208" t="s">
        <v>174</v>
      </c>
      <c r="C31" s="199" t="str">
        <f t="shared" si="23"/>
        <v>General Service &lt; 50 kW.DVA Disposition Rate Rider Group 1 - 2024</v>
      </c>
      <c r="D31" s="200" t="s">
        <v>246</v>
      </c>
      <c r="E31" s="139"/>
      <c r="F31" s="218">
        <f>IFERROR(VLOOKUP($C31,'Proposed Rates'!$B:$J,F$11,FALSE),0)</f>
        <v>0</v>
      </c>
      <c r="G31" s="202">
        <f t="shared" si="24"/>
        <v>1000</v>
      </c>
      <c r="H31" s="204">
        <f t="shared" si="25"/>
        <v>0</v>
      </c>
      <c r="I31" s="289"/>
      <c r="J31" s="218">
        <f>IFERROR(VLOOKUP($C31,'Proposed Rates'!$B:$J,J$11,FALSE),0)</f>
        <v>0</v>
      </c>
      <c r="K31" s="202">
        <f t="shared" si="26"/>
        <v>1000</v>
      </c>
      <c r="L31" s="204">
        <f t="shared" si="27"/>
        <v>0</v>
      </c>
      <c r="M31" s="221"/>
      <c r="N31" s="205">
        <f t="shared" si="5"/>
        <v>0</v>
      </c>
      <c r="O31" s="206" t="str">
        <f t="shared" si="6"/>
        <v/>
      </c>
      <c r="P31" s="37"/>
      <c r="Q31" s="218">
        <f>IFERROR(VLOOKUP($C31,'Proposed Rates'!$B:$J,Q$11,FALSE),0)</f>
        <v>0</v>
      </c>
      <c r="R31" s="202">
        <f t="shared" si="28"/>
        <v>1000</v>
      </c>
      <c r="S31" s="204">
        <f t="shared" si="29"/>
        <v>0</v>
      </c>
      <c r="T31" s="38"/>
      <c r="U31" s="205">
        <f t="shared" si="9"/>
        <v>0</v>
      </c>
      <c r="V31" s="206" t="str">
        <f t="shared" si="10"/>
        <v/>
      </c>
      <c r="W31" s="37"/>
      <c r="X31" s="218">
        <f>IFERROR(VLOOKUP($C31,'Proposed Rates'!$B:$J,X$11,FALSE),0)</f>
        <v>0</v>
      </c>
      <c r="Y31" s="202">
        <f t="shared" si="30"/>
        <v>1000</v>
      </c>
      <c r="Z31" s="204">
        <f t="shared" si="31"/>
        <v>0</v>
      </c>
      <c r="AA31" s="38"/>
      <c r="AB31" s="205">
        <f t="shared" si="13"/>
        <v>0</v>
      </c>
      <c r="AC31" s="206" t="str">
        <f t="shared" si="14"/>
        <v/>
      </c>
      <c r="AD31" s="37"/>
      <c r="AE31" s="218">
        <f>IFERROR(VLOOKUP($C31,'Proposed Rates'!$B:$J,AE$11,FALSE),0)</f>
        <v>0</v>
      </c>
      <c r="AF31" s="202">
        <f t="shared" si="32"/>
        <v>1000</v>
      </c>
      <c r="AG31" s="204">
        <f t="shared" si="33"/>
        <v>0</v>
      </c>
      <c r="AH31" s="38"/>
      <c r="AI31" s="205">
        <f t="shared" si="17"/>
        <v>0</v>
      </c>
      <c r="AJ31" s="206" t="str">
        <f t="shared" si="18"/>
        <v/>
      </c>
      <c r="AK31" s="37"/>
      <c r="AL31" s="218">
        <f>IFERROR(VLOOKUP($C31,'Proposed Rates'!$B:$J,AL$11,FALSE),0)</f>
        <v>0</v>
      </c>
      <c r="AM31" s="202">
        <f t="shared" si="34"/>
        <v>1000</v>
      </c>
      <c r="AN31" s="204">
        <f t="shared" si="35"/>
        <v>0</v>
      </c>
      <c r="AO31" s="38"/>
      <c r="AP31" s="205">
        <f t="shared" si="21"/>
        <v>0</v>
      </c>
      <c r="AQ31" s="206" t="str">
        <f t="shared" si="22"/>
        <v/>
      </c>
      <c r="AR31" s="207"/>
    </row>
    <row r="32" spans="1:44" ht="12" customHeight="1" x14ac:dyDescent="0.2">
      <c r="A32" s="37"/>
      <c r="B32" s="208" t="s">
        <v>182</v>
      </c>
      <c r="C32" s="199" t="str">
        <f t="shared" si="23"/>
        <v>General Service &lt; 50 kW.CBR Class B Rate Riders</v>
      </c>
      <c r="D32" s="200" t="s">
        <v>246</v>
      </c>
      <c r="E32" s="139"/>
      <c r="F32" s="218">
        <f>IFERROR(VLOOKUP($C32,'Proposed Rates'!$B:$J,F$11,FALSE),0)</f>
        <v>2.0000000000000001E-4</v>
      </c>
      <c r="G32" s="202">
        <f t="shared" si="24"/>
        <v>1000</v>
      </c>
      <c r="H32" s="204">
        <f t="shared" si="25"/>
        <v>0.2</v>
      </c>
      <c r="I32" s="289"/>
      <c r="J32" s="218">
        <f>IFERROR(VLOOKUP($C32,'Proposed Rates'!$B:$J,J$11,FALSE),0)</f>
        <v>0</v>
      </c>
      <c r="K32" s="202">
        <f t="shared" si="26"/>
        <v>1000</v>
      </c>
      <c r="L32" s="204">
        <f t="shared" si="27"/>
        <v>0</v>
      </c>
      <c r="M32" s="221"/>
      <c r="N32" s="205">
        <f t="shared" si="5"/>
        <v>-0.2</v>
      </c>
      <c r="O32" s="206">
        <f t="shared" si="6"/>
        <v>-1</v>
      </c>
      <c r="P32" s="37"/>
      <c r="Q32" s="218">
        <f>IFERROR(VLOOKUP($C32,'Proposed Rates'!$B:$J,Q$11,FALSE),0)</f>
        <v>0</v>
      </c>
      <c r="R32" s="202">
        <f t="shared" si="28"/>
        <v>1000</v>
      </c>
      <c r="S32" s="204">
        <f t="shared" si="29"/>
        <v>0</v>
      </c>
      <c r="T32" s="221"/>
      <c r="U32" s="205">
        <f t="shared" si="9"/>
        <v>0</v>
      </c>
      <c r="V32" s="206" t="str">
        <f t="shared" si="10"/>
        <v/>
      </c>
      <c r="W32" s="37"/>
      <c r="X32" s="218">
        <f>IFERROR(VLOOKUP($C32,'Proposed Rates'!$B:$J,X$11,FALSE),0)</f>
        <v>0</v>
      </c>
      <c r="Y32" s="202">
        <f t="shared" si="30"/>
        <v>1000</v>
      </c>
      <c r="Z32" s="204">
        <f t="shared" si="31"/>
        <v>0</v>
      </c>
      <c r="AA32" s="221"/>
      <c r="AB32" s="205">
        <f t="shared" si="13"/>
        <v>0</v>
      </c>
      <c r="AC32" s="206" t="str">
        <f t="shared" si="14"/>
        <v/>
      </c>
      <c r="AD32" s="37"/>
      <c r="AE32" s="218">
        <f>IFERROR(VLOOKUP($C32,'Proposed Rates'!$B:$J,AE$11,FALSE),0)</f>
        <v>0</v>
      </c>
      <c r="AF32" s="202">
        <f t="shared" si="32"/>
        <v>1000</v>
      </c>
      <c r="AG32" s="204">
        <f t="shared" si="33"/>
        <v>0</v>
      </c>
      <c r="AH32" s="221"/>
      <c r="AI32" s="205">
        <f t="shared" si="17"/>
        <v>0</v>
      </c>
      <c r="AJ32" s="206" t="str">
        <f t="shared" si="18"/>
        <v/>
      </c>
      <c r="AK32" s="37"/>
      <c r="AL32" s="218">
        <f>IFERROR(VLOOKUP($C32,'Proposed Rates'!$B:$J,AL$11,FALSE),0)</f>
        <v>0</v>
      </c>
      <c r="AM32" s="202">
        <f t="shared" si="34"/>
        <v>1000</v>
      </c>
      <c r="AN32" s="204">
        <f t="shared" si="35"/>
        <v>0</v>
      </c>
      <c r="AO32" s="221"/>
      <c r="AP32" s="205">
        <f t="shared" si="21"/>
        <v>0</v>
      </c>
      <c r="AQ32" s="206" t="str">
        <f t="shared" si="22"/>
        <v/>
      </c>
      <c r="AR32" s="207"/>
    </row>
    <row r="33" spans="1:44" ht="12" customHeight="1" x14ac:dyDescent="0.2">
      <c r="A33" s="37"/>
      <c r="B33" s="208" t="s">
        <v>249</v>
      </c>
      <c r="C33" s="199" t="str">
        <f t="shared" si="23"/>
        <v>General Service &lt; 50 kW.GA Disposition Rate Rider-NonRPP</v>
      </c>
      <c r="D33" s="200" t="s">
        <v>246</v>
      </c>
      <c r="E33" s="139"/>
      <c r="F33" s="218">
        <f>IFERROR(VLOOKUP($C33,'Proposed Rates'!$B:$J,F$11,FALSE),0)</f>
        <v>0</v>
      </c>
      <c r="G33" s="202">
        <f t="shared" si="24"/>
        <v>1000</v>
      </c>
      <c r="H33" s="204">
        <f t="shared" si="25"/>
        <v>0</v>
      </c>
      <c r="I33" s="289"/>
      <c r="J33" s="218">
        <f>IFERROR(VLOOKUP($C33,'Proposed Rates'!$B:$J,J$11,FALSE),0)</f>
        <v>0</v>
      </c>
      <c r="K33" s="202">
        <f t="shared" si="26"/>
        <v>1000</v>
      </c>
      <c r="L33" s="204">
        <f t="shared" si="27"/>
        <v>0</v>
      </c>
      <c r="M33" s="221"/>
      <c r="N33" s="205">
        <f t="shared" si="5"/>
        <v>0</v>
      </c>
      <c r="O33" s="206" t="str">
        <f t="shared" si="6"/>
        <v/>
      </c>
      <c r="P33" s="37"/>
      <c r="Q33" s="218">
        <f>IFERROR(VLOOKUP($C33,'Proposed Rates'!$B:$J,Q$11,FALSE),0)</f>
        <v>0</v>
      </c>
      <c r="R33" s="202">
        <f t="shared" si="28"/>
        <v>1000</v>
      </c>
      <c r="S33" s="204">
        <f t="shared" si="29"/>
        <v>0</v>
      </c>
      <c r="T33" s="221"/>
      <c r="U33" s="205">
        <f t="shared" si="9"/>
        <v>0</v>
      </c>
      <c r="V33" s="206" t="str">
        <f t="shared" si="10"/>
        <v/>
      </c>
      <c r="W33" s="37"/>
      <c r="X33" s="218">
        <f>IFERROR(VLOOKUP($C33,'Proposed Rates'!$B:$J,X$11,FALSE),0)</f>
        <v>0</v>
      </c>
      <c r="Y33" s="202">
        <f t="shared" si="30"/>
        <v>1000</v>
      </c>
      <c r="Z33" s="204">
        <f t="shared" si="31"/>
        <v>0</v>
      </c>
      <c r="AA33" s="221"/>
      <c r="AB33" s="205">
        <f t="shared" si="13"/>
        <v>0</v>
      </c>
      <c r="AC33" s="206" t="str">
        <f t="shared" si="14"/>
        <v/>
      </c>
      <c r="AD33" s="37"/>
      <c r="AE33" s="218">
        <f>IFERROR(VLOOKUP($C33,'Proposed Rates'!$B:$J,AE$11,FALSE),0)</f>
        <v>0</v>
      </c>
      <c r="AF33" s="202">
        <f t="shared" si="32"/>
        <v>1000</v>
      </c>
      <c r="AG33" s="204">
        <f t="shared" si="33"/>
        <v>0</v>
      </c>
      <c r="AH33" s="221"/>
      <c r="AI33" s="205">
        <f t="shared" si="17"/>
        <v>0</v>
      </c>
      <c r="AJ33" s="206" t="str">
        <f t="shared" si="18"/>
        <v/>
      </c>
      <c r="AK33" s="37"/>
      <c r="AL33" s="218">
        <f>IFERROR(VLOOKUP($C33,'Proposed Rates'!$B:$J,AL$11,FALSE),0)</f>
        <v>0</v>
      </c>
      <c r="AM33" s="202">
        <f t="shared" si="34"/>
        <v>1000</v>
      </c>
      <c r="AN33" s="204">
        <f t="shared" si="35"/>
        <v>0</v>
      </c>
      <c r="AO33" s="221"/>
      <c r="AP33" s="205">
        <f t="shared" si="21"/>
        <v>0</v>
      </c>
      <c r="AQ33" s="206" t="str">
        <f t="shared" si="22"/>
        <v/>
      </c>
      <c r="AR33" s="207"/>
    </row>
    <row r="34" spans="1:44" ht="12" customHeight="1" x14ac:dyDescent="0.2">
      <c r="A34" s="37"/>
      <c r="B34" s="139" t="s">
        <v>207</v>
      </c>
      <c r="C34" s="199" t="str">
        <f t="shared" si="23"/>
        <v>General Service &lt; 50 kW.Low Voltage Service Charge</v>
      </c>
      <c r="D34" s="200" t="s">
        <v>246</v>
      </c>
      <c r="E34" s="139"/>
      <c r="F34" s="222">
        <f>IFERROR(VLOOKUP($C34,'Proposed Rates'!$B:$J,F$11,FALSE),0)</f>
        <v>5.0000000000000002E-5</v>
      </c>
      <c r="G34" s="223">
        <f>$F$10*(1+F$63)</f>
        <v>1033.8</v>
      </c>
      <c r="H34" s="204">
        <f t="shared" si="25"/>
        <v>5.169E-2</v>
      </c>
      <c r="I34" s="38"/>
      <c r="J34" s="222">
        <f>IFERROR(VLOOKUP($C34,'Proposed Rates'!$B:$J,J$11,FALSE),0)</f>
        <v>6.0000000000000002E-5</v>
      </c>
      <c r="K34" s="223">
        <f>$F$10*(1+J$63)</f>
        <v>1033.1999999999998</v>
      </c>
      <c r="L34" s="204">
        <f t="shared" si="27"/>
        <v>6.1991999999999992E-2</v>
      </c>
      <c r="M34" s="38"/>
      <c r="N34" s="205">
        <f t="shared" si="5"/>
        <v>1.0301999999999992E-2</v>
      </c>
      <c r="O34" s="206">
        <f t="shared" si="6"/>
        <v>0.19930354033662201</v>
      </c>
      <c r="P34" s="37"/>
      <c r="Q34" s="222">
        <f>IFERROR(VLOOKUP($C34,'Proposed Rates'!$B:$J,Q$11,FALSE),0)</f>
        <v>6.0000000000000002E-5</v>
      </c>
      <c r="R34" s="223">
        <f>$F$10*(1+Q$63)</f>
        <v>1033.1999999999998</v>
      </c>
      <c r="S34" s="204">
        <f t="shared" si="29"/>
        <v>6.1991999999999992E-2</v>
      </c>
      <c r="T34" s="38"/>
      <c r="U34" s="205">
        <f t="shared" si="9"/>
        <v>0</v>
      </c>
      <c r="V34" s="206">
        <f t="shared" si="10"/>
        <v>0</v>
      </c>
      <c r="W34" s="37"/>
      <c r="X34" s="222">
        <f>IFERROR(VLOOKUP($C34,'Proposed Rates'!$B:$J,X$11,FALSE),0)</f>
        <v>6.9999999999999994E-5</v>
      </c>
      <c r="Y34" s="223">
        <f>$F$10*(1+X$63)</f>
        <v>1033.1999999999998</v>
      </c>
      <c r="Z34" s="204">
        <f t="shared" si="31"/>
        <v>7.2323999999999986E-2</v>
      </c>
      <c r="AA34" s="38"/>
      <c r="AB34" s="205">
        <f t="shared" si="13"/>
        <v>1.0331999999999994E-2</v>
      </c>
      <c r="AC34" s="206">
        <f t="shared" si="14"/>
        <v>0.1666666666666666</v>
      </c>
      <c r="AD34" s="37"/>
      <c r="AE34" s="222">
        <f>IFERROR(VLOOKUP($C34,'Proposed Rates'!$B:$J,AE$11,FALSE),0)</f>
        <v>6.9999999999999994E-5</v>
      </c>
      <c r="AF34" s="223">
        <f>$F$10*(1+AE$63)</f>
        <v>1033.1999999999998</v>
      </c>
      <c r="AG34" s="204">
        <f t="shared" si="33"/>
        <v>7.2323999999999986E-2</v>
      </c>
      <c r="AH34" s="38"/>
      <c r="AI34" s="205">
        <f t="shared" si="17"/>
        <v>0</v>
      </c>
      <c r="AJ34" s="206">
        <f t="shared" si="18"/>
        <v>0</v>
      </c>
      <c r="AK34" s="37"/>
      <c r="AL34" s="222">
        <f>IFERROR(VLOOKUP($C34,'Proposed Rates'!$B:$J,AL$11,FALSE),0)</f>
        <v>6.9999999999999994E-5</v>
      </c>
      <c r="AM34" s="223">
        <f>$F$10*(1+AL$63)</f>
        <v>1033.1999999999998</v>
      </c>
      <c r="AN34" s="204">
        <f t="shared" si="35"/>
        <v>7.2323999999999986E-2</v>
      </c>
      <c r="AO34" s="38"/>
      <c r="AP34" s="205">
        <f t="shared" si="21"/>
        <v>0</v>
      </c>
      <c r="AQ34" s="206">
        <f t="shared" si="22"/>
        <v>0</v>
      </c>
      <c r="AR34" s="207"/>
    </row>
    <row r="35" spans="1:44" ht="12" customHeight="1" x14ac:dyDescent="0.2">
      <c r="A35" s="37"/>
      <c r="B35" s="139" t="s">
        <v>250</v>
      </c>
      <c r="C35" s="199" t="str">
        <f t="shared" si="23"/>
        <v>General Service &lt; 50 kW.Line Losses on Cost of Power</v>
      </c>
      <c r="D35" s="200" t="s">
        <v>246</v>
      </c>
      <c r="E35" s="139"/>
      <c r="F35" s="224">
        <f>'Proposed Rates'!$K$249*F$44+'Proposed Rates'!$K$250*F$45+'Proposed Rates'!$K$251*F$46</f>
        <v>9.9039999999999989E-2</v>
      </c>
      <c r="G35" s="311">
        <f>$F$10*(1+F$63)-$F$10</f>
        <v>33.799999999999955</v>
      </c>
      <c r="H35" s="204">
        <f t="shared" si="25"/>
        <v>3.347551999999995</v>
      </c>
      <c r="I35" s="38"/>
      <c r="J35" s="224">
        <f>'Proposed Rates'!$K$249*J$44+'Proposed Rates'!$K$250*J$45+'Proposed Rates'!$K$251*J$46</f>
        <v>9.9039999999999989E-2</v>
      </c>
      <c r="K35" s="311">
        <f>$F$10*(1+J$63)-$F$10</f>
        <v>33.199999999999818</v>
      </c>
      <c r="L35" s="204">
        <f t="shared" si="27"/>
        <v>3.2881279999999817</v>
      </c>
      <c r="M35" s="38"/>
      <c r="N35" s="205">
        <f t="shared" si="5"/>
        <v>-5.9424000000013244E-2</v>
      </c>
      <c r="O35" s="206">
        <f t="shared" si="6"/>
        <v>-1.7751479289944812E-2</v>
      </c>
      <c r="P35" s="37"/>
      <c r="Q35" s="224">
        <f>'Proposed Rates'!$K$249*Q$44+'Proposed Rates'!$K$250*Q$45+'Proposed Rates'!$K$251*Q$46</f>
        <v>9.9039999999999989E-2</v>
      </c>
      <c r="R35" s="311">
        <f>$F$10*(1+Q$63)-$F$10</f>
        <v>33.199999999999818</v>
      </c>
      <c r="S35" s="204">
        <f t="shared" si="29"/>
        <v>3.2881279999999817</v>
      </c>
      <c r="T35" s="38"/>
      <c r="U35" s="205">
        <f t="shared" si="9"/>
        <v>0</v>
      </c>
      <c r="V35" s="206">
        <f t="shared" si="10"/>
        <v>0</v>
      </c>
      <c r="W35" s="37"/>
      <c r="X35" s="224">
        <f>'Proposed Rates'!$K$249*X$44+'Proposed Rates'!$K$250*X$45+'Proposed Rates'!$K$251*X$46</f>
        <v>9.9039999999999989E-2</v>
      </c>
      <c r="Y35" s="311">
        <f>$F$10*(1+X$63)-$F$10</f>
        <v>33.199999999999818</v>
      </c>
      <c r="Z35" s="204">
        <f t="shared" si="31"/>
        <v>3.2881279999999817</v>
      </c>
      <c r="AA35" s="38"/>
      <c r="AB35" s="205">
        <f t="shared" si="13"/>
        <v>0</v>
      </c>
      <c r="AC35" s="206">
        <f t="shared" si="14"/>
        <v>0</v>
      </c>
      <c r="AD35" s="37"/>
      <c r="AE35" s="224">
        <f>'Proposed Rates'!$K$249*AE$44+'Proposed Rates'!$K$250*AE$45+'Proposed Rates'!$K$251*AE$46</f>
        <v>9.9039999999999989E-2</v>
      </c>
      <c r="AF35" s="311">
        <f>$F$10*(1+AE$63)-$F$10</f>
        <v>33.199999999999818</v>
      </c>
      <c r="AG35" s="204">
        <f t="shared" si="33"/>
        <v>3.2881279999999817</v>
      </c>
      <c r="AH35" s="38"/>
      <c r="AI35" s="205">
        <f t="shared" si="17"/>
        <v>0</v>
      </c>
      <c r="AJ35" s="206">
        <f t="shared" si="18"/>
        <v>0</v>
      </c>
      <c r="AK35" s="37"/>
      <c r="AL35" s="224">
        <f>'Proposed Rates'!$K$249*AL$44+'Proposed Rates'!$K$250*AL$45+'Proposed Rates'!$K$251*AL$46</f>
        <v>9.9039999999999989E-2</v>
      </c>
      <c r="AM35" s="311">
        <f>$F$10*(1+AL$63)-$F$10</f>
        <v>33.199999999999818</v>
      </c>
      <c r="AN35" s="204">
        <f t="shared" si="35"/>
        <v>3.2881279999999817</v>
      </c>
      <c r="AO35" s="38"/>
      <c r="AP35" s="205">
        <f t="shared" si="21"/>
        <v>0</v>
      </c>
      <c r="AQ35" s="206">
        <f t="shared" si="22"/>
        <v>0</v>
      </c>
      <c r="AR35" s="207"/>
    </row>
    <row r="36" spans="1:44" ht="12" customHeight="1" x14ac:dyDescent="0.2">
      <c r="A36" s="37"/>
      <c r="B36" s="139" t="s">
        <v>209</v>
      </c>
      <c r="C36" s="199" t="str">
        <f t="shared" si="23"/>
        <v>General Service &lt; 50 kW.Smart Meter Entity Charge</v>
      </c>
      <c r="D36" s="200" t="s">
        <v>244</v>
      </c>
      <c r="E36" s="139"/>
      <c r="F36" s="201">
        <f>IFERROR(VLOOKUP($C36,'Proposed Rates'!$B:$J,F$11,FALSE),0)</f>
        <v>0.42</v>
      </c>
      <c r="G36" s="202">
        <f>IF($D36="Monthly",1,IF($D36="per KWH",$F$10,0))</f>
        <v>1</v>
      </c>
      <c r="H36" s="204">
        <f t="shared" si="25"/>
        <v>0.42</v>
      </c>
      <c r="I36" s="38"/>
      <c r="J36" s="201">
        <f>IFERROR(VLOOKUP($C36,'Proposed Rates'!$B:$J,J$11,FALSE),0)</f>
        <v>0.42</v>
      </c>
      <c r="K36" s="202">
        <f>IF($D36="Monthly",1,IF($D36="per KWH",$F$10,0))</f>
        <v>1</v>
      </c>
      <c r="L36" s="204">
        <f t="shared" si="27"/>
        <v>0.42</v>
      </c>
      <c r="M36" s="38"/>
      <c r="N36" s="205">
        <f t="shared" si="5"/>
        <v>0</v>
      </c>
      <c r="O36" s="206">
        <f t="shared" si="6"/>
        <v>0</v>
      </c>
      <c r="P36" s="37"/>
      <c r="Q36" s="201">
        <f>IFERROR(VLOOKUP($C36,'Proposed Rates'!$B:$J,Q$11,FALSE),0)</f>
        <v>0.42</v>
      </c>
      <c r="R36" s="202">
        <f>IF($D36="Monthly",1,IF($D36="per KWH",$F$10,0))</f>
        <v>1</v>
      </c>
      <c r="S36" s="204">
        <f t="shared" si="29"/>
        <v>0.42</v>
      </c>
      <c r="T36" s="38"/>
      <c r="U36" s="205">
        <f t="shared" si="9"/>
        <v>0</v>
      </c>
      <c r="V36" s="206">
        <f t="shared" si="10"/>
        <v>0</v>
      </c>
      <c r="W36" s="37"/>
      <c r="X36" s="201">
        <f>IFERROR(VLOOKUP($C36,'Proposed Rates'!$B:$J,X$11,FALSE),0)</f>
        <v>0.43</v>
      </c>
      <c r="Y36" s="202">
        <f>IF($D36="Monthly",1,IF($D36="per KWH",$F$10,0))</f>
        <v>1</v>
      </c>
      <c r="Z36" s="204">
        <f t="shared" si="31"/>
        <v>0.43</v>
      </c>
      <c r="AA36" s="38"/>
      <c r="AB36" s="205">
        <f t="shared" si="13"/>
        <v>1.0000000000000009E-2</v>
      </c>
      <c r="AC36" s="206">
        <f t="shared" si="14"/>
        <v>2.3809523809523832E-2</v>
      </c>
      <c r="AD36" s="37"/>
      <c r="AE36" s="201">
        <f>IFERROR(VLOOKUP($C36,'Proposed Rates'!$B:$J,AE$11,FALSE),0)</f>
        <v>0.44</v>
      </c>
      <c r="AF36" s="202">
        <f>IF($D36="Monthly",1,IF($D36="per KWH",$F$10,0))</f>
        <v>1</v>
      </c>
      <c r="AG36" s="204">
        <f t="shared" si="33"/>
        <v>0.44</v>
      </c>
      <c r="AH36" s="38"/>
      <c r="AI36" s="205">
        <f t="shared" si="17"/>
        <v>1.0000000000000009E-2</v>
      </c>
      <c r="AJ36" s="206">
        <f t="shared" si="18"/>
        <v>2.3255813953488393E-2</v>
      </c>
      <c r="AK36" s="37"/>
      <c r="AL36" s="201">
        <f>IFERROR(VLOOKUP($C36,'Proposed Rates'!$B:$J,AL$11,FALSE),0)</f>
        <v>0.45</v>
      </c>
      <c r="AM36" s="202">
        <f>IF($D36="Monthly",1,IF($D36="per KWH",$F$10,0))</f>
        <v>1</v>
      </c>
      <c r="AN36" s="204">
        <f t="shared" si="35"/>
        <v>0.45</v>
      </c>
      <c r="AO36" s="38"/>
      <c r="AP36" s="205">
        <f t="shared" si="21"/>
        <v>1.0000000000000009E-2</v>
      </c>
      <c r="AQ36" s="206">
        <f t="shared" si="22"/>
        <v>2.2727272727272749E-2</v>
      </c>
      <c r="AR36" s="207"/>
    </row>
    <row r="37" spans="1:44" ht="12" customHeight="1" x14ac:dyDescent="0.2">
      <c r="A37" s="37"/>
      <c r="B37" s="209" t="s">
        <v>251</v>
      </c>
      <c r="C37" s="226"/>
      <c r="D37" s="226"/>
      <c r="E37" s="226"/>
      <c r="F37" s="227"/>
      <c r="G37" s="305"/>
      <c r="H37" s="213">
        <f>SUM(H30:H36)+H29</f>
        <v>58.749241999999995</v>
      </c>
      <c r="I37" s="229"/>
      <c r="J37" s="227"/>
      <c r="K37" s="305"/>
      <c r="L37" s="213">
        <f>SUM(L30:L36)+L29</f>
        <v>68.070119999999989</v>
      </c>
      <c r="M37" s="229"/>
      <c r="N37" s="215">
        <f t="shared" si="5"/>
        <v>9.3208779999999933</v>
      </c>
      <c r="O37" s="216">
        <f t="shared" si="6"/>
        <v>0.15865528954399094</v>
      </c>
      <c r="P37" s="37"/>
      <c r="Q37" s="227"/>
      <c r="R37" s="305"/>
      <c r="S37" s="213">
        <f>SUM(S30:S36)+S29</f>
        <v>73.390119999999982</v>
      </c>
      <c r="T37" s="229"/>
      <c r="U37" s="215">
        <f t="shared" si="9"/>
        <v>5.3199999999999932</v>
      </c>
      <c r="V37" s="216">
        <f t="shared" si="10"/>
        <v>7.8154702827025926E-2</v>
      </c>
      <c r="W37" s="37"/>
      <c r="X37" s="227"/>
      <c r="Y37" s="305"/>
      <c r="Z37" s="213">
        <f>SUM(Z30:Z36)+Z29</f>
        <v>78.210451999999989</v>
      </c>
      <c r="AA37" s="229"/>
      <c r="AB37" s="215">
        <f t="shared" si="13"/>
        <v>4.8203320000000076</v>
      </c>
      <c r="AC37" s="216">
        <f t="shared" si="14"/>
        <v>6.5680939069182723E-2</v>
      </c>
      <c r="AD37" s="37"/>
      <c r="AE37" s="227"/>
      <c r="AF37" s="305"/>
      <c r="AG37" s="213">
        <f>SUM(AG30:AG36)+AG29</f>
        <v>82.440451999999979</v>
      </c>
      <c r="AH37" s="229"/>
      <c r="AI37" s="215">
        <f t="shared" si="17"/>
        <v>4.2299999999999898</v>
      </c>
      <c r="AJ37" s="216">
        <f t="shared" si="18"/>
        <v>5.4084842777791263E-2</v>
      </c>
      <c r="AK37" s="37"/>
      <c r="AL37" s="227"/>
      <c r="AM37" s="305"/>
      <c r="AN37" s="213">
        <f>SUM(AN30:AN36)+AN29</f>
        <v>86.150451999999987</v>
      </c>
      <c r="AO37" s="229"/>
      <c r="AP37" s="215">
        <f t="shared" si="21"/>
        <v>3.710000000000008</v>
      </c>
      <c r="AQ37" s="216">
        <f t="shared" si="22"/>
        <v>4.5002179269953653E-2</v>
      </c>
      <c r="AR37" s="217"/>
    </row>
    <row r="38" spans="1:44" ht="12" customHeight="1" x14ac:dyDescent="0.2">
      <c r="A38" s="37"/>
      <c r="B38" s="38" t="s">
        <v>193</v>
      </c>
      <c r="C38" s="199" t="str">
        <f t="shared" ref="C38:C39" si="36">D$6&amp;"."&amp;B38</f>
        <v>General Service &lt; 50 kW.RTSR - Network</v>
      </c>
      <c r="D38" s="230" t="s">
        <v>246</v>
      </c>
      <c r="E38" s="38"/>
      <c r="F38" s="218">
        <f>IFERROR(VLOOKUP($C38,'Proposed Rates'!$B:$J,F$11,FALSE),0)</f>
        <v>1.18E-2</v>
      </c>
      <c r="G38" s="312">
        <f t="shared" ref="G38:G39" si="37">$F$10*(1+F$63)</f>
        <v>1033.8</v>
      </c>
      <c r="H38" s="204">
        <f t="shared" ref="H38:H39" si="38">G38*F38</f>
        <v>12.198839999999999</v>
      </c>
      <c r="I38" s="38"/>
      <c r="J38" s="218">
        <f>IFERROR(VLOOKUP($C38,'Proposed Rates'!$B:$J,J$11,FALSE),0)</f>
        <v>1.24E-2</v>
      </c>
      <c r="K38" s="312">
        <f t="shared" ref="K38:K39" si="39">$F$10*(1+J$63)</f>
        <v>1033.1999999999998</v>
      </c>
      <c r="L38" s="204">
        <f t="shared" ref="L38:L39" si="40">K38*J38</f>
        <v>12.811679999999997</v>
      </c>
      <c r="M38" s="38"/>
      <c r="N38" s="205">
        <f t="shared" si="5"/>
        <v>0.6128399999999985</v>
      </c>
      <c r="O38" s="206">
        <f t="shared" si="6"/>
        <v>5.0237563571618168E-2</v>
      </c>
      <c r="P38" s="37"/>
      <c r="Q38" s="218">
        <f>IFERROR(VLOOKUP($C38,'Proposed Rates'!$B:$J,Q$11,FALSE),0)</f>
        <v>1.24E-2</v>
      </c>
      <c r="R38" s="312">
        <f t="shared" ref="R38:R39" si="41">$F$10*(1+Q$63)</f>
        <v>1033.1999999999998</v>
      </c>
      <c r="S38" s="204">
        <f t="shared" ref="S38:S39" si="42">R38*Q38</f>
        <v>12.811679999999997</v>
      </c>
      <c r="T38" s="38"/>
      <c r="U38" s="205">
        <f t="shared" si="9"/>
        <v>0</v>
      </c>
      <c r="V38" s="206">
        <f t="shared" si="10"/>
        <v>0</v>
      </c>
      <c r="W38" s="37"/>
      <c r="X38" s="218">
        <f>IFERROR(VLOOKUP($C38,'Proposed Rates'!$B:$J,X$11,FALSE),0)</f>
        <v>1.24E-2</v>
      </c>
      <c r="Y38" s="312">
        <f t="shared" ref="Y38:Y39" si="43">$F$10*(1+X$63)</f>
        <v>1033.1999999999998</v>
      </c>
      <c r="Z38" s="204">
        <f t="shared" ref="Z38:Z39" si="44">Y38*X38</f>
        <v>12.811679999999997</v>
      </c>
      <c r="AA38" s="38"/>
      <c r="AB38" s="205">
        <f t="shared" si="13"/>
        <v>0</v>
      </c>
      <c r="AC38" s="206">
        <f t="shared" si="14"/>
        <v>0</v>
      </c>
      <c r="AD38" s="37"/>
      <c r="AE38" s="218">
        <f>IFERROR(VLOOKUP($C38,'Proposed Rates'!$B:$J,AE$11,FALSE),0)</f>
        <v>1.24E-2</v>
      </c>
      <c r="AF38" s="312">
        <f t="shared" ref="AF38:AF39" si="45">$F$10*(1+AE$63)</f>
        <v>1033.1999999999998</v>
      </c>
      <c r="AG38" s="204">
        <f t="shared" ref="AG38:AG39" si="46">AF38*AE38</f>
        <v>12.811679999999997</v>
      </c>
      <c r="AH38" s="38"/>
      <c r="AI38" s="205">
        <f t="shared" si="17"/>
        <v>0</v>
      </c>
      <c r="AJ38" s="206">
        <f t="shared" si="18"/>
        <v>0</v>
      </c>
      <c r="AK38" s="37"/>
      <c r="AL38" s="218">
        <f>IFERROR(VLOOKUP($C38,'Proposed Rates'!$B:$J,AL$11,FALSE),0)</f>
        <v>1.24E-2</v>
      </c>
      <c r="AM38" s="312">
        <f t="shared" ref="AM38:AM39" si="47">$F$10*(1+AL$63)</f>
        <v>1033.1999999999998</v>
      </c>
      <c r="AN38" s="204">
        <f t="shared" ref="AN38:AN39" si="48">AM38*AL38</f>
        <v>12.811679999999997</v>
      </c>
      <c r="AO38" s="38"/>
      <c r="AP38" s="205">
        <f t="shared" si="21"/>
        <v>0</v>
      </c>
      <c r="AQ38" s="206">
        <f t="shared" si="22"/>
        <v>0</v>
      </c>
      <c r="AR38" s="207"/>
    </row>
    <row r="39" spans="1:44" ht="12" customHeight="1" x14ac:dyDescent="0.2">
      <c r="A39" s="37"/>
      <c r="B39" s="38" t="s">
        <v>194</v>
      </c>
      <c r="C39" s="199" t="str">
        <f t="shared" si="36"/>
        <v>General Service &lt; 50 kW.RTSR - Line and Transformation Connection</v>
      </c>
      <c r="D39" s="230" t="s">
        <v>246</v>
      </c>
      <c r="E39" s="38"/>
      <c r="F39" s="218">
        <f>IFERROR(VLOOKUP($C39,'Proposed Rates'!$B:$J,F$11,FALSE),0)</f>
        <v>7.0000000000000001E-3</v>
      </c>
      <c r="G39" s="312">
        <f t="shared" si="37"/>
        <v>1033.8</v>
      </c>
      <c r="H39" s="204">
        <f t="shared" si="38"/>
        <v>7.2366000000000001</v>
      </c>
      <c r="I39" s="38"/>
      <c r="J39" s="218">
        <f>IFERROR(VLOOKUP($C39,'Proposed Rates'!$B:$J,J$11,FALSE),0)</f>
        <v>7.1999999999999998E-3</v>
      </c>
      <c r="K39" s="312">
        <f t="shared" si="39"/>
        <v>1033.1999999999998</v>
      </c>
      <c r="L39" s="204">
        <f t="shared" si="40"/>
        <v>7.4390399999999985</v>
      </c>
      <c r="M39" s="38"/>
      <c r="N39" s="205">
        <f t="shared" si="5"/>
        <v>0.2024399999999984</v>
      </c>
      <c r="O39" s="206">
        <f t="shared" si="6"/>
        <v>2.7974463145675924E-2</v>
      </c>
      <c r="P39" s="37"/>
      <c r="Q39" s="218">
        <f>IFERROR(VLOOKUP($C39,'Proposed Rates'!$B:$J,Q$11,FALSE),0)</f>
        <v>7.1999999999999998E-3</v>
      </c>
      <c r="R39" s="312">
        <f t="shared" si="41"/>
        <v>1033.1999999999998</v>
      </c>
      <c r="S39" s="204">
        <f t="shared" si="42"/>
        <v>7.4390399999999985</v>
      </c>
      <c r="T39" s="38"/>
      <c r="U39" s="205">
        <f t="shared" si="9"/>
        <v>0</v>
      </c>
      <c r="V39" s="206">
        <f t="shared" si="10"/>
        <v>0</v>
      </c>
      <c r="W39" s="37"/>
      <c r="X39" s="218">
        <f>IFERROR(VLOOKUP($C39,'Proposed Rates'!$B:$J,X$11,FALSE),0)</f>
        <v>7.1999999999999998E-3</v>
      </c>
      <c r="Y39" s="312">
        <f t="shared" si="43"/>
        <v>1033.1999999999998</v>
      </c>
      <c r="Z39" s="204">
        <f t="shared" si="44"/>
        <v>7.4390399999999985</v>
      </c>
      <c r="AA39" s="38"/>
      <c r="AB39" s="205">
        <f t="shared" si="13"/>
        <v>0</v>
      </c>
      <c r="AC39" s="206">
        <f t="shared" si="14"/>
        <v>0</v>
      </c>
      <c r="AD39" s="37"/>
      <c r="AE39" s="218">
        <f>IFERROR(VLOOKUP($C39,'Proposed Rates'!$B:$J,AE$11,FALSE),0)</f>
        <v>7.1999999999999998E-3</v>
      </c>
      <c r="AF39" s="312">
        <f t="shared" si="45"/>
        <v>1033.1999999999998</v>
      </c>
      <c r="AG39" s="204">
        <f t="shared" si="46"/>
        <v>7.4390399999999985</v>
      </c>
      <c r="AH39" s="38"/>
      <c r="AI39" s="205">
        <f t="shared" si="17"/>
        <v>0</v>
      </c>
      <c r="AJ39" s="206">
        <f t="shared" si="18"/>
        <v>0</v>
      </c>
      <c r="AK39" s="37"/>
      <c r="AL39" s="218">
        <f>IFERROR(VLOOKUP($C39,'Proposed Rates'!$B:$J,AL$11,FALSE),0)</f>
        <v>7.1999999999999998E-3</v>
      </c>
      <c r="AM39" s="312">
        <f t="shared" si="47"/>
        <v>1033.1999999999998</v>
      </c>
      <c r="AN39" s="204">
        <f t="shared" si="48"/>
        <v>7.4390399999999985</v>
      </c>
      <c r="AO39" s="38"/>
      <c r="AP39" s="205">
        <f t="shared" si="21"/>
        <v>0</v>
      </c>
      <c r="AQ39" s="206">
        <f t="shared" si="22"/>
        <v>0</v>
      </c>
      <c r="AR39" s="207"/>
    </row>
    <row r="40" spans="1:44" ht="12" customHeight="1" x14ac:dyDescent="0.2">
      <c r="A40" s="37"/>
      <c r="B40" s="209" t="s">
        <v>252</v>
      </c>
      <c r="C40" s="231"/>
      <c r="D40" s="231"/>
      <c r="E40" s="231"/>
      <c r="F40" s="232"/>
      <c r="G40" s="305"/>
      <c r="H40" s="213">
        <f>SUM(H37:H39)</f>
        <v>78.184681999999995</v>
      </c>
      <c r="I40" s="214"/>
      <c r="J40" s="232"/>
      <c r="K40" s="305"/>
      <c r="L40" s="213">
        <f>SUM(L37:L39)</f>
        <v>88.320839999999976</v>
      </c>
      <c r="M40" s="214"/>
      <c r="N40" s="215">
        <f t="shared" si="5"/>
        <v>10.13615799999998</v>
      </c>
      <c r="O40" s="216">
        <f t="shared" si="6"/>
        <v>0.12964378367619353</v>
      </c>
      <c r="P40" s="37"/>
      <c r="Q40" s="232"/>
      <c r="R40" s="305"/>
      <c r="S40" s="213">
        <f>SUM(S37:S39)</f>
        <v>93.640839999999969</v>
      </c>
      <c r="T40" s="214"/>
      <c r="U40" s="215">
        <f t="shared" si="9"/>
        <v>5.3199999999999932</v>
      </c>
      <c r="V40" s="216">
        <f t="shared" si="10"/>
        <v>6.0234934359772785E-2</v>
      </c>
      <c r="W40" s="37"/>
      <c r="X40" s="232"/>
      <c r="Y40" s="305"/>
      <c r="Z40" s="213">
        <f>SUM(Z37:Z39)</f>
        <v>98.461171999999976</v>
      </c>
      <c r="AA40" s="214"/>
      <c r="AB40" s="215">
        <f t="shared" si="13"/>
        <v>4.8203320000000076</v>
      </c>
      <c r="AC40" s="216">
        <f t="shared" si="14"/>
        <v>5.1476812894886557E-2</v>
      </c>
      <c r="AD40" s="37"/>
      <c r="AE40" s="232"/>
      <c r="AF40" s="305"/>
      <c r="AG40" s="213">
        <f>SUM(AG37:AG39)</f>
        <v>102.69117199999997</v>
      </c>
      <c r="AH40" s="214"/>
      <c r="AI40" s="215">
        <f t="shared" si="17"/>
        <v>4.2299999999999898</v>
      </c>
      <c r="AJ40" s="216">
        <f t="shared" si="18"/>
        <v>4.2961097395834279E-2</v>
      </c>
      <c r="AK40" s="37"/>
      <c r="AL40" s="232"/>
      <c r="AM40" s="305"/>
      <c r="AN40" s="213">
        <f>SUM(AN37:AN39)</f>
        <v>106.40117199999997</v>
      </c>
      <c r="AO40" s="214"/>
      <c r="AP40" s="215">
        <f t="shared" si="21"/>
        <v>3.710000000000008</v>
      </c>
      <c r="AQ40" s="216">
        <f t="shared" si="22"/>
        <v>3.6127740367010414E-2</v>
      </c>
      <c r="AR40" s="217"/>
    </row>
    <row r="41" spans="1:44" ht="12" customHeight="1" x14ac:dyDescent="0.2">
      <c r="A41" s="37"/>
      <c r="B41" s="139" t="s">
        <v>195</v>
      </c>
      <c r="C41" s="199" t="str">
        <f t="shared" ref="C41:C48" si="49">D$6&amp;"."&amp;B41</f>
        <v>General Service &lt; 50 kW.Wholesale Market Service Charge (WMSC)</v>
      </c>
      <c r="D41" s="200" t="s">
        <v>246</v>
      </c>
      <c r="E41" s="139"/>
      <c r="F41" s="218">
        <f>IFERROR(VLOOKUP($C41,'Proposed Rates'!$B:$J,F$11,FALSE),0)</f>
        <v>4.4999999999999997E-3</v>
      </c>
      <c r="G41" s="312">
        <f t="shared" ref="G41:G42" si="50">$F$10*(1+F$63)</f>
        <v>1033.8</v>
      </c>
      <c r="H41" s="204">
        <f t="shared" ref="H41:H48" si="51">G41*F41</f>
        <v>4.652099999999999</v>
      </c>
      <c r="I41" s="38"/>
      <c r="J41" s="218">
        <f>IFERROR(VLOOKUP($C41,'Proposed Rates'!$B:$J,J$11,FALSE),0)</f>
        <v>4.4999999999999997E-3</v>
      </c>
      <c r="K41" s="312">
        <f t="shared" ref="K41:K42" si="52">$F$10*(1+J$63)</f>
        <v>1033.1999999999998</v>
      </c>
      <c r="L41" s="204">
        <f t="shared" ref="L41:L48" si="53">K41*J41</f>
        <v>4.6493999999999991</v>
      </c>
      <c r="M41" s="38"/>
      <c r="N41" s="205">
        <f t="shared" si="5"/>
        <v>-2.6999999999999247E-3</v>
      </c>
      <c r="O41" s="206">
        <f t="shared" si="6"/>
        <v>-5.8038305281484176E-4</v>
      </c>
      <c r="P41" s="37"/>
      <c r="Q41" s="218">
        <f>IFERROR(VLOOKUP($C41,'Proposed Rates'!$B:$J,Q$11,FALSE),0)</f>
        <v>4.4999999999999997E-3</v>
      </c>
      <c r="R41" s="312">
        <f t="shared" ref="R41:R42" si="54">$F$10*(1+Q$63)</f>
        <v>1033.1999999999998</v>
      </c>
      <c r="S41" s="204">
        <f t="shared" ref="S41:S48" si="55">R41*Q41</f>
        <v>4.6493999999999991</v>
      </c>
      <c r="T41" s="38"/>
      <c r="U41" s="205">
        <f t="shared" si="9"/>
        <v>0</v>
      </c>
      <c r="V41" s="206">
        <f t="shared" si="10"/>
        <v>0</v>
      </c>
      <c r="W41" s="37"/>
      <c r="X41" s="218">
        <f>IFERROR(VLOOKUP($C41,'Proposed Rates'!$B:$J,X$11,FALSE),0)</f>
        <v>4.4999999999999997E-3</v>
      </c>
      <c r="Y41" s="312">
        <f t="shared" ref="Y41:Y42" si="56">$F$10*(1+X$63)</f>
        <v>1033.1999999999998</v>
      </c>
      <c r="Z41" s="204">
        <f t="shared" ref="Z41:Z48" si="57">Y41*X41</f>
        <v>4.6493999999999991</v>
      </c>
      <c r="AA41" s="38"/>
      <c r="AB41" s="205">
        <f t="shared" si="13"/>
        <v>0</v>
      </c>
      <c r="AC41" s="206">
        <f t="shared" si="14"/>
        <v>0</v>
      </c>
      <c r="AD41" s="37"/>
      <c r="AE41" s="218">
        <f>IFERROR(VLOOKUP($C41,'Proposed Rates'!$B:$J,AE$11,FALSE),0)</f>
        <v>4.4999999999999997E-3</v>
      </c>
      <c r="AF41" s="312">
        <f t="shared" ref="AF41:AF42" si="58">$F$10*(1+AE$63)</f>
        <v>1033.1999999999998</v>
      </c>
      <c r="AG41" s="204">
        <f t="shared" ref="AG41:AG48" si="59">AF41*AE41</f>
        <v>4.6493999999999991</v>
      </c>
      <c r="AH41" s="38"/>
      <c r="AI41" s="205">
        <f t="shared" si="17"/>
        <v>0</v>
      </c>
      <c r="AJ41" s="206">
        <f t="shared" si="18"/>
        <v>0</v>
      </c>
      <c r="AK41" s="37"/>
      <c r="AL41" s="218">
        <f>IFERROR(VLOOKUP($C41,'Proposed Rates'!$B:$J,AL$11,FALSE),0)</f>
        <v>4.4999999999999997E-3</v>
      </c>
      <c r="AM41" s="312">
        <f t="shared" ref="AM41:AM42" si="60">$F$10*(1+AL$63)</f>
        <v>1033.1999999999998</v>
      </c>
      <c r="AN41" s="204">
        <f t="shared" ref="AN41:AN48" si="61">AM41*AL41</f>
        <v>4.6493999999999991</v>
      </c>
      <c r="AO41" s="38"/>
      <c r="AP41" s="205">
        <f t="shared" si="21"/>
        <v>0</v>
      </c>
      <c r="AQ41" s="206">
        <f t="shared" si="22"/>
        <v>0</v>
      </c>
      <c r="AR41" s="207"/>
    </row>
    <row r="42" spans="1:44" ht="12" customHeight="1" x14ac:dyDescent="0.2">
      <c r="A42" s="37"/>
      <c r="B42" s="139" t="s">
        <v>196</v>
      </c>
      <c r="C42" s="199" t="str">
        <f t="shared" si="49"/>
        <v>General Service &lt; 50 kW.Rural and Remote Rate Protection (RRRP)</v>
      </c>
      <c r="D42" s="200" t="s">
        <v>246</v>
      </c>
      <c r="E42" s="139"/>
      <c r="F42" s="218">
        <f>IFERROR(VLOOKUP($C42,'Proposed Rates'!$B:$J,F$11,FALSE),0)</f>
        <v>1.5E-3</v>
      </c>
      <c r="G42" s="312">
        <f t="shared" si="50"/>
        <v>1033.8</v>
      </c>
      <c r="H42" s="204">
        <f t="shared" si="51"/>
        <v>1.5507</v>
      </c>
      <c r="I42" s="38"/>
      <c r="J42" s="218">
        <f>IFERROR(VLOOKUP($C42,'Proposed Rates'!$B:$J,J$11,FALSE),0)</f>
        <v>1.5E-3</v>
      </c>
      <c r="K42" s="312">
        <f t="shared" si="52"/>
        <v>1033.1999999999998</v>
      </c>
      <c r="L42" s="204">
        <f t="shared" si="53"/>
        <v>1.5497999999999998</v>
      </c>
      <c r="M42" s="38"/>
      <c r="N42" s="205">
        <f t="shared" si="5"/>
        <v>-9.0000000000012292E-4</v>
      </c>
      <c r="O42" s="206">
        <f t="shared" si="6"/>
        <v>-5.8038305281493706E-4</v>
      </c>
      <c r="P42" s="37"/>
      <c r="Q42" s="218">
        <f>IFERROR(VLOOKUP($C42,'Proposed Rates'!$B:$J,Q$11,FALSE),0)</f>
        <v>1.5E-3</v>
      </c>
      <c r="R42" s="312">
        <f t="shared" si="54"/>
        <v>1033.1999999999998</v>
      </c>
      <c r="S42" s="204">
        <f t="shared" si="55"/>
        <v>1.5497999999999998</v>
      </c>
      <c r="T42" s="38"/>
      <c r="U42" s="205">
        <f t="shared" si="9"/>
        <v>0</v>
      </c>
      <c r="V42" s="206">
        <f t="shared" si="10"/>
        <v>0</v>
      </c>
      <c r="W42" s="37"/>
      <c r="X42" s="218">
        <f>IFERROR(VLOOKUP($C42,'Proposed Rates'!$B:$J,X$11,FALSE),0)</f>
        <v>1.5E-3</v>
      </c>
      <c r="Y42" s="312">
        <f t="shared" si="56"/>
        <v>1033.1999999999998</v>
      </c>
      <c r="Z42" s="204">
        <f t="shared" si="57"/>
        <v>1.5497999999999998</v>
      </c>
      <c r="AA42" s="38"/>
      <c r="AB42" s="205">
        <f t="shared" si="13"/>
        <v>0</v>
      </c>
      <c r="AC42" s="206">
        <f t="shared" si="14"/>
        <v>0</v>
      </c>
      <c r="AD42" s="37"/>
      <c r="AE42" s="218">
        <f>IFERROR(VLOOKUP($C42,'Proposed Rates'!$B:$J,AE$11,FALSE),0)</f>
        <v>1.5E-3</v>
      </c>
      <c r="AF42" s="312">
        <f t="shared" si="58"/>
        <v>1033.1999999999998</v>
      </c>
      <c r="AG42" s="204">
        <f t="shared" si="59"/>
        <v>1.5497999999999998</v>
      </c>
      <c r="AH42" s="38"/>
      <c r="AI42" s="205">
        <f t="shared" si="17"/>
        <v>0</v>
      </c>
      <c r="AJ42" s="206">
        <f t="shared" si="18"/>
        <v>0</v>
      </c>
      <c r="AK42" s="37"/>
      <c r="AL42" s="218">
        <f>IFERROR(VLOOKUP($C42,'Proposed Rates'!$B:$J,AL$11,FALSE),0)</f>
        <v>1.5E-3</v>
      </c>
      <c r="AM42" s="312">
        <f t="shared" si="60"/>
        <v>1033.1999999999998</v>
      </c>
      <c r="AN42" s="204">
        <f t="shared" si="61"/>
        <v>1.5497999999999998</v>
      </c>
      <c r="AO42" s="38"/>
      <c r="AP42" s="205">
        <f t="shared" si="21"/>
        <v>0</v>
      </c>
      <c r="AQ42" s="206">
        <f t="shared" si="22"/>
        <v>0</v>
      </c>
      <c r="AR42" s="207"/>
    </row>
    <row r="43" spans="1:44" ht="12" customHeight="1" x14ac:dyDescent="0.2">
      <c r="A43" s="37"/>
      <c r="B43" s="139" t="s">
        <v>198</v>
      </c>
      <c r="C43" s="199" t="str">
        <f t="shared" si="49"/>
        <v>General Service &lt; 50 kW.Standard Supply Service Charge</v>
      </c>
      <c r="D43" s="200" t="s">
        <v>244</v>
      </c>
      <c r="E43" s="139"/>
      <c r="F43" s="201">
        <f>IFERROR(VLOOKUP($C43,'Proposed Rates'!$B:$J,F$11,FALSE),0)</f>
        <v>0.25</v>
      </c>
      <c r="G43" s="202">
        <f>IF($D43="Monthly",1,IF($D43="per KWH",$F$10,0))</f>
        <v>1</v>
      </c>
      <c r="H43" s="204">
        <f t="shared" si="51"/>
        <v>0.25</v>
      </c>
      <c r="I43" s="38"/>
      <c r="J43" s="201">
        <f>IFERROR(VLOOKUP($C43,'Proposed Rates'!$B:$J,J$11,FALSE),0)</f>
        <v>1.51</v>
      </c>
      <c r="K43" s="202">
        <f>IF($D43="Monthly",1,IF($D43="per KWH",$F$10,0))</f>
        <v>1</v>
      </c>
      <c r="L43" s="204">
        <f t="shared" si="53"/>
        <v>1.51</v>
      </c>
      <c r="M43" s="38"/>
      <c r="N43" s="205">
        <f t="shared" si="5"/>
        <v>1.26</v>
      </c>
      <c r="O43" s="206">
        <f t="shared" si="6"/>
        <v>5.04</v>
      </c>
      <c r="P43" s="37"/>
      <c r="Q43" s="201">
        <f>IFERROR(VLOOKUP($C43,'Proposed Rates'!$B:$J,Q$11,FALSE),0)</f>
        <v>1.54</v>
      </c>
      <c r="R43" s="202">
        <f>IF($D43="Monthly",1,IF($D43="per KWH",$F$10,0))</f>
        <v>1</v>
      </c>
      <c r="S43" s="204">
        <f t="shared" si="55"/>
        <v>1.54</v>
      </c>
      <c r="T43" s="38"/>
      <c r="U43" s="205">
        <f t="shared" si="9"/>
        <v>3.0000000000000027E-2</v>
      </c>
      <c r="V43" s="206">
        <f t="shared" si="10"/>
        <v>1.986754966887419E-2</v>
      </c>
      <c r="W43" s="37"/>
      <c r="X43" s="201">
        <f>IFERROR(VLOOKUP($C43,'Proposed Rates'!$B:$J,X$11,FALSE),0)</f>
        <v>1.57</v>
      </c>
      <c r="Y43" s="202">
        <f>IF($D43="Monthly",1,IF($D43="per KWH",$F$10,0))</f>
        <v>1</v>
      </c>
      <c r="Z43" s="204">
        <f t="shared" si="57"/>
        <v>1.57</v>
      </c>
      <c r="AA43" s="38"/>
      <c r="AB43" s="205">
        <f t="shared" si="13"/>
        <v>3.0000000000000027E-2</v>
      </c>
      <c r="AC43" s="206">
        <f t="shared" si="14"/>
        <v>1.9480519480519497E-2</v>
      </c>
      <c r="AD43" s="37"/>
      <c r="AE43" s="201">
        <f>IFERROR(VLOOKUP($C43,'Proposed Rates'!$B:$J,AE$11,FALSE),0)</f>
        <v>1.6</v>
      </c>
      <c r="AF43" s="202">
        <f>IF($D43="Monthly",1,IF($D43="per KWH",$F$10,0))</f>
        <v>1</v>
      </c>
      <c r="AG43" s="204">
        <f t="shared" si="59"/>
        <v>1.6</v>
      </c>
      <c r="AH43" s="38"/>
      <c r="AI43" s="205">
        <f t="shared" si="17"/>
        <v>3.0000000000000027E-2</v>
      </c>
      <c r="AJ43" s="206">
        <f t="shared" si="18"/>
        <v>1.9108280254777087E-2</v>
      </c>
      <c r="AK43" s="37"/>
      <c r="AL43" s="201">
        <f>IFERROR(VLOOKUP($C43,'Proposed Rates'!$B:$J,AL$11,FALSE),0)</f>
        <v>1.63</v>
      </c>
      <c r="AM43" s="202">
        <f>IF($D43="Monthly",1,IF($D43="per KWH",$F$10,0))</f>
        <v>1</v>
      </c>
      <c r="AN43" s="204">
        <f t="shared" si="61"/>
        <v>1.63</v>
      </c>
      <c r="AO43" s="38"/>
      <c r="AP43" s="205">
        <f t="shared" si="21"/>
        <v>2.9999999999999805E-2</v>
      </c>
      <c r="AQ43" s="206">
        <f t="shared" si="22"/>
        <v>1.8749999999999878E-2</v>
      </c>
      <c r="AR43" s="207"/>
    </row>
    <row r="44" spans="1:44" ht="12" customHeight="1" x14ac:dyDescent="0.2">
      <c r="A44" s="37"/>
      <c r="B44" s="139" t="s">
        <v>200</v>
      </c>
      <c r="C44" s="199" t="str">
        <f t="shared" si="49"/>
        <v>General Service &lt; 50 kW.TOU - Off Peak</v>
      </c>
      <c r="D44" s="200" t="s">
        <v>246</v>
      </c>
      <c r="E44" s="139"/>
      <c r="F44" s="234">
        <f>VLOOKUP($B44,'Proposed Rates'!$D$248:$J$254,+F$11-2,FALSE)</f>
        <v>7.5999999999999998E-2</v>
      </c>
      <c r="G44" s="312">
        <f>'Proposed Rates'!$K$249*$F$10</f>
        <v>640</v>
      </c>
      <c r="H44" s="204">
        <f t="shared" si="51"/>
        <v>48.64</v>
      </c>
      <c r="I44" s="38"/>
      <c r="J44" s="234">
        <f>VLOOKUP($B44,'Proposed Rates'!$D$248:$J$254,+J$11-2,FALSE)</f>
        <v>7.5999999999999998E-2</v>
      </c>
      <c r="K44" s="312">
        <f>'Proposed Rates'!$K$249*$F$10</f>
        <v>640</v>
      </c>
      <c r="L44" s="204">
        <f t="shared" si="53"/>
        <v>48.64</v>
      </c>
      <c r="M44" s="38"/>
      <c r="N44" s="205">
        <f t="shared" si="5"/>
        <v>0</v>
      </c>
      <c r="O44" s="206">
        <f t="shared" si="6"/>
        <v>0</v>
      </c>
      <c r="P44" s="37"/>
      <c r="Q44" s="234">
        <f>VLOOKUP($B44,'Proposed Rates'!$D$248:$J$254,+Q$11-2,FALSE)</f>
        <v>7.5999999999999998E-2</v>
      </c>
      <c r="R44" s="312">
        <f>'Proposed Rates'!$K$249*$F$10</f>
        <v>640</v>
      </c>
      <c r="S44" s="204">
        <f t="shared" si="55"/>
        <v>48.64</v>
      </c>
      <c r="T44" s="38"/>
      <c r="U44" s="205">
        <f t="shared" si="9"/>
        <v>0</v>
      </c>
      <c r="V44" s="206">
        <f t="shared" si="10"/>
        <v>0</v>
      </c>
      <c r="W44" s="37"/>
      <c r="X44" s="234">
        <f>VLOOKUP($B44,'Proposed Rates'!$D$248:$J$254,+X$11-2,FALSE)</f>
        <v>7.5999999999999998E-2</v>
      </c>
      <c r="Y44" s="312">
        <f>'Proposed Rates'!$K$249*$F$10</f>
        <v>640</v>
      </c>
      <c r="Z44" s="204">
        <f t="shared" si="57"/>
        <v>48.64</v>
      </c>
      <c r="AA44" s="38"/>
      <c r="AB44" s="205">
        <f t="shared" si="13"/>
        <v>0</v>
      </c>
      <c r="AC44" s="206">
        <f t="shared" si="14"/>
        <v>0</v>
      </c>
      <c r="AD44" s="37"/>
      <c r="AE44" s="234">
        <f>VLOOKUP($B44,'Proposed Rates'!$D$248:$J$254,+AE$11-2,FALSE)</f>
        <v>7.5999999999999998E-2</v>
      </c>
      <c r="AF44" s="312">
        <f>'Proposed Rates'!$K$249*$F$10</f>
        <v>640</v>
      </c>
      <c r="AG44" s="204">
        <f t="shared" si="59"/>
        <v>48.64</v>
      </c>
      <c r="AH44" s="38"/>
      <c r="AI44" s="205">
        <f t="shared" si="17"/>
        <v>0</v>
      </c>
      <c r="AJ44" s="206">
        <f t="shared" si="18"/>
        <v>0</v>
      </c>
      <c r="AK44" s="37"/>
      <c r="AL44" s="234">
        <f>VLOOKUP($B44,'Proposed Rates'!$D$248:$J$254,+AL$11-2,FALSE)</f>
        <v>7.5999999999999998E-2</v>
      </c>
      <c r="AM44" s="312">
        <f>'Proposed Rates'!$K$249*$F$10</f>
        <v>640</v>
      </c>
      <c r="AN44" s="204">
        <f t="shared" si="61"/>
        <v>48.64</v>
      </c>
      <c r="AO44" s="38"/>
      <c r="AP44" s="205">
        <f t="shared" si="21"/>
        <v>0</v>
      </c>
      <c r="AQ44" s="206">
        <f t="shared" si="22"/>
        <v>0</v>
      </c>
      <c r="AR44" s="207"/>
    </row>
    <row r="45" spans="1:44" ht="12" customHeight="1" x14ac:dyDescent="0.2">
      <c r="A45" s="37"/>
      <c r="B45" s="139" t="s">
        <v>201</v>
      </c>
      <c r="C45" s="199" t="str">
        <f t="shared" si="49"/>
        <v>General Service &lt; 50 kW.TOU - Mid Peak</v>
      </c>
      <c r="D45" s="200" t="s">
        <v>246</v>
      </c>
      <c r="E45" s="139"/>
      <c r="F45" s="234">
        <f>VLOOKUP($B45,'Proposed Rates'!$D$248:$J$254,+F$11-2,FALSE)</f>
        <v>0.122</v>
      </c>
      <c r="G45" s="312">
        <f>'Proposed Rates'!$K$250*$F$10</f>
        <v>180</v>
      </c>
      <c r="H45" s="204">
        <f t="shared" si="51"/>
        <v>21.96</v>
      </c>
      <c r="I45" s="38"/>
      <c r="J45" s="234">
        <f>VLOOKUP($B45,'Proposed Rates'!$D$248:$J$254,+J$11-2,FALSE)</f>
        <v>0.122</v>
      </c>
      <c r="K45" s="312">
        <f>'Proposed Rates'!$K$250*$F$10</f>
        <v>180</v>
      </c>
      <c r="L45" s="204">
        <f t="shared" si="53"/>
        <v>21.96</v>
      </c>
      <c r="M45" s="38"/>
      <c r="N45" s="205">
        <f t="shared" si="5"/>
        <v>0</v>
      </c>
      <c r="O45" s="206">
        <f t="shared" si="6"/>
        <v>0</v>
      </c>
      <c r="P45" s="37"/>
      <c r="Q45" s="234">
        <f>VLOOKUP($B45,'Proposed Rates'!$D$248:$J$254,+Q$11-2,FALSE)</f>
        <v>0.122</v>
      </c>
      <c r="R45" s="312">
        <f>'Proposed Rates'!$K$250*$F$10</f>
        <v>180</v>
      </c>
      <c r="S45" s="204">
        <f t="shared" si="55"/>
        <v>21.96</v>
      </c>
      <c r="T45" s="38"/>
      <c r="U45" s="205">
        <f t="shared" si="9"/>
        <v>0</v>
      </c>
      <c r="V45" s="206">
        <f t="shared" si="10"/>
        <v>0</v>
      </c>
      <c r="W45" s="37"/>
      <c r="X45" s="234">
        <f>VLOOKUP($B45,'Proposed Rates'!$D$248:$J$254,+X$11-2,FALSE)</f>
        <v>0.122</v>
      </c>
      <c r="Y45" s="312">
        <f>'Proposed Rates'!$K$250*$F$10</f>
        <v>180</v>
      </c>
      <c r="Z45" s="204">
        <f t="shared" si="57"/>
        <v>21.96</v>
      </c>
      <c r="AA45" s="38"/>
      <c r="AB45" s="205">
        <f t="shared" si="13"/>
        <v>0</v>
      </c>
      <c r="AC45" s="206">
        <f t="shared" si="14"/>
        <v>0</v>
      </c>
      <c r="AD45" s="37"/>
      <c r="AE45" s="234">
        <f>VLOOKUP($B45,'Proposed Rates'!$D$248:$J$254,+AE$11-2,FALSE)</f>
        <v>0.122</v>
      </c>
      <c r="AF45" s="312">
        <f>'Proposed Rates'!$K$250*$F$10</f>
        <v>180</v>
      </c>
      <c r="AG45" s="204">
        <f t="shared" si="59"/>
        <v>21.96</v>
      </c>
      <c r="AH45" s="38"/>
      <c r="AI45" s="205">
        <f t="shared" si="17"/>
        <v>0</v>
      </c>
      <c r="AJ45" s="206">
        <f t="shared" si="18"/>
        <v>0</v>
      </c>
      <c r="AK45" s="37"/>
      <c r="AL45" s="234">
        <f>VLOOKUP($B45,'Proposed Rates'!$D$248:$J$254,+AL$11-2,FALSE)</f>
        <v>0.122</v>
      </c>
      <c r="AM45" s="312">
        <f>'Proposed Rates'!$K$250*$F$10</f>
        <v>180</v>
      </c>
      <c r="AN45" s="204">
        <f t="shared" si="61"/>
        <v>21.96</v>
      </c>
      <c r="AO45" s="38"/>
      <c r="AP45" s="205">
        <f t="shared" si="21"/>
        <v>0</v>
      </c>
      <c r="AQ45" s="206">
        <f t="shared" si="22"/>
        <v>0</v>
      </c>
      <c r="AR45" s="207"/>
    </row>
    <row r="46" spans="1:44" ht="12" customHeight="1" x14ac:dyDescent="0.2">
      <c r="A46" s="37"/>
      <c r="B46" s="37" t="s">
        <v>202</v>
      </c>
      <c r="C46" s="199" t="str">
        <f t="shared" si="49"/>
        <v>General Service &lt; 50 kW.TOU - On Peak</v>
      </c>
      <c r="D46" s="200" t="s">
        <v>246</v>
      </c>
      <c r="E46" s="139"/>
      <c r="F46" s="234">
        <f>VLOOKUP($B46,'Proposed Rates'!$D$248:$J$254,+F$11-2,FALSE)</f>
        <v>0.158</v>
      </c>
      <c r="G46" s="312">
        <f>'Proposed Rates'!$K$251*$F$10</f>
        <v>180</v>
      </c>
      <c r="H46" s="204">
        <f t="shared" si="51"/>
        <v>28.44</v>
      </c>
      <c r="I46" s="38"/>
      <c r="J46" s="234">
        <f>VLOOKUP($B46,'Proposed Rates'!$D$248:$J$254,+J$11-2,FALSE)</f>
        <v>0.158</v>
      </c>
      <c r="K46" s="312">
        <f>'Proposed Rates'!$K$251*$F$10</f>
        <v>180</v>
      </c>
      <c r="L46" s="204">
        <f t="shared" si="53"/>
        <v>28.44</v>
      </c>
      <c r="M46" s="38"/>
      <c r="N46" s="205">
        <f t="shared" si="5"/>
        <v>0</v>
      </c>
      <c r="O46" s="206">
        <f t="shared" si="6"/>
        <v>0</v>
      </c>
      <c r="P46" s="37"/>
      <c r="Q46" s="234">
        <f>VLOOKUP($B46,'Proposed Rates'!$D$248:$J$254,+Q$11-2,FALSE)</f>
        <v>0.158</v>
      </c>
      <c r="R46" s="312">
        <f>'Proposed Rates'!$K$251*$F$10</f>
        <v>180</v>
      </c>
      <c r="S46" s="204">
        <f t="shared" si="55"/>
        <v>28.44</v>
      </c>
      <c r="T46" s="38"/>
      <c r="U46" s="205">
        <f t="shared" si="9"/>
        <v>0</v>
      </c>
      <c r="V46" s="206">
        <f t="shared" si="10"/>
        <v>0</v>
      </c>
      <c r="W46" s="37"/>
      <c r="X46" s="234">
        <f>VLOOKUP($B46,'Proposed Rates'!$D$248:$J$254,+X$11-2,FALSE)</f>
        <v>0.158</v>
      </c>
      <c r="Y46" s="312">
        <f>'Proposed Rates'!$K$251*$F$10</f>
        <v>180</v>
      </c>
      <c r="Z46" s="204">
        <f t="shared" si="57"/>
        <v>28.44</v>
      </c>
      <c r="AA46" s="38"/>
      <c r="AB46" s="205">
        <f t="shared" si="13"/>
        <v>0</v>
      </c>
      <c r="AC46" s="206">
        <f t="shared" si="14"/>
        <v>0</v>
      </c>
      <c r="AD46" s="37"/>
      <c r="AE46" s="234">
        <f>VLOOKUP($B46,'Proposed Rates'!$D$248:$J$254,+AE$11-2,FALSE)</f>
        <v>0.158</v>
      </c>
      <c r="AF46" s="312">
        <f>'Proposed Rates'!$K$251*$F$10</f>
        <v>180</v>
      </c>
      <c r="AG46" s="204">
        <f t="shared" si="59"/>
        <v>28.44</v>
      </c>
      <c r="AH46" s="38"/>
      <c r="AI46" s="205">
        <f t="shared" si="17"/>
        <v>0</v>
      </c>
      <c r="AJ46" s="206">
        <f t="shared" si="18"/>
        <v>0</v>
      </c>
      <c r="AK46" s="37"/>
      <c r="AL46" s="234">
        <f>VLOOKUP($B46,'Proposed Rates'!$D$248:$J$254,+AL$11-2,FALSE)</f>
        <v>0.158</v>
      </c>
      <c r="AM46" s="312">
        <f>'Proposed Rates'!$K$251*$F$10</f>
        <v>180</v>
      </c>
      <c r="AN46" s="204">
        <f t="shared" si="61"/>
        <v>28.44</v>
      </c>
      <c r="AO46" s="38"/>
      <c r="AP46" s="205">
        <f t="shared" si="21"/>
        <v>0</v>
      </c>
      <c r="AQ46" s="206">
        <f t="shared" si="22"/>
        <v>0</v>
      </c>
      <c r="AR46" s="207"/>
    </row>
    <row r="47" spans="1:44" ht="12" customHeight="1" x14ac:dyDescent="0.2">
      <c r="A47" s="37"/>
      <c r="B47" s="139" t="s">
        <v>203</v>
      </c>
      <c r="C47" s="199" t="str">
        <f t="shared" si="49"/>
        <v>General Service &lt; 50 kW.Energy - RPP - Tier 1</v>
      </c>
      <c r="D47" s="200" t="s">
        <v>246</v>
      </c>
      <c r="E47" s="139"/>
      <c r="F47" s="234">
        <f>VLOOKUP($B47,'Proposed Rates'!$D$248:$J$254,+F$11-2,FALSE)</f>
        <v>9.2999999999999999E-2</v>
      </c>
      <c r="G47" s="312">
        <f>IF(AND($S$2=1, $F$10&gt;=750), 750, IF(AND($S$2=1, AND($F$10&lt;750, $F$10&gt;=0)), $F$10, IF(AND($S$2=2, $F$10&gt;=1000), 1000, IF(AND($S$2=2, AND($F$10&lt;1000, $F$10&gt;=0)), $F$10))))</f>
        <v>750</v>
      </c>
      <c r="H47" s="204">
        <f t="shared" si="51"/>
        <v>69.75</v>
      </c>
      <c r="I47" s="38"/>
      <c r="J47" s="234">
        <f>VLOOKUP($B47,'Proposed Rates'!$D$248:$J$254,+J$11-2,FALSE)</f>
        <v>9.2999999999999999E-2</v>
      </c>
      <c r="K47" s="312">
        <f>IF(AND($S$2=1, $F$10&gt;=750), 750, IF(AND($S$2=1, AND($F$10&lt;750, $F$10&gt;=0)), $F$10, IF(AND($S$2=2, $F$10&gt;=1000), 1000, IF(AND($S$2=2, AND($F$10&lt;1000, $F$10&gt;=0)), $F$10))))</f>
        <v>750</v>
      </c>
      <c r="L47" s="204">
        <f t="shared" si="53"/>
        <v>69.75</v>
      </c>
      <c r="M47" s="38"/>
      <c r="N47" s="205">
        <f t="shared" si="5"/>
        <v>0</v>
      </c>
      <c r="O47" s="206">
        <f t="shared" si="6"/>
        <v>0</v>
      </c>
      <c r="P47" s="37"/>
      <c r="Q47" s="234">
        <f>VLOOKUP($B47,'Proposed Rates'!$D$248:$J$254,+Q$11-2,FALSE)</f>
        <v>9.2999999999999999E-2</v>
      </c>
      <c r="R47" s="312">
        <f>IF(AND($S$2=1, $F$10&gt;=750), 750, IF(AND($S$2=1, AND($F$10&lt;750, $F$10&gt;=0)), $F$10, IF(AND($S$2=2, $F$10&gt;=1000), 1000, IF(AND($S$2=2, AND($F$10&lt;1000, $F$10&gt;=0)), $F$10))))</f>
        <v>750</v>
      </c>
      <c r="S47" s="204">
        <f t="shared" si="55"/>
        <v>69.75</v>
      </c>
      <c r="T47" s="38"/>
      <c r="U47" s="205">
        <f t="shared" si="9"/>
        <v>0</v>
      </c>
      <c r="V47" s="206">
        <f t="shared" si="10"/>
        <v>0</v>
      </c>
      <c r="W47" s="37"/>
      <c r="X47" s="234">
        <f>VLOOKUP($B47,'Proposed Rates'!$D$248:$J$254,+X$11-2,FALSE)</f>
        <v>9.2999999999999999E-2</v>
      </c>
      <c r="Y47" s="312">
        <f>IF(AND($S$2=1, $F$10&gt;=750), 750, IF(AND($S$2=1, AND($F$10&lt;750, $F$10&gt;=0)), $F$10, IF(AND($S$2=2, $F$10&gt;=1000), 1000, IF(AND($S$2=2, AND($F$10&lt;1000, $F$10&gt;=0)), $F$10))))</f>
        <v>750</v>
      </c>
      <c r="Z47" s="204">
        <f t="shared" si="57"/>
        <v>69.75</v>
      </c>
      <c r="AA47" s="38"/>
      <c r="AB47" s="205">
        <f t="shared" si="13"/>
        <v>0</v>
      </c>
      <c r="AC47" s="206">
        <f t="shared" si="14"/>
        <v>0</v>
      </c>
      <c r="AD47" s="37"/>
      <c r="AE47" s="234">
        <f>VLOOKUP($B47,'Proposed Rates'!$D$248:$J$254,+AE$11-2,FALSE)</f>
        <v>9.2999999999999999E-2</v>
      </c>
      <c r="AF47" s="312">
        <f>IF(AND($S$2=1, $F$10&gt;=750), 750, IF(AND($S$2=1, AND($F$10&lt;750, $F$10&gt;=0)), $F$10, IF(AND($S$2=2, $F$10&gt;=1000), 1000, IF(AND($S$2=2, AND($F$10&lt;1000, $F$10&gt;=0)), $F$10))))</f>
        <v>750</v>
      </c>
      <c r="AG47" s="204">
        <f t="shared" si="59"/>
        <v>69.75</v>
      </c>
      <c r="AH47" s="38"/>
      <c r="AI47" s="205">
        <f t="shared" si="17"/>
        <v>0</v>
      </c>
      <c r="AJ47" s="206">
        <f t="shared" si="18"/>
        <v>0</v>
      </c>
      <c r="AK47" s="37"/>
      <c r="AL47" s="234">
        <f>VLOOKUP($B47,'Proposed Rates'!$D$248:$J$254,+AL$11-2,FALSE)</f>
        <v>9.2999999999999999E-2</v>
      </c>
      <c r="AM47" s="312">
        <f>IF(AND($S$2=1, $F$10&gt;=750), 750, IF(AND($S$2=1, AND($F$10&lt;750, $F$10&gt;=0)), $F$10, IF(AND($S$2=2, $F$10&gt;=1000), 1000, IF(AND($S$2=2, AND($F$10&lt;1000, $F$10&gt;=0)), $F$10))))</f>
        <v>750</v>
      </c>
      <c r="AN47" s="204">
        <f t="shared" si="61"/>
        <v>69.75</v>
      </c>
      <c r="AO47" s="38"/>
      <c r="AP47" s="205">
        <f t="shared" si="21"/>
        <v>0</v>
      </c>
      <c r="AQ47" s="206">
        <f t="shared" si="22"/>
        <v>0</v>
      </c>
      <c r="AR47" s="207"/>
    </row>
    <row r="48" spans="1:44" ht="12" customHeight="1" x14ac:dyDescent="0.2">
      <c r="A48" s="37"/>
      <c r="B48" s="139" t="s">
        <v>204</v>
      </c>
      <c r="C48" s="199" t="str">
        <f t="shared" si="49"/>
        <v>General Service &lt; 50 kW.Energy - RPP - Tier 2</v>
      </c>
      <c r="D48" s="200" t="s">
        <v>246</v>
      </c>
      <c r="E48" s="139"/>
      <c r="F48" s="234">
        <f>VLOOKUP($B48,'Proposed Rates'!$D$248:$J$254,+F$11-2,FALSE)</f>
        <v>0.11</v>
      </c>
      <c r="G48" s="312">
        <f>IF(AND($S$2=1, $F$10&gt;=750), $F$10-750, IF(AND($S$2=1, AND($F$10&lt;750, $F$10&gt;=0)), 0, IF(AND($S$2=2, $F$10&gt;=1000), $F$10-1000, IF(AND($S$2=2, AND($F$10&lt;1000, $F$10&gt;=0)), 0))))</f>
        <v>250</v>
      </c>
      <c r="H48" s="204">
        <f t="shared" si="51"/>
        <v>27.5</v>
      </c>
      <c r="I48" s="38"/>
      <c r="J48" s="234">
        <f>VLOOKUP($B48,'Proposed Rates'!$D$248:$J$254,+J$11-2,FALSE)</f>
        <v>0.11</v>
      </c>
      <c r="K48" s="312">
        <f>IF(AND($S$2=1, $F$10&gt;=750), $F$10-750, IF(AND($S$2=1, AND($F$10&lt;750, $F$10&gt;=0)), 0, IF(AND($S$2=2, $F$10&gt;=1000), $F$10-1000, IF(AND($S$2=2, AND($F$10&lt;1000, $F$10&gt;=0)), 0))))</f>
        <v>250</v>
      </c>
      <c r="L48" s="204">
        <f t="shared" si="53"/>
        <v>27.5</v>
      </c>
      <c r="M48" s="38"/>
      <c r="N48" s="205">
        <f t="shared" si="5"/>
        <v>0</v>
      </c>
      <c r="O48" s="206">
        <f t="shared" si="6"/>
        <v>0</v>
      </c>
      <c r="P48" s="37"/>
      <c r="Q48" s="234">
        <f>VLOOKUP($B48,'Proposed Rates'!$D$248:$J$254,+Q$11-2,FALSE)</f>
        <v>0.11</v>
      </c>
      <c r="R48" s="312">
        <f>IF(AND($S$2=1, $F$10&gt;=750), $F$10-750, IF(AND($S$2=1, AND($F$10&lt;750, $F$10&gt;=0)), 0, IF(AND($S$2=2, $F$10&gt;=1000), $F$10-1000, IF(AND($S$2=2, AND($F$10&lt;1000, $F$10&gt;=0)), 0))))</f>
        <v>250</v>
      </c>
      <c r="S48" s="204">
        <f t="shared" si="55"/>
        <v>27.5</v>
      </c>
      <c r="T48" s="38"/>
      <c r="U48" s="205">
        <f t="shared" si="9"/>
        <v>0</v>
      </c>
      <c r="V48" s="206">
        <f t="shared" si="10"/>
        <v>0</v>
      </c>
      <c r="W48" s="37"/>
      <c r="X48" s="234">
        <f>VLOOKUP($B48,'Proposed Rates'!$D$248:$J$254,+X$11-2,FALSE)</f>
        <v>0.11</v>
      </c>
      <c r="Y48" s="312">
        <f>IF(AND($S$2=1, $F$10&gt;=750), $F$10-750, IF(AND($S$2=1, AND($F$10&lt;750, $F$10&gt;=0)), 0, IF(AND($S$2=2, $F$10&gt;=1000), $F$10-1000, IF(AND($S$2=2, AND($F$10&lt;1000, $F$10&gt;=0)), 0))))</f>
        <v>250</v>
      </c>
      <c r="Z48" s="204">
        <f t="shared" si="57"/>
        <v>27.5</v>
      </c>
      <c r="AA48" s="38"/>
      <c r="AB48" s="205">
        <f t="shared" si="13"/>
        <v>0</v>
      </c>
      <c r="AC48" s="206">
        <f t="shared" si="14"/>
        <v>0</v>
      </c>
      <c r="AD48" s="37"/>
      <c r="AE48" s="234">
        <f>VLOOKUP($B48,'Proposed Rates'!$D$248:$J$254,+AE$11-2,FALSE)</f>
        <v>0.11</v>
      </c>
      <c r="AF48" s="312">
        <f>IF(AND($S$2=1, $F$10&gt;=750), $F$10-750, IF(AND($S$2=1, AND($F$10&lt;750, $F$10&gt;=0)), 0, IF(AND($S$2=2, $F$10&gt;=1000), $F$10-1000, IF(AND($S$2=2, AND($F$10&lt;1000, $F$10&gt;=0)), 0))))</f>
        <v>250</v>
      </c>
      <c r="AG48" s="204">
        <f t="shared" si="59"/>
        <v>27.5</v>
      </c>
      <c r="AH48" s="38"/>
      <c r="AI48" s="205">
        <f t="shared" si="17"/>
        <v>0</v>
      </c>
      <c r="AJ48" s="206">
        <f t="shared" si="18"/>
        <v>0</v>
      </c>
      <c r="AK48" s="37"/>
      <c r="AL48" s="234">
        <f>VLOOKUP($B48,'Proposed Rates'!$D$248:$J$254,+AL$11-2,FALSE)</f>
        <v>0.11</v>
      </c>
      <c r="AM48" s="312">
        <f>IF(AND($S$2=1, $F$10&gt;=750), $F$10-750, IF(AND($S$2=1, AND($F$10&lt;750, $F$10&gt;=0)), 0, IF(AND($S$2=2, $F$10&gt;=1000), $F$10-1000, IF(AND($S$2=2, AND($F$10&lt;1000, $F$10&gt;=0)), 0))))</f>
        <v>250</v>
      </c>
      <c r="AN48" s="204">
        <f t="shared" si="61"/>
        <v>27.5</v>
      </c>
      <c r="AO48" s="38"/>
      <c r="AP48" s="205">
        <f t="shared" si="21"/>
        <v>0</v>
      </c>
      <c r="AQ48" s="206">
        <f t="shared" si="22"/>
        <v>0</v>
      </c>
      <c r="AR48" s="207"/>
    </row>
    <row r="49" spans="1:44" ht="12"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row>
    <row r="50" spans="1:44" ht="12" customHeight="1" x14ac:dyDescent="0.2">
      <c r="A50" s="37"/>
      <c r="B50" s="248" t="s">
        <v>253</v>
      </c>
      <c r="C50" s="139"/>
      <c r="D50" s="139"/>
      <c r="E50" s="139"/>
      <c r="F50" s="249"/>
      <c r="G50" s="293"/>
      <c r="H50" s="251">
        <f>SUM(H41:H46,H40)</f>
        <v>183.677482</v>
      </c>
      <c r="I50" s="286"/>
      <c r="J50" s="249"/>
      <c r="K50" s="250"/>
      <c r="L50" s="251">
        <f>SUM(L41:L46,L40)</f>
        <v>195.07003999999998</v>
      </c>
      <c r="M50" s="253"/>
      <c r="N50" s="252">
        <f t="shared" ref="N50:N54" si="62">L50-H50</f>
        <v>11.39255799999998</v>
      </c>
      <c r="O50" s="254">
        <f t="shared" ref="O50:O54" si="63">IF((H50)=0,"",(N50/H50))</f>
        <v>6.202479408989274E-2</v>
      </c>
      <c r="P50" s="37"/>
      <c r="Q50" s="250"/>
      <c r="R50" s="250"/>
      <c r="S50" s="252">
        <f>SUM(S41:S46,S40)</f>
        <v>200.42003999999997</v>
      </c>
      <c r="T50" s="253"/>
      <c r="U50" s="252">
        <f t="shared" ref="U50:U54" si="64">S50-L50</f>
        <v>5.3499999999999943</v>
      </c>
      <c r="V50" s="254">
        <f t="shared" ref="V50:V54" si="65">IF((L50)=0,"",(U50/L50))</f>
        <v>2.7426046562557711E-2</v>
      </c>
      <c r="W50" s="37"/>
      <c r="X50" s="250"/>
      <c r="Y50" s="250"/>
      <c r="Z50" s="252">
        <f>SUM(Z41:Z46,Z40)</f>
        <v>205.27037199999998</v>
      </c>
      <c r="AA50" s="253"/>
      <c r="AB50" s="252">
        <f t="shared" ref="AB50:AB54" si="66">Z50-S50</f>
        <v>4.8503320000000087</v>
      </c>
      <c r="AC50" s="254">
        <f t="shared" ref="AC50:AC54" si="67">IF((S50)=0,"",(AB50/S50))</f>
        <v>2.420083340967305E-2</v>
      </c>
      <c r="AD50" s="37"/>
      <c r="AE50" s="250"/>
      <c r="AF50" s="250"/>
      <c r="AG50" s="252">
        <f>SUM(AG41:AG46,AG40)</f>
        <v>209.53037199999997</v>
      </c>
      <c r="AH50" s="253"/>
      <c r="AI50" s="252">
        <f t="shared" ref="AI50:AI54" si="68">AG50-Z50</f>
        <v>4.2599999999999909</v>
      </c>
      <c r="AJ50" s="254">
        <f t="shared" ref="AJ50:AJ54" si="69">IF((Z50)=0,"",(AI50/Z50))</f>
        <v>2.075311677225387E-2</v>
      </c>
      <c r="AK50" s="37"/>
      <c r="AL50" s="250"/>
      <c r="AM50" s="250"/>
      <c r="AN50" s="252">
        <f>SUM(AN41:AN46,AN40)</f>
        <v>213.27037199999998</v>
      </c>
      <c r="AO50" s="253"/>
      <c r="AP50" s="252">
        <f t="shared" ref="AP50:AP54" si="70">AN50-AG50</f>
        <v>3.7400000000000091</v>
      </c>
      <c r="AQ50" s="254">
        <f t="shared" ref="AQ50:AQ54" si="71">IF((AG50)=0,"",(AP50/AG50))</f>
        <v>1.7849440939283062E-2</v>
      </c>
      <c r="AR50" s="255"/>
    </row>
    <row r="51" spans="1:44" ht="12" customHeight="1" x14ac:dyDescent="0.2">
      <c r="A51" s="37"/>
      <c r="B51" s="256" t="s">
        <v>254</v>
      </c>
      <c r="C51" s="139"/>
      <c r="D51" s="139"/>
      <c r="E51" s="139"/>
      <c r="F51" s="249">
        <v>0.13</v>
      </c>
      <c r="G51" s="38"/>
      <c r="H51" s="294">
        <f>H50*F51</f>
        <v>23.878072660000001</v>
      </c>
      <c r="I51" s="221"/>
      <c r="J51" s="249">
        <v>0.13</v>
      </c>
      <c r="K51" s="221"/>
      <c r="L51" s="204">
        <f>L50*J51</f>
        <v>25.359105199999998</v>
      </c>
      <c r="M51" s="38"/>
      <c r="N51" s="205">
        <f t="shared" si="62"/>
        <v>1.4810325399999975</v>
      </c>
      <c r="O51" s="206">
        <f t="shared" si="63"/>
        <v>6.202479408989274E-2</v>
      </c>
      <c r="P51" s="37"/>
      <c r="Q51" s="257">
        <v>0.13</v>
      </c>
      <c r="R51" s="221"/>
      <c r="S51" s="204">
        <f>S50*Q51</f>
        <v>26.054605199999997</v>
      </c>
      <c r="T51" s="38"/>
      <c r="U51" s="205">
        <f t="shared" si="64"/>
        <v>0.69549999999999912</v>
      </c>
      <c r="V51" s="206">
        <f t="shared" si="65"/>
        <v>2.7426046562557704E-2</v>
      </c>
      <c r="W51" s="37"/>
      <c r="X51" s="257">
        <v>0.13</v>
      </c>
      <c r="Y51" s="221"/>
      <c r="Z51" s="204">
        <f>Z50*X51</f>
        <v>26.685148359999999</v>
      </c>
      <c r="AA51" s="38"/>
      <c r="AB51" s="205">
        <f t="shared" si="66"/>
        <v>0.63054316000000199</v>
      </c>
      <c r="AC51" s="206">
        <f t="shared" si="67"/>
        <v>2.4200833409673085E-2</v>
      </c>
      <c r="AD51" s="37"/>
      <c r="AE51" s="257">
        <v>0.13</v>
      </c>
      <c r="AF51" s="221"/>
      <c r="AG51" s="204">
        <f>AG50*AE51</f>
        <v>27.238948359999998</v>
      </c>
      <c r="AH51" s="38"/>
      <c r="AI51" s="205">
        <f t="shared" si="68"/>
        <v>0.55379999999999896</v>
      </c>
      <c r="AJ51" s="206">
        <f t="shared" si="69"/>
        <v>2.0753116772253874E-2</v>
      </c>
      <c r="AK51" s="37"/>
      <c r="AL51" s="257">
        <v>0.13</v>
      </c>
      <c r="AM51" s="221"/>
      <c r="AN51" s="204">
        <f>AN50*AL51</f>
        <v>27.725148359999999</v>
      </c>
      <c r="AO51" s="38"/>
      <c r="AP51" s="205">
        <f t="shared" si="70"/>
        <v>0.48620000000000019</v>
      </c>
      <c r="AQ51" s="206">
        <f t="shared" si="71"/>
        <v>1.7849440939283024E-2</v>
      </c>
      <c r="AR51" s="207"/>
    </row>
    <row r="52" spans="1:44" ht="12" customHeight="1" x14ac:dyDescent="0.2">
      <c r="A52" s="37"/>
      <c r="B52" s="258" t="s">
        <v>301</v>
      </c>
      <c r="C52" s="139"/>
      <c r="D52" s="139"/>
      <c r="E52" s="139"/>
      <c r="F52" s="259"/>
      <c r="G52" s="38"/>
      <c r="H52" s="294">
        <f>H50+H51</f>
        <v>207.55555465999998</v>
      </c>
      <c r="I52" s="221"/>
      <c r="J52" s="259"/>
      <c r="K52" s="221"/>
      <c r="L52" s="204">
        <f>L50+L51</f>
        <v>220.42914519999997</v>
      </c>
      <c r="M52" s="38"/>
      <c r="N52" s="205">
        <f t="shared" si="62"/>
        <v>12.873590539999981</v>
      </c>
      <c r="O52" s="206">
        <f t="shared" si="63"/>
        <v>6.2024794089892761E-2</v>
      </c>
      <c r="P52" s="37"/>
      <c r="Q52" s="221"/>
      <c r="R52" s="221"/>
      <c r="S52" s="204">
        <f>S50+S51</f>
        <v>226.47464519999997</v>
      </c>
      <c r="T52" s="38"/>
      <c r="U52" s="205">
        <f t="shared" si="64"/>
        <v>6.0455000000000041</v>
      </c>
      <c r="V52" s="206">
        <f t="shared" si="65"/>
        <v>2.742604656255776E-2</v>
      </c>
      <c r="W52" s="37"/>
      <c r="X52" s="221"/>
      <c r="Y52" s="221"/>
      <c r="Z52" s="204">
        <f>Z50+Z51</f>
        <v>231.95552035999998</v>
      </c>
      <c r="AA52" s="38"/>
      <c r="AB52" s="205">
        <f t="shared" si="66"/>
        <v>5.4808751600000107</v>
      </c>
      <c r="AC52" s="206">
        <f t="shared" si="67"/>
        <v>2.4200833409673054E-2</v>
      </c>
      <c r="AD52" s="37"/>
      <c r="AE52" s="221"/>
      <c r="AF52" s="221"/>
      <c r="AG52" s="204">
        <f>AG50+AG51</f>
        <v>236.76932035999997</v>
      </c>
      <c r="AH52" s="38"/>
      <c r="AI52" s="205">
        <f t="shared" si="68"/>
        <v>4.8137999999999863</v>
      </c>
      <c r="AJ52" s="206">
        <f t="shared" si="69"/>
        <v>2.0753116772253857E-2</v>
      </c>
      <c r="AK52" s="37"/>
      <c r="AL52" s="221"/>
      <c r="AM52" s="221"/>
      <c r="AN52" s="204">
        <f>AN50+AN51</f>
        <v>240.99552035999997</v>
      </c>
      <c r="AO52" s="38"/>
      <c r="AP52" s="205">
        <f t="shared" si="70"/>
        <v>4.2262000000000057</v>
      </c>
      <c r="AQ52" s="206">
        <f t="shared" si="71"/>
        <v>1.7849440939283045E-2</v>
      </c>
      <c r="AR52" s="207"/>
    </row>
    <row r="53" spans="1:44" ht="12" customHeight="1" x14ac:dyDescent="0.2">
      <c r="A53" s="37"/>
      <c r="B53" s="462" t="s">
        <v>211</v>
      </c>
      <c r="C53" s="441"/>
      <c r="D53" s="441"/>
      <c r="E53" s="139"/>
      <c r="F53" s="260">
        <f>'Proposed Rates'!E286</f>
        <v>0.13100000000000001</v>
      </c>
      <c r="G53" s="38"/>
      <c r="H53" s="296">
        <f>F53*H50</f>
        <v>24.061750142000001</v>
      </c>
      <c r="I53" s="221"/>
      <c r="J53" s="260">
        <f>'Proposed Rates'!F286</f>
        <v>0.13100000000000001</v>
      </c>
      <c r="K53" s="221"/>
      <c r="L53" s="261">
        <f>J53*L50</f>
        <v>25.554175239999999</v>
      </c>
      <c r="M53" s="38"/>
      <c r="N53" s="261">
        <f t="shared" si="62"/>
        <v>1.4924250979999982</v>
      </c>
      <c r="O53" s="263">
        <f t="shared" si="63"/>
        <v>6.2024794089892775E-2</v>
      </c>
      <c r="P53" s="37"/>
      <c r="Q53" s="262">
        <f>'Proposed Rates'!G286</f>
        <v>0.13100000000000001</v>
      </c>
      <c r="R53" s="221"/>
      <c r="S53" s="261">
        <f>Q53*S50</f>
        <v>26.255025239999998</v>
      </c>
      <c r="T53" s="38"/>
      <c r="U53" s="261">
        <f t="shared" si="64"/>
        <v>0.70084999999999908</v>
      </c>
      <c r="V53" s="263">
        <f t="shared" si="65"/>
        <v>2.7426046562557701E-2</v>
      </c>
      <c r="W53" s="37"/>
      <c r="X53" s="262">
        <f>'Proposed Rates'!H286</f>
        <v>0.13100000000000001</v>
      </c>
      <c r="Y53" s="221"/>
      <c r="Z53" s="261">
        <f>X53*Z50</f>
        <v>26.890418731999997</v>
      </c>
      <c r="AA53" s="38"/>
      <c r="AB53" s="261">
        <f t="shared" si="66"/>
        <v>0.63539349199999862</v>
      </c>
      <c r="AC53" s="263">
        <f t="shared" si="67"/>
        <v>2.4200833409672953E-2</v>
      </c>
      <c r="AD53" s="37"/>
      <c r="AE53" s="262">
        <f>'Proposed Rates'!I286</f>
        <v>0.13100000000000001</v>
      </c>
      <c r="AF53" s="221"/>
      <c r="AG53" s="261">
        <f>AE53*AG50</f>
        <v>27.448478731999998</v>
      </c>
      <c r="AH53" s="38"/>
      <c r="AI53" s="261">
        <f t="shared" si="68"/>
        <v>0.55806000000000111</v>
      </c>
      <c r="AJ53" s="263">
        <f t="shared" si="69"/>
        <v>2.0753116772253957E-2</v>
      </c>
      <c r="AK53" s="37"/>
      <c r="AL53" s="262">
        <f>'Proposed Rates'!J286</f>
        <v>0.13100000000000001</v>
      </c>
      <c r="AM53" s="221"/>
      <c r="AN53" s="261">
        <f>AL53*AN50</f>
        <v>27.938418731999999</v>
      </c>
      <c r="AO53" s="38"/>
      <c r="AP53" s="261">
        <f t="shared" si="70"/>
        <v>0.48994000000000071</v>
      </c>
      <c r="AQ53" s="263">
        <f t="shared" si="71"/>
        <v>1.7849440939283045E-2</v>
      </c>
      <c r="AR53" s="264"/>
    </row>
    <row r="54" spans="1:44" ht="12" customHeight="1" x14ac:dyDescent="0.2">
      <c r="A54" s="37"/>
      <c r="B54" s="464" t="s">
        <v>256</v>
      </c>
      <c r="C54" s="439"/>
      <c r="D54" s="440"/>
      <c r="E54" s="265"/>
      <c r="F54" s="266"/>
      <c r="G54" s="297"/>
      <c r="H54" s="298">
        <f>H52-H53</f>
        <v>183.49380451799999</v>
      </c>
      <c r="I54" s="267"/>
      <c r="J54" s="266"/>
      <c r="K54" s="267"/>
      <c r="L54" s="268">
        <f>L52-L53</f>
        <v>194.87496995999996</v>
      </c>
      <c r="M54" s="269"/>
      <c r="N54" s="270">
        <f t="shared" si="62"/>
        <v>11.381165441999968</v>
      </c>
      <c r="O54" s="271">
        <f t="shared" si="63"/>
        <v>6.2024794089892678E-2</v>
      </c>
      <c r="P54" s="37"/>
      <c r="Q54" s="267"/>
      <c r="R54" s="267"/>
      <c r="S54" s="268">
        <f>S52-S53</f>
        <v>200.21961995999996</v>
      </c>
      <c r="T54" s="269"/>
      <c r="U54" s="270">
        <f t="shared" si="64"/>
        <v>5.3446500000000015</v>
      </c>
      <c r="V54" s="271">
        <f t="shared" si="65"/>
        <v>2.7426046562557749E-2</v>
      </c>
      <c r="W54" s="37"/>
      <c r="X54" s="267"/>
      <c r="Y54" s="267"/>
      <c r="Z54" s="268">
        <f>Z52-Z53</f>
        <v>205.06510162799998</v>
      </c>
      <c r="AA54" s="269"/>
      <c r="AB54" s="270">
        <f t="shared" si="66"/>
        <v>4.8454816680000192</v>
      </c>
      <c r="AC54" s="271">
        <f t="shared" si="67"/>
        <v>2.4200833409673106E-2</v>
      </c>
      <c r="AD54" s="37"/>
      <c r="AE54" s="267"/>
      <c r="AF54" s="267"/>
      <c r="AG54" s="268">
        <f>AG52-AG53</f>
        <v>209.32084162799998</v>
      </c>
      <c r="AH54" s="269"/>
      <c r="AI54" s="270">
        <f t="shared" si="68"/>
        <v>4.255740000000003</v>
      </c>
      <c r="AJ54" s="271">
        <f t="shared" si="69"/>
        <v>2.0753116772253929E-2</v>
      </c>
      <c r="AK54" s="37"/>
      <c r="AL54" s="267"/>
      <c r="AM54" s="267"/>
      <c r="AN54" s="268">
        <f>AN52-AN53</f>
        <v>213.05710162799997</v>
      </c>
      <c r="AO54" s="269"/>
      <c r="AP54" s="270">
        <f t="shared" si="70"/>
        <v>3.7362599999999873</v>
      </c>
      <c r="AQ54" s="271">
        <f t="shared" si="71"/>
        <v>1.7849440939282958E-2</v>
      </c>
      <c r="AR54" s="272"/>
    </row>
    <row r="55" spans="1:44" ht="12"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row>
    <row r="56" spans="1:44" ht="12" customHeight="1" x14ac:dyDescent="0.2">
      <c r="A56" s="37"/>
      <c r="B56" s="248" t="s">
        <v>257</v>
      </c>
      <c r="C56" s="139"/>
      <c r="D56" s="139"/>
      <c r="E56" s="139"/>
      <c r="F56" s="249"/>
      <c r="G56" s="293"/>
      <c r="H56" s="251">
        <f>SUM(H47:H48,H40,H41:H43)</f>
        <v>181.88748200000001</v>
      </c>
      <c r="I56" s="286"/>
      <c r="J56" s="249"/>
      <c r="K56" s="250"/>
      <c r="L56" s="251">
        <f>SUM(L47:L48,L40,L41:L43)</f>
        <v>193.28003999999996</v>
      </c>
      <c r="M56" s="253"/>
      <c r="N56" s="252">
        <f t="shared" ref="N56:N60" si="72">L56-H56</f>
        <v>11.392557999999951</v>
      </c>
      <c r="O56" s="254">
        <f t="shared" ref="O56:O60" si="73">IF((H56)=0,"",(N56/H56))</f>
        <v>6.2635195532587284E-2</v>
      </c>
      <c r="P56" s="37"/>
      <c r="Q56" s="250"/>
      <c r="R56" s="250"/>
      <c r="S56" s="252">
        <f>SUM(S47:S48,S40,S41:S43)</f>
        <v>198.63003999999995</v>
      </c>
      <c r="T56" s="253"/>
      <c r="U56" s="252">
        <f t="shared" ref="U56:U60" si="74">S56-L56</f>
        <v>5.3499999999999943</v>
      </c>
      <c r="V56" s="254">
        <f t="shared" ref="V56:V60" si="75">IF((L56)=0,"",(U56/L56))</f>
        <v>2.7680043940388234E-2</v>
      </c>
      <c r="W56" s="37"/>
      <c r="X56" s="250"/>
      <c r="Y56" s="250"/>
      <c r="Z56" s="252">
        <f>SUM(Z47:Z48,Z40,Z41:Z43)</f>
        <v>203.48037199999996</v>
      </c>
      <c r="AA56" s="253"/>
      <c r="AB56" s="252">
        <f t="shared" ref="AB56:AB60" si="76">Z56-S56</f>
        <v>4.8503320000000087</v>
      </c>
      <c r="AC56" s="254">
        <f t="shared" ref="AC56:AC60" si="77">IF((S56)=0,"",(AB56/S56))</f>
        <v>2.4418924750757791E-2</v>
      </c>
      <c r="AD56" s="37"/>
      <c r="AE56" s="250"/>
      <c r="AF56" s="250"/>
      <c r="AG56" s="252">
        <f>SUM(AG47:AG48,AG40,AG41:AG43)</f>
        <v>207.74037199999995</v>
      </c>
      <c r="AH56" s="253"/>
      <c r="AI56" s="252">
        <f t="shared" ref="AI56:AI60" si="78">AG56-Z56</f>
        <v>4.2599999999999909</v>
      </c>
      <c r="AJ56" s="254">
        <f t="shared" ref="AJ56:AJ60" si="79">IF((Z56)=0,"",(AI56/Z56))</f>
        <v>2.0935680223741638E-2</v>
      </c>
      <c r="AK56" s="37"/>
      <c r="AL56" s="250"/>
      <c r="AM56" s="250"/>
      <c r="AN56" s="252">
        <f>SUM(AN47:AN48,AN40,AN41:AN43)</f>
        <v>211.48037199999996</v>
      </c>
      <c r="AO56" s="253"/>
      <c r="AP56" s="252">
        <f t="shared" ref="AP56:AP60" si="80">AN56-AG56</f>
        <v>3.7400000000000091</v>
      </c>
      <c r="AQ56" s="254">
        <f t="shared" ref="AQ56:AQ60" si="81">IF((AG56)=0,"",(AP56/AG56))</f>
        <v>1.8003241084020058E-2</v>
      </c>
      <c r="AR56" s="255"/>
    </row>
    <row r="57" spans="1:44" ht="12" customHeight="1" x14ac:dyDescent="0.2">
      <c r="A57" s="37"/>
      <c r="B57" s="256" t="s">
        <v>254</v>
      </c>
      <c r="C57" s="139"/>
      <c r="D57" s="139"/>
      <c r="E57" s="139"/>
      <c r="F57" s="249">
        <v>0.13</v>
      </c>
      <c r="G57" s="293"/>
      <c r="H57" s="294">
        <f>H56*F57</f>
        <v>23.645372660000003</v>
      </c>
      <c r="I57" s="221"/>
      <c r="J57" s="249">
        <v>0.13</v>
      </c>
      <c r="K57" s="257"/>
      <c r="L57" s="204">
        <f>L56*J57</f>
        <v>25.126405199999994</v>
      </c>
      <c r="M57" s="38"/>
      <c r="N57" s="205">
        <f t="shared" si="72"/>
        <v>1.4810325399999904</v>
      </c>
      <c r="O57" s="206">
        <f t="shared" si="73"/>
        <v>6.2635195532587146E-2</v>
      </c>
      <c r="P57" s="37"/>
      <c r="Q57" s="249">
        <v>0.13</v>
      </c>
      <c r="R57" s="257"/>
      <c r="S57" s="204">
        <f>S56*Q57</f>
        <v>25.821905199999996</v>
      </c>
      <c r="T57" s="38"/>
      <c r="U57" s="205">
        <f t="shared" si="74"/>
        <v>0.69550000000000267</v>
      </c>
      <c r="V57" s="206">
        <f t="shared" si="75"/>
        <v>2.7680043940388369E-2</v>
      </c>
      <c r="W57" s="37"/>
      <c r="X57" s="249">
        <v>0.13</v>
      </c>
      <c r="Y57" s="257"/>
      <c r="Z57" s="204">
        <f>Z56*X57</f>
        <v>26.452448359999995</v>
      </c>
      <c r="AA57" s="38"/>
      <c r="AB57" s="205">
        <f t="shared" si="76"/>
        <v>0.63054315999999844</v>
      </c>
      <c r="AC57" s="206">
        <f t="shared" si="77"/>
        <v>2.4418924750757683E-2</v>
      </c>
      <c r="AD57" s="37"/>
      <c r="AE57" s="249">
        <v>0.13</v>
      </c>
      <c r="AF57" s="257"/>
      <c r="AG57" s="204">
        <f>AG56*AE57</f>
        <v>27.006248359999994</v>
      </c>
      <c r="AH57" s="38"/>
      <c r="AI57" s="205">
        <f t="shared" si="78"/>
        <v>0.55379999999999896</v>
      </c>
      <c r="AJ57" s="206">
        <f t="shared" si="79"/>
        <v>2.0935680223741645E-2</v>
      </c>
      <c r="AK57" s="37"/>
      <c r="AL57" s="249">
        <v>0.13</v>
      </c>
      <c r="AM57" s="257"/>
      <c r="AN57" s="204">
        <f>AN56*AL57</f>
        <v>27.492448359999997</v>
      </c>
      <c r="AO57" s="38"/>
      <c r="AP57" s="205">
        <f t="shared" si="80"/>
        <v>0.48620000000000374</v>
      </c>
      <c r="AQ57" s="206">
        <f t="shared" si="81"/>
        <v>1.8003241084020152E-2</v>
      </c>
      <c r="AR57" s="207"/>
    </row>
    <row r="58" spans="1:44" ht="12" customHeight="1" x14ac:dyDescent="0.2">
      <c r="A58" s="37"/>
      <c r="B58" s="258" t="s">
        <v>302</v>
      </c>
      <c r="C58" s="139"/>
      <c r="D58" s="139"/>
      <c r="E58" s="139"/>
      <c r="F58" s="259"/>
      <c r="G58" s="38"/>
      <c r="H58" s="294">
        <f>H56+H57</f>
        <v>205.53285466</v>
      </c>
      <c r="I58" s="221"/>
      <c r="J58" s="259"/>
      <c r="K58" s="221"/>
      <c r="L58" s="204">
        <f>L56+L57</f>
        <v>218.40644519999995</v>
      </c>
      <c r="M58" s="38"/>
      <c r="N58" s="205">
        <f t="shared" si="72"/>
        <v>12.873590539999952</v>
      </c>
      <c r="O58" s="206">
        <f t="shared" si="73"/>
        <v>6.2635195532587326E-2</v>
      </c>
      <c r="P58" s="37"/>
      <c r="Q58" s="221"/>
      <c r="R58" s="221"/>
      <c r="S58" s="204">
        <f>S56+S57</f>
        <v>224.45194519999995</v>
      </c>
      <c r="T58" s="38"/>
      <c r="U58" s="205">
        <f t="shared" si="74"/>
        <v>6.0455000000000041</v>
      </c>
      <c r="V58" s="206">
        <f t="shared" si="75"/>
        <v>2.7680043940388283E-2</v>
      </c>
      <c r="W58" s="37"/>
      <c r="X58" s="221"/>
      <c r="Y58" s="221"/>
      <c r="Z58" s="204">
        <f>Z56+Z57</f>
        <v>229.93282035999997</v>
      </c>
      <c r="AA58" s="38"/>
      <c r="AB58" s="205">
        <f t="shared" si="76"/>
        <v>5.4808751600000107</v>
      </c>
      <c r="AC58" s="206">
        <f t="shared" si="77"/>
        <v>2.4418924750757794E-2</v>
      </c>
      <c r="AD58" s="37"/>
      <c r="AE58" s="221"/>
      <c r="AF58" s="221"/>
      <c r="AG58" s="204">
        <f>AG56+AG57</f>
        <v>234.74662035999995</v>
      </c>
      <c r="AH58" s="38"/>
      <c r="AI58" s="205">
        <f t="shared" si="78"/>
        <v>4.8137999999999863</v>
      </c>
      <c r="AJ58" s="206">
        <f t="shared" si="79"/>
        <v>2.0935680223741621E-2</v>
      </c>
      <c r="AK58" s="37"/>
      <c r="AL58" s="221"/>
      <c r="AM58" s="221"/>
      <c r="AN58" s="204">
        <f>AN56+AN57</f>
        <v>238.97282035999996</v>
      </c>
      <c r="AO58" s="38"/>
      <c r="AP58" s="205">
        <f t="shared" si="80"/>
        <v>4.2262000000000057</v>
      </c>
      <c r="AQ58" s="206">
        <f t="shared" si="81"/>
        <v>1.8003241084020037E-2</v>
      </c>
      <c r="AR58" s="207"/>
    </row>
    <row r="59" spans="1:44" ht="12" customHeight="1" x14ac:dyDescent="0.2">
      <c r="A59" s="37"/>
      <c r="B59" s="462" t="s">
        <v>211</v>
      </c>
      <c r="C59" s="441"/>
      <c r="D59" s="441"/>
      <c r="E59" s="139"/>
      <c r="F59" s="260">
        <f>F53</f>
        <v>0.13100000000000001</v>
      </c>
      <c r="G59" s="38"/>
      <c r="H59" s="296">
        <f>F59*H56</f>
        <v>23.827260142</v>
      </c>
      <c r="I59" s="221"/>
      <c r="J59" s="260">
        <f>J53</f>
        <v>0.13100000000000001</v>
      </c>
      <c r="K59" s="221"/>
      <c r="L59" s="261">
        <f>J59*L56</f>
        <v>25.319685239999995</v>
      </c>
      <c r="M59" s="38"/>
      <c r="N59" s="261">
        <f t="shared" si="72"/>
        <v>1.4924250979999947</v>
      </c>
      <c r="O59" s="263">
        <f t="shared" si="73"/>
        <v>6.263519553258734E-2</v>
      </c>
      <c r="P59" s="37"/>
      <c r="Q59" s="262">
        <f>Q53</f>
        <v>0.13100000000000001</v>
      </c>
      <c r="R59" s="221"/>
      <c r="S59" s="261">
        <f>Q59*S56</f>
        <v>26.020535239999994</v>
      </c>
      <c r="T59" s="38"/>
      <c r="U59" s="261">
        <f t="shared" si="74"/>
        <v>0.70084999999999908</v>
      </c>
      <c r="V59" s="263">
        <f t="shared" si="75"/>
        <v>2.7680043940388227E-2</v>
      </c>
      <c r="W59" s="37"/>
      <c r="X59" s="262">
        <f>X53</f>
        <v>0.13100000000000001</v>
      </c>
      <c r="Y59" s="221"/>
      <c r="Z59" s="261">
        <f>X59*Z56</f>
        <v>26.655928731999996</v>
      </c>
      <c r="AA59" s="38"/>
      <c r="AB59" s="261">
        <f t="shared" si="76"/>
        <v>0.63539349200000217</v>
      </c>
      <c r="AC59" s="263">
        <f t="shared" si="77"/>
        <v>2.4418924750757829E-2</v>
      </c>
      <c r="AD59" s="37"/>
      <c r="AE59" s="262">
        <f>AE53</f>
        <v>0.13100000000000001</v>
      </c>
      <c r="AF59" s="221"/>
      <c r="AG59" s="261">
        <f>AE59*AG56</f>
        <v>27.213988731999994</v>
      </c>
      <c r="AH59" s="38"/>
      <c r="AI59" s="261">
        <f t="shared" si="78"/>
        <v>0.55805999999999756</v>
      </c>
      <c r="AJ59" s="263">
        <f t="shared" si="79"/>
        <v>2.0935680223741589E-2</v>
      </c>
      <c r="AK59" s="37"/>
      <c r="AL59" s="262">
        <f>AL53</f>
        <v>0.13100000000000001</v>
      </c>
      <c r="AM59" s="221"/>
      <c r="AN59" s="261">
        <f>AL59*AN56</f>
        <v>27.703928731999994</v>
      </c>
      <c r="AO59" s="38"/>
      <c r="AP59" s="261">
        <f t="shared" si="80"/>
        <v>0.48994000000000071</v>
      </c>
      <c r="AQ59" s="263">
        <f t="shared" si="81"/>
        <v>1.8003241084020041E-2</v>
      </c>
      <c r="AR59" s="264"/>
    </row>
    <row r="60" spans="1:44" ht="12" customHeight="1" x14ac:dyDescent="0.2">
      <c r="A60" s="37"/>
      <c r="B60" s="464" t="s">
        <v>259</v>
      </c>
      <c r="C60" s="439"/>
      <c r="D60" s="440"/>
      <c r="E60" s="265"/>
      <c r="F60" s="273"/>
      <c r="G60" s="299"/>
      <c r="H60" s="300">
        <f>H58-H59</f>
        <v>181.705594518</v>
      </c>
      <c r="I60" s="274"/>
      <c r="J60" s="273"/>
      <c r="K60" s="274"/>
      <c r="L60" s="275">
        <f>L58-L59</f>
        <v>193.08675995999997</v>
      </c>
      <c r="M60" s="276"/>
      <c r="N60" s="277">
        <f t="shared" si="72"/>
        <v>11.381165441999968</v>
      </c>
      <c r="O60" s="278">
        <f t="shared" si="73"/>
        <v>6.2635195532587382E-2</v>
      </c>
      <c r="P60" s="37"/>
      <c r="Q60" s="274"/>
      <c r="R60" s="274"/>
      <c r="S60" s="275">
        <f>S58-S59</f>
        <v>198.43140995999997</v>
      </c>
      <c r="T60" s="276"/>
      <c r="U60" s="277">
        <f t="shared" si="74"/>
        <v>5.3446500000000015</v>
      </c>
      <c r="V60" s="278">
        <f t="shared" si="75"/>
        <v>2.7680043940388269E-2</v>
      </c>
      <c r="W60" s="37"/>
      <c r="X60" s="274"/>
      <c r="Y60" s="274"/>
      <c r="Z60" s="275">
        <f>Z58-Z59</f>
        <v>203.27689162799996</v>
      </c>
      <c r="AA60" s="276"/>
      <c r="AB60" s="277">
        <f t="shared" si="76"/>
        <v>4.8454816679999908</v>
      </c>
      <c r="AC60" s="278">
        <f t="shared" si="77"/>
        <v>2.4418924750757697E-2</v>
      </c>
      <c r="AD60" s="37"/>
      <c r="AE60" s="274"/>
      <c r="AF60" s="274"/>
      <c r="AG60" s="275">
        <f>AG58-AG59</f>
        <v>207.53263162799996</v>
      </c>
      <c r="AH60" s="276"/>
      <c r="AI60" s="277">
        <f t="shared" si="78"/>
        <v>4.255740000000003</v>
      </c>
      <c r="AJ60" s="278">
        <f t="shared" si="79"/>
        <v>2.0935680223741697E-2</v>
      </c>
      <c r="AK60" s="37"/>
      <c r="AL60" s="274"/>
      <c r="AM60" s="274"/>
      <c r="AN60" s="275">
        <f>AN58-AN59</f>
        <v>211.26889162799995</v>
      </c>
      <c r="AO60" s="276"/>
      <c r="AP60" s="277">
        <f t="shared" si="80"/>
        <v>3.7362599999999873</v>
      </c>
      <c r="AQ60" s="278">
        <f t="shared" si="81"/>
        <v>1.800324108401995E-2</v>
      </c>
      <c r="AR60" s="272"/>
    </row>
    <row r="61" spans="1:44" ht="12"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row>
    <row r="62" spans="1:44" ht="12"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row>
    <row r="63" spans="1:44" ht="12"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row>
    <row r="64" spans="1:44" ht="12"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row>
    <row r="65" spans="1:44" ht="12" customHeight="1" x14ac:dyDescent="0.2">
      <c r="A65" s="37" t="s">
        <v>265</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2" customHeight="1" x14ac:dyDescent="0.2">
      <c r="A67" s="37" t="s">
        <v>266</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 customHeight="1" x14ac:dyDescent="0.2">
      <c r="A68" s="37" t="s">
        <v>267</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 customHeight="1" x14ac:dyDescent="0.2">
      <c r="A69" s="37" t="s">
        <v>268</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 customHeight="1" x14ac:dyDescent="0.2">
      <c r="A70" s="37" t="s">
        <v>269</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 customHeight="1" x14ac:dyDescent="0.2">
      <c r="A71" s="37" t="s">
        <v>270</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 customHeight="1" x14ac:dyDescent="0.2">
      <c r="A73" s="284"/>
      <c r="B73" s="37" t="s">
        <v>271</v>
      </c>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 customHeight="1" x14ac:dyDescent="0.2">
      <c r="A75" s="37"/>
      <c r="B75" s="37" t="s">
        <v>272</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row>
    <row r="192" spans="1:44"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5.75" customHeight="1" x14ac:dyDescent="0.2"/>
    <row r="277" spans="1:43" ht="15.75" customHeight="1" x14ac:dyDescent="0.2"/>
    <row r="278" spans="1:43" ht="15.75" customHeight="1" x14ac:dyDescent="0.2"/>
    <row r="279" spans="1:43" ht="15.75" customHeight="1" x14ac:dyDescent="0.2"/>
    <row r="280" spans="1:43" ht="15.75" customHeight="1" x14ac:dyDescent="0.2"/>
    <row r="281" spans="1:43" ht="15.75" customHeight="1" x14ac:dyDescent="0.2"/>
    <row r="282" spans="1:43" ht="15.75" customHeight="1" x14ac:dyDescent="0.2"/>
    <row r="283" spans="1:43" ht="15.75" customHeight="1" x14ac:dyDescent="0.2"/>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200-000000000000}">
      <formula1>"TOU,non-TOU"</formula1>
    </dataValidation>
    <dataValidation type="list" allowBlank="1" showErrorMessage="1" sqref="E15:E28 E30:E36 E38:E39 E41:E49 E55 E61" xr:uid="{00000000-0002-0000-1200-000001000000}">
      <formula1>#REF!</formula1>
    </dataValidation>
    <dataValidation type="list" allowBlank="1" showInputMessage="1" showErrorMessage="1" prompt="Select Charge Unit - monthly, per kWh, per kW" sqref="D15:D28 D30:D36 D38:D39 D41:D49 D55 D61" xr:uid="{00000000-0002-0000-1200-000002000000}">
      <formula1>"Monthly,per kWh,per kW"</formula1>
    </dataValidation>
  </dataValidations>
  <pageMargins left="0.74803149606299213" right="0.74803149606299213" top="0.98425196850393704" bottom="0.98425196850393704"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T1000"/>
  <sheetViews>
    <sheetView showGridLines="0" topLeftCell="G1" workbookViewId="0">
      <pane ySplit="14" topLeftCell="A39" activePane="bottomLeft" state="frozen"/>
      <selection pane="bottomLeft" activeCell="AC50" sqref="AC50"/>
    </sheetView>
  </sheetViews>
  <sheetFormatPr defaultColWidth="12.5703125" defaultRowHeight="15" customHeight="1" x14ac:dyDescent="0.2"/>
  <cols>
    <col min="1" max="1" width="2.140625" customWidth="1"/>
    <col min="2" max="2" width="30.7109375" customWidth="1"/>
    <col min="3" max="3" width="4.42578125" customWidth="1"/>
    <col min="4" max="4" width="11.42578125" customWidth="1"/>
    <col min="5" max="5" width="1.42578125" customWidth="1"/>
    <col min="6" max="6" width="9.7109375" customWidth="1"/>
    <col min="7" max="7" width="8" customWidth="1"/>
    <col min="8" max="8" width="8.7109375" customWidth="1"/>
    <col min="9" max="9" width="0.42578125" customWidth="1"/>
    <col min="10" max="10" width="9.7109375" customWidth="1"/>
    <col min="11" max="11" width="8" customWidth="1"/>
    <col min="12" max="12" width="8.7109375" customWidth="1"/>
    <col min="13" max="13" width="0.42578125" customWidth="1"/>
    <col min="14" max="14" width="9.42578125" customWidth="1"/>
    <col min="15" max="15" width="10" customWidth="1"/>
    <col min="16" max="16" width="0.42578125" customWidth="1"/>
    <col min="17" max="17" width="9.7109375" customWidth="1"/>
    <col min="18" max="18" width="8" customWidth="1"/>
    <col min="19" max="19" width="8.7109375" customWidth="1"/>
    <col min="20" max="20" width="0.42578125" customWidth="1"/>
    <col min="21" max="21" width="9.42578125" customWidth="1"/>
    <col min="22" max="22" width="10" customWidth="1"/>
    <col min="23" max="23" width="1" customWidth="1"/>
    <col min="24" max="24" width="9.7109375" customWidth="1"/>
    <col min="25" max="25" width="8" customWidth="1"/>
    <col min="26" max="26" width="8.7109375" customWidth="1"/>
    <col min="27" max="27" width="0.42578125" customWidth="1"/>
    <col min="28" max="28" width="9.42578125" customWidth="1"/>
    <col min="29" max="29" width="10" customWidth="1"/>
    <col min="30" max="30" width="0.42578125" customWidth="1"/>
    <col min="31" max="31" width="9.7109375" customWidth="1"/>
    <col min="32" max="32" width="8" customWidth="1"/>
    <col min="33" max="33" width="8.7109375" customWidth="1"/>
    <col min="34" max="34" width="0.42578125" customWidth="1"/>
    <col min="35" max="35" width="9.42578125" customWidth="1"/>
    <col min="36" max="36" width="10" customWidth="1"/>
    <col min="37" max="37" width="0.42578125" customWidth="1"/>
    <col min="38" max="38" width="9.7109375" customWidth="1"/>
    <col min="39" max="39" width="8" customWidth="1"/>
    <col min="40" max="40" width="8.7109375" customWidth="1"/>
    <col min="41" max="41" width="0.42578125" customWidth="1"/>
    <col min="42" max="42" width="9.42578125" customWidth="1"/>
    <col min="43" max="43" width="10" customWidth="1"/>
    <col min="44" max="44" width="0.7109375" customWidth="1"/>
    <col min="45" max="46" width="12.42578125" customWidth="1"/>
  </cols>
  <sheetData>
    <row r="1" spans="1:46" ht="12" customHeight="1" x14ac:dyDescent="0.25">
      <c r="A1" s="37"/>
      <c r="B1" s="37"/>
      <c r="C1" s="37"/>
      <c r="D1" s="37"/>
      <c r="E1" s="37"/>
      <c r="F1" s="37"/>
      <c r="G1" s="37"/>
      <c r="H1" s="37"/>
      <c r="I1" s="37"/>
      <c r="J1" s="37"/>
      <c r="K1" s="37"/>
      <c r="Q1" s="37"/>
      <c r="R1" s="37"/>
      <c r="S1" s="466" t="s">
        <v>228</v>
      </c>
      <c r="T1" s="467"/>
      <c r="U1" s="467"/>
      <c r="V1" s="467"/>
      <c r="W1" s="467"/>
      <c r="X1" s="467"/>
      <c r="Y1" s="468"/>
      <c r="Z1" s="37"/>
      <c r="AA1" s="37"/>
      <c r="AB1" s="37"/>
      <c r="AC1" s="37"/>
      <c r="AD1" s="37"/>
      <c r="AE1" s="37"/>
      <c r="AF1" s="37"/>
      <c r="AG1" s="37"/>
      <c r="AH1" s="37"/>
      <c r="AI1" s="37"/>
      <c r="AJ1" s="37"/>
      <c r="AK1" s="37"/>
      <c r="AL1" s="37"/>
      <c r="AM1" s="37"/>
      <c r="AN1" s="37"/>
      <c r="AO1" s="37"/>
      <c r="AP1" s="37"/>
      <c r="AQ1" s="37"/>
      <c r="AR1" s="37"/>
    </row>
    <row r="2" spans="1:46" ht="12"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6" ht="12"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6" ht="12" customHeight="1" x14ac:dyDescent="0.2">
      <c r="A4" s="37"/>
      <c r="B4" s="37"/>
      <c r="C4" s="37"/>
      <c r="D4" s="37"/>
      <c r="E4" s="37"/>
      <c r="F4" s="37"/>
      <c r="G4" s="37"/>
      <c r="H4" s="37"/>
      <c r="I4" s="37"/>
      <c r="J4" s="37"/>
      <c r="K4" s="37"/>
      <c r="N4" s="3"/>
      <c r="O4" s="3"/>
      <c r="P4" s="3"/>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
      <c r="AT4" s="3"/>
    </row>
    <row r="5" spans="1:46" ht="12" customHeight="1" x14ac:dyDescent="0.2">
      <c r="A5" s="37"/>
      <c r="B5" s="37"/>
      <c r="C5" s="37"/>
      <c r="D5" s="37"/>
      <c r="E5" s="37"/>
      <c r="F5" s="37"/>
      <c r="G5" s="37"/>
      <c r="H5" s="37"/>
      <c r="I5" s="37"/>
      <c r="J5" s="37"/>
      <c r="K5" s="37"/>
      <c r="N5" s="3"/>
      <c r="O5" s="3"/>
      <c r="P5" s="3"/>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
      <c r="AT5" s="3"/>
    </row>
    <row r="6" spans="1:46" ht="12" customHeight="1" x14ac:dyDescent="0.2">
      <c r="A6" s="37"/>
      <c r="B6" s="138" t="s">
        <v>232</v>
      </c>
      <c r="C6" s="37"/>
      <c r="D6" s="309" t="s">
        <v>158</v>
      </c>
      <c r="E6" s="310"/>
      <c r="F6" s="310"/>
      <c r="G6" s="310"/>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row>
    <row r="7" spans="1:46"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6" ht="12"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6" ht="12"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6" ht="12" customHeight="1" x14ac:dyDescent="0.2">
      <c r="A10" s="37"/>
      <c r="B10" s="37"/>
      <c r="C10" s="37"/>
      <c r="D10" s="125" t="s">
        <v>235</v>
      </c>
      <c r="E10" s="125"/>
      <c r="F10" s="190">
        <v>2000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6" ht="12"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6" ht="12"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6" ht="12"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6" ht="12"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6" ht="12" customHeight="1" x14ac:dyDescent="0.2">
      <c r="A15" s="37"/>
      <c r="B15" s="139" t="s">
        <v>156</v>
      </c>
      <c r="C15" s="199" t="str">
        <f t="shared" ref="C15:C28" si="0">D$6&amp;"."&amp;B15</f>
        <v>General Service &lt; 50 kW.Monthly Service Charge</v>
      </c>
      <c r="D15" s="200" t="s">
        <v>244</v>
      </c>
      <c r="E15" s="139"/>
      <c r="F15" s="201">
        <f>IFERROR(VLOOKUP($C15,'Proposed Rates'!$B:$J,F$11,FALSE),0)</f>
        <v>23.53</v>
      </c>
      <c r="G15" s="202">
        <f t="shared" ref="G15:G28" si="1">IF($D15="Monthly",1,IF($D15="per KWH",$F$10,0))</f>
        <v>1</v>
      </c>
      <c r="H15" s="204">
        <f t="shared" ref="H15:H28" si="2">G15*F15</f>
        <v>23.53</v>
      </c>
      <c r="I15" s="38"/>
      <c r="J15" s="201">
        <f>IFERROR(VLOOKUP($C15,'Proposed Rates'!$B:$J,J$11,FALSE),0)</f>
        <v>28.1</v>
      </c>
      <c r="K15" s="202">
        <f t="shared" ref="K15:K28" si="3">IF($D15="Monthly",1,IF($D15="per KWH",$F$10,0))</f>
        <v>1</v>
      </c>
      <c r="L15" s="204">
        <f t="shared" ref="L15:L28" si="4">K15*J15</f>
        <v>28.1</v>
      </c>
      <c r="M15" s="38"/>
      <c r="N15" s="205">
        <f t="shared" ref="N15:N48" si="5">L15-H15</f>
        <v>4.57</v>
      </c>
      <c r="O15" s="206">
        <f t="shared" ref="O15:O48" si="6">IF((H15)=0,"",(N15/H15))</f>
        <v>0.19422014449638758</v>
      </c>
      <c r="P15" s="37"/>
      <c r="Q15" s="201">
        <f>IFERROR(VLOOKUP($C15,'Proposed Rates'!$B:$J,Q$11,FALSE),0)</f>
        <v>30.32</v>
      </c>
      <c r="R15" s="202">
        <f t="shared" ref="R15:R28" si="7">IF($D15="Monthly",1,IF($D15="per KWH",$F$10,0))</f>
        <v>1</v>
      </c>
      <c r="S15" s="204">
        <f t="shared" ref="S15:S28" si="8">R15*Q15</f>
        <v>30.32</v>
      </c>
      <c r="T15" s="38"/>
      <c r="U15" s="205">
        <f t="shared" ref="U15:U48" si="9">S15-L15</f>
        <v>2.2199999999999989</v>
      </c>
      <c r="V15" s="206">
        <f t="shared" ref="V15:V48" si="10">IF((L15)=0,"",(U15/L15))</f>
        <v>7.9003558718861167E-2</v>
      </c>
      <c r="W15" s="37"/>
      <c r="X15" s="201">
        <f>IFERROR(VLOOKUP($C15,'Proposed Rates'!$B:$J,X$11,FALSE),0)</f>
        <v>32.42</v>
      </c>
      <c r="Y15" s="202">
        <f t="shared" ref="Y15:Y28" si="11">IF($D15="Monthly",1,IF($D15="per KWH",$F$10,0))</f>
        <v>1</v>
      </c>
      <c r="Z15" s="204">
        <f t="shared" ref="Z15:Z28" si="12">Y15*X15</f>
        <v>32.42</v>
      </c>
      <c r="AA15" s="38"/>
      <c r="AB15" s="205">
        <f t="shared" ref="AB15:AB48" si="13">Z15-S15</f>
        <v>2.1000000000000014</v>
      </c>
      <c r="AC15" s="206">
        <f t="shared" ref="AC15:AC48" si="14">IF((S15)=0,"",(AB15/S15))</f>
        <v>6.9261213720316669E-2</v>
      </c>
      <c r="AD15" s="37"/>
      <c r="AE15" s="201">
        <f>IFERROR(VLOOKUP($C15,'Proposed Rates'!$B:$J,AE$11,FALSE),0)</f>
        <v>34.24</v>
      </c>
      <c r="AF15" s="202">
        <f t="shared" ref="AF15:AF28" si="15">IF($D15="Monthly",1,IF($D15="per KWH",$F$10,0))</f>
        <v>1</v>
      </c>
      <c r="AG15" s="204">
        <f t="shared" ref="AG15:AG28" si="16">AF15*AE15</f>
        <v>34.24</v>
      </c>
      <c r="AH15" s="38"/>
      <c r="AI15" s="205">
        <f t="shared" ref="AI15:AI48" si="17">AG15-Z15</f>
        <v>1.8200000000000003</v>
      </c>
      <c r="AJ15" s="206">
        <f t="shared" ref="AJ15:AJ48" si="18">IF((Z15)=0,"",(AI15/Z15))</f>
        <v>5.6138186304750162E-2</v>
      </c>
      <c r="AK15" s="37"/>
      <c r="AL15" s="201">
        <f>IFERROR(VLOOKUP($C15,'Proposed Rates'!$B:$J,AL$11,FALSE),0)</f>
        <v>35.840000000000003</v>
      </c>
      <c r="AM15" s="202">
        <f t="shared" ref="AM15:AM28" si="19">IF($D15="Monthly",1,IF($D15="per KWH",$F$10,0))</f>
        <v>1</v>
      </c>
      <c r="AN15" s="204">
        <f t="shared" ref="AN15:AN16" si="20">AM15*AL15</f>
        <v>35.840000000000003</v>
      </c>
      <c r="AO15" s="38"/>
      <c r="AP15" s="205">
        <f t="shared" ref="AP15:AP48" si="21">AN15-AG15</f>
        <v>1.6000000000000014</v>
      </c>
      <c r="AQ15" s="206">
        <f t="shared" ref="AQ15:AQ48" si="22">IF((AG15)=0,"",(AP15/AG15))</f>
        <v>4.6728971962616862E-2</v>
      </c>
      <c r="AR15" s="207"/>
    </row>
    <row r="16" spans="1:46" ht="12" customHeight="1" x14ac:dyDescent="0.2">
      <c r="A16" s="37"/>
      <c r="B16" s="139" t="s">
        <v>245</v>
      </c>
      <c r="C16" s="199" t="str">
        <f t="shared" si="0"/>
        <v>General Service &lt; 50 kW.Smart Meter Rate Adder</v>
      </c>
      <c r="D16" s="200" t="s">
        <v>244</v>
      </c>
      <c r="E16" s="139"/>
      <c r="F16" s="218">
        <f>IFERROR(VLOOKUP($C16,'Proposed Rates'!$B:$J,F$11,FALSE),0)</f>
        <v>0</v>
      </c>
      <c r="G16" s="202">
        <f t="shared" si="1"/>
        <v>1</v>
      </c>
      <c r="H16" s="204">
        <f t="shared" si="2"/>
        <v>0</v>
      </c>
      <c r="I16" s="38"/>
      <c r="J16" s="218">
        <f>IFERROR(VLOOKUP($C16,'Proposed Rates'!$B:$J,J$11,FALSE),0)</f>
        <v>0</v>
      </c>
      <c r="K16" s="202">
        <f t="shared" si="3"/>
        <v>1</v>
      </c>
      <c r="L16" s="204">
        <f t="shared" si="4"/>
        <v>0</v>
      </c>
      <c r="M16" s="38"/>
      <c r="N16" s="205">
        <f t="shared" si="5"/>
        <v>0</v>
      </c>
      <c r="O16" s="206" t="str">
        <f t="shared" si="6"/>
        <v/>
      </c>
      <c r="P16" s="37"/>
      <c r="Q16" s="218">
        <f>IFERROR(VLOOKUP($C16,'Proposed Rates'!$B:$J,Q$11,FALSE),0)</f>
        <v>0</v>
      </c>
      <c r="R16" s="202">
        <f t="shared" si="7"/>
        <v>1</v>
      </c>
      <c r="S16" s="204">
        <f t="shared" si="8"/>
        <v>0</v>
      </c>
      <c r="T16" s="38"/>
      <c r="U16" s="205">
        <f t="shared" si="9"/>
        <v>0</v>
      </c>
      <c r="V16" s="206" t="str">
        <f t="shared" si="10"/>
        <v/>
      </c>
      <c r="W16" s="37"/>
      <c r="X16" s="218">
        <f>IFERROR(VLOOKUP($C16,'Proposed Rates'!$B:$J,X$11,FALSE),0)</f>
        <v>0</v>
      </c>
      <c r="Y16" s="202">
        <f t="shared" si="11"/>
        <v>1</v>
      </c>
      <c r="Z16" s="204">
        <f t="shared" si="12"/>
        <v>0</v>
      </c>
      <c r="AA16" s="38"/>
      <c r="AB16" s="205">
        <f t="shared" si="13"/>
        <v>0</v>
      </c>
      <c r="AC16" s="206" t="str">
        <f t="shared" si="14"/>
        <v/>
      </c>
      <c r="AD16" s="37"/>
      <c r="AE16" s="218">
        <f>IFERROR(VLOOKUP($C16,'Proposed Rates'!$B:$J,AE$11,FALSE),0)</f>
        <v>0</v>
      </c>
      <c r="AF16" s="202">
        <f t="shared" si="15"/>
        <v>1</v>
      </c>
      <c r="AG16" s="204">
        <f t="shared" si="16"/>
        <v>0</v>
      </c>
      <c r="AH16" s="38"/>
      <c r="AI16" s="205">
        <f t="shared" si="17"/>
        <v>0</v>
      </c>
      <c r="AJ16" s="206" t="str">
        <f t="shared" si="18"/>
        <v/>
      </c>
      <c r="AK16" s="37"/>
      <c r="AL16" s="218">
        <f>IFERROR(VLOOKUP($C16,'Proposed Rates'!$B:$J,AL$11,FALSE),0)</f>
        <v>0</v>
      </c>
      <c r="AM16" s="202">
        <f t="shared" si="19"/>
        <v>1</v>
      </c>
      <c r="AN16" s="204">
        <f t="shared" si="20"/>
        <v>0</v>
      </c>
      <c r="AO16" s="38"/>
      <c r="AP16" s="205">
        <f t="shared" si="21"/>
        <v>0</v>
      </c>
      <c r="AQ16" s="206" t="str">
        <f t="shared" si="22"/>
        <v/>
      </c>
      <c r="AR16" s="207"/>
    </row>
    <row r="17" spans="1:44" ht="12" customHeight="1" x14ac:dyDescent="0.2">
      <c r="A17" s="37"/>
      <c r="B17" s="208" t="str">
        <f>'Proposed Rates'!C115</f>
        <v>Rate Rider Calculation for PILs</v>
      </c>
      <c r="C17" s="199" t="str">
        <f t="shared" si="0"/>
        <v>General Service &lt; 50 kW.Rate Rider Calculation for PILs</v>
      </c>
      <c r="D17" s="200" t="s">
        <v>246</v>
      </c>
      <c r="E17" s="139"/>
      <c r="F17" s="218">
        <f>IFERROR(VLOOKUP($C17,'Proposed Rates'!$B:$J,F$11,FALSE),0)</f>
        <v>0</v>
      </c>
      <c r="G17" s="202">
        <f t="shared" si="1"/>
        <v>2000</v>
      </c>
      <c r="H17" s="204">
        <f t="shared" si="2"/>
        <v>0</v>
      </c>
      <c r="I17" s="38"/>
      <c r="J17" s="218">
        <f>IFERROR(VLOOKUP($C17,'Proposed Rates'!$B:$J,J$11,FALSE),0)</f>
        <v>0</v>
      </c>
      <c r="K17" s="202">
        <f t="shared" si="3"/>
        <v>2000</v>
      </c>
      <c r="L17" s="204">
        <f t="shared" si="4"/>
        <v>0</v>
      </c>
      <c r="M17" s="38"/>
      <c r="N17" s="205">
        <f t="shared" si="5"/>
        <v>0</v>
      </c>
      <c r="O17" s="206" t="str">
        <f t="shared" si="6"/>
        <v/>
      </c>
      <c r="P17" s="37"/>
      <c r="Q17" s="218">
        <f>IFERROR(VLOOKUP($C17,'Proposed Rates'!$B:$J,Q$11,FALSE),0)</f>
        <v>0</v>
      </c>
      <c r="R17" s="202">
        <f t="shared" si="7"/>
        <v>2000</v>
      </c>
      <c r="S17" s="204">
        <f t="shared" si="8"/>
        <v>0</v>
      </c>
      <c r="T17" s="38"/>
      <c r="U17" s="205">
        <f t="shared" si="9"/>
        <v>0</v>
      </c>
      <c r="V17" s="206" t="str">
        <f t="shared" si="10"/>
        <v/>
      </c>
      <c r="W17" s="37"/>
      <c r="X17" s="218">
        <f>IFERROR(VLOOKUP($C17,'Proposed Rates'!$B:$J,X$11,FALSE),0)</f>
        <v>0</v>
      </c>
      <c r="Y17" s="202">
        <f t="shared" si="11"/>
        <v>2000</v>
      </c>
      <c r="Z17" s="204">
        <f t="shared" si="12"/>
        <v>0</v>
      </c>
      <c r="AA17" s="38"/>
      <c r="AB17" s="205">
        <f t="shared" si="13"/>
        <v>0</v>
      </c>
      <c r="AC17" s="206" t="str">
        <f t="shared" si="14"/>
        <v/>
      </c>
      <c r="AD17" s="37"/>
      <c r="AE17" s="218">
        <f>IFERROR(VLOOKUP($C17,'Proposed Rates'!$B:$J,AE$11,FALSE),0)</f>
        <v>0</v>
      </c>
      <c r="AF17" s="202">
        <f t="shared" si="15"/>
        <v>2000</v>
      </c>
      <c r="AG17" s="204">
        <f t="shared" si="16"/>
        <v>0</v>
      </c>
      <c r="AH17" s="38"/>
      <c r="AI17" s="205">
        <f t="shared" si="17"/>
        <v>0</v>
      </c>
      <c r="AJ17" s="206" t="str">
        <f t="shared" si="18"/>
        <v/>
      </c>
      <c r="AK17" s="37"/>
      <c r="AL17" s="218">
        <f>IFERROR(VLOOKUP($C17,'Proposed Rates'!$B:$J,AL$11,FALSE),0)</f>
        <v>0</v>
      </c>
      <c r="AM17" s="202">
        <f t="shared" si="19"/>
        <v>2000</v>
      </c>
      <c r="AN17" s="204">
        <f t="shared" ref="AN17:AN18" si="23">AL17*AM17</f>
        <v>0</v>
      </c>
      <c r="AO17" s="38"/>
      <c r="AP17" s="205">
        <f t="shared" si="21"/>
        <v>0</v>
      </c>
      <c r="AQ17" s="206" t="str">
        <f t="shared" si="22"/>
        <v/>
      </c>
      <c r="AR17" s="207"/>
    </row>
    <row r="18" spans="1:44" ht="12" customHeight="1" x14ac:dyDescent="0.2">
      <c r="A18" s="37"/>
      <c r="B18" s="208" t="str">
        <f>'Proposed Rates'!C128</f>
        <v>Rate Rider Calculation for Generic</v>
      </c>
      <c r="C18" s="199" t="str">
        <f t="shared" si="0"/>
        <v>General Service &lt; 50 kW.Rate Rider Calculation for Generic</v>
      </c>
      <c r="D18" s="200" t="s">
        <v>244</v>
      </c>
      <c r="E18" s="139"/>
      <c r="F18" s="218">
        <f>IFERROR(VLOOKUP($C18,'Proposed Rates'!$B:$J,F$11,FALSE),0)</f>
        <v>0</v>
      </c>
      <c r="G18" s="202">
        <f t="shared" si="1"/>
        <v>1</v>
      </c>
      <c r="H18" s="204">
        <f t="shared" si="2"/>
        <v>0</v>
      </c>
      <c r="I18" s="38"/>
      <c r="J18" s="218">
        <f>IFERROR(VLOOKUP($C18,'Proposed Rates'!$B:$J,J$11,FALSE),0)</f>
        <v>0</v>
      </c>
      <c r="K18" s="202">
        <f t="shared" si="3"/>
        <v>1</v>
      </c>
      <c r="L18" s="204">
        <f t="shared" si="4"/>
        <v>0</v>
      </c>
      <c r="M18" s="38"/>
      <c r="N18" s="205">
        <f t="shared" si="5"/>
        <v>0</v>
      </c>
      <c r="O18" s="206" t="str">
        <f t="shared" si="6"/>
        <v/>
      </c>
      <c r="P18" s="37"/>
      <c r="Q18" s="218">
        <f>IFERROR(VLOOKUP($C18,'Proposed Rates'!$B:$J,Q$11,FALSE),0)</f>
        <v>0</v>
      </c>
      <c r="R18" s="202">
        <f t="shared" si="7"/>
        <v>1</v>
      </c>
      <c r="S18" s="204">
        <f t="shared" si="8"/>
        <v>0</v>
      </c>
      <c r="T18" s="38"/>
      <c r="U18" s="205">
        <f t="shared" si="9"/>
        <v>0</v>
      </c>
      <c r="V18" s="206" t="str">
        <f t="shared" si="10"/>
        <v/>
      </c>
      <c r="W18" s="37"/>
      <c r="X18" s="218">
        <f>IFERROR(VLOOKUP($C18,'Proposed Rates'!$B:$J,X$11,FALSE),0)</f>
        <v>0</v>
      </c>
      <c r="Y18" s="202">
        <f t="shared" si="11"/>
        <v>1</v>
      </c>
      <c r="Z18" s="204">
        <f t="shared" si="12"/>
        <v>0</v>
      </c>
      <c r="AA18" s="38"/>
      <c r="AB18" s="205">
        <f t="shared" si="13"/>
        <v>0</v>
      </c>
      <c r="AC18" s="206" t="str">
        <f t="shared" si="14"/>
        <v/>
      </c>
      <c r="AD18" s="37"/>
      <c r="AE18" s="218">
        <f>IFERROR(VLOOKUP($C18,'Proposed Rates'!$B:$J,AE$11,FALSE),0)</f>
        <v>0</v>
      </c>
      <c r="AF18" s="202">
        <f t="shared" si="15"/>
        <v>1</v>
      </c>
      <c r="AG18" s="204">
        <f t="shared" si="16"/>
        <v>0</v>
      </c>
      <c r="AH18" s="38"/>
      <c r="AI18" s="205">
        <f t="shared" si="17"/>
        <v>0</v>
      </c>
      <c r="AJ18" s="206" t="str">
        <f t="shared" si="18"/>
        <v/>
      </c>
      <c r="AK18" s="37"/>
      <c r="AL18" s="218">
        <f>IFERROR(VLOOKUP($C18,'Proposed Rates'!$B:$J,AL$11,FALSE),0)</f>
        <v>0</v>
      </c>
      <c r="AM18" s="202">
        <f t="shared" si="19"/>
        <v>1</v>
      </c>
      <c r="AN18" s="204">
        <f t="shared" si="23"/>
        <v>0</v>
      </c>
      <c r="AO18" s="38"/>
      <c r="AP18" s="205">
        <f t="shared" si="21"/>
        <v>0</v>
      </c>
      <c r="AQ18" s="206" t="str">
        <f t="shared" si="22"/>
        <v/>
      </c>
      <c r="AR18" s="207"/>
    </row>
    <row r="19" spans="1:44" ht="12" customHeight="1" x14ac:dyDescent="0.2">
      <c r="A19" s="37"/>
      <c r="B19" s="139" t="s">
        <v>54</v>
      </c>
      <c r="C19" s="199" t="str">
        <f t="shared" si="0"/>
        <v>General Service &lt; 50 kW.Distribution Volumetric Rate</v>
      </c>
      <c r="D19" s="200" t="s">
        <v>246</v>
      </c>
      <c r="E19" s="139"/>
      <c r="F19" s="218">
        <f>IFERROR(VLOOKUP($C19,'Proposed Rates'!$B:$J,F$11,FALSE),0)</f>
        <v>3.0499999999999999E-2</v>
      </c>
      <c r="G19" s="202">
        <f t="shared" si="1"/>
        <v>2000</v>
      </c>
      <c r="H19" s="204">
        <f t="shared" si="2"/>
        <v>61</v>
      </c>
      <c r="I19" s="38"/>
      <c r="J19" s="218">
        <f>IFERROR(VLOOKUP($C19,'Proposed Rates'!$B:$J,J$11,FALSE),0)</f>
        <v>3.6400000000000002E-2</v>
      </c>
      <c r="K19" s="202">
        <f t="shared" si="3"/>
        <v>2000</v>
      </c>
      <c r="L19" s="204">
        <f t="shared" si="4"/>
        <v>72.8</v>
      </c>
      <c r="M19" s="38"/>
      <c r="N19" s="205">
        <f t="shared" si="5"/>
        <v>11.799999999999997</v>
      </c>
      <c r="O19" s="206">
        <f t="shared" si="6"/>
        <v>0.19344262295081963</v>
      </c>
      <c r="P19" s="37"/>
      <c r="Q19" s="218">
        <f>IFERROR(VLOOKUP($C19,'Proposed Rates'!$B:$J,Q$11,FALSE),0)</f>
        <v>3.9300000000000002E-2</v>
      </c>
      <c r="R19" s="202">
        <f t="shared" si="7"/>
        <v>2000</v>
      </c>
      <c r="S19" s="204">
        <f t="shared" si="8"/>
        <v>78.600000000000009</v>
      </c>
      <c r="T19" s="38"/>
      <c r="U19" s="205">
        <f t="shared" si="9"/>
        <v>5.8000000000000114</v>
      </c>
      <c r="V19" s="206">
        <f t="shared" si="10"/>
        <v>7.9670329670329831E-2</v>
      </c>
      <c r="W19" s="37"/>
      <c r="X19" s="218">
        <f>IFERROR(VLOOKUP($C19,'Proposed Rates'!$B:$J,X$11,FALSE),0)</f>
        <v>4.2000000000000003E-2</v>
      </c>
      <c r="Y19" s="202">
        <f t="shared" si="11"/>
        <v>2000</v>
      </c>
      <c r="Z19" s="204">
        <f t="shared" si="12"/>
        <v>84</v>
      </c>
      <c r="AA19" s="38"/>
      <c r="AB19" s="205">
        <f t="shared" si="13"/>
        <v>5.3999999999999915</v>
      </c>
      <c r="AC19" s="206">
        <f t="shared" si="14"/>
        <v>6.8702290076335756E-2</v>
      </c>
      <c r="AD19" s="37"/>
      <c r="AE19" s="218">
        <f>IFERROR(VLOOKUP($C19,'Proposed Rates'!$B:$J,AE$11,FALSE),0)</f>
        <v>4.4400000000000002E-2</v>
      </c>
      <c r="AF19" s="202">
        <f t="shared" si="15"/>
        <v>2000</v>
      </c>
      <c r="AG19" s="204">
        <f t="shared" si="16"/>
        <v>88.8</v>
      </c>
      <c r="AH19" s="38"/>
      <c r="AI19" s="205">
        <f t="shared" si="17"/>
        <v>4.7999999999999972</v>
      </c>
      <c r="AJ19" s="206">
        <f t="shared" si="18"/>
        <v>5.7142857142857106E-2</v>
      </c>
      <c r="AK19" s="37"/>
      <c r="AL19" s="218">
        <f>IFERROR(VLOOKUP($C19,'Proposed Rates'!$B:$J,AL$11,FALSE),0)</f>
        <v>4.65E-2</v>
      </c>
      <c r="AM19" s="202">
        <f t="shared" si="19"/>
        <v>2000</v>
      </c>
      <c r="AN19" s="204">
        <f t="shared" ref="AN19:AN28" si="24">AM19*AL19</f>
        <v>93</v>
      </c>
      <c r="AO19" s="38"/>
      <c r="AP19" s="205">
        <f t="shared" si="21"/>
        <v>4.2000000000000028</v>
      </c>
      <c r="AQ19" s="206">
        <f t="shared" si="22"/>
        <v>4.7297297297297328E-2</v>
      </c>
      <c r="AR19" s="207"/>
    </row>
    <row r="20" spans="1:44" ht="12" customHeight="1" x14ac:dyDescent="0.2">
      <c r="A20" s="37"/>
      <c r="B20" s="139" t="s">
        <v>247</v>
      </c>
      <c r="C20" s="199" t="str">
        <f t="shared" si="0"/>
        <v>General Service &lt; 50 kW.Smart Meter Disposition Rider</v>
      </c>
      <c r="D20" s="200" t="s">
        <v>246</v>
      </c>
      <c r="E20" s="139"/>
      <c r="F20" s="218">
        <f>IFERROR(VLOOKUP($C20,'Proposed Rates'!$B:$J,F$11,FALSE),0)</f>
        <v>0</v>
      </c>
      <c r="G20" s="202">
        <f t="shared" si="1"/>
        <v>2000</v>
      </c>
      <c r="H20" s="204">
        <f t="shared" si="2"/>
        <v>0</v>
      </c>
      <c r="I20" s="38"/>
      <c r="J20" s="218">
        <f>IFERROR(VLOOKUP($C20,'Proposed Rates'!$B:$J,J$11,FALSE),0)</f>
        <v>0</v>
      </c>
      <c r="K20" s="202">
        <f t="shared" si="3"/>
        <v>2000</v>
      </c>
      <c r="L20" s="204">
        <f t="shared" si="4"/>
        <v>0</v>
      </c>
      <c r="M20" s="38"/>
      <c r="N20" s="205">
        <f t="shared" si="5"/>
        <v>0</v>
      </c>
      <c r="O20" s="206" t="str">
        <f t="shared" si="6"/>
        <v/>
      </c>
      <c r="P20" s="37"/>
      <c r="Q20" s="218">
        <f>IFERROR(VLOOKUP($C20,'Proposed Rates'!$B:$J,Q$11,FALSE),0)</f>
        <v>0</v>
      </c>
      <c r="R20" s="202">
        <f t="shared" si="7"/>
        <v>2000</v>
      </c>
      <c r="S20" s="204">
        <f t="shared" si="8"/>
        <v>0</v>
      </c>
      <c r="T20" s="38"/>
      <c r="U20" s="205">
        <f t="shared" si="9"/>
        <v>0</v>
      </c>
      <c r="V20" s="206" t="str">
        <f t="shared" si="10"/>
        <v/>
      </c>
      <c r="W20" s="37"/>
      <c r="X20" s="218">
        <f>IFERROR(VLOOKUP($C20,'Proposed Rates'!$B:$J,X$11,FALSE),0)</f>
        <v>0</v>
      </c>
      <c r="Y20" s="202">
        <f t="shared" si="11"/>
        <v>2000</v>
      </c>
      <c r="Z20" s="204">
        <f t="shared" si="12"/>
        <v>0</v>
      </c>
      <c r="AA20" s="38"/>
      <c r="AB20" s="205">
        <f t="shared" si="13"/>
        <v>0</v>
      </c>
      <c r="AC20" s="206" t="str">
        <f t="shared" si="14"/>
        <v/>
      </c>
      <c r="AD20" s="37"/>
      <c r="AE20" s="218">
        <f>IFERROR(VLOOKUP($C20,'Proposed Rates'!$B:$J,AE$11,FALSE),0)</f>
        <v>0</v>
      </c>
      <c r="AF20" s="202">
        <f t="shared" si="15"/>
        <v>2000</v>
      </c>
      <c r="AG20" s="204">
        <f t="shared" si="16"/>
        <v>0</v>
      </c>
      <c r="AH20" s="38"/>
      <c r="AI20" s="205">
        <f t="shared" si="17"/>
        <v>0</v>
      </c>
      <c r="AJ20" s="206" t="str">
        <f t="shared" si="18"/>
        <v/>
      </c>
      <c r="AK20" s="37"/>
      <c r="AL20" s="218">
        <f>IFERROR(VLOOKUP($C20,'Proposed Rates'!$B:$J,AL$11,FALSE),0)</f>
        <v>0</v>
      </c>
      <c r="AM20" s="202">
        <f t="shared" si="19"/>
        <v>2000</v>
      </c>
      <c r="AN20" s="204">
        <f t="shared" si="24"/>
        <v>0</v>
      </c>
      <c r="AO20" s="38"/>
      <c r="AP20" s="205">
        <f t="shared" si="21"/>
        <v>0</v>
      </c>
      <c r="AQ20" s="206" t="str">
        <f t="shared" si="22"/>
        <v/>
      </c>
      <c r="AR20" s="207"/>
    </row>
    <row r="21" spans="1:44" ht="12" customHeight="1" x14ac:dyDescent="0.2">
      <c r="A21" s="37"/>
      <c r="B21" s="139" t="s">
        <v>179</v>
      </c>
      <c r="C21" s="199" t="str">
        <f t="shared" si="0"/>
        <v>General Service &lt; 50 kW.LRAM Rate Rider</v>
      </c>
      <c r="D21" s="200" t="s">
        <v>246</v>
      </c>
      <c r="E21" s="139"/>
      <c r="F21" s="218">
        <f>'Proposed Rates'!E78+'Proposed Rates'!E91</f>
        <v>6.9999999999999999E-4</v>
      </c>
      <c r="G21" s="202">
        <f t="shared" si="1"/>
        <v>2000</v>
      </c>
      <c r="H21" s="204">
        <f t="shared" si="2"/>
        <v>1.4</v>
      </c>
      <c r="I21" s="38"/>
      <c r="J21" s="218">
        <f>'Proposed Rates'!F78+'Proposed Rates'!F91</f>
        <v>4.0000000000000002E-4</v>
      </c>
      <c r="K21" s="202">
        <f t="shared" si="3"/>
        <v>2000</v>
      </c>
      <c r="L21" s="204">
        <f t="shared" si="4"/>
        <v>0.8</v>
      </c>
      <c r="M21" s="38"/>
      <c r="N21" s="205">
        <f t="shared" si="5"/>
        <v>-0.59999999999999987</v>
      </c>
      <c r="O21" s="206">
        <f t="shared" si="6"/>
        <v>-0.42857142857142849</v>
      </c>
      <c r="P21" s="37"/>
      <c r="Q21" s="218">
        <f>'Proposed Rates'!G78+'Proposed Rates'!G91</f>
        <v>0</v>
      </c>
      <c r="R21" s="202">
        <f t="shared" si="7"/>
        <v>2000</v>
      </c>
      <c r="S21" s="204">
        <f t="shared" si="8"/>
        <v>0</v>
      </c>
      <c r="T21" s="38"/>
      <c r="U21" s="205">
        <f t="shared" si="9"/>
        <v>-0.8</v>
      </c>
      <c r="V21" s="206">
        <f t="shared" si="10"/>
        <v>-1</v>
      </c>
      <c r="W21" s="37"/>
      <c r="X21" s="218">
        <f>IFERROR(VLOOKUP($C21,'Proposed Rates'!$B:$J,X$11,FALSE),0)</f>
        <v>0</v>
      </c>
      <c r="Y21" s="202">
        <f t="shared" si="11"/>
        <v>2000</v>
      </c>
      <c r="Z21" s="204">
        <f t="shared" si="12"/>
        <v>0</v>
      </c>
      <c r="AA21" s="38"/>
      <c r="AB21" s="205">
        <f t="shared" si="13"/>
        <v>0</v>
      </c>
      <c r="AC21" s="206" t="str">
        <f t="shared" si="14"/>
        <v/>
      </c>
      <c r="AD21" s="37"/>
      <c r="AE21" s="218">
        <f>IFERROR(VLOOKUP($C21,'Proposed Rates'!$B:$J,AE$11,FALSE),0)</f>
        <v>0</v>
      </c>
      <c r="AF21" s="202">
        <f t="shared" si="15"/>
        <v>2000</v>
      </c>
      <c r="AG21" s="204">
        <f t="shared" si="16"/>
        <v>0</v>
      </c>
      <c r="AH21" s="38"/>
      <c r="AI21" s="205">
        <f t="shared" si="17"/>
        <v>0</v>
      </c>
      <c r="AJ21" s="206" t="str">
        <f t="shared" si="18"/>
        <v/>
      </c>
      <c r="AK21" s="37"/>
      <c r="AL21" s="218">
        <f>IFERROR(VLOOKUP($C21,'Proposed Rates'!$B:$J,AL$11,FALSE),0)</f>
        <v>0</v>
      </c>
      <c r="AM21" s="202">
        <f t="shared" si="19"/>
        <v>2000</v>
      </c>
      <c r="AN21" s="204">
        <f t="shared" si="24"/>
        <v>0</v>
      </c>
      <c r="AO21" s="38"/>
      <c r="AP21" s="205">
        <f t="shared" si="21"/>
        <v>0</v>
      </c>
      <c r="AQ21" s="206" t="str">
        <f t="shared" si="22"/>
        <v/>
      </c>
      <c r="AR21" s="207"/>
    </row>
    <row r="22" spans="1:44" ht="12" customHeight="1" x14ac:dyDescent="0.2">
      <c r="A22" s="37"/>
      <c r="B22" s="208" t="s">
        <v>175</v>
      </c>
      <c r="C22" s="199" t="str">
        <f t="shared" si="0"/>
        <v>General Service &lt; 50 kW.Deferral/Variance Account Disposition Rate Rider Group 2</v>
      </c>
      <c r="D22" s="200" t="s">
        <v>246</v>
      </c>
      <c r="E22" s="139"/>
      <c r="F22" s="218">
        <f>IFERROR(VLOOKUP($C22,'Proposed Rates'!$B:$J,F$11,FALSE),0)</f>
        <v>0</v>
      </c>
      <c r="G22" s="202">
        <f t="shared" si="1"/>
        <v>2000</v>
      </c>
      <c r="H22" s="204">
        <f t="shared" si="2"/>
        <v>0</v>
      </c>
      <c r="I22" s="38"/>
      <c r="J22" s="218">
        <f>IFERROR(VLOOKUP($C22,'Proposed Rates'!$B:$J,J$11,FALSE),0)</f>
        <v>-5.9999999999999995E-4</v>
      </c>
      <c r="K22" s="202">
        <f t="shared" si="3"/>
        <v>2000</v>
      </c>
      <c r="L22" s="204">
        <f t="shared" si="4"/>
        <v>-1.2</v>
      </c>
      <c r="M22" s="38"/>
      <c r="N22" s="205">
        <f t="shared" si="5"/>
        <v>-1.2</v>
      </c>
      <c r="O22" s="206" t="str">
        <f t="shared" si="6"/>
        <v/>
      </c>
      <c r="P22" s="37"/>
      <c r="Q22" s="218">
        <f>IFERROR(VLOOKUP($C22,'Proposed Rates'!$B:$J,Q$11,FALSE),0)</f>
        <v>0</v>
      </c>
      <c r="R22" s="202">
        <f t="shared" si="7"/>
        <v>2000</v>
      </c>
      <c r="S22" s="204">
        <f t="shared" si="8"/>
        <v>0</v>
      </c>
      <c r="T22" s="38"/>
      <c r="U22" s="205">
        <f t="shared" si="9"/>
        <v>1.2</v>
      </c>
      <c r="V22" s="206">
        <f t="shared" si="10"/>
        <v>-1</v>
      </c>
      <c r="W22" s="37"/>
      <c r="X22" s="218">
        <f>IFERROR(VLOOKUP($C22,'Proposed Rates'!$B:$J,X$11,FALSE),0)</f>
        <v>0</v>
      </c>
      <c r="Y22" s="202">
        <f t="shared" si="11"/>
        <v>2000</v>
      </c>
      <c r="Z22" s="204">
        <f t="shared" si="12"/>
        <v>0</v>
      </c>
      <c r="AA22" s="38"/>
      <c r="AB22" s="205">
        <f t="shared" si="13"/>
        <v>0</v>
      </c>
      <c r="AC22" s="206" t="str">
        <f t="shared" si="14"/>
        <v/>
      </c>
      <c r="AD22" s="37"/>
      <c r="AE22" s="218">
        <f>IFERROR(VLOOKUP($C22,'Proposed Rates'!$B:$J,AE$11,FALSE),0)</f>
        <v>0</v>
      </c>
      <c r="AF22" s="202">
        <f t="shared" si="15"/>
        <v>2000</v>
      </c>
      <c r="AG22" s="204">
        <f t="shared" si="16"/>
        <v>0</v>
      </c>
      <c r="AH22" s="38"/>
      <c r="AI22" s="205">
        <f t="shared" si="17"/>
        <v>0</v>
      </c>
      <c r="AJ22" s="206" t="str">
        <f t="shared" si="18"/>
        <v/>
      </c>
      <c r="AK22" s="37"/>
      <c r="AL22" s="218">
        <f>IFERROR(VLOOKUP($C22,'Proposed Rates'!$B:$J,AL$11,FALSE),0)</f>
        <v>0</v>
      </c>
      <c r="AM22" s="202">
        <f t="shared" si="19"/>
        <v>2000</v>
      </c>
      <c r="AN22" s="204">
        <f t="shared" si="24"/>
        <v>0</v>
      </c>
      <c r="AO22" s="38"/>
      <c r="AP22" s="205">
        <f t="shared" si="21"/>
        <v>0</v>
      </c>
      <c r="AQ22" s="206" t="str">
        <f t="shared" si="22"/>
        <v/>
      </c>
      <c r="AR22" s="207"/>
    </row>
    <row r="23" spans="1:44" ht="12" customHeight="1" x14ac:dyDescent="0.2">
      <c r="A23" s="37"/>
      <c r="B23" s="208"/>
      <c r="C23" s="199" t="str">
        <f t="shared" si="0"/>
        <v>General Service &lt; 50 kW.</v>
      </c>
      <c r="D23" s="200"/>
      <c r="E23" s="139"/>
      <c r="F23" s="218">
        <f>IFERROR(VLOOKUP($C23,'Proposed Rates'!$B:$J,F$11,FALSE),0)</f>
        <v>0</v>
      </c>
      <c r="G23" s="202">
        <f t="shared" si="1"/>
        <v>0</v>
      </c>
      <c r="H23" s="204">
        <f t="shared" si="2"/>
        <v>0</v>
      </c>
      <c r="I23" s="38"/>
      <c r="J23" s="218">
        <f>IFERROR(VLOOKUP($C23,'Proposed Rates'!$B:$J,J$11,FALSE),0)</f>
        <v>0</v>
      </c>
      <c r="K23" s="202">
        <f t="shared" si="3"/>
        <v>0</v>
      </c>
      <c r="L23" s="204">
        <f t="shared" si="4"/>
        <v>0</v>
      </c>
      <c r="M23" s="38"/>
      <c r="N23" s="205">
        <f t="shared" si="5"/>
        <v>0</v>
      </c>
      <c r="O23" s="206" t="str">
        <f t="shared" si="6"/>
        <v/>
      </c>
      <c r="P23" s="37"/>
      <c r="Q23" s="218">
        <f>IFERROR(VLOOKUP($C23,'Proposed Rates'!$B:$J,Q$11,FALSE),0)</f>
        <v>0</v>
      </c>
      <c r="R23" s="202">
        <f t="shared" si="7"/>
        <v>0</v>
      </c>
      <c r="S23" s="204">
        <f t="shared" si="8"/>
        <v>0</v>
      </c>
      <c r="T23" s="38"/>
      <c r="U23" s="205">
        <f t="shared" si="9"/>
        <v>0</v>
      </c>
      <c r="V23" s="206" t="str">
        <f t="shared" si="10"/>
        <v/>
      </c>
      <c r="W23" s="37"/>
      <c r="X23" s="218">
        <f>IFERROR(VLOOKUP($C23,'Proposed Rates'!$B:$J,X$11,FALSE),0)</f>
        <v>0</v>
      </c>
      <c r="Y23" s="202">
        <f t="shared" si="11"/>
        <v>0</v>
      </c>
      <c r="Z23" s="204">
        <f t="shared" si="12"/>
        <v>0</v>
      </c>
      <c r="AA23" s="38"/>
      <c r="AB23" s="205">
        <f t="shared" si="13"/>
        <v>0</v>
      </c>
      <c r="AC23" s="206" t="str">
        <f t="shared" si="14"/>
        <v/>
      </c>
      <c r="AD23" s="37"/>
      <c r="AE23" s="218">
        <f>IFERROR(VLOOKUP($C23,'Proposed Rates'!$B:$J,AE$11,FALSE),0)</f>
        <v>0</v>
      </c>
      <c r="AF23" s="202">
        <f t="shared" si="15"/>
        <v>0</v>
      </c>
      <c r="AG23" s="204">
        <f t="shared" si="16"/>
        <v>0</v>
      </c>
      <c r="AH23" s="38"/>
      <c r="AI23" s="205">
        <f t="shared" si="17"/>
        <v>0</v>
      </c>
      <c r="AJ23" s="206" t="str">
        <f t="shared" si="18"/>
        <v/>
      </c>
      <c r="AK23" s="37"/>
      <c r="AL23" s="218">
        <f>IFERROR(VLOOKUP($C23,'Proposed Rates'!$B:$J,AL$11,FALSE),0)</f>
        <v>0</v>
      </c>
      <c r="AM23" s="202">
        <f t="shared" si="19"/>
        <v>0</v>
      </c>
      <c r="AN23" s="204">
        <f t="shared" si="24"/>
        <v>0</v>
      </c>
      <c r="AO23" s="38"/>
      <c r="AP23" s="205">
        <f t="shared" si="21"/>
        <v>0</v>
      </c>
      <c r="AQ23" s="206" t="str">
        <f t="shared" si="22"/>
        <v/>
      </c>
      <c r="AR23" s="207"/>
    </row>
    <row r="24" spans="1:44" ht="12" customHeight="1" x14ac:dyDescent="0.2">
      <c r="A24" s="37"/>
      <c r="B24" s="208"/>
      <c r="C24" s="199" t="str">
        <f t="shared" si="0"/>
        <v>General Service &lt; 50 kW.</v>
      </c>
      <c r="D24" s="200"/>
      <c r="E24" s="139"/>
      <c r="F24" s="218">
        <f>IFERROR(VLOOKUP($C24,'Proposed Rates'!$B:$J,F$11,FALSE),0)</f>
        <v>0</v>
      </c>
      <c r="G24" s="202">
        <f t="shared" si="1"/>
        <v>0</v>
      </c>
      <c r="H24" s="204">
        <f t="shared" si="2"/>
        <v>0</v>
      </c>
      <c r="I24" s="38"/>
      <c r="J24" s="218">
        <f>IFERROR(VLOOKUP($C24,'Proposed Rates'!$B:$J,J$11,FALSE),0)</f>
        <v>0</v>
      </c>
      <c r="K24" s="202">
        <f t="shared" si="3"/>
        <v>0</v>
      </c>
      <c r="L24" s="204">
        <f t="shared" si="4"/>
        <v>0</v>
      </c>
      <c r="M24" s="38"/>
      <c r="N24" s="205">
        <f t="shared" si="5"/>
        <v>0</v>
      </c>
      <c r="O24" s="206" t="str">
        <f t="shared" si="6"/>
        <v/>
      </c>
      <c r="P24" s="37"/>
      <c r="Q24" s="218">
        <f>IFERROR(VLOOKUP($C24,'Proposed Rates'!$B:$J,Q$11,FALSE),0)</f>
        <v>0</v>
      </c>
      <c r="R24" s="202">
        <f t="shared" si="7"/>
        <v>0</v>
      </c>
      <c r="S24" s="204">
        <f t="shared" si="8"/>
        <v>0</v>
      </c>
      <c r="T24" s="38"/>
      <c r="U24" s="205">
        <f t="shared" si="9"/>
        <v>0</v>
      </c>
      <c r="V24" s="206" t="str">
        <f t="shared" si="10"/>
        <v/>
      </c>
      <c r="W24" s="37"/>
      <c r="X24" s="218">
        <f>IFERROR(VLOOKUP($C24,'Proposed Rates'!$B:$J,X$11,FALSE),0)</f>
        <v>0</v>
      </c>
      <c r="Y24" s="202">
        <f t="shared" si="11"/>
        <v>0</v>
      </c>
      <c r="Z24" s="204">
        <f t="shared" si="12"/>
        <v>0</v>
      </c>
      <c r="AA24" s="38"/>
      <c r="AB24" s="205">
        <f t="shared" si="13"/>
        <v>0</v>
      </c>
      <c r="AC24" s="206" t="str">
        <f t="shared" si="14"/>
        <v/>
      </c>
      <c r="AD24" s="37"/>
      <c r="AE24" s="218">
        <f>IFERROR(VLOOKUP($C24,'Proposed Rates'!$B:$J,AE$11,FALSE),0)</f>
        <v>0</v>
      </c>
      <c r="AF24" s="202">
        <f t="shared" si="15"/>
        <v>0</v>
      </c>
      <c r="AG24" s="204">
        <f t="shared" si="16"/>
        <v>0</v>
      </c>
      <c r="AH24" s="38"/>
      <c r="AI24" s="205">
        <f t="shared" si="17"/>
        <v>0</v>
      </c>
      <c r="AJ24" s="206" t="str">
        <f t="shared" si="18"/>
        <v/>
      </c>
      <c r="AK24" s="37"/>
      <c r="AL24" s="218">
        <f>IFERROR(VLOOKUP($C24,'Proposed Rates'!$B:$J,AL$11,FALSE),0)</f>
        <v>0</v>
      </c>
      <c r="AM24" s="202">
        <f t="shared" si="19"/>
        <v>0</v>
      </c>
      <c r="AN24" s="204">
        <f t="shared" si="24"/>
        <v>0</v>
      </c>
      <c r="AO24" s="38"/>
      <c r="AP24" s="205">
        <f t="shared" si="21"/>
        <v>0</v>
      </c>
      <c r="AQ24" s="206" t="str">
        <f t="shared" si="22"/>
        <v/>
      </c>
      <c r="AR24" s="207"/>
    </row>
    <row r="25" spans="1:44" ht="12" customHeight="1" x14ac:dyDescent="0.2">
      <c r="A25" s="37"/>
      <c r="B25" s="208"/>
      <c r="C25" s="199" t="str">
        <f t="shared" si="0"/>
        <v>General Service &lt; 50 kW.</v>
      </c>
      <c r="D25" s="200"/>
      <c r="E25" s="139"/>
      <c r="F25" s="218">
        <f>IFERROR(VLOOKUP($C25,'Proposed Rates'!$B:$J,F$11,FALSE),0)</f>
        <v>0</v>
      </c>
      <c r="G25" s="202">
        <f t="shared" si="1"/>
        <v>0</v>
      </c>
      <c r="H25" s="204">
        <f t="shared" si="2"/>
        <v>0</v>
      </c>
      <c r="I25" s="38"/>
      <c r="J25" s="218">
        <f>IFERROR(VLOOKUP($C25,'Proposed Rates'!$B:$J,J$11,FALSE),0)</f>
        <v>0</v>
      </c>
      <c r="K25" s="202">
        <f t="shared" si="3"/>
        <v>0</v>
      </c>
      <c r="L25" s="204">
        <f t="shared" si="4"/>
        <v>0</v>
      </c>
      <c r="M25" s="38"/>
      <c r="N25" s="205">
        <f t="shared" si="5"/>
        <v>0</v>
      </c>
      <c r="O25" s="206" t="str">
        <f t="shared" si="6"/>
        <v/>
      </c>
      <c r="P25" s="37"/>
      <c r="Q25" s="218">
        <f>IFERROR(VLOOKUP($C25,'Proposed Rates'!$B:$J,Q$11,FALSE),0)</f>
        <v>0</v>
      </c>
      <c r="R25" s="202">
        <f t="shared" si="7"/>
        <v>0</v>
      </c>
      <c r="S25" s="204">
        <f t="shared" si="8"/>
        <v>0</v>
      </c>
      <c r="T25" s="38"/>
      <c r="U25" s="205">
        <f t="shared" si="9"/>
        <v>0</v>
      </c>
      <c r="V25" s="206" t="str">
        <f t="shared" si="10"/>
        <v/>
      </c>
      <c r="W25" s="37"/>
      <c r="X25" s="218">
        <f>IFERROR(VLOOKUP($C25,'Proposed Rates'!$B:$J,X$11,FALSE),0)</f>
        <v>0</v>
      </c>
      <c r="Y25" s="202">
        <f t="shared" si="11"/>
        <v>0</v>
      </c>
      <c r="Z25" s="204">
        <f t="shared" si="12"/>
        <v>0</v>
      </c>
      <c r="AA25" s="38"/>
      <c r="AB25" s="205">
        <f t="shared" si="13"/>
        <v>0</v>
      </c>
      <c r="AC25" s="206" t="str">
        <f t="shared" si="14"/>
        <v/>
      </c>
      <c r="AD25" s="37"/>
      <c r="AE25" s="218">
        <f>IFERROR(VLOOKUP($C25,'Proposed Rates'!$B:$J,AE$11,FALSE),0)</f>
        <v>0</v>
      </c>
      <c r="AF25" s="202">
        <f t="shared" si="15"/>
        <v>0</v>
      </c>
      <c r="AG25" s="204">
        <f t="shared" si="16"/>
        <v>0</v>
      </c>
      <c r="AH25" s="38"/>
      <c r="AI25" s="205">
        <f t="shared" si="17"/>
        <v>0</v>
      </c>
      <c r="AJ25" s="206" t="str">
        <f t="shared" si="18"/>
        <v/>
      </c>
      <c r="AK25" s="37"/>
      <c r="AL25" s="218">
        <f>IFERROR(VLOOKUP($C25,'Proposed Rates'!$B:$J,AL$11,FALSE),0)</f>
        <v>0</v>
      </c>
      <c r="AM25" s="202">
        <f t="shared" si="19"/>
        <v>0</v>
      </c>
      <c r="AN25" s="204">
        <f t="shared" si="24"/>
        <v>0</v>
      </c>
      <c r="AO25" s="38"/>
      <c r="AP25" s="205">
        <f t="shared" si="21"/>
        <v>0</v>
      </c>
      <c r="AQ25" s="206" t="str">
        <f t="shared" si="22"/>
        <v/>
      </c>
      <c r="AR25" s="207"/>
    </row>
    <row r="26" spans="1:44" ht="12" customHeight="1" x14ac:dyDescent="0.2">
      <c r="A26" s="37"/>
      <c r="B26" s="208"/>
      <c r="C26" s="199" t="str">
        <f t="shared" si="0"/>
        <v>General Service &lt; 50 kW.</v>
      </c>
      <c r="D26" s="200"/>
      <c r="E26" s="139"/>
      <c r="F26" s="218">
        <f>IFERROR(VLOOKUP($C26,'Proposed Rates'!$B:$J,F$11,FALSE),0)</f>
        <v>0</v>
      </c>
      <c r="G26" s="202">
        <f t="shared" si="1"/>
        <v>0</v>
      </c>
      <c r="H26" s="204">
        <f t="shared" si="2"/>
        <v>0</v>
      </c>
      <c r="I26" s="38"/>
      <c r="J26" s="218">
        <f>IFERROR(VLOOKUP($C26,'Proposed Rates'!$B:$J,J$11,FALSE),0)</f>
        <v>0</v>
      </c>
      <c r="K26" s="202">
        <f t="shared" si="3"/>
        <v>0</v>
      </c>
      <c r="L26" s="204">
        <f t="shared" si="4"/>
        <v>0</v>
      </c>
      <c r="M26" s="38"/>
      <c r="N26" s="205">
        <f t="shared" si="5"/>
        <v>0</v>
      </c>
      <c r="O26" s="206" t="str">
        <f t="shared" si="6"/>
        <v/>
      </c>
      <c r="P26" s="37"/>
      <c r="Q26" s="218">
        <f>IFERROR(VLOOKUP($C26,'Proposed Rates'!$B:$J,Q$11,FALSE),0)</f>
        <v>0</v>
      </c>
      <c r="R26" s="202">
        <f t="shared" si="7"/>
        <v>0</v>
      </c>
      <c r="S26" s="204">
        <f t="shared" si="8"/>
        <v>0</v>
      </c>
      <c r="T26" s="38"/>
      <c r="U26" s="205">
        <f t="shared" si="9"/>
        <v>0</v>
      </c>
      <c r="V26" s="206" t="str">
        <f t="shared" si="10"/>
        <v/>
      </c>
      <c r="W26" s="37"/>
      <c r="X26" s="218">
        <f>IFERROR(VLOOKUP($C26,'Proposed Rates'!$B:$J,X$11,FALSE),0)</f>
        <v>0</v>
      </c>
      <c r="Y26" s="202">
        <f t="shared" si="11"/>
        <v>0</v>
      </c>
      <c r="Z26" s="204">
        <f t="shared" si="12"/>
        <v>0</v>
      </c>
      <c r="AA26" s="38"/>
      <c r="AB26" s="205">
        <f t="shared" si="13"/>
        <v>0</v>
      </c>
      <c r="AC26" s="206" t="str">
        <f t="shared" si="14"/>
        <v/>
      </c>
      <c r="AD26" s="37"/>
      <c r="AE26" s="218">
        <f>IFERROR(VLOOKUP($C26,'Proposed Rates'!$B:$J,AE$11,FALSE),0)</f>
        <v>0</v>
      </c>
      <c r="AF26" s="202">
        <f t="shared" si="15"/>
        <v>0</v>
      </c>
      <c r="AG26" s="204">
        <f t="shared" si="16"/>
        <v>0</v>
      </c>
      <c r="AH26" s="38"/>
      <c r="AI26" s="205">
        <f t="shared" si="17"/>
        <v>0</v>
      </c>
      <c r="AJ26" s="206" t="str">
        <f t="shared" si="18"/>
        <v/>
      </c>
      <c r="AK26" s="37"/>
      <c r="AL26" s="218">
        <f>IFERROR(VLOOKUP($C26,'Proposed Rates'!$B:$J,AL$11,FALSE),0)</f>
        <v>0</v>
      </c>
      <c r="AM26" s="202">
        <f t="shared" si="19"/>
        <v>0</v>
      </c>
      <c r="AN26" s="204">
        <f t="shared" si="24"/>
        <v>0</v>
      </c>
      <c r="AO26" s="38"/>
      <c r="AP26" s="205">
        <f t="shared" si="21"/>
        <v>0</v>
      </c>
      <c r="AQ26" s="206" t="str">
        <f t="shared" si="22"/>
        <v/>
      </c>
      <c r="AR26" s="207"/>
    </row>
    <row r="27" spans="1:44" ht="12" customHeight="1" x14ac:dyDescent="0.2">
      <c r="A27" s="37"/>
      <c r="B27" s="208"/>
      <c r="C27" s="199" t="str">
        <f t="shared" si="0"/>
        <v>General Service &lt; 50 kW.</v>
      </c>
      <c r="D27" s="200"/>
      <c r="E27" s="139"/>
      <c r="F27" s="218">
        <f>IFERROR(VLOOKUP($C27,'Proposed Rates'!$B:$J,F$11,FALSE),0)</f>
        <v>0</v>
      </c>
      <c r="G27" s="202">
        <f t="shared" si="1"/>
        <v>0</v>
      </c>
      <c r="H27" s="204">
        <f t="shared" si="2"/>
        <v>0</v>
      </c>
      <c r="I27" s="38"/>
      <c r="J27" s="218">
        <f>IFERROR(VLOOKUP($C27,'Proposed Rates'!$B:$J,J$11,FALSE),0)</f>
        <v>0</v>
      </c>
      <c r="K27" s="202">
        <f t="shared" si="3"/>
        <v>0</v>
      </c>
      <c r="L27" s="204">
        <f t="shared" si="4"/>
        <v>0</v>
      </c>
      <c r="M27" s="38"/>
      <c r="N27" s="205">
        <f t="shared" si="5"/>
        <v>0</v>
      </c>
      <c r="O27" s="206" t="str">
        <f t="shared" si="6"/>
        <v/>
      </c>
      <c r="P27" s="37"/>
      <c r="Q27" s="218">
        <f>IFERROR(VLOOKUP($C27,'Proposed Rates'!$B:$J,Q$11,FALSE),0)</f>
        <v>0</v>
      </c>
      <c r="R27" s="202">
        <f t="shared" si="7"/>
        <v>0</v>
      </c>
      <c r="S27" s="204">
        <f t="shared" si="8"/>
        <v>0</v>
      </c>
      <c r="T27" s="38"/>
      <c r="U27" s="205">
        <f t="shared" si="9"/>
        <v>0</v>
      </c>
      <c r="V27" s="206" t="str">
        <f t="shared" si="10"/>
        <v/>
      </c>
      <c r="W27" s="37"/>
      <c r="X27" s="218">
        <f>IFERROR(VLOOKUP($C27,'Proposed Rates'!$B:$J,X$11,FALSE),0)</f>
        <v>0</v>
      </c>
      <c r="Y27" s="202">
        <f t="shared" si="11"/>
        <v>0</v>
      </c>
      <c r="Z27" s="204">
        <f t="shared" si="12"/>
        <v>0</v>
      </c>
      <c r="AA27" s="38"/>
      <c r="AB27" s="205">
        <f t="shared" si="13"/>
        <v>0</v>
      </c>
      <c r="AC27" s="206" t="str">
        <f t="shared" si="14"/>
        <v/>
      </c>
      <c r="AD27" s="37"/>
      <c r="AE27" s="218">
        <f>IFERROR(VLOOKUP($C27,'Proposed Rates'!$B:$J,AE$11,FALSE),0)</f>
        <v>0</v>
      </c>
      <c r="AF27" s="202">
        <f t="shared" si="15"/>
        <v>0</v>
      </c>
      <c r="AG27" s="204">
        <f t="shared" si="16"/>
        <v>0</v>
      </c>
      <c r="AH27" s="38"/>
      <c r="AI27" s="205">
        <f t="shared" si="17"/>
        <v>0</v>
      </c>
      <c r="AJ27" s="206" t="str">
        <f t="shared" si="18"/>
        <v/>
      </c>
      <c r="AK27" s="37"/>
      <c r="AL27" s="218">
        <f>IFERROR(VLOOKUP($C27,'Proposed Rates'!$B:$J,AL$11,FALSE),0)</f>
        <v>0</v>
      </c>
      <c r="AM27" s="202">
        <f t="shared" si="19"/>
        <v>0</v>
      </c>
      <c r="AN27" s="204">
        <f t="shared" si="24"/>
        <v>0</v>
      </c>
      <c r="AO27" s="38"/>
      <c r="AP27" s="205">
        <f t="shared" si="21"/>
        <v>0</v>
      </c>
      <c r="AQ27" s="206" t="str">
        <f t="shared" si="22"/>
        <v/>
      </c>
      <c r="AR27" s="207"/>
    </row>
    <row r="28" spans="1:44" ht="12" customHeight="1" x14ac:dyDescent="0.2">
      <c r="A28" s="37"/>
      <c r="B28" s="208"/>
      <c r="C28" s="199" t="str">
        <f t="shared" si="0"/>
        <v>General Service &lt; 50 kW.</v>
      </c>
      <c r="D28" s="200"/>
      <c r="E28" s="139"/>
      <c r="F28" s="218">
        <f>IFERROR(VLOOKUP($C28,'Proposed Rates'!$B:$J,F$11,FALSE),0)</f>
        <v>0</v>
      </c>
      <c r="G28" s="202">
        <f t="shared" si="1"/>
        <v>0</v>
      </c>
      <c r="H28" s="204">
        <f t="shared" si="2"/>
        <v>0</v>
      </c>
      <c r="I28" s="38"/>
      <c r="J28" s="218">
        <f>IFERROR(VLOOKUP($C28,'Proposed Rates'!$B:$J,J$11,FALSE),0)</f>
        <v>0</v>
      </c>
      <c r="K28" s="202">
        <f t="shared" si="3"/>
        <v>0</v>
      </c>
      <c r="L28" s="204">
        <f t="shared" si="4"/>
        <v>0</v>
      </c>
      <c r="M28" s="38"/>
      <c r="N28" s="205">
        <f t="shared" si="5"/>
        <v>0</v>
      </c>
      <c r="O28" s="206" t="str">
        <f t="shared" si="6"/>
        <v/>
      </c>
      <c r="P28" s="37"/>
      <c r="Q28" s="218">
        <f>IFERROR(VLOOKUP($C28,'Proposed Rates'!$B:$J,Q$11,FALSE),0)</f>
        <v>0</v>
      </c>
      <c r="R28" s="202">
        <f t="shared" si="7"/>
        <v>0</v>
      </c>
      <c r="S28" s="204">
        <f t="shared" si="8"/>
        <v>0</v>
      </c>
      <c r="T28" s="38"/>
      <c r="U28" s="205">
        <f t="shared" si="9"/>
        <v>0</v>
      </c>
      <c r="V28" s="206" t="str">
        <f t="shared" si="10"/>
        <v/>
      </c>
      <c r="W28" s="37"/>
      <c r="X28" s="218">
        <f>IFERROR(VLOOKUP($C28,'Proposed Rates'!$B:$J,X$11,FALSE),0)</f>
        <v>0</v>
      </c>
      <c r="Y28" s="202">
        <f t="shared" si="11"/>
        <v>0</v>
      </c>
      <c r="Z28" s="204">
        <f t="shared" si="12"/>
        <v>0</v>
      </c>
      <c r="AA28" s="38"/>
      <c r="AB28" s="205">
        <f t="shared" si="13"/>
        <v>0</v>
      </c>
      <c r="AC28" s="206" t="str">
        <f t="shared" si="14"/>
        <v/>
      </c>
      <c r="AD28" s="37"/>
      <c r="AE28" s="218">
        <f>IFERROR(VLOOKUP($C28,'Proposed Rates'!$B:$J,AE$11,FALSE),0)</f>
        <v>0</v>
      </c>
      <c r="AF28" s="202">
        <f t="shared" si="15"/>
        <v>0</v>
      </c>
      <c r="AG28" s="204">
        <f t="shared" si="16"/>
        <v>0</v>
      </c>
      <c r="AH28" s="38"/>
      <c r="AI28" s="205">
        <f t="shared" si="17"/>
        <v>0</v>
      </c>
      <c r="AJ28" s="206" t="str">
        <f t="shared" si="18"/>
        <v/>
      </c>
      <c r="AK28" s="37"/>
      <c r="AL28" s="218">
        <f>IFERROR(VLOOKUP($C28,'Proposed Rates'!$B:$J,AL$11,FALSE),0)</f>
        <v>0</v>
      </c>
      <c r="AM28" s="202">
        <f t="shared" si="19"/>
        <v>0</v>
      </c>
      <c r="AN28" s="204">
        <f t="shared" si="24"/>
        <v>0</v>
      </c>
      <c r="AO28" s="38"/>
      <c r="AP28" s="205">
        <f t="shared" si="21"/>
        <v>0</v>
      </c>
      <c r="AQ28" s="206" t="str">
        <f t="shared" si="22"/>
        <v/>
      </c>
      <c r="AR28" s="207"/>
    </row>
    <row r="29" spans="1:44" ht="12" customHeight="1" x14ac:dyDescent="0.2">
      <c r="A29" s="125"/>
      <c r="B29" s="209" t="s">
        <v>248</v>
      </c>
      <c r="C29" s="210"/>
      <c r="D29" s="210"/>
      <c r="E29" s="210"/>
      <c r="F29" s="211"/>
      <c r="G29" s="304"/>
      <c r="H29" s="213">
        <f>SUM(H15:H28)</f>
        <v>85.93</v>
      </c>
      <c r="I29" s="214"/>
      <c r="J29" s="211"/>
      <c r="K29" s="304"/>
      <c r="L29" s="306">
        <f>SUM(L15:L28)</f>
        <v>100.5</v>
      </c>
      <c r="M29" s="214"/>
      <c r="N29" s="215">
        <f t="shared" si="5"/>
        <v>14.569999999999993</v>
      </c>
      <c r="O29" s="216">
        <f t="shared" si="6"/>
        <v>0.16955661585011048</v>
      </c>
      <c r="P29" s="125"/>
      <c r="Q29" s="211"/>
      <c r="R29" s="304"/>
      <c r="S29" s="213">
        <f>SUM(S15:S28)</f>
        <v>108.92000000000002</v>
      </c>
      <c r="T29" s="214"/>
      <c r="U29" s="215">
        <f t="shared" si="9"/>
        <v>8.4200000000000159</v>
      </c>
      <c r="V29" s="216">
        <f t="shared" si="10"/>
        <v>8.3781094527363348E-2</v>
      </c>
      <c r="W29" s="125"/>
      <c r="X29" s="211"/>
      <c r="Y29" s="304"/>
      <c r="Z29" s="213">
        <f>SUM(Z15:Z28)</f>
        <v>116.42</v>
      </c>
      <c r="AA29" s="214"/>
      <c r="AB29" s="215">
        <f t="shared" si="13"/>
        <v>7.4999999999999858</v>
      </c>
      <c r="AC29" s="216">
        <f t="shared" si="14"/>
        <v>6.8857877341167689E-2</v>
      </c>
      <c r="AD29" s="125"/>
      <c r="AE29" s="211"/>
      <c r="AF29" s="304"/>
      <c r="AG29" s="213">
        <f>SUM(AG15:AG28)</f>
        <v>123.03999999999999</v>
      </c>
      <c r="AH29" s="214"/>
      <c r="AI29" s="215">
        <f t="shared" si="17"/>
        <v>6.6199999999999903</v>
      </c>
      <c r="AJ29" s="216">
        <f t="shared" si="18"/>
        <v>5.686308194468296E-2</v>
      </c>
      <c r="AK29" s="125"/>
      <c r="AL29" s="211"/>
      <c r="AM29" s="304"/>
      <c r="AN29" s="213">
        <f>SUM(AN15:AN28)</f>
        <v>128.84</v>
      </c>
      <c r="AO29" s="214"/>
      <c r="AP29" s="215">
        <f t="shared" si="21"/>
        <v>5.8000000000000114</v>
      </c>
      <c r="AQ29" s="216">
        <f t="shared" si="22"/>
        <v>4.7139141742522851E-2</v>
      </c>
      <c r="AR29" s="217"/>
    </row>
    <row r="30" spans="1:44" ht="12" customHeight="1" x14ac:dyDescent="0.2">
      <c r="A30" s="37"/>
      <c r="B30" s="208" t="s">
        <v>172</v>
      </c>
      <c r="C30" s="199" t="str">
        <f t="shared" ref="C30:C36" si="25">D$6&amp;"."&amp;B30</f>
        <v>General Service &lt; 50 kW.DVA Disposition Rate Rider Group 1 -2025</v>
      </c>
      <c r="D30" s="200" t="s">
        <v>246</v>
      </c>
      <c r="E30" s="139"/>
      <c r="F30" s="218">
        <f>IFERROR(VLOOKUP($C30,'Proposed Rates'!$B:$J,F$11,FALSE),0)</f>
        <v>0</v>
      </c>
      <c r="G30" s="202">
        <f t="shared" ref="G30:G33" si="26">IF($D30="Monthly",1,IF($D30="per KWH",$F$10,0))</f>
        <v>2000</v>
      </c>
      <c r="H30" s="204">
        <f t="shared" ref="H30:H36" si="27">G30*F30</f>
        <v>0</v>
      </c>
      <c r="I30" s="38"/>
      <c r="J30" s="218">
        <f>IFERROR(VLOOKUP($C30,'Proposed Rates'!$B:$J,J$11,FALSE),0)</f>
        <v>0</v>
      </c>
      <c r="K30" s="202">
        <f t="shared" ref="K30:K33" si="28">IF($D30="Monthly",1,IF($D30="per KWH",$F$10,0))</f>
        <v>2000</v>
      </c>
      <c r="L30" s="204">
        <f t="shared" ref="L30:L36" si="29">K30*J30</f>
        <v>0</v>
      </c>
      <c r="M30" s="38"/>
      <c r="N30" s="205">
        <f t="shared" si="5"/>
        <v>0</v>
      </c>
      <c r="O30" s="206" t="str">
        <f t="shared" si="6"/>
        <v/>
      </c>
      <c r="P30" s="37"/>
      <c r="Q30" s="218">
        <f>IFERROR(VLOOKUP($C30,'Proposed Rates'!$B:$J,Q$11,FALSE),0)</f>
        <v>0</v>
      </c>
      <c r="R30" s="202">
        <f t="shared" ref="R30:R33" si="30">IF($D30="Monthly",1,IF($D30="per KWH",$F$10,0))</f>
        <v>2000</v>
      </c>
      <c r="S30" s="204">
        <f t="shared" ref="S30:S36" si="31">R30*Q30</f>
        <v>0</v>
      </c>
      <c r="T30" s="38"/>
      <c r="U30" s="205">
        <f t="shared" si="9"/>
        <v>0</v>
      </c>
      <c r="V30" s="206" t="str">
        <f t="shared" si="10"/>
        <v/>
      </c>
      <c r="W30" s="37"/>
      <c r="X30" s="218">
        <f>IFERROR(VLOOKUP($C30,'Proposed Rates'!$B:$J,X$11,FALSE),0)</f>
        <v>0</v>
      </c>
      <c r="Y30" s="202">
        <f t="shared" ref="Y30:Y33" si="32">IF($D30="Monthly",1,IF($D30="per KWH",$F$10,0))</f>
        <v>2000</v>
      </c>
      <c r="Z30" s="204">
        <f t="shared" ref="Z30:Z36" si="33">Y30*X30</f>
        <v>0</v>
      </c>
      <c r="AA30" s="38"/>
      <c r="AB30" s="205">
        <f t="shared" si="13"/>
        <v>0</v>
      </c>
      <c r="AC30" s="206" t="str">
        <f t="shared" si="14"/>
        <v/>
      </c>
      <c r="AD30" s="37"/>
      <c r="AE30" s="218">
        <f>IFERROR(VLOOKUP($C30,'Proposed Rates'!$B:$J,AE$11,FALSE),0)</f>
        <v>0</v>
      </c>
      <c r="AF30" s="202">
        <f t="shared" ref="AF30:AF33" si="34">IF($D30="Monthly",1,IF($D30="per KWH",$F$10,0))</f>
        <v>2000</v>
      </c>
      <c r="AG30" s="204">
        <f t="shared" ref="AG30:AG36" si="35">AF30*AE30</f>
        <v>0</v>
      </c>
      <c r="AH30" s="38"/>
      <c r="AI30" s="205">
        <f t="shared" si="17"/>
        <v>0</v>
      </c>
      <c r="AJ30" s="206" t="str">
        <f t="shared" si="18"/>
        <v/>
      </c>
      <c r="AK30" s="37"/>
      <c r="AL30" s="218">
        <f>IFERROR(VLOOKUP($C30,'Proposed Rates'!$B:$J,AL$11,FALSE),0)</f>
        <v>0</v>
      </c>
      <c r="AM30" s="202">
        <f t="shared" ref="AM30:AM33" si="36">IF($D30="Monthly",1,IF($D30="per KWH",$F$10,0))</f>
        <v>2000</v>
      </c>
      <c r="AN30" s="204">
        <f t="shared" ref="AN30:AN36" si="37">AM30*AL30</f>
        <v>0</v>
      </c>
      <c r="AO30" s="38"/>
      <c r="AP30" s="205">
        <f t="shared" si="21"/>
        <v>0</v>
      </c>
      <c r="AQ30" s="206" t="str">
        <f t="shared" si="22"/>
        <v/>
      </c>
      <c r="AR30" s="207"/>
    </row>
    <row r="31" spans="1:44" ht="12" customHeight="1" x14ac:dyDescent="0.2">
      <c r="A31" s="37"/>
      <c r="B31" s="208" t="s">
        <v>174</v>
      </c>
      <c r="C31" s="199" t="str">
        <f t="shared" si="25"/>
        <v>General Service &lt; 50 kW.DVA Disposition Rate Rider Group 1 - 2024</v>
      </c>
      <c r="D31" s="200" t="s">
        <v>246</v>
      </c>
      <c r="E31" s="139"/>
      <c r="F31" s="218">
        <f>IFERROR(VLOOKUP($C31,'Proposed Rates'!$B:$J,F$11,FALSE),0)</f>
        <v>0</v>
      </c>
      <c r="G31" s="202">
        <f t="shared" si="26"/>
        <v>2000</v>
      </c>
      <c r="H31" s="204">
        <f t="shared" si="27"/>
        <v>0</v>
      </c>
      <c r="I31" s="289"/>
      <c r="J31" s="218">
        <f>IFERROR(VLOOKUP($C31,'Proposed Rates'!$B:$J,J$11,FALSE),0)</f>
        <v>0</v>
      </c>
      <c r="K31" s="202">
        <f t="shared" si="28"/>
        <v>2000</v>
      </c>
      <c r="L31" s="204">
        <f t="shared" si="29"/>
        <v>0</v>
      </c>
      <c r="M31" s="221"/>
      <c r="N31" s="205">
        <f t="shared" si="5"/>
        <v>0</v>
      </c>
      <c r="O31" s="206" t="str">
        <f t="shared" si="6"/>
        <v/>
      </c>
      <c r="P31" s="37"/>
      <c r="Q31" s="218">
        <f>IFERROR(VLOOKUP($C31,'Proposed Rates'!$B:$J,Q$11,FALSE),0)</f>
        <v>0</v>
      </c>
      <c r="R31" s="202">
        <f t="shared" si="30"/>
        <v>2000</v>
      </c>
      <c r="S31" s="204">
        <f t="shared" si="31"/>
        <v>0</v>
      </c>
      <c r="T31" s="221"/>
      <c r="U31" s="205">
        <f t="shared" si="9"/>
        <v>0</v>
      </c>
      <c r="V31" s="206" t="str">
        <f t="shared" si="10"/>
        <v/>
      </c>
      <c r="W31" s="37"/>
      <c r="X31" s="218">
        <f>IFERROR(VLOOKUP($C31,'Proposed Rates'!$B:$J,X$11,FALSE),0)</f>
        <v>0</v>
      </c>
      <c r="Y31" s="202">
        <f t="shared" si="32"/>
        <v>2000</v>
      </c>
      <c r="Z31" s="204">
        <f t="shared" si="33"/>
        <v>0</v>
      </c>
      <c r="AA31" s="221"/>
      <c r="AB31" s="205">
        <f t="shared" si="13"/>
        <v>0</v>
      </c>
      <c r="AC31" s="206" t="str">
        <f t="shared" si="14"/>
        <v/>
      </c>
      <c r="AD31" s="37"/>
      <c r="AE31" s="218">
        <f>IFERROR(VLOOKUP($C31,'Proposed Rates'!$B:$J,AE$11,FALSE),0)</f>
        <v>0</v>
      </c>
      <c r="AF31" s="202">
        <f t="shared" si="34"/>
        <v>2000</v>
      </c>
      <c r="AG31" s="204">
        <f t="shared" si="35"/>
        <v>0</v>
      </c>
      <c r="AH31" s="221"/>
      <c r="AI31" s="205">
        <f t="shared" si="17"/>
        <v>0</v>
      </c>
      <c r="AJ31" s="206" t="str">
        <f t="shared" si="18"/>
        <v/>
      </c>
      <c r="AK31" s="37"/>
      <c r="AL31" s="218">
        <f>IFERROR(VLOOKUP($C31,'Proposed Rates'!$B:$J,AL$11,FALSE),0)</f>
        <v>0</v>
      </c>
      <c r="AM31" s="202">
        <f t="shared" si="36"/>
        <v>2000</v>
      </c>
      <c r="AN31" s="204">
        <f t="shared" si="37"/>
        <v>0</v>
      </c>
      <c r="AO31" s="221"/>
      <c r="AP31" s="205">
        <f t="shared" si="21"/>
        <v>0</v>
      </c>
      <c r="AQ31" s="206" t="str">
        <f t="shared" si="22"/>
        <v/>
      </c>
      <c r="AR31" s="207"/>
    </row>
    <row r="32" spans="1:44" ht="12" customHeight="1" x14ac:dyDescent="0.2">
      <c r="A32" s="37"/>
      <c r="B32" s="208" t="s">
        <v>182</v>
      </c>
      <c r="C32" s="199" t="str">
        <f t="shared" si="25"/>
        <v>General Service &lt; 50 kW.CBR Class B Rate Riders</v>
      </c>
      <c r="D32" s="200" t="s">
        <v>246</v>
      </c>
      <c r="E32" s="139"/>
      <c r="F32" s="218">
        <f>IFERROR(VLOOKUP($C32,'Proposed Rates'!$B:$J,F$11,FALSE),0)</f>
        <v>2.0000000000000001E-4</v>
      </c>
      <c r="G32" s="202">
        <f t="shared" si="26"/>
        <v>2000</v>
      </c>
      <c r="H32" s="204">
        <f t="shared" si="27"/>
        <v>0.4</v>
      </c>
      <c r="I32" s="289"/>
      <c r="J32" s="218">
        <f>IFERROR(VLOOKUP($C32,'Proposed Rates'!$B:$J,J$11,FALSE),0)</f>
        <v>0</v>
      </c>
      <c r="K32" s="202">
        <f t="shared" si="28"/>
        <v>2000</v>
      </c>
      <c r="L32" s="204">
        <f t="shared" si="29"/>
        <v>0</v>
      </c>
      <c r="M32" s="221"/>
      <c r="N32" s="205">
        <f t="shared" si="5"/>
        <v>-0.4</v>
      </c>
      <c r="O32" s="206">
        <f t="shared" si="6"/>
        <v>-1</v>
      </c>
      <c r="P32" s="37"/>
      <c r="Q32" s="218">
        <f>IFERROR(VLOOKUP($C32,'Proposed Rates'!$B:$J,Q$11,FALSE),0)</f>
        <v>0</v>
      </c>
      <c r="R32" s="202">
        <f t="shared" si="30"/>
        <v>2000</v>
      </c>
      <c r="S32" s="204">
        <f t="shared" si="31"/>
        <v>0</v>
      </c>
      <c r="T32" s="221"/>
      <c r="U32" s="205">
        <f t="shared" si="9"/>
        <v>0</v>
      </c>
      <c r="V32" s="206" t="str">
        <f t="shared" si="10"/>
        <v/>
      </c>
      <c r="W32" s="37"/>
      <c r="X32" s="218">
        <f>IFERROR(VLOOKUP($C32,'Proposed Rates'!$B:$J,X$11,FALSE),0)</f>
        <v>0</v>
      </c>
      <c r="Y32" s="202">
        <f t="shared" si="32"/>
        <v>2000</v>
      </c>
      <c r="Z32" s="204">
        <f t="shared" si="33"/>
        <v>0</v>
      </c>
      <c r="AA32" s="221"/>
      <c r="AB32" s="205">
        <f t="shared" si="13"/>
        <v>0</v>
      </c>
      <c r="AC32" s="206" t="str">
        <f t="shared" si="14"/>
        <v/>
      </c>
      <c r="AD32" s="37"/>
      <c r="AE32" s="218">
        <f>IFERROR(VLOOKUP($C32,'Proposed Rates'!$B:$J,AE$11,FALSE),0)</f>
        <v>0</v>
      </c>
      <c r="AF32" s="202">
        <f t="shared" si="34"/>
        <v>2000</v>
      </c>
      <c r="AG32" s="204">
        <f t="shared" si="35"/>
        <v>0</v>
      </c>
      <c r="AH32" s="221"/>
      <c r="AI32" s="205">
        <f t="shared" si="17"/>
        <v>0</v>
      </c>
      <c r="AJ32" s="206" t="str">
        <f t="shared" si="18"/>
        <v/>
      </c>
      <c r="AK32" s="37"/>
      <c r="AL32" s="218">
        <f>IFERROR(VLOOKUP($C32,'Proposed Rates'!$B:$J,AL$11,FALSE),0)</f>
        <v>0</v>
      </c>
      <c r="AM32" s="202">
        <f t="shared" si="36"/>
        <v>2000</v>
      </c>
      <c r="AN32" s="204">
        <f t="shared" si="37"/>
        <v>0</v>
      </c>
      <c r="AO32" s="221"/>
      <c r="AP32" s="205">
        <f t="shared" si="21"/>
        <v>0</v>
      </c>
      <c r="AQ32" s="206" t="str">
        <f t="shared" si="22"/>
        <v/>
      </c>
      <c r="AR32" s="207"/>
    </row>
    <row r="33" spans="1:44" ht="12" customHeight="1" x14ac:dyDescent="0.2">
      <c r="A33" s="37"/>
      <c r="B33" s="208" t="s">
        <v>249</v>
      </c>
      <c r="C33" s="199" t="str">
        <f t="shared" si="25"/>
        <v>General Service &lt; 50 kW.GA Disposition Rate Rider-NonRPP</v>
      </c>
      <c r="D33" s="200" t="s">
        <v>246</v>
      </c>
      <c r="E33" s="139"/>
      <c r="F33" s="218">
        <f>IFERROR(VLOOKUP($C33,'Proposed Rates'!$B:$J,F$11,FALSE),0)</f>
        <v>0</v>
      </c>
      <c r="G33" s="202">
        <f t="shared" si="26"/>
        <v>2000</v>
      </c>
      <c r="H33" s="204">
        <f t="shared" si="27"/>
        <v>0</v>
      </c>
      <c r="I33" s="289"/>
      <c r="J33" s="218">
        <f>IFERROR(VLOOKUP($C33,'Proposed Rates'!$B:$J,J$11,FALSE),0)</f>
        <v>0</v>
      </c>
      <c r="K33" s="202">
        <f t="shared" si="28"/>
        <v>2000</v>
      </c>
      <c r="L33" s="204">
        <f t="shared" si="29"/>
        <v>0</v>
      </c>
      <c r="M33" s="221"/>
      <c r="N33" s="205">
        <f t="shared" si="5"/>
        <v>0</v>
      </c>
      <c r="O33" s="206" t="str">
        <f t="shared" si="6"/>
        <v/>
      </c>
      <c r="P33" s="37"/>
      <c r="Q33" s="218">
        <f>IFERROR(VLOOKUP($C33,'Proposed Rates'!$B:$J,Q$11,FALSE),0)</f>
        <v>0</v>
      </c>
      <c r="R33" s="202">
        <f t="shared" si="30"/>
        <v>2000</v>
      </c>
      <c r="S33" s="204">
        <f t="shared" si="31"/>
        <v>0</v>
      </c>
      <c r="T33" s="221"/>
      <c r="U33" s="205">
        <f t="shared" si="9"/>
        <v>0</v>
      </c>
      <c r="V33" s="206" t="str">
        <f t="shared" si="10"/>
        <v/>
      </c>
      <c r="W33" s="37"/>
      <c r="X33" s="218">
        <f>IFERROR(VLOOKUP($C33,'Proposed Rates'!$B:$J,X$11,FALSE),0)</f>
        <v>0</v>
      </c>
      <c r="Y33" s="202">
        <f t="shared" si="32"/>
        <v>2000</v>
      </c>
      <c r="Z33" s="204">
        <f t="shared" si="33"/>
        <v>0</v>
      </c>
      <c r="AA33" s="221"/>
      <c r="AB33" s="205">
        <f t="shared" si="13"/>
        <v>0</v>
      </c>
      <c r="AC33" s="206" t="str">
        <f t="shared" si="14"/>
        <v/>
      </c>
      <c r="AD33" s="37"/>
      <c r="AE33" s="218">
        <f>IFERROR(VLOOKUP($C33,'Proposed Rates'!$B:$J,AE$11,FALSE),0)</f>
        <v>0</v>
      </c>
      <c r="AF33" s="202">
        <f t="shared" si="34"/>
        <v>2000</v>
      </c>
      <c r="AG33" s="204">
        <f t="shared" si="35"/>
        <v>0</v>
      </c>
      <c r="AH33" s="221"/>
      <c r="AI33" s="205">
        <f t="shared" si="17"/>
        <v>0</v>
      </c>
      <c r="AJ33" s="206" t="str">
        <f t="shared" si="18"/>
        <v/>
      </c>
      <c r="AK33" s="37"/>
      <c r="AL33" s="218">
        <f>IFERROR(VLOOKUP($C33,'Proposed Rates'!$B:$J,AL$11,FALSE),0)</f>
        <v>0</v>
      </c>
      <c r="AM33" s="202">
        <f t="shared" si="36"/>
        <v>2000</v>
      </c>
      <c r="AN33" s="204">
        <f t="shared" si="37"/>
        <v>0</v>
      </c>
      <c r="AO33" s="221"/>
      <c r="AP33" s="205">
        <f t="shared" si="21"/>
        <v>0</v>
      </c>
      <c r="AQ33" s="206" t="str">
        <f t="shared" si="22"/>
        <v/>
      </c>
      <c r="AR33" s="207"/>
    </row>
    <row r="34" spans="1:44" ht="12" customHeight="1" x14ac:dyDescent="0.2">
      <c r="A34" s="37"/>
      <c r="B34" s="139" t="s">
        <v>207</v>
      </c>
      <c r="C34" s="199" t="str">
        <f t="shared" si="25"/>
        <v>General Service &lt; 50 kW.Low Voltage Service Charge</v>
      </c>
      <c r="D34" s="200" t="s">
        <v>246</v>
      </c>
      <c r="E34" s="139"/>
      <c r="F34" s="222">
        <f>IFERROR(VLOOKUP($C34,'Proposed Rates'!$B:$J,F$11,FALSE),0)</f>
        <v>5.0000000000000002E-5</v>
      </c>
      <c r="G34" s="223">
        <f>$F$10*(1+F$63)</f>
        <v>2067.6</v>
      </c>
      <c r="H34" s="204">
        <f t="shared" si="27"/>
        <v>0.10338</v>
      </c>
      <c r="I34" s="38"/>
      <c r="J34" s="222">
        <f>IFERROR(VLOOKUP($C34,'Proposed Rates'!$B:$J,J$11,FALSE),0)</f>
        <v>6.0000000000000002E-5</v>
      </c>
      <c r="K34" s="223">
        <f>$F$10*(1+J$63)</f>
        <v>2066.3999999999996</v>
      </c>
      <c r="L34" s="204">
        <f t="shared" si="29"/>
        <v>0.12398399999999998</v>
      </c>
      <c r="M34" s="38"/>
      <c r="N34" s="205">
        <f t="shared" si="5"/>
        <v>2.0603999999999983E-2</v>
      </c>
      <c r="O34" s="206">
        <f t="shared" si="6"/>
        <v>0.19930354033662201</v>
      </c>
      <c r="P34" s="37"/>
      <c r="Q34" s="222">
        <f>IFERROR(VLOOKUP($C34,'Proposed Rates'!$B:$J,Q$11,FALSE),0)</f>
        <v>6.0000000000000002E-5</v>
      </c>
      <c r="R34" s="223">
        <f>$F$10*(1+Q$63)</f>
        <v>2066.3999999999996</v>
      </c>
      <c r="S34" s="204">
        <f t="shared" si="31"/>
        <v>0.12398399999999998</v>
      </c>
      <c r="T34" s="38"/>
      <c r="U34" s="205">
        <f t="shared" si="9"/>
        <v>0</v>
      </c>
      <c r="V34" s="206">
        <f t="shared" si="10"/>
        <v>0</v>
      </c>
      <c r="W34" s="37"/>
      <c r="X34" s="222">
        <f>IFERROR(VLOOKUP($C34,'Proposed Rates'!$B:$J,X$11,FALSE),0)</f>
        <v>6.9999999999999994E-5</v>
      </c>
      <c r="Y34" s="223">
        <f>$F$10*(1+X$63)</f>
        <v>2066.3999999999996</v>
      </c>
      <c r="Z34" s="204">
        <f t="shared" si="33"/>
        <v>0.14464799999999997</v>
      </c>
      <c r="AA34" s="38"/>
      <c r="AB34" s="205">
        <f t="shared" si="13"/>
        <v>2.0663999999999988E-2</v>
      </c>
      <c r="AC34" s="206">
        <f t="shared" si="14"/>
        <v>0.1666666666666666</v>
      </c>
      <c r="AD34" s="37"/>
      <c r="AE34" s="222">
        <f>IFERROR(VLOOKUP($C34,'Proposed Rates'!$B:$J,AE$11,FALSE),0)</f>
        <v>6.9999999999999994E-5</v>
      </c>
      <c r="AF34" s="223">
        <f>$F$10*(1+AE$63)</f>
        <v>2066.3999999999996</v>
      </c>
      <c r="AG34" s="204">
        <f t="shared" si="35"/>
        <v>0.14464799999999997</v>
      </c>
      <c r="AH34" s="38"/>
      <c r="AI34" s="205">
        <f t="shared" si="17"/>
        <v>0</v>
      </c>
      <c r="AJ34" s="206">
        <f t="shared" si="18"/>
        <v>0</v>
      </c>
      <c r="AK34" s="37"/>
      <c r="AL34" s="222">
        <f>IFERROR(VLOOKUP($C34,'Proposed Rates'!$B:$J,AL$11,FALSE),0)</f>
        <v>6.9999999999999994E-5</v>
      </c>
      <c r="AM34" s="223">
        <f>$F$10*(1+AL$63)</f>
        <v>2066.3999999999996</v>
      </c>
      <c r="AN34" s="204">
        <f t="shared" si="37"/>
        <v>0.14464799999999997</v>
      </c>
      <c r="AO34" s="38"/>
      <c r="AP34" s="205">
        <f t="shared" si="21"/>
        <v>0</v>
      </c>
      <c r="AQ34" s="206">
        <f t="shared" si="22"/>
        <v>0</v>
      </c>
      <c r="AR34" s="207"/>
    </row>
    <row r="35" spans="1:44" ht="12" customHeight="1" x14ac:dyDescent="0.2">
      <c r="A35" s="37"/>
      <c r="B35" s="139" t="s">
        <v>250</v>
      </c>
      <c r="C35" s="199" t="str">
        <f t="shared" si="25"/>
        <v>General Service &lt; 50 kW.Line Losses on Cost of Power</v>
      </c>
      <c r="D35" s="200" t="s">
        <v>246</v>
      </c>
      <c r="E35" s="139"/>
      <c r="F35" s="224">
        <f>'Proposed Rates'!$K$249*F$44+'Proposed Rates'!$K$250*F$45+'Proposed Rates'!$K$251*F$46</f>
        <v>9.9039999999999989E-2</v>
      </c>
      <c r="G35" s="311">
        <f>$F$10*(1+F$63)-$F$10</f>
        <v>67.599999999999909</v>
      </c>
      <c r="H35" s="204">
        <f t="shared" si="27"/>
        <v>6.69510399999999</v>
      </c>
      <c r="I35" s="38"/>
      <c r="J35" s="224">
        <f>'Proposed Rates'!$K$249*J$44+'Proposed Rates'!$K$250*J$45+'Proposed Rates'!$K$251*J$46</f>
        <v>9.9039999999999989E-2</v>
      </c>
      <c r="K35" s="311">
        <f>$F$10*(1+J$63)-$F$10</f>
        <v>66.399999999999636</v>
      </c>
      <c r="L35" s="204">
        <f t="shared" si="29"/>
        <v>6.5762559999999635</v>
      </c>
      <c r="M35" s="38"/>
      <c r="N35" s="205">
        <f t="shared" si="5"/>
        <v>-0.11884800000002649</v>
      </c>
      <c r="O35" s="206">
        <f t="shared" si="6"/>
        <v>-1.7751479289944812E-2</v>
      </c>
      <c r="P35" s="37"/>
      <c r="Q35" s="224">
        <f>'Proposed Rates'!$K$249*Q$44+'Proposed Rates'!$K$250*Q$45+'Proposed Rates'!$K$251*Q$46</f>
        <v>9.9039999999999989E-2</v>
      </c>
      <c r="R35" s="311">
        <f>$F$10*(1+Q$63)-$F$10</f>
        <v>66.399999999999636</v>
      </c>
      <c r="S35" s="204">
        <f t="shared" si="31"/>
        <v>6.5762559999999635</v>
      </c>
      <c r="T35" s="38"/>
      <c r="U35" s="205">
        <f t="shared" si="9"/>
        <v>0</v>
      </c>
      <c r="V35" s="206">
        <f t="shared" si="10"/>
        <v>0</v>
      </c>
      <c r="W35" s="37"/>
      <c r="X35" s="224">
        <f>'Proposed Rates'!$K$249*X$44+'Proposed Rates'!$K$250*X$45+'Proposed Rates'!$K$251*X$46</f>
        <v>9.9039999999999989E-2</v>
      </c>
      <c r="Y35" s="311">
        <f>$F$10*(1+X$63)-$F$10</f>
        <v>66.399999999999636</v>
      </c>
      <c r="Z35" s="204">
        <f t="shared" si="33"/>
        <v>6.5762559999999635</v>
      </c>
      <c r="AA35" s="38"/>
      <c r="AB35" s="205">
        <f t="shared" si="13"/>
        <v>0</v>
      </c>
      <c r="AC35" s="206">
        <f t="shared" si="14"/>
        <v>0</v>
      </c>
      <c r="AD35" s="37"/>
      <c r="AE35" s="224">
        <f>'Proposed Rates'!$K$249*AE$44+'Proposed Rates'!$K$250*AE$45+'Proposed Rates'!$K$251*AE$46</f>
        <v>9.9039999999999989E-2</v>
      </c>
      <c r="AF35" s="311">
        <f>$F$10*(1+AE$63)-$F$10</f>
        <v>66.399999999999636</v>
      </c>
      <c r="AG35" s="204">
        <f t="shared" si="35"/>
        <v>6.5762559999999635</v>
      </c>
      <c r="AH35" s="38"/>
      <c r="AI35" s="205">
        <f t="shared" si="17"/>
        <v>0</v>
      </c>
      <c r="AJ35" s="206">
        <f t="shared" si="18"/>
        <v>0</v>
      </c>
      <c r="AK35" s="37"/>
      <c r="AL35" s="224">
        <f>'Proposed Rates'!$K$249*AL$44+'Proposed Rates'!$K$250*AL$45+'Proposed Rates'!$K$251*AL$46</f>
        <v>9.9039999999999989E-2</v>
      </c>
      <c r="AM35" s="311">
        <f>$F$10*(1+AL$63)-$F$10</f>
        <v>66.399999999999636</v>
      </c>
      <c r="AN35" s="204">
        <f t="shared" si="37"/>
        <v>6.5762559999999635</v>
      </c>
      <c r="AO35" s="38"/>
      <c r="AP35" s="205">
        <f t="shared" si="21"/>
        <v>0</v>
      </c>
      <c r="AQ35" s="206">
        <f t="shared" si="22"/>
        <v>0</v>
      </c>
      <c r="AR35" s="207"/>
    </row>
    <row r="36" spans="1:44" ht="12" customHeight="1" x14ac:dyDescent="0.2">
      <c r="A36" s="37"/>
      <c r="B36" s="139" t="s">
        <v>209</v>
      </c>
      <c r="C36" s="199" t="str">
        <f t="shared" si="25"/>
        <v>General Service &lt; 50 kW.Smart Meter Entity Charge</v>
      </c>
      <c r="D36" s="200" t="s">
        <v>244</v>
      </c>
      <c r="E36" s="139"/>
      <c r="F36" s="201">
        <f>IFERROR(VLOOKUP($C36,'Proposed Rates'!$B:$J,F$11,FALSE),0)</f>
        <v>0.42</v>
      </c>
      <c r="G36" s="202">
        <f>IF($D36="Monthly",1,IF($D36="per KWH",$F$10,0))</f>
        <v>1</v>
      </c>
      <c r="H36" s="204">
        <f t="shared" si="27"/>
        <v>0.42</v>
      </c>
      <c r="I36" s="38"/>
      <c r="J36" s="201">
        <f>IFERROR(VLOOKUP($C36,'Proposed Rates'!$B:$J,J$11,FALSE),0)</f>
        <v>0.42</v>
      </c>
      <c r="K36" s="202">
        <f>IF($D36="Monthly",1,IF($D36="per KWH",$F$10,0))</f>
        <v>1</v>
      </c>
      <c r="L36" s="204">
        <f t="shared" si="29"/>
        <v>0.42</v>
      </c>
      <c r="M36" s="38"/>
      <c r="N36" s="205">
        <f t="shared" si="5"/>
        <v>0</v>
      </c>
      <c r="O36" s="206">
        <f t="shared" si="6"/>
        <v>0</v>
      </c>
      <c r="P36" s="37"/>
      <c r="Q36" s="201">
        <f>IFERROR(VLOOKUP($C36,'Proposed Rates'!$B:$J,Q$11,FALSE),0)</f>
        <v>0.42</v>
      </c>
      <c r="R36" s="202">
        <f>IF($D36="Monthly",1,IF($D36="per KWH",$F$10,0))</f>
        <v>1</v>
      </c>
      <c r="S36" s="204">
        <f t="shared" si="31"/>
        <v>0.42</v>
      </c>
      <c r="T36" s="38"/>
      <c r="U36" s="205">
        <f t="shared" si="9"/>
        <v>0</v>
      </c>
      <c r="V36" s="206">
        <f t="shared" si="10"/>
        <v>0</v>
      </c>
      <c r="W36" s="37"/>
      <c r="X36" s="201">
        <f>IFERROR(VLOOKUP($C36,'Proposed Rates'!$B:$J,X$11,FALSE),0)</f>
        <v>0.43</v>
      </c>
      <c r="Y36" s="202">
        <f>IF($D36="Monthly",1,IF($D36="per KWH",$F$10,0))</f>
        <v>1</v>
      </c>
      <c r="Z36" s="204">
        <f t="shared" si="33"/>
        <v>0.43</v>
      </c>
      <c r="AA36" s="38"/>
      <c r="AB36" s="205">
        <f t="shared" si="13"/>
        <v>1.0000000000000009E-2</v>
      </c>
      <c r="AC36" s="206">
        <f t="shared" si="14"/>
        <v>2.3809523809523832E-2</v>
      </c>
      <c r="AD36" s="37"/>
      <c r="AE36" s="201">
        <f>IFERROR(VLOOKUP($C36,'Proposed Rates'!$B:$J,AE$11,FALSE),0)</f>
        <v>0.44</v>
      </c>
      <c r="AF36" s="202">
        <f>IF($D36="Monthly",1,IF($D36="per KWH",$F$10,0))</f>
        <v>1</v>
      </c>
      <c r="AG36" s="204">
        <f t="shared" si="35"/>
        <v>0.44</v>
      </c>
      <c r="AH36" s="38"/>
      <c r="AI36" s="205">
        <f t="shared" si="17"/>
        <v>1.0000000000000009E-2</v>
      </c>
      <c r="AJ36" s="206">
        <f t="shared" si="18"/>
        <v>2.3255813953488393E-2</v>
      </c>
      <c r="AK36" s="37"/>
      <c r="AL36" s="201">
        <f>IFERROR(VLOOKUP($C36,'Proposed Rates'!$B:$J,AL$11,FALSE),0)</f>
        <v>0.45</v>
      </c>
      <c r="AM36" s="202">
        <f>IF($D36="Monthly",1,IF($D36="per KWH",$F$10,0))</f>
        <v>1</v>
      </c>
      <c r="AN36" s="204">
        <f t="shared" si="37"/>
        <v>0.45</v>
      </c>
      <c r="AO36" s="38"/>
      <c r="AP36" s="205">
        <f t="shared" si="21"/>
        <v>1.0000000000000009E-2</v>
      </c>
      <c r="AQ36" s="206">
        <f t="shared" si="22"/>
        <v>2.2727272727272749E-2</v>
      </c>
      <c r="AR36" s="207"/>
    </row>
    <row r="37" spans="1:44" ht="12" customHeight="1" x14ac:dyDescent="0.2">
      <c r="A37" s="37"/>
      <c r="B37" s="209" t="s">
        <v>251</v>
      </c>
      <c r="C37" s="226"/>
      <c r="D37" s="226"/>
      <c r="E37" s="226"/>
      <c r="F37" s="227"/>
      <c r="G37" s="305"/>
      <c r="H37" s="213">
        <f>SUM(H30:H36)+H29</f>
        <v>93.548484000000002</v>
      </c>
      <c r="I37" s="229"/>
      <c r="J37" s="227"/>
      <c r="K37" s="305"/>
      <c r="L37" s="306">
        <f>SUM(L30:L36)+L29</f>
        <v>107.62023999999997</v>
      </c>
      <c r="M37" s="229"/>
      <c r="N37" s="215">
        <f t="shared" si="5"/>
        <v>14.071755999999965</v>
      </c>
      <c r="O37" s="216">
        <f t="shared" si="6"/>
        <v>0.15042206349383455</v>
      </c>
      <c r="P37" s="37"/>
      <c r="Q37" s="227"/>
      <c r="R37" s="305"/>
      <c r="S37" s="213">
        <f>SUM(S30:S36)+S29</f>
        <v>116.04023999999998</v>
      </c>
      <c r="T37" s="229"/>
      <c r="U37" s="215">
        <f t="shared" si="9"/>
        <v>8.4200000000000159</v>
      </c>
      <c r="V37" s="216">
        <f t="shared" si="10"/>
        <v>7.8238071202963486E-2</v>
      </c>
      <c r="W37" s="37"/>
      <c r="X37" s="227"/>
      <c r="Y37" s="305"/>
      <c r="Z37" s="213">
        <f>SUM(Z30:Z36)+Z29</f>
        <v>123.57090399999997</v>
      </c>
      <c r="AA37" s="229"/>
      <c r="AB37" s="215">
        <f t="shared" si="13"/>
        <v>7.5306639999999874</v>
      </c>
      <c r="AC37" s="216">
        <f t="shared" si="14"/>
        <v>6.4897004694233554E-2</v>
      </c>
      <c r="AD37" s="37"/>
      <c r="AE37" s="227"/>
      <c r="AF37" s="305"/>
      <c r="AG37" s="213">
        <f>SUM(AG30:AG36)+AG29</f>
        <v>130.20090399999995</v>
      </c>
      <c r="AH37" s="229"/>
      <c r="AI37" s="215">
        <f t="shared" si="17"/>
        <v>6.6299999999999812</v>
      </c>
      <c r="AJ37" s="216">
        <f t="shared" si="18"/>
        <v>5.3653406954115856E-2</v>
      </c>
      <c r="AK37" s="37"/>
      <c r="AL37" s="227"/>
      <c r="AM37" s="305"/>
      <c r="AN37" s="213">
        <f>SUM(AN30:AN36)+AN29</f>
        <v>136.01090399999995</v>
      </c>
      <c r="AO37" s="229"/>
      <c r="AP37" s="215">
        <f t="shared" si="21"/>
        <v>5.8100000000000023</v>
      </c>
      <c r="AQ37" s="216">
        <f t="shared" si="22"/>
        <v>4.4623346086752246E-2</v>
      </c>
      <c r="AR37" s="217"/>
    </row>
    <row r="38" spans="1:44" ht="12" customHeight="1" x14ac:dyDescent="0.2">
      <c r="A38" s="37"/>
      <c r="B38" s="38" t="s">
        <v>193</v>
      </c>
      <c r="C38" s="199" t="str">
        <f t="shared" ref="C38:C39" si="38">D$6&amp;"."&amp;B38</f>
        <v>General Service &lt; 50 kW.RTSR - Network</v>
      </c>
      <c r="D38" s="230" t="s">
        <v>246</v>
      </c>
      <c r="E38" s="38"/>
      <c r="F38" s="218">
        <f>IFERROR(VLOOKUP($C38,'Proposed Rates'!$B:$J,F$11,FALSE),0)</f>
        <v>1.18E-2</v>
      </c>
      <c r="G38" s="312">
        <f t="shared" ref="G38:G39" si="39">$F$10*(1+F$63)</f>
        <v>2067.6</v>
      </c>
      <c r="H38" s="204">
        <f t="shared" ref="H38:H39" si="40">G38*F38</f>
        <v>24.397679999999998</v>
      </c>
      <c r="I38" s="38"/>
      <c r="J38" s="218">
        <f>IFERROR(VLOOKUP($C38,'Proposed Rates'!$B:$J,J$11,FALSE),0)</f>
        <v>1.24E-2</v>
      </c>
      <c r="K38" s="312">
        <f t="shared" ref="K38:K39" si="41">$F$10*(1+J$63)</f>
        <v>2066.3999999999996</v>
      </c>
      <c r="L38" s="204">
        <f t="shared" ref="L38:L39" si="42">K38*J38</f>
        <v>25.623359999999995</v>
      </c>
      <c r="M38" s="38"/>
      <c r="N38" s="205">
        <f t="shared" si="5"/>
        <v>1.225679999999997</v>
      </c>
      <c r="O38" s="206">
        <f t="shared" si="6"/>
        <v>5.0237563571618168E-2</v>
      </c>
      <c r="P38" s="37"/>
      <c r="Q38" s="218">
        <f>IFERROR(VLOOKUP($C38,'Proposed Rates'!$B:$J,Q$11,FALSE),0)</f>
        <v>1.24E-2</v>
      </c>
      <c r="R38" s="312">
        <f t="shared" ref="R38:R39" si="43">$F$10*(1+Q$63)</f>
        <v>2066.3999999999996</v>
      </c>
      <c r="S38" s="204">
        <f t="shared" ref="S38:S39" si="44">R38*Q38</f>
        <v>25.623359999999995</v>
      </c>
      <c r="T38" s="38"/>
      <c r="U38" s="205">
        <f t="shared" si="9"/>
        <v>0</v>
      </c>
      <c r="V38" s="206">
        <f t="shared" si="10"/>
        <v>0</v>
      </c>
      <c r="W38" s="37"/>
      <c r="X38" s="218">
        <f>IFERROR(VLOOKUP($C38,'Proposed Rates'!$B:$J,X$11,FALSE),0)</f>
        <v>1.24E-2</v>
      </c>
      <c r="Y38" s="312">
        <f t="shared" ref="Y38:Y39" si="45">$F$10*(1+X$63)</f>
        <v>2066.3999999999996</v>
      </c>
      <c r="Z38" s="204">
        <f t="shared" ref="Z38:Z39" si="46">Y38*X38</f>
        <v>25.623359999999995</v>
      </c>
      <c r="AA38" s="38"/>
      <c r="AB38" s="205">
        <f t="shared" si="13"/>
        <v>0</v>
      </c>
      <c r="AC38" s="206">
        <f t="shared" si="14"/>
        <v>0</v>
      </c>
      <c r="AD38" s="37"/>
      <c r="AE38" s="218">
        <f>IFERROR(VLOOKUP($C38,'Proposed Rates'!$B:$J,AE$11,FALSE),0)</f>
        <v>1.24E-2</v>
      </c>
      <c r="AF38" s="312">
        <f t="shared" ref="AF38:AF39" si="47">$F$10*(1+AE$63)</f>
        <v>2066.3999999999996</v>
      </c>
      <c r="AG38" s="204">
        <f t="shared" ref="AG38:AG39" si="48">AF38*AE38</f>
        <v>25.623359999999995</v>
      </c>
      <c r="AH38" s="38"/>
      <c r="AI38" s="205">
        <f t="shared" si="17"/>
        <v>0</v>
      </c>
      <c r="AJ38" s="206">
        <f t="shared" si="18"/>
        <v>0</v>
      </c>
      <c r="AK38" s="37"/>
      <c r="AL38" s="218">
        <f>IFERROR(VLOOKUP($C38,'Proposed Rates'!$B:$J,AL$11,FALSE),0)</f>
        <v>1.24E-2</v>
      </c>
      <c r="AM38" s="312">
        <f t="shared" ref="AM38:AM39" si="49">$F$10*(1+AL$63)</f>
        <v>2066.3999999999996</v>
      </c>
      <c r="AN38" s="204">
        <f t="shared" ref="AN38:AN39" si="50">AM38*AL38</f>
        <v>25.623359999999995</v>
      </c>
      <c r="AO38" s="38"/>
      <c r="AP38" s="205">
        <f t="shared" si="21"/>
        <v>0</v>
      </c>
      <c r="AQ38" s="206">
        <f t="shared" si="22"/>
        <v>0</v>
      </c>
      <c r="AR38" s="207"/>
    </row>
    <row r="39" spans="1:44" ht="12" customHeight="1" x14ac:dyDescent="0.2">
      <c r="A39" s="37"/>
      <c r="B39" s="38" t="s">
        <v>194</v>
      </c>
      <c r="C39" s="199" t="str">
        <f t="shared" si="38"/>
        <v>General Service &lt; 50 kW.RTSR - Line and Transformation Connection</v>
      </c>
      <c r="D39" s="230" t="s">
        <v>246</v>
      </c>
      <c r="E39" s="38"/>
      <c r="F39" s="218">
        <f>IFERROR(VLOOKUP($C39,'Proposed Rates'!$B:$J,F$11,FALSE),0)</f>
        <v>7.0000000000000001E-3</v>
      </c>
      <c r="G39" s="312">
        <f t="shared" si="39"/>
        <v>2067.6</v>
      </c>
      <c r="H39" s="204">
        <f t="shared" si="40"/>
        <v>14.4732</v>
      </c>
      <c r="I39" s="38"/>
      <c r="J39" s="218">
        <f>IFERROR(VLOOKUP($C39,'Proposed Rates'!$B:$J,J$11,FALSE),0)</f>
        <v>7.1999999999999998E-3</v>
      </c>
      <c r="K39" s="312">
        <f t="shared" si="41"/>
        <v>2066.3999999999996</v>
      </c>
      <c r="L39" s="204">
        <f t="shared" si="42"/>
        <v>14.878079999999997</v>
      </c>
      <c r="M39" s="38"/>
      <c r="N39" s="205">
        <f t="shared" si="5"/>
        <v>0.4048799999999968</v>
      </c>
      <c r="O39" s="206">
        <f t="shared" si="6"/>
        <v>2.7974463145675924E-2</v>
      </c>
      <c r="P39" s="37"/>
      <c r="Q39" s="218">
        <f>IFERROR(VLOOKUP($C39,'Proposed Rates'!$B:$J,Q$11,FALSE),0)</f>
        <v>7.1999999999999998E-3</v>
      </c>
      <c r="R39" s="312">
        <f t="shared" si="43"/>
        <v>2066.3999999999996</v>
      </c>
      <c r="S39" s="204">
        <f t="shared" si="44"/>
        <v>14.878079999999997</v>
      </c>
      <c r="T39" s="38"/>
      <c r="U39" s="205">
        <f t="shared" si="9"/>
        <v>0</v>
      </c>
      <c r="V39" s="206">
        <f t="shared" si="10"/>
        <v>0</v>
      </c>
      <c r="W39" s="37"/>
      <c r="X39" s="218">
        <f>IFERROR(VLOOKUP($C39,'Proposed Rates'!$B:$J,X$11,FALSE),0)</f>
        <v>7.1999999999999998E-3</v>
      </c>
      <c r="Y39" s="312">
        <f t="shared" si="45"/>
        <v>2066.3999999999996</v>
      </c>
      <c r="Z39" s="204">
        <f t="shared" si="46"/>
        <v>14.878079999999997</v>
      </c>
      <c r="AA39" s="38"/>
      <c r="AB39" s="205">
        <f t="shared" si="13"/>
        <v>0</v>
      </c>
      <c r="AC39" s="206">
        <f t="shared" si="14"/>
        <v>0</v>
      </c>
      <c r="AD39" s="37"/>
      <c r="AE39" s="218">
        <f>IFERROR(VLOOKUP($C39,'Proposed Rates'!$B:$J,AE$11,FALSE),0)</f>
        <v>7.1999999999999998E-3</v>
      </c>
      <c r="AF39" s="312">
        <f t="shared" si="47"/>
        <v>2066.3999999999996</v>
      </c>
      <c r="AG39" s="204">
        <f t="shared" si="48"/>
        <v>14.878079999999997</v>
      </c>
      <c r="AH39" s="38"/>
      <c r="AI39" s="205">
        <f t="shared" si="17"/>
        <v>0</v>
      </c>
      <c r="AJ39" s="206">
        <f t="shared" si="18"/>
        <v>0</v>
      </c>
      <c r="AK39" s="37"/>
      <c r="AL39" s="218">
        <f>IFERROR(VLOOKUP($C39,'Proposed Rates'!$B:$J,AL$11,FALSE),0)</f>
        <v>7.1999999999999998E-3</v>
      </c>
      <c r="AM39" s="312">
        <f t="shared" si="49"/>
        <v>2066.3999999999996</v>
      </c>
      <c r="AN39" s="204">
        <f t="shared" si="50"/>
        <v>14.878079999999997</v>
      </c>
      <c r="AO39" s="38"/>
      <c r="AP39" s="205">
        <f t="shared" si="21"/>
        <v>0</v>
      </c>
      <c r="AQ39" s="206">
        <f t="shared" si="22"/>
        <v>0</v>
      </c>
      <c r="AR39" s="207"/>
    </row>
    <row r="40" spans="1:44" ht="12" customHeight="1" x14ac:dyDescent="0.2">
      <c r="A40" s="37"/>
      <c r="B40" s="209" t="s">
        <v>252</v>
      </c>
      <c r="C40" s="231"/>
      <c r="D40" s="231"/>
      <c r="E40" s="231"/>
      <c r="F40" s="232"/>
      <c r="G40" s="305"/>
      <c r="H40" s="213">
        <f>SUM(H37:H39)</f>
        <v>132.419364</v>
      </c>
      <c r="I40" s="214"/>
      <c r="J40" s="232"/>
      <c r="K40" s="305"/>
      <c r="L40" s="306">
        <f>SUM(L37:L39)</f>
        <v>148.12167999999997</v>
      </c>
      <c r="M40" s="214"/>
      <c r="N40" s="215">
        <f t="shared" si="5"/>
        <v>15.702315999999968</v>
      </c>
      <c r="O40" s="216">
        <f t="shared" si="6"/>
        <v>0.1185802100665577</v>
      </c>
      <c r="P40" s="37"/>
      <c r="Q40" s="232"/>
      <c r="R40" s="305"/>
      <c r="S40" s="213">
        <f>SUM(S37:S39)</f>
        <v>156.54167999999999</v>
      </c>
      <c r="T40" s="214"/>
      <c r="U40" s="215">
        <f t="shared" si="9"/>
        <v>8.4200000000000159</v>
      </c>
      <c r="V40" s="216">
        <f t="shared" si="10"/>
        <v>5.6845155955563137E-2</v>
      </c>
      <c r="W40" s="37"/>
      <c r="X40" s="232"/>
      <c r="Y40" s="305"/>
      <c r="Z40" s="213">
        <f>SUM(Z37:Z39)</f>
        <v>164.07234399999999</v>
      </c>
      <c r="AA40" s="214"/>
      <c r="AB40" s="215">
        <f t="shared" si="13"/>
        <v>7.5306640000000016</v>
      </c>
      <c r="AC40" s="216">
        <f t="shared" si="14"/>
        <v>4.8106446794233981E-2</v>
      </c>
      <c r="AD40" s="37"/>
      <c r="AE40" s="232"/>
      <c r="AF40" s="305"/>
      <c r="AG40" s="213">
        <f>SUM(AG37:AG39)</f>
        <v>170.70234399999993</v>
      </c>
      <c r="AH40" s="214"/>
      <c r="AI40" s="215">
        <f t="shared" si="17"/>
        <v>6.6299999999999386</v>
      </c>
      <c r="AJ40" s="216">
        <f t="shared" si="18"/>
        <v>4.0409003969614402E-2</v>
      </c>
      <c r="AK40" s="37"/>
      <c r="AL40" s="232"/>
      <c r="AM40" s="305"/>
      <c r="AN40" s="213">
        <f>SUM(AN37:AN39)</f>
        <v>176.51234399999993</v>
      </c>
      <c r="AO40" s="214"/>
      <c r="AP40" s="215">
        <f t="shared" si="21"/>
        <v>5.8100000000000023</v>
      </c>
      <c r="AQ40" s="216">
        <f t="shared" si="22"/>
        <v>3.4035853661154206E-2</v>
      </c>
      <c r="AR40" s="217"/>
    </row>
    <row r="41" spans="1:44" ht="12" customHeight="1" x14ac:dyDescent="0.2">
      <c r="A41" s="37"/>
      <c r="B41" s="139" t="s">
        <v>195</v>
      </c>
      <c r="C41" s="199" t="str">
        <f t="shared" ref="C41:C48" si="51">D$6&amp;"."&amp;B41</f>
        <v>General Service &lt; 50 kW.Wholesale Market Service Charge (WMSC)</v>
      </c>
      <c r="D41" s="200" t="s">
        <v>246</v>
      </c>
      <c r="E41" s="139"/>
      <c r="F41" s="218">
        <f>IFERROR(VLOOKUP($C41,'Proposed Rates'!$B:$J,F$11,FALSE),0)</f>
        <v>4.4999999999999997E-3</v>
      </c>
      <c r="G41" s="312">
        <f t="shared" ref="G41:G42" si="52">$F$10*(1+F$63)</f>
        <v>2067.6</v>
      </c>
      <c r="H41" s="204">
        <f t="shared" ref="H41:H48" si="53">G41*F41</f>
        <v>9.304199999999998</v>
      </c>
      <c r="I41" s="38"/>
      <c r="J41" s="218">
        <f>IFERROR(VLOOKUP($C41,'Proposed Rates'!$B:$J,J$11,FALSE),0)</f>
        <v>4.4999999999999997E-3</v>
      </c>
      <c r="K41" s="312">
        <f t="shared" ref="K41:K42" si="54">$F$10*(1+J$63)</f>
        <v>2066.3999999999996</v>
      </c>
      <c r="L41" s="204">
        <f t="shared" ref="L41:L48" si="55">K41*J41</f>
        <v>9.2987999999999982</v>
      </c>
      <c r="M41" s="38"/>
      <c r="N41" s="205">
        <f t="shared" si="5"/>
        <v>-5.3999999999998494E-3</v>
      </c>
      <c r="O41" s="206">
        <f t="shared" si="6"/>
        <v>-5.8038305281484176E-4</v>
      </c>
      <c r="P41" s="37"/>
      <c r="Q41" s="218">
        <f>IFERROR(VLOOKUP($C41,'Proposed Rates'!$B:$J,Q$11,FALSE),0)</f>
        <v>4.4999999999999997E-3</v>
      </c>
      <c r="R41" s="312">
        <f t="shared" ref="R41:R42" si="56">$F$10*(1+Q$63)</f>
        <v>2066.3999999999996</v>
      </c>
      <c r="S41" s="204">
        <f t="shared" ref="S41:S48" si="57">R41*Q41</f>
        <v>9.2987999999999982</v>
      </c>
      <c r="T41" s="38"/>
      <c r="U41" s="205">
        <f t="shared" si="9"/>
        <v>0</v>
      </c>
      <c r="V41" s="206">
        <f t="shared" si="10"/>
        <v>0</v>
      </c>
      <c r="W41" s="37"/>
      <c r="X41" s="218">
        <f>IFERROR(VLOOKUP($C41,'Proposed Rates'!$B:$J,X$11,FALSE),0)</f>
        <v>4.4999999999999997E-3</v>
      </c>
      <c r="Y41" s="312">
        <f t="shared" ref="Y41:Y42" si="58">$F$10*(1+X$63)</f>
        <v>2066.3999999999996</v>
      </c>
      <c r="Z41" s="204">
        <f t="shared" ref="Z41:Z48" si="59">Y41*X41</f>
        <v>9.2987999999999982</v>
      </c>
      <c r="AA41" s="38"/>
      <c r="AB41" s="205">
        <f t="shared" si="13"/>
        <v>0</v>
      </c>
      <c r="AC41" s="206">
        <f t="shared" si="14"/>
        <v>0</v>
      </c>
      <c r="AD41" s="37"/>
      <c r="AE41" s="218">
        <f>IFERROR(VLOOKUP($C41,'Proposed Rates'!$B:$J,AE$11,FALSE),0)</f>
        <v>4.4999999999999997E-3</v>
      </c>
      <c r="AF41" s="312">
        <f t="shared" ref="AF41:AF42" si="60">$F$10*(1+AE$63)</f>
        <v>2066.3999999999996</v>
      </c>
      <c r="AG41" s="204">
        <f t="shared" ref="AG41:AG48" si="61">AF41*AE41</f>
        <v>9.2987999999999982</v>
      </c>
      <c r="AH41" s="38"/>
      <c r="AI41" s="205">
        <f t="shared" si="17"/>
        <v>0</v>
      </c>
      <c r="AJ41" s="206">
        <f t="shared" si="18"/>
        <v>0</v>
      </c>
      <c r="AK41" s="37"/>
      <c r="AL41" s="218">
        <f>IFERROR(VLOOKUP($C41,'Proposed Rates'!$B:$J,AL$11,FALSE),0)</f>
        <v>4.4999999999999997E-3</v>
      </c>
      <c r="AM41" s="312">
        <f t="shared" ref="AM41:AM42" si="62">$F$10*(1+AL$63)</f>
        <v>2066.3999999999996</v>
      </c>
      <c r="AN41" s="204">
        <f t="shared" ref="AN41:AN48" si="63">AM41*AL41</f>
        <v>9.2987999999999982</v>
      </c>
      <c r="AO41" s="38"/>
      <c r="AP41" s="205">
        <f t="shared" si="21"/>
        <v>0</v>
      </c>
      <c r="AQ41" s="206">
        <f t="shared" si="22"/>
        <v>0</v>
      </c>
      <c r="AR41" s="207"/>
    </row>
    <row r="42" spans="1:44" ht="12" customHeight="1" x14ac:dyDescent="0.2">
      <c r="A42" s="37"/>
      <c r="B42" s="139" t="s">
        <v>196</v>
      </c>
      <c r="C42" s="199" t="str">
        <f t="shared" si="51"/>
        <v>General Service &lt; 50 kW.Rural and Remote Rate Protection (RRRP)</v>
      </c>
      <c r="D42" s="200" t="s">
        <v>246</v>
      </c>
      <c r="E42" s="139"/>
      <c r="F42" s="218">
        <f>IFERROR(VLOOKUP($C42,'Proposed Rates'!$B:$J,F$11,FALSE),0)</f>
        <v>1.5E-3</v>
      </c>
      <c r="G42" s="312">
        <f t="shared" si="52"/>
        <v>2067.6</v>
      </c>
      <c r="H42" s="204">
        <f t="shared" si="53"/>
        <v>3.1013999999999999</v>
      </c>
      <c r="I42" s="38"/>
      <c r="J42" s="218">
        <f>IFERROR(VLOOKUP($C42,'Proposed Rates'!$B:$J,J$11,FALSE),0)</f>
        <v>1.5E-3</v>
      </c>
      <c r="K42" s="312">
        <f t="shared" si="54"/>
        <v>2066.3999999999996</v>
      </c>
      <c r="L42" s="204">
        <f t="shared" si="55"/>
        <v>3.0995999999999997</v>
      </c>
      <c r="M42" s="38"/>
      <c r="N42" s="205">
        <f t="shared" si="5"/>
        <v>-1.8000000000002458E-3</v>
      </c>
      <c r="O42" s="206">
        <f t="shared" si="6"/>
        <v>-5.8038305281493706E-4</v>
      </c>
      <c r="P42" s="37"/>
      <c r="Q42" s="218">
        <f>IFERROR(VLOOKUP($C42,'Proposed Rates'!$B:$J,Q$11,FALSE),0)</f>
        <v>1.5E-3</v>
      </c>
      <c r="R42" s="312">
        <f t="shared" si="56"/>
        <v>2066.3999999999996</v>
      </c>
      <c r="S42" s="204">
        <f t="shared" si="57"/>
        <v>3.0995999999999997</v>
      </c>
      <c r="T42" s="38"/>
      <c r="U42" s="205">
        <f t="shared" si="9"/>
        <v>0</v>
      </c>
      <c r="V42" s="206">
        <f t="shared" si="10"/>
        <v>0</v>
      </c>
      <c r="W42" s="37"/>
      <c r="X42" s="218">
        <f>IFERROR(VLOOKUP($C42,'Proposed Rates'!$B:$J,X$11,FALSE),0)</f>
        <v>1.5E-3</v>
      </c>
      <c r="Y42" s="312">
        <f t="shared" si="58"/>
        <v>2066.3999999999996</v>
      </c>
      <c r="Z42" s="204">
        <f t="shared" si="59"/>
        <v>3.0995999999999997</v>
      </c>
      <c r="AA42" s="38"/>
      <c r="AB42" s="205">
        <f t="shared" si="13"/>
        <v>0</v>
      </c>
      <c r="AC42" s="206">
        <f t="shared" si="14"/>
        <v>0</v>
      </c>
      <c r="AD42" s="37"/>
      <c r="AE42" s="218">
        <f>IFERROR(VLOOKUP($C42,'Proposed Rates'!$B:$J,AE$11,FALSE),0)</f>
        <v>1.5E-3</v>
      </c>
      <c r="AF42" s="312">
        <f t="shared" si="60"/>
        <v>2066.3999999999996</v>
      </c>
      <c r="AG42" s="204">
        <f t="shared" si="61"/>
        <v>3.0995999999999997</v>
      </c>
      <c r="AH42" s="38"/>
      <c r="AI42" s="205">
        <f t="shared" si="17"/>
        <v>0</v>
      </c>
      <c r="AJ42" s="206">
        <f t="shared" si="18"/>
        <v>0</v>
      </c>
      <c r="AK42" s="37"/>
      <c r="AL42" s="218">
        <f>IFERROR(VLOOKUP($C42,'Proposed Rates'!$B:$J,AL$11,FALSE),0)</f>
        <v>1.5E-3</v>
      </c>
      <c r="AM42" s="312">
        <f t="shared" si="62"/>
        <v>2066.3999999999996</v>
      </c>
      <c r="AN42" s="204">
        <f t="shared" si="63"/>
        <v>3.0995999999999997</v>
      </c>
      <c r="AO42" s="38"/>
      <c r="AP42" s="205">
        <f t="shared" si="21"/>
        <v>0</v>
      </c>
      <c r="AQ42" s="206">
        <f t="shared" si="22"/>
        <v>0</v>
      </c>
      <c r="AR42" s="207"/>
    </row>
    <row r="43" spans="1:44" ht="12" customHeight="1" x14ac:dyDescent="0.2">
      <c r="A43" s="37"/>
      <c r="B43" s="139" t="s">
        <v>198</v>
      </c>
      <c r="C43" s="199" t="str">
        <f t="shared" si="51"/>
        <v>General Service &lt; 50 kW.Standard Supply Service Charge</v>
      </c>
      <c r="D43" s="200" t="s">
        <v>244</v>
      </c>
      <c r="E43" s="139"/>
      <c r="F43" s="201">
        <f>IFERROR(VLOOKUP($C43,'Proposed Rates'!$B:$J,F$11,FALSE),0)</f>
        <v>0.25</v>
      </c>
      <c r="G43" s="202">
        <f>IF($D43="Monthly",1,IF($D43="per KWH",$F$10,0))</f>
        <v>1</v>
      </c>
      <c r="H43" s="204">
        <f t="shared" si="53"/>
        <v>0.25</v>
      </c>
      <c r="I43" s="38"/>
      <c r="J43" s="201">
        <f>IFERROR(VLOOKUP($C43,'Proposed Rates'!$B:$J,J$11,FALSE),0)</f>
        <v>1.51</v>
      </c>
      <c r="K43" s="202">
        <f>IF($D43="Monthly",1,IF($D43="per KWH",$F$10,0))</f>
        <v>1</v>
      </c>
      <c r="L43" s="204">
        <f t="shared" si="55"/>
        <v>1.51</v>
      </c>
      <c r="M43" s="38"/>
      <c r="N43" s="205">
        <f t="shared" si="5"/>
        <v>1.26</v>
      </c>
      <c r="O43" s="206">
        <f t="shared" si="6"/>
        <v>5.04</v>
      </c>
      <c r="P43" s="37"/>
      <c r="Q43" s="201">
        <f>IFERROR(VLOOKUP($C43,'Proposed Rates'!$B:$J,Q$11,FALSE),0)</f>
        <v>1.54</v>
      </c>
      <c r="R43" s="202">
        <f>IF($D43="Monthly",1,IF($D43="per KWH",$F$10,0))</f>
        <v>1</v>
      </c>
      <c r="S43" s="204">
        <f t="shared" si="57"/>
        <v>1.54</v>
      </c>
      <c r="T43" s="38"/>
      <c r="U43" s="205">
        <f t="shared" si="9"/>
        <v>3.0000000000000027E-2</v>
      </c>
      <c r="V43" s="206">
        <f t="shared" si="10"/>
        <v>1.986754966887419E-2</v>
      </c>
      <c r="W43" s="37"/>
      <c r="X43" s="201">
        <f>IFERROR(VLOOKUP($C43,'Proposed Rates'!$B:$J,X$11,FALSE),0)</f>
        <v>1.57</v>
      </c>
      <c r="Y43" s="202">
        <f>IF($D43="Monthly",1,IF($D43="per KWH",$F$10,0))</f>
        <v>1</v>
      </c>
      <c r="Z43" s="204">
        <f t="shared" si="59"/>
        <v>1.57</v>
      </c>
      <c r="AA43" s="38"/>
      <c r="AB43" s="205">
        <f t="shared" si="13"/>
        <v>3.0000000000000027E-2</v>
      </c>
      <c r="AC43" s="206">
        <f t="shared" si="14"/>
        <v>1.9480519480519497E-2</v>
      </c>
      <c r="AD43" s="37"/>
      <c r="AE43" s="201">
        <f>IFERROR(VLOOKUP($C43,'Proposed Rates'!$B:$J,AE$11,FALSE),0)</f>
        <v>1.6</v>
      </c>
      <c r="AF43" s="202">
        <f>IF($D43="Monthly",1,IF($D43="per KWH",$F$10,0))</f>
        <v>1</v>
      </c>
      <c r="AG43" s="204">
        <f t="shared" si="61"/>
        <v>1.6</v>
      </c>
      <c r="AH43" s="38"/>
      <c r="AI43" s="205">
        <f t="shared" si="17"/>
        <v>3.0000000000000027E-2</v>
      </c>
      <c r="AJ43" s="206">
        <f t="shared" si="18"/>
        <v>1.9108280254777087E-2</v>
      </c>
      <c r="AK43" s="37"/>
      <c r="AL43" s="201">
        <f>IFERROR(VLOOKUP($C43,'Proposed Rates'!$B:$J,AL$11,FALSE),0)</f>
        <v>1.63</v>
      </c>
      <c r="AM43" s="202">
        <f>IF($D43="Monthly",1,IF($D43="per KWH",$F$10,0))</f>
        <v>1</v>
      </c>
      <c r="AN43" s="204">
        <f t="shared" si="63"/>
        <v>1.63</v>
      </c>
      <c r="AO43" s="38"/>
      <c r="AP43" s="205">
        <f t="shared" si="21"/>
        <v>2.9999999999999805E-2</v>
      </c>
      <c r="AQ43" s="206">
        <f t="shared" si="22"/>
        <v>1.8749999999999878E-2</v>
      </c>
      <c r="AR43" s="207"/>
    </row>
    <row r="44" spans="1:44" ht="12" customHeight="1" x14ac:dyDescent="0.2">
      <c r="A44" s="37"/>
      <c r="B44" s="139" t="s">
        <v>200</v>
      </c>
      <c r="C44" s="199" t="str">
        <f t="shared" si="51"/>
        <v>General Service &lt; 50 kW.TOU - Off Peak</v>
      </c>
      <c r="D44" s="200" t="s">
        <v>246</v>
      </c>
      <c r="E44" s="139"/>
      <c r="F44" s="234">
        <f>VLOOKUP($B44,'Proposed Rates'!$D$248:$J$254,+F$11-2,FALSE)</f>
        <v>7.5999999999999998E-2</v>
      </c>
      <c r="G44" s="312">
        <f>'Proposed Rates'!$K$249*$F$10</f>
        <v>1280</v>
      </c>
      <c r="H44" s="204">
        <f t="shared" si="53"/>
        <v>97.28</v>
      </c>
      <c r="I44" s="38"/>
      <c r="J44" s="234">
        <f>VLOOKUP($B44,'Proposed Rates'!$D$248:$J$254,+J$11-2,FALSE)</f>
        <v>7.5999999999999998E-2</v>
      </c>
      <c r="K44" s="312">
        <f>'Proposed Rates'!$K$249*$F$10</f>
        <v>1280</v>
      </c>
      <c r="L44" s="204">
        <f t="shared" si="55"/>
        <v>97.28</v>
      </c>
      <c r="M44" s="38"/>
      <c r="N44" s="205">
        <f t="shared" si="5"/>
        <v>0</v>
      </c>
      <c r="O44" s="206">
        <f t="shared" si="6"/>
        <v>0</v>
      </c>
      <c r="P44" s="37"/>
      <c r="Q44" s="234">
        <f>VLOOKUP($B44,'Proposed Rates'!$D$248:$J$254,+Q$11-2,FALSE)</f>
        <v>7.5999999999999998E-2</v>
      </c>
      <c r="R44" s="312">
        <f>'Proposed Rates'!$K$249*$F$10</f>
        <v>1280</v>
      </c>
      <c r="S44" s="204">
        <f t="shared" si="57"/>
        <v>97.28</v>
      </c>
      <c r="T44" s="38"/>
      <c r="U44" s="205">
        <f t="shared" si="9"/>
        <v>0</v>
      </c>
      <c r="V44" s="206">
        <f t="shared" si="10"/>
        <v>0</v>
      </c>
      <c r="W44" s="37"/>
      <c r="X44" s="234">
        <f>VLOOKUP($B44,'Proposed Rates'!$D$248:$J$254,+X$11-2,FALSE)</f>
        <v>7.5999999999999998E-2</v>
      </c>
      <c r="Y44" s="312">
        <f>'Proposed Rates'!$K$249*$F$10</f>
        <v>1280</v>
      </c>
      <c r="Z44" s="204">
        <f t="shared" si="59"/>
        <v>97.28</v>
      </c>
      <c r="AA44" s="38"/>
      <c r="AB44" s="205">
        <f t="shared" si="13"/>
        <v>0</v>
      </c>
      <c r="AC44" s="206">
        <f t="shared" si="14"/>
        <v>0</v>
      </c>
      <c r="AD44" s="37"/>
      <c r="AE44" s="234">
        <f>VLOOKUP($B44,'Proposed Rates'!$D$248:$J$254,+AE$11-2,FALSE)</f>
        <v>7.5999999999999998E-2</v>
      </c>
      <c r="AF44" s="312">
        <f>'Proposed Rates'!$K$249*$F$10</f>
        <v>1280</v>
      </c>
      <c r="AG44" s="204">
        <f t="shared" si="61"/>
        <v>97.28</v>
      </c>
      <c r="AH44" s="38"/>
      <c r="AI44" s="205">
        <f t="shared" si="17"/>
        <v>0</v>
      </c>
      <c r="AJ44" s="206">
        <f t="shared" si="18"/>
        <v>0</v>
      </c>
      <c r="AK44" s="37"/>
      <c r="AL44" s="234">
        <f>VLOOKUP($B44,'Proposed Rates'!$D$248:$J$254,+AL$11-2,FALSE)</f>
        <v>7.5999999999999998E-2</v>
      </c>
      <c r="AM44" s="312">
        <f>'Proposed Rates'!$K$249*$F$10</f>
        <v>1280</v>
      </c>
      <c r="AN44" s="204">
        <f t="shared" si="63"/>
        <v>97.28</v>
      </c>
      <c r="AO44" s="38"/>
      <c r="AP44" s="205">
        <f t="shared" si="21"/>
        <v>0</v>
      </c>
      <c r="AQ44" s="206">
        <f t="shared" si="22"/>
        <v>0</v>
      </c>
      <c r="AR44" s="207"/>
    </row>
    <row r="45" spans="1:44" ht="12" customHeight="1" x14ac:dyDescent="0.2">
      <c r="A45" s="37"/>
      <c r="B45" s="139" t="s">
        <v>201</v>
      </c>
      <c r="C45" s="199" t="str">
        <f t="shared" si="51"/>
        <v>General Service &lt; 50 kW.TOU - Mid Peak</v>
      </c>
      <c r="D45" s="200" t="s">
        <v>246</v>
      </c>
      <c r="E45" s="139"/>
      <c r="F45" s="234">
        <f>VLOOKUP($B45,'Proposed Rates'!$D$248:$J$254,+F$11-2,FALSE)</f>
        <v>0.122</v>
      </c>
      <c r="G45" s="312">
        <f>'Proposed Rates'!$K$250*$F$10</f>
        <v>360</v>
      </c>
      <c r="H45" s="204">
        <f t="shared" si="53"/>
        <v>43.92</v>
      </c>
      <c r="I45" s="38"/>
      <c r="J45" s="234">
        <f>VLOOKUP($B45,'Proposed Rates'!$D$248:$J$254,+J$11-2,FALSE)</f>
        <v>0.122</v>
      </c>
      <c r="K45" s="312">
        <f>'Proposed Rates'!$K$250*$F$10</f>
        <v>360</v>
      </c>
      <c r="L45" s="204">
        <f t="shared" si="55"/>
        <v>43.92</v>
      </c>
      <c r="M45" s="38"/>
      <c r="N45" s="205">
        <f t="shared" si="5"/>
        <v>0</v>
      </c>
      <c r="O45" s="206">
        <f t="shared" si="6"/>
        <v>0</v>
      </c>
      <c r="P45" s="37"/>
      <c r="Q45" s="234">
        <f>VLOOKUP($B45,'Proposed Rates'!$D$248:$J$254,+Q$11-2,FALSE)</f>
        <v>0.122</v>
      </c>
      <c r="R45" s="312">
        <f>'Proposed Rates'!$K$250*$F$10</f>
        <v>360</v>
      </c>
      <c r="S45" s="204">
        <f t="shared" si="57"/>
        <v>43.92</v>
      </c>
      <c r="T45" s="38"/>
      <c r="U45" s="205">
        <f t="shared" si="9"/>
        <v>0</v>
      </c>
      <c r="V45" s="206">
        <f t="shared" si="10"/>
        <v>0</v>
      </c>
      <c r="W45" s="37"/>
      <c r="X45" s="234">
        <f>VLOOKUP($B45,'Proposed Rates'!$D$248:$J$254,+X$11-2,FALSE)</f>
        <v>0.122</v>
      </c>
      <c r="Y45" s="312">
        <f>'Proposed Rates'!$K$250*$F$10</f>
        <v>360</v>
      </c>
      <c r="Z45" s="204">
        <f t="shared" si="59"/>
        <v>43.92</v>
      </c>
      <c r="AA45" s="38"/>
      <c r="AB45" s="205">
        <f t="shared" si="13"/>
        <v>0</v>
      </c>
      <c r="AC45" s="206">
        <f t="shared" si="14"/>
        <v>0</v>
      </c>
      <c r="AD45" s="37"/>
      <c r="AE45" s="234">
        <f>VLOOKUP($B45,'Proposed Rates'!$D$248:$J$254,+AE$11-2,FALSE)</f>
        <v>0.122</v>
      </c>
      <c r="AF45" s="312">
        <f>'Proposed Rates'!$K$250*$F$10</f>
        <v>360</v>
      </c>
      <c r="AG45" s="204">
        <f t="shared" si="61"/>
        <v>43.92</v>
      </c>
      <c r="AH45" s="38"/>
      <c r="AI45" s="205">
        <f t="shared" si="17"/>
        <v>0</v>
      </c>
      <c r="AJ45" s="206">
        <f t="shared" si="18"/>
        <v>0</v>
      </c>
      <c r="AK45" s="37"/>
      <c r="AL45" s="234">
        <f>VLOOKUP($B45,'Proposed Rates'!$D$248:$J$254,+AL$11-2,FALSE)</f>
        <v>0.122</v>
      </c>
      <c r="AM45" s="312">
        <f>'Proposed Rates'!$K$250*$F$10</f>
        <v>360</v>
      </c>
      <c r="AN45" s="204">
        <f t="shared" si="63"/>
        <v>43.92</v>
      </c>
      <c r="AO45" s="38"/>
      <c r="AP45" s="205">
        <f t="shared" si="21"/>
        <v>0</v>
      </c>
      <c r="AQ45" s="206">
        <f t="shared" si="22"/>
        <v>0</v>
      </c>
      <c r="AR45" s="207"/>
    </row>
    <row r="46" spans="1:44" ht="12" customHeight="1" x14ac:dyDescent="0.2">
      <c r="A46" s="37"/>
      <c r="B46" s="37" t="s">
        <v>202</v>
      </c>
      <c r="C46" s="199" t="str">
        <f t="shared" si="51"/>
        <v>General Service &lt; 50 kW.TOU - On Peak</v>
      </c>
      <c r="D46" s="200" t="s">
        <v>246</v>
      </c>
      <c r="E46" s="139"/>
      <c r="F46" s="234">
        <f>VLOOKUP($B46,'Proposed Rates'!$D$248:$J$254,+F$11-2,FALSE)</f>
        <v>0.158</v>
      </c>
      <c r="G46" s="312">
        <f>'Proposed Rates'!$K$251*$F$10</f>
        <v>360</v>
      </c>
      <c r="H46" s="204">
        <f t="shared" si="53"/>
        <v>56.88</v>
      </c>
      <c r="I46" s="38"/>
      <c r="J46" s="234">
        <f>VLOOKUP($B46,'Proposed Rates'!$D$248:$J$254,+J$11-2,FALSE)</f>
        <v>0.158</v>
      </c>
      <c r="K46" s="312">
        <f>'Proposed Rates'!$K$251*$F$10</f>
        <v>360</v>
      </c>
      <c r="L46" s="204">
        <f t="shared" si="55"/>
        <v>56.88</v>
      </c>
      <c r="M46" s="38"/>
      <c r="N46" s="205">
        <f t="shared" si="5"/>
        <v>0</v>
      </c>
      <c r="O46" s="206">
        <f t="shared" si="6"/>
        <v>0</v>
      </c>
      <c r="P46" s="37"/>
      <c r="Q46" s="234">
        <f>VLOOKUP($B46,'Proposed Rates'!$D$248:$J$254,+Q$11-2,FALSE)</f>
        <v>0.158</v>
      </c>
      <c r="R46" s="312">
        <f>'Proposed Rates'!$K$251*$F$10</f>
        <v>360</v>
      </c>
      <c r="S46" s="204">
        <f t="shared" si="57"/>
        <v>56.88</v>
      </c>
      <c r="T46" s="38"/>
      <c r="U46" s="205">
        <f t="shared" si="9"/>
        <v>0</v>
      </c>
      <c r="V46" s="206">
        <f t="shared" si="10"/>
        <v>0</v>
      </c>
      <c r="W46" s="37"/>
      <c r="X46" s="234">
        <f>VLOOKUP($B46,'Proposed Rates'!$D$248:$J$254,+X$11-2,FALSE)</f>
        <v>0.158</v>
      </c>
      <c r="Y46" s="312">
        <f>'Proposed Rates'!$K$251*$F$10</f>
        <v>360</v>
      </c>
      <c r="Z46" s="204">
        <f t="shared" si="59"/>
        <v>56.88</v>
      </c>
      <c r="AA46" s="38"/>
      <c r="AB46" s="205">
        <f t="shared" si="13"/>
        <v>0</v>
      </c>
      <c r="AC46" s="206">
        <f t="shared" si="14"/>
        <v>0</v>
      </c>
      <c r="AD46" s="37"/>
      <c r="AE46" s="234">
        <f>VLOOKUP($B46,'Proposed Rates'!$D$248:$J$254,+AE$11-2,FALSE)</f>
        <v>0.158</v>
      </c>
      <c r="AF46" s="312">
        <f>'Proposed Rates'!$K$251*$F$10</f>
        <v>360</v>
      </c>
      <c r="AG46" s="204">
        <f t="shared" si="61"/>
        <v>56.88</v>
      </c>
      <c r="AH46" s="38"/>
      <c r="AI46" s="205">
        <f t="shared" si="17"/>
        <v>0</v>
      </c>
      <c r="AJ46" s="206">
        <f t="shared" si="18"/>
        <v>0</v>
      </c>
      <c r="AK46" s="37"/>
      <c r="AL46" s="234">
        <f>VLOOKUP($B46,'Proposed Rates'!$D$248:$J$254,+AL$11-2,FALSE)</f>
        <v>0.158</v>
      </c>
      <c r="AM46" s="312">
        <f>'Proposed Rates'!$K$251*$F$10</f>
        <v>360</v>
      </c>
      <c r="AN46" s="204">
        <f t="shared" si="63"/>
        <v>56.88</v>
      </c>
      <c r="AO46" s="38"/>
      <c r="AP46" s="205">
        <f t="shared" si="21"/>
        <v>0</v>
      </c>
      <c r="AQ46" s="206">
        <f t="shared" si="22"/>
        <v>0</v>
      </c>
      <c r="AR46" s="207"/>
    </row>
    <row r="47" spans="1:44" ht="12" customHeight="1" x14ac:dyDescent="0.2">
      <c r="A47" s="37"/>
      <c r="B47" s="139" t="s">
        <v>203</v>
      </c>
      <c r="C47" s="199" t="str">
        <f t="shared" si="51"/>
        <v>General Service &lt; 50 kW.Energy - RPP - Tier 1</v>
      </c>
      <c r="D47" s="200" t="s">
        <v>246</v>
      </c>
      <c r="E47" s="139"/>
      <c r="F47" s="234">
        <f>VLOOKUP($B47,'Proposed Rates'!$D$248:$J$254,+F$11-2,FALSE)</f>
        <v>9.2999999999999999E-2</v>
      </c>
      <c r="G47" s="312">
        <f>IF(AND($S$2=1, $F$10&gt;=750), 750, IF(AND($S$2=1, AND($F$10&lt;750, $F$10&gt;=0)), $F$10, IF(AND($S$2=2, $F$10&gt;=1000), 1000, IF(AND($S$2=2, AND($F$10&lt;1000, $F$10&gt;=0)), $F$10))))</f>
        <v>750</v>
      </c>
      <c r="H47" s="204">
        <f t="shared" si="53"/>
        <v>69.75</v>
      </c>
      <c r="I47" s="38"/>
      <c r="J47" s="234">
        <f>VLOOKUP($B47,'Proposed Rates'!$D$248:$J$254,+J$11-2,FALSE)</f>
        <v>9.2999999999999999E-2</v>
      </c>
      <c r="K47" s="312">
        <f>IF(AND($S$2=1, $F$10&gt;=750), 750, IF(AND($S$2=1, AND($F$10&lt;750, $F$10&gt;=0)), $F$10, IF(AND($S$2=2, $F$10&gt;=1000), 1000, IF(AND($S$2=2, AND($F$10&lt;1000, $F$10&gt;=0)), $F$10))))</f>
        <v>750</v>
      </c>
      <c r="L47" s="204">
        <f t="shared" si="55"/>
        <v>69.75</v>
      </c>
      <c r="M47" s="38"/>
      <c r="N47" s="205">
        <f t="shared" si="5"/>
        <v>0</v>
      </c>
      <c r="O47" s="206">
        <f t="shared" si="6"/>
        <v>0</v>
      </c>
      <c r="P47" s="37"/>
      <c r="Q47" s="234">
        <f>VLOOKUP($B47,'Proposed Rates'!$D$248:$J$254,+Q$11-2,FALSE)</f>
        <v>9.2999999999999999E-2</v>
      </c>
      <c r="R47" s="312">
        <f>IF(AND($S$2=1, $F$10&gt;=750), 750, IF(AND($S$2=1, AND($F$10&lt;750, $F$10&gt;=0)), $F$10, IF(AND($S$2=2, $F$10&gt;=1000), 1000, IF(AND($S$2=2, AND($F$10&lt;1000, $F$10&gt;=0)), $F$10))))</f>
        <v>750</v>
      </c>
      <c r="S47" s="204">
        <f t="shared" si="57"/>
        <v>69.75</v>
      </c>
      <c r="T47" s="38"/>
      <c r="U47" s="205">
        <f t="shared" si="9"/>
        <v>0</v>
      </c>
      <c r="V47" s="206">
        <f t="shared" si="10"/>
        <v>0</v>
      </c>
      <c r="W47" s="37"/>
      <c r="X47" s="234">
        <f>VLOOKUP($B47,'Proposed Rates'!$D$248:$J$254,+X$11-2,FALSE)</f>
        <v>9.2999999999999999E-2</v>
      </c>
      <c r="Y47" s="312">
        <f>IF(AND($S$2=1, $F$10&gt;=750), 750, IF(AND($S$2=1, AND($F$10&lt;750, $F$10&gt;=0)), $F$10, IF(AND($S$2=2, $F$10&gt;=1000), 1000, IF(AND($S$2=2, AND($F$10&lt;1000, $F$10&gt;=0)), $F$10))))</f>
        <v>750</v>
      </c>
      <c r="Z47" s="204">
        <f t="shared" si="59"/>
        <v>69.75</v>
      </c>
      <c r="AA47" s="38"/>
      <c r="AB47" s="205">
        <f t="shared" si="13"/>
        <v>0</v>
      </c>
      <c r="AC47" s="206">
        <f t="shared" si="14"/>
        <v>0</v>
      </c>
      <c r="AD47" s="37"/>
      <c r="AE47" s="234">
        <f>VLOOKUP($B47,'Proposed Rates'!$D$248:$J$254,+AE$11-2,FALSE)</f>
        <v>9.2999999999999999E-2</v>
      </c>
      <c r="AF47" s="312">
        <f>IF(AND($S$2=1, $F$10&gt;=750), 750, IF(AND($S$2=1, AND($F$10&lt;750, $F$10&gt;=0)), $F$10, IF(AND($S$2=2, $F$10&gt;=1000), 1000, IF(AND($S$2=2, AND($F$10&lt;1000, $F$10&gt;=0)), $F$10))))</f>
        <v>750</v>
      </c>
      <c r="AG47" s="204">
        <f t="shared" si="61"/>
        <v>69.75</v>
      </c>
      <c r="AH47" s="38"/>
      <c r="AI47" s="205">
        <f t="shared" si="17"/>
        <v>0</v>
      </c>
      <c r="AJ47" s="206">
        <f t="shared" si="18"/>
        <v>0</v>
      </c>
      <c r="AK47" s="37"/>
      <c r="AL47" s="234">
        <f>VLOOKUP($B47,'Proposed Rates'!$D$248:$J$254,+AL$11-2,FALSE)</f>
        <v>9.2999999999999999E-2</v>
      </c>
      <c r="AM47" s="312">
        <f>IF(AND($S$2=1, $F$10&gt;=750), 750, IF(AND($S$2=1, AND($F$10&lt;750, $F$10&gt;=0)), $F$10, IF(AND($S$2=2, $F$10&gt;=1000), 1000, IF(AND($S$2=2, AND($F$10&lt;1000, $F$10&gt;=0)), $F$10))))</f>
        <v>750</v>
      </c>
      <c r="AN47" s="204">
        <f t="shared" si="63"/>
        <v>69.75</v>
      </c>
      <c r="AO47" s="38"/>
      <c r="AP47" s="205">
        <f t="shared" si="21"/>
        <v>0</v>
      </c>
      <c r="AQ47" s="206">
        <f t="shared" si="22"/>
        <v>0</v>
      </c>
      <c r="AR47" s="207"/>
    </row>
    <row r="48" spans="1:44" ht="12" customHeight="1" x14ac:dyDescent="0.2">
      <c r="A48" s="37"/>
      <c r="B48" s="139" t="s">
        <v>204</v>
      </c>
      <c r="C48" s="199" t="str">
        <f t="shared" si="51"/>
        <v>General Service &lt; 50 kW.Energy - RPP - Tier 2</v>
      </c>
      <c r="D48" s="200" t="s">
        <v>246</v>
      </c>
      <c r="E48" s="139"/>
      <c r="F48" s="234">
        <f>VLOOKUP($B48,'Proposed Rates'!$D$248:$J$254,+F$11-2,FALSE)</f>
        <v>0.11</v>
      </c>
      <c r="G48" s="312">
        <f>IF(AND($S$2=1, $F$10&gt;=750), $F$10-750, IF(AND($S$2=1, AND($F$10&lt;750, $F$10&gt;=0)), 0, IF(AND($S$2=2, $F$10&gt;=1000), $F$10-1000, IF(AND($S$2=2, AND($F$10&lt;1000, $F$10&gt;=0)), 0))))</f>
        <v>1250</v>
      </c>
      <c r="H48" s="204">
        <f t="shared" si="53"/>
        <v>137.5</v>
      </c>
      <c r="I48" s="38"/>
      <c r="J48" s="234">
        <f>VLOOKUP($B48,'Proposed Rates'!$D$248:$J$254,+J$11-2,FALSE)</f>
        <v>0.11</v>
      </c>
      <c r="K48" s="312">
        <f>IF(AND($S$2=1, $F$10&gt;=750), $F$10-750, IF(AND($S$2=1, AND($F$10&lt;750, $F$10&gt;=0)), 0, IF(AND($S$2=2, $F$10&gt;=1000), $F$10-1000, IF(AND($S$2=2, AND($F$10&lt;1000, $F$10&gt;=0)), 0))))</f>
        <v>1250</v>
      </c>
      <c r="L48" s="204">
        <f t="shared" si="55"/>
        <v>137.5</v>
      </c>
      <c r="M48" s="38"/>
      <c r="N48" s="205">
        <f t="shared" si="5"/>
        <v>0</v>
      </c>
      <c r="O48" s="206">
        <f t="shared" si="6"/>
        <v>0</v>
      </c>
      <c r="P48" s="37"/>
      <c r="Q48" s="234">
        <f>VLOOKUP($B48,'Proposed Rates'!$D$248:$J$254,+Q$11-2,FALSE)</f>
        <v>0.11</v>
      </c>
      <c r="R48" s="312">
        <f>IF(AND($S$2=1, $F$10&gt;=750), $F$10-750, IF(AND($S$2=1, AND($F$10&lt;750, $F$10&gt;=0)), 0, IF(AND($S$2=2, $F$10&gt;=1000), $F$10-1000, IF(AND($S$2=2, AND($F$10&lt;1000, $F$10&gt;=0)), 0))))</f>
        <v>1250</v>
      </c>
      <c r="S48" s="204">
        <f t="shared" si="57"/>
        <v>137.5</v>
      </c>
      <c r="T48" s="38"/>
      <c r="U48" s="205">
        <f t="shared" si="9"/>
        <v>0</v>
      </c>
      <c r="V48" s="206">
        <f t="shared" si="10"/>
        <v>0</v>
      </c>
      <c r="W48" s="37"/>
      <c r="X48" s="234">
        <f>VLOOKUP($B48,'Proposed Rates'!$D$248:$J$254,+X$11-2,FALSE)</f>
        <v>0.11</v>
      </c>
      <c r="Y48" s="312">
        <f>IF(AND($S$2=1, $F$10&gt;=750), $F$10-750, IF(AND($S$2=1, AND($F$10&lt;750, $F$10&gt;=0)), 0, IF(AND($S$2=2, $F$10&gt;=1000), $F$10-1000, IF(AND($S$2=2, AND($F$10&lt;1000, $F$10&gt;=0)), 0))))</f>
        <v>1250</v>
      </c>
      <c r="Z48" s="204">
        <f t="shared" si="59"/>
        <v>137.5</v>
      </c>
      <c r="AA48" s="38"/>
      <c r="AB48" s="205">
        <f t="shared" si="13"/>
        <v>0</v>
      </c>
      <c r="AC48" s="206">
        <f t="shared" si="14"/>
        <v>0</v>
      </c>
      <c r="AD48" s="37"/>
      <c r="AE48" s="234">
        <f>VLOOKUP($B48,'Proposed Rates'!$D$248:$J$254,+AE$11-2,FALSE)</f>
        <v>0.11</v>
      </c>
      <c r="AF48" s="312">
        <f>IF(AND($S$2=1, $F$10&gt;=750), $F$10-750, IF(AND($S$2=1, AND($F$10&lt;750, $F$10&gt;=0)), 0, IF(AND($S$2=2, $F$10&gt;=1000), $F$10-1000, IF(AND($S$2=2, AND($F$10&lt;1000, $F$10&gt;=0)), 0))))</f>
        <v>1250</v>
      </c>
      <c r="AG48" s="204">
        <f t="shared" si="61"/>
        <v>137.5</v>
      </c>
      <c r="AH48" s="38"/>
      <c r="AI48" s="205">
        <f t="shared" si="17"/>
        <v>0</v>
      </c>
      <c r="AJ48" s="206">
        <f t="shared" si="18"/>
        <v>0</v>
      </c>
      <c r="AK48" s="37"/>
      <c r="AL48" s="234">
        <f>VLOOKUP($B48,'Proposed Rates'!$D$248:$J$254,+AL$11-2,FALSE)</f>
        <v>0.11</v>
      </c>
      <c r="AM48" s="312">
        <f>IF(AND($S$2=1, $F$10&gt;=750), $F$10-750, IF(AND($S$2=1, AND($F$10&lt;750, $F$10&gt;=0)), 0, IF(AND($S$2=2, $F$10&gt;=1000), $F$10-1000, IF(AND($S$2=2, AND($F$10&lt;1000, $F$10&gt;=0)), 0))))</f>
        <v>1250</v>
      </c>
      <c r="AN48" s="204">
        <f t="shared" si="63"/>
        <v>137.5</v>
      </c>
      <c r="AO48" s="38"/>
      <c r="AP48" s="205">
        <f t="shared" si="21"/>
        <v>0</v>
      </c>
      <c r="AQ48" s="206">
        <f t="shared" si="22"/>
        <v>0</v>
      </c>
      <c r="AR48" s="207"/>
    </row>
    <row r="49" spans="1:44" ht="12"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row>
    <row r="50" spans="1:44" ht="12" customHeight="1" x14ac:dyDescent="0.2">
      <c r="A50" s="37"/>
      <c r="B50" s="248" t="s">
        <v>253</v>
      </c>
      <c r="C50" s="139"/>
      <c r="D50" s="139"/>
      <c r="E50" s="139"/>
      <c r="F50" s="249"/>
      <c r="G50" s="293"/>
      <c r="H50" s="251">
        <f>SUM(H41:H46,H40)</f>
        <v>343.15496399999995</v>
      </c>
      <c r="I50" s="286"/>
      <c r="J50" s="249"/>
      <c r="K50" s="250"/>
      <c r="L50" s="252">
        <f>SUM(L41:L46,L40)</f>
        <v>360.11007999999998</v>
      </c>
      <c r="M50" s="253"/>
      <c r="N50" s="252">
        <f t="shared" ref="N50:N54" si="64">L50-H50</f>
        <v>16.955116000000032</v>
      </c>
      <c r="O50" s="254">
        <f t="shared" ref="O50:O54" si="65">IF((H50)=0,"",(N50/H50))</f>
        <v>4.940950234949839E-2</v>
      </c>
      <c r="P50" s="37"/>
      <c r="Q50" s="249"/>
      <c r="R50" s="250"/>
      <c r="S50" s="252">
        <f>SUM(S41:S46,S40)</f>
        <v>368.56007999999997</v>
      </c>
      <c r="T50" s="253"/>
      <c r="U50" s="252">
        <f t="shared" ref="U50:U54" si="66">S50-L50</f>
        <v>8.4499999999999886</v>
      </c>
      <c r="V50" s="254">
        <f t="shared" ref="V50:V54" si="67">IF((L50)=0,"",(U50/L50))</f>
        <v>2.3465047132254641E-2</v>
      </c>
      <c r="W50" s="37"/>
      <c r="X50" s="249"/>
      <c r="Y50" s="250"/>
      <c r="Z50" s="252">
        <f>SUM(Z41:Z46,Z40)</f>
        <v>376.120744</v>
      </c>
      <c r="AA50" s="253"/>
      <c r="AB50" s="252">
        <f t="shared" ref="AB50:AB54" si="68">Z50-S50</f>
        <v>7.5606640000000311</v>
      </c>
      <c r="AC50" s="254">
        <f t="shared" ref="AC50:AC54" si="69">IF((S50)=0,"",(AB50/S50))</f>
        <v>2.0514061099617821E-2</v>
      </c>
      <c r="AD50" s="37"/>
      <c r="AE50" s="249"/>
      <c r="AF50" s="250"/>
      <c r="AG50" s="252">
        <f>SUM(AG41:AG46,AG40)</f>
        <v>382.78074399999991</v>
      </c>
      <c r="AH50" s="253"/>
      <c r="AI50" s="252">
        <f t="shared" ref="AI50:AI54" si="70">AG50-Z50</f>
        <v>6.6599999999999113</v>
      </c>
      <c r="AJ50" s="254">
        <f t="shared" ref="AJ50:AJ54" si="71">IF((Z50)=0,"",(AI50/Z50))</f>
        <v>1.7707079724376785E-2</v>
      </c>
      <c r="AK50" s="37"/>
      <c r="AL50" s="249"/>
      <c r="AM50" s="250"/>
      <c r="AN50" s="252">
        <f>SUM(AN41:AN46,AN40)</f>
        <v>388.62074399999995</v>
      </c>
      <c r="AO50" s="253"/>
      <c r="AP50" s="252">
        <f t="shared" ref="AP50:AP54" si="72">AN50-AG50</f>
        <v>5.8400000000000318</v>
      </c>
      <c r="AQ50" s="254">
        <f t="shared" ref="AQ50:AQ54" si="73">IF((AG50)=0,"",(AP50/AG50))</f>
        <v>1.5256775821513198E-2</v>
      </c>
      <c r="AR50" s="255"/>
    </row>
    <row r="51" spans="1:44" ht="12" customHeight="1" x14ac:dyDescent="0.2">
      <c r="A51" s="37"/>
      <c r="B51" s="256" t="s">
        <v>254</v>
      </c>
      <c r="C51" s="139"/>
      <c r="D51" s="139"/>
      <c r="E51" s="139"/>
      <c r="F51" s="249">
        <v>0.13</v>
      </c>
      <c r="G51" s="38"/>
      <c r="H51" s="294">
        <f>H50*F51</f>
        <v>44.610145319999994</v>
      </c>
      <c r="I51" s="221"/>
      <c r="J51" s="249">
        <v>0.13</v>
      </c>
      <c r="K51" s="221"/>
      <c r="L51" s="204">
        <f>L50*J51</f>
        <v>46.814310399999997</v>
      </c>
      <c r="M51" s="38"/>
      <c r="N51" s="205">
        <f t="shared" si="64"/>
        <v>2.2041650800000028</v>
      </c>
      <c r="O51" s="206">
        <f t="shared" si="65"/>
        <v>4.9409502349498355E-2</v>
      </c>
      <c r="P51" s="37"/>
      <c r="Q51" s="249">
        <v>0.13</v>
      </c>
      <c r="R51" s="221"/>
      <c r="S51" s="204">
        <f>S50*Q51</f>
        <v>47.912810399999998</v>
      </c>
      <c r="T51" s="38"/>
      <c r="U51" s="205">
        <f t="shared" si="66"/>
        <v>1.0985000000000014</v>
      </c>
      <c r="V51" s="206">
        <f t="shared" si="67"/>
        <v>2.3465047132254703E-2</v>
      </c>
      <c r="W51" s="37"/>
      <c r="X51" s="249">
        <v>0.13</v>
      </c>
      <c r="Y51" s="221"/>
      <c r="Z51" s="204">
        <f>Z50*X51</f>
        <v>48.895696720000004</v>
      </c>
      <c r="AA51" s="38"/>
      <c r="AB51" s="205">
        <f t="shared" si="68"/>
        <v>0.98288632000000575</v>
      </c>
      <c r="AC51" s="206">
        <f t="shared" si="69"/>
        <v>2.0514061099617856E-2</v>
      </c>
      <c r="AD51" s="37"/>
      <c r="AE51" s="249">
        <v>0.13</v>
      </c>
      <c r="AF51" s="221"/>
      <c r="AG51" s="204">
        <f>AG50*AE51</f>
        <v>49.76149671999999</v>
      </c>
      <c r="AH51" s="38"/>
      <c r="AI51" s="205">
        <f t="shared" si="70"/>
        <v>0.86579999999998591</v>
      </c>
      <c r="AJ51" s="206">
        <f t="shared" si="71"/>
        <v>1.7707079724376733E-2</v>
      </c>
      <c r="AK51" s="37"/>
      <c r="AL51" s="249">
        <v>0.13</v>
      </c>
      <c r="AM51" s="221"/>
      <c r="AN51" s="204">
        <f>AN50*AL51</f>
        <v>50.520696719999997</v>
      </c>
      <c r="AO51" s="38"/>
      <c r="AP51" s="205">
        <f t="shared" si="72"/>
        <v>0.75920000000000698</v>
      </c>
      <c r="AQ51" s="206">
        <f t="shared" si="73"/>
        <v>1.5256775821513255E-2</v>
      </c>
      <c r="AR51" s="207"/>
    </row>
    <row r="52" spans="1:44" ht="12" customHeight="1" x14ac:dyDescent="0.2">
      <c r="A52" s="37"/>
      <c r="B52" s="258" t="s">
        <v>303</v>
      </c>
      <c r="C52" s="139"/>
      <c r="D52" s="139"/>
      <c r="E52" s="139"/>
      <c r="F52" s="259"/>
      <c r="G52" s="38"/>
      <c r="H52" s="294">
        <f>H50+H51</f>
        <v>387.76510931999997</v>
      </c>
      <c r="I52" s="221"/>
      <c r="J52" s="259"/>
      <c r="K52" s="221"/>
      <c r="L52" s="204">
        <f>L50+L51</f>
        <v>406.92439039999999</v>
      </c>
      <c r="M52" s="38"/>
      <c r="N52" s="205">
        <f t="shared" si="64"/>
        <v>19.159281080000028</v>
      </c>
      <c r="O52" s="206">
        <f t="shared" si="65"/>
        <v>4.9409502349498362E-2</v>
      </c>
      <c r="P52" s="37"/>
      <c r="Q52" s="259"/>
      <c r="R52" s="221"/>
      <c r="S52" s="204">
        <f>S50+S51</f>
        <v>416.47289039999998</v>
      </c>
      <c r="T52" s="38"/>
      <c r="U52" s="205">
        <f t="shared" si="66"/>
        <v>9.54849999999999</v>
      </c>
      <c r="V52" s="206">
        <f t="shared" si="67"/>
        <v>2.3465047132254647E-2</v>
      </c>
      <c r="W52" s="37"/>
      <c r="X52" s="259"/>
      <c r="Y52" s="221"/>
      <c r="Z52" s="204">
        <f>Z50+Z51</f>
        <v>425.01644071999999</v>
      </c>
      <c r="AA52" s="38"/>
      <c r="AB52" s="205">
        <f t="shared" si="68"/>
        <v>8.5435503200000085</v>
      </c>
      <c r="AC52" s="206">
        <f t="shared" si="69"/>
        <v>2.0514061099617755E-2</v>
      </c>
      <c r="AD52" s="37"/>
      <c r="AE52" s="259"/>
      <c r="AF52" s="221"/>
      <c r="AG52" s="204">
        <f>AG50+AG51</f>
        <v>432.54224071999988</v>
      </c>
      <c r="AH52" s="38"/>
      <c r="AI52" s="205">
        <f t="shared" si="70"/>
        <v>7.5257999999998901</v>
      </c>
      <c r="AJ52" s="206">
        <f t="shared" si="71"/>
        <v>1.7707079724376764E-2</v>
      </c>
      <c r="AK52" s="37"/>
      <c r="AL52" s="259"/>
      <c r="AM52" s="221"/>
      <c r="AN52" s="204">
        <f>AN50+AN51</f>
        <v>439.14144071999993</v>
      </c>
      <c r="AO52" s="38"/>
      <c r="AP52" s="205">
        <f t="shared" si="72"/>
        <v>6.599200000000053</v>
      </c>
      <c r="AQ52" s="206">
        <f t="shared" si="73"/>
        <v>1.5256775821513238E-2</v>
      </c>
      <c r="AR52" s="207"/>
    </row>
    <row r="53" spans="1:44" ht="12" customHeight="1" x14ac:dyDescent="0.2">
      <c r="A53" s="37"/>
      <c r="B53" s="462" t="s">
        <v>211</v>
      </c>
      <c r="C53" s="441"/>
      <c r="D53" s="441"/>
      <c r="E53" s="139"/>
      <c r="F53" s="260">
        <f>'Proposed Rates'!E287</f>
        <v>0.13100000000000001</v>
      </c>
      <c r="G53" s="38"/>
      <c r="H53" s="296">
        <f>F53*H50</f>
        <v>44.953300283999994</v>
      </c>
      <c r="I53" s="221"/>
      <c r="J53" s="260">
        <f>'Proposed Rates'!I287</f>
        <v>0.13100000000000001</v>
      </c>
      <c r="K53" s="221"/>
      <c r="L53" s="261">
        <f>J53*L50</f>
        <v>47.174420480000002</v>
      </c>
      <c r="M53" s="38"/>
      <c r="N53" s="261">
        <f t="shared" si="64"/>
        <v>2.2211201960000082</v>
      </c>
      <c r="O53" s="263">
        <f t="shared" si="65"/>
        <v>4.9409502349498473E-2</v>
      </c>
      <c r="P53" s="37"/>
      <c r="Q53" s="260">
        <f>'Proposed Rates'!H287</f>
        <v>0.13100000000000001</v>
      </c>
      <c r="R53" s="221"/>
      <c r="S53" s="261">
        <f>Q53*S50</f>
        <v>48.28137048</v>
      </c>
      <c r="T53" s="38"/>
      <c r="U53" s="261">
        <f t="shared" si="66"/>
        <v>1.1069499999999977</v>
      </c>
      <c r="V53" s="263">
        <f t="shared" si="67"/>
        <v>2.346504713225462E-2</v>
      </c>
      <c r="W53" s="37"/>
      <c r="X53" s="260">
        <f>'Proposed Rates'!J287</f>
        <v>0.13100000000000001</v>
      </c>
      <c r="Y53" s="221"/>
      <c r="Z53" s="261">
        <f>X53*Z50</f>
        <v>49.271817464000002</v>
      </c>
      <c r="AA53" s="38"/>
      <c r="AB53" s="261">
        <f t="shared" si="68"/>
        <v>0.99044698400000186</v>
      </c>
      <c r="AC53" s="263">
        <f t="shared" si="69"/>
        <v>2.0514061099617772E-2</v>
      </c>
      <c r="AD53" s="37"/>
      <c r="AE53" s="260">
        <f>'Proposed Rates'!J287</f>
        <v>0.13100000000000001</v>
      </c>
      <c r="AF53" s="221"/>
      <c r="AG53" s="261">
        <f>AE53*AG50</f>
        <v>50.144277463999991</v>
      </c>
      <c r="AH53" s="38"/>
      <c r="AI53" s="261">
        <f t="shared" si="70"/>
        <v>0.87245999999998958</v>
      </c>
      <c r="AJ53" s="263">
        <f t="shared" si="71"/>
        <v>1.7707079724376809E-2</v>
      </c>
      <c r="AK53" s="37"/>
      <c r="AL53" s="260">
        <f>'Proposed Rates'!J287</f>
        <v>0.13100000000000001</v>
      </c>
      <c r="AM53" s="221"/>
      <c r="AN53" s="261">
        <f>AL53*AN50</f>
        <v>50.909317463999997</v>
      </c>
      <c r="AO53" s="38"/>
      <c r="AP53" s="261">
        <f t="shared" si="72"/>
        <v>0.76504000000000616</v>
      </c>
      <c r="AQ53" s="263">
        <f t="shared" si="73"/>
        <v>1.5256775821513238E-2</v>
      </c>
      <c r="AR53" s="264"/>
    </row>
    <row r="54" spans="1:44" ht="12" customHeight="1" x14ac:dyDescent="0.2">
      <c r="A54" s="37"/>
      <c r="B54" s="464" t="s">
        <v>256</v>
      </c>
      <c r="C54" s="439"/>
      <c r="D54" s="440"/>
      <c r="E54" s="265"/>
      <c r="F54" s="266"/>
      <c r="G54" s="297"/>
      <c r="H54" s="298">
        <f>H52-H53</f>
        <v>342.811809036</v>
      </c>
      <c r="I54" s="267"/>
      <c r="J54" s="266"/>
      <c r="K54" s="267"/>
      <c r="L54" s="268">
        <f>L52-L53</f>
        <v>359.74996992000001</v>
      </c>
      <c r="M54" s="269"/>
      <c r="N54" s="270">
        <f t="shared" si="64"/>
        <v>16.938160884000013</v>
      </c>
      <c r="O54" s="271">
        <f t="shared" si="65"/>
        <v>4.940950234949832E-2</v>
      </c>
      <c r="P54" s="37"/>
      <c r="Q54" s="266"/>
      <c r="R54" s="267"/>
      <c r="S54" s="268">
        <f>S52-S53</f>
        <v>368.19151991999996</v>
      </c>
      <c r="T54" s="269"/>
      <c r="U54" s="270">
        <f t="shared" si="66"/>
        <v>8.4415499999999497</v>
      </c>
      <c r="V54" s="271">
        <f t="shared" si="67"/>
        <v>2.346504713225453E-2</v>
      </c>
      <c r="W54" s="37"/>
      <c r="X54" s="266"/>
      <c r="Y54" s="267"/>
      <c r="Z54" s="268">
        <f>Z52-Z53</f>
        <v>375.74462325600001</v>
      </c>
      <c r="AA54" s="269"/>
      <c r="AB54" s="270">
        <f t="shared" si="68"/>
        <v>7.5531033360000492</v>
      </c>
      <c r="AC54" s="271">
        <f t="shared" si="69"/>
        <v>2.051406109961787E-2</v>
      </c>
      <c r="AD54" s="37"/>
      <c r="AE54" s="266"/>
      <c r="AF54" s="267"/>
      <c r="AG54" s="268">
        <f>AG52-AG53</f>
        <v>382.39796325599991</v>
      </c>
      <c r="AH54" s="269"/>
      <c r="AI54" s="270">
        <f t="shared" si="70"/>
        <v>6.6533399999999006</v>
      </c>
      <c r="AJ54" s="271">
        <f t="shared" si="71"/>
        <v>1.7707079724376757E-2</v>
      </c>
      <c r="AK54" s="37"/>
      <c r="AL54" s="266"/>
      <c r="AM54" s="267"/>
      <c r="AN54" s="268">
        <f>AN52-AN53</f>
        <v>388.23212325599991</v>
      </c>
      <c r="AO54" s="269"/>
      <c r="AP54" s="270">
        <f t="shared" si="72"/>
        <v>5.8341599999999971</v>
      </c>
      <c r="AQ54" s="271">
        <f t="shared" si="73"/>
        <v>1.5256775821513108E-2</v>
      </c>
      <c r="AR54" s="272"/>
    </row>
    <row r="55" spans="1:44" ht="12"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row>
    <row r="56" spans="1:44" ht="12" customHeight="1" x14ac:dyDescent="0.2">
      <c r="A56" s="37"/>
      <c r="B56" s="248" t="s">
        <v>257</v>
      </c>
      <c r="C56" s="139"/>
      <c r="D56" s="139"/>
      <c r="E56" s="139"/>
      <c r="F56" s="249"/>
      <c r="G56" s="293"/>
      <c r="H56" s="251">
        <f>SUM(H47:H48,H40,H41:H43)</f>
        <v>352.32496399999997</v>
      </c>
      <c r="I56" s="286"/>
      <c r="J56" s="249"/>
      <c r="K56" s="250"/>
      <c r="L56" s="252">
        <f>SUM(L47:L48,L40,L41:L43)</f>
        <v>369.28007999999994</v>
      </c>
      <c r="M56" s="253"/>
      <c r="N56" s="252">
        <f t="shared" ref="N56:N60" si="74">L56-H56</f>
        <v>16.955115999999975</v>
      </c>
      <c r="O56" s="254">
        <f t="shared" ref="O56:O60" si="75">IF((H56)=0,"",(N56/H56))</f>
        <v>4.8123515880072514E-2</v>
      </c>
      <c r="P56" s="37"/>
      <c r="Q56" s="249"/>
      <c r="R56" s="250"/>
      <c r="S56" s="252">
        <f>SUM(S47:S48,S40,S41:S43)</f>
        <v>377.73007999999999</v>
      </c>
      <c r="T56" s="253"/>
      <c r="U56" s="252">
        <f t="shared" ref="U56:U60" si="76">S56-L56</f>
        <v>8.4500000000000455</v>
      </c>
      <c r="V56" s="254">
        <f t="shared" ref="V56:V60" si="77">IF((L56)=0,"",(U56/L56))</f>
        <v>2.2882360727391651E-2</v>
      </c>
      <c r="W56" s="37"/>
      <c r="X56" s="249"/>
      <c r="Y56" s="250"/>
      <c r="Z56" s="252">
        <f>SUM(Z47:Z48,Z40,Z41:Z43)</f>
        <v>385.29074399999996</v>
      </c>
      <c r="AA56" s="253"/>
      <c r="AB56" s="252">
        <f t="shared" ref="AB56:AB60" si="78">Z56-S56</f>
        <v>7.5606639999999743</v>
      </c>
      <c r="AC56" s="254">
        <f t="shared" ref="AC56:AC60" si="79">IF((S56)=0,"",(AB56/S56))</f>
        <v>2.0016049555809733E-2</v>
      </c>
      <c r="AD56" s="37"/>
      <c r="AE56" s="249"/>
      <c r="AF56" s="250"/>
      <c r="AG56" s="252">
        <f>SUM(AG47:AG48,AG40,AG41:AG43)</f>
        <v>391.95074399999993</v>
      </c>
      <c r="AH56" s="253"/>
      <c r="AI56" s="252">
        <f t="shared" ref="AI56:AI60" si="80">AG56-Z56</f>
        <v>6.6599999999999682</v>
      </c>
      <c r="AJ56" s="254">
        <f t="shared" ref="AJ56:AJ60" si="81">IF((Z56)=0,"",(AI56/Z56))</f>
        <v>1.7285647536863666E-2</v>
      </c>
      <c r="AK56" s="37"/>
      <c r="AL56" s="249"/>
      <c r="AM56" s="250"/>
      <c r="AN56" s="252">
        <f>SUM(AN47:AN48,AN40,AN41:AN43)</f>
        <v>397.7907439999999</v>
      </c>
      <c r="AO56" s="253"/>
      <c r="AP56" s="252">
        <f t="shared" ref="AP56:AP60" si="82">AN56-AG56</f>
        <v>5.839999999999975</v>
      </c>
      <c r="AQ56" s="254">
        <f t="shared" ref="AQ56:AQ60" si="83">IF((AG56)=0,"",(AP56/AG56))</f>
        <v>1.489983139309968E-2</v>
      </c>
      <c r="AR56" s="255"/>
    </row>
    <row r="57" spans="1:44" ht="12" customHeight="1" x14ac:dyDescent="0.2">
      <c r="A57" s="37"/>
      <c r="B57" s="256" t="s">
        <v>254</v>
      </c>
      <c r="C57" s="139"/>
      <c r="D57" s="139"/>
      <c r="E57" s="139"/>
      <c r="F57" s="249">
        <v>0.13</v>
      </c>
      <c r="G57" s="293"/>
      <c r="H57" s="294">
        <f>H56*F57</f>
        <v>45.802245319999997</v>
      </c>
      <c r="I57" s="221"/>
      <c r="J57" s="249">
        <v>0.13</v>
      </c>
      <c r="K57" s="257"/>
      <c r="L57" s="205">
        <f>L56*J57</f>
        <v>48.006410399999993</v>
      </c>
      <c r="M57" s="38"/>
      <c r="N57" s="205">
        <f t="shared" si="74"/>
        <v>2.2041650799999957</v>
      </c>
      <c r="O57" s="206">
        <f t="shared" si="75"/>
        <v>4.8123515880072486E-2</v>
      </c>
      <c r="P57" s="37"/>
      <c r="Q57" s="249">
        <v>0.13</v>
      </c>
      <c r="R57" s="257"/>
      <c r="S57" s="204">
        <f>S56*Q57</f>
        <v>49.104910400000001</v>
      </c>
      <c r="T57" s="38"/>
      <c r="U57" s="205">
        <f t="shared" si="76"/>
        <v>1.0985000000000085</v>
      </c>
      <c r="V57" s="206">
        <f t="shared" si="77"/>
        <v>2.2882360727391703E-2</v>
      </c>
      <c r="W57" s="37"/>
      <c r="X57" s="249">
        <v>0.13</v>
      </c>
      <c r="Y57" s="257"/>
      <c r="Z57" s="204">
        <f>Z56*X57</f>
        <v>50.08779672</v>
      </c>
      <c r="AA57" s="38"/>
      <c r="AB57" s="205">
        <f t="shared" si="78"/>
        <v>0.98288631999999865</v>
      </c>
      <c r="AC57" s="206">
        <f t="shared" si="79"/>
        <v>2.0016049555809771E-2</v>
      </c>
      <c r="AD57" s="37"/>
      <c r="AE57" s="249">
        <v>0.13</v>
      </c>
      <c r="AF57" s="257"/>
      <c r="AG57" s="205">
        <f>AG56*AE57</f>
        <v>50.953596719999993</v>
      </c>
      <c r="AH57" s="38"/>
      <c r="AI57" s="205">
        <f t="shared" si="80"/>
        <v>0.86579999999999302</v>
      </c>
      <c r="AJ57" s="206">
        <f t="shared" si="81"/>
        <v>1.7285647536863607E-2</v>
      </c>
      <c r="AK57" s="37"/>
      <c r="AL57" s="249">
        <v>0.13</v>
      </c>
      <c r="AM57" s="257"/>
      <c r="AN57" s="204">
        <f>AN56*AL57</f>
        <v>51.712796719999986</v>
      </c>
      <c r="AO57" s="38"/>
      <c r="AP57" s="205">
        <f t="shared" si="82"/>
        <v>0.75919999999999277</v>
      </c>
      <c r="AQ57" s="206">
        <f t="shared" si="83"/>
        <v>1.4899831393099602E-2</v>
      </c>
      <c r="AR57" s="207"/>
    </row>
    <row r="58" spans="1:44" ht="12" customHeight="1" x14ac:dyDescent="0.2">
      <c r="A58" s="37"/>
      <c r="B58" s="258" t="s">
        <v>304</v>
      </c>
      <c r="C58" s="139"/>
      <c r="D58" s="139"/>
      <c r="E58" s="139"/>
      <c r="F58" s="259"/>
      <c r="G58" s="38"/>
      <c r="H58" s="294">
        <f>H56+H57</f>
        <v>398.12720931999996</v>
      </c>
      <c r="I58" s="221"/>
      <c r="J58" s="259"/>
      <c r="K58" s="221"/>
      <c r="L58" s="204">
        <f>L56+L57</f>
        <v>417.28649039999993</v>
      </c>
      <c r="M58" s="38"/>
      <c r="N58" s="205">
        <f t="shared" si="74"/>
        <v>19.159281079999971</v>
      </c>
      <c r="O58" s="206">
        <f t="shared" si="75"/>
        <v>4.8123515880072514E-2</v>
      </c>
      <c r="P58" s="37"/>
      <c r="Q58" s="259"/>
      <c r="R58" s="221"/>
      <c r="S58" s="204">
        <f>S56+S57</f>
        <v>426.83499039999998</v>
      </c>
      <c r="T58" s="38"/>
      <c r="U58" s="205">
        <f t="shared" si="76"/>
        <v>9.5485000000000468</v>
      </c>
      <c r="V58" s="206">
        <f t="shared" si="77"/>
        <v>2.2882360727391641E-2</v>
      </c>
      <c r="W58" s="37"/>
      <c r="X58" s="259"/>
      <c r="Y58" s="221"/>
      <c r="Z58" s="204">
        <f>Z56+Z57</f>
        <v>435.37854071999993</v>
      </c>
      <c r="AA58" s="38"/>
      <c r="AB58" s="205">
        <f t="shared" si="78"/>
        <v>8.5435503199999516</v>
      </c>
      <c r="AC58" s="206">
        <f t="shared" si="79"/>
        <v>2.0016049555809688E-2</v>
      </c>
      <c r="AD58" s="37"/>
      <c r="AE58" s="259"/>
      <c r="AF58" s="221"/>
      <c r="AG58" s="204">
        <f>AG56+AG57</f>
        <v>442.90434071999994</v>
      </c>
      <c r="AH58" s="38"/>
      <c r="AI58" s="205">
        <f t="shared" si="80"/>
        <v>7.5258000000000038</v>
      </c>
      <c r="AJ58" s="206">
        <f t="shared" si="81"/>
        <v>1.7285647536863756E-2</v>
      </c>
      <c r="AK58" s="37"/>
      <c r="AL58" s="259"/>
      <c r="AM58" s="221"/>
      <c r="AN58" s="204">
        <f>AN56+AN57</f>
        <v>449.50354071999988</v>
      </c>
      <c r="AO58" s="38"/>
      <c r="AP58" s="205">
        <f t="shared" si="82"/>
        <v>6.5991999999999393</v>
      </c>
      <c r="AQ58" s="206">
        <f t="shared" si="83"/>
        <v>1.4899831393099605E-2</v>
      </c>
      <c r="AR58" s="207"/>
    </row>
    <row r="59" spans="1:44" ht="12" customHeight="1" x14ac:dyDescent="0.2">
      <c r="A59" s="37"/>
      <c r="B59" s="462" t="s">
        <v>211</v>
      </c>
      <c r="C59" s="441"/>
      <c r="D59" s="441"/>
      <c r="E59" s="139"/>
      <c r="F59" s="260">
        <f>F53</f>
        <v>0.13100000000000001</v>
      </c>
      <c r="G59" s="38"/>
      <c r="H59" s="296">
        <f>F59*H56</f>
        <v>46.154570283999995</v>
      </c>
      <c r="I59" s="221"/>
      <c r="J59" s="260">
        <f>J53</f>
        <v>0.13100000000000001</v>
      </c>
      <c r="K59" s="221"/>
      <c r="L59" s="261">
        <f>J59*L56</f>
        <v>48.375690479999996</v>
      </c>
      <c r="M59" s="38"/>
      <c r="N59" s="261">
        <f t="shared" si="74"/>
        <v>2.2211201960000011</v>
      </c>
      <c r="O59" s="263">
        <f t="shared" si="75"/>
        <v>4.8123515880072611E-2</v>
      </c>
      <c r="P59" s="37"/>
      <c r="Q59" s="260">
        <f>Q53</f>
        <v>0.13100000000000001</v>
      </c>
      <c r="R59" s="221"/>
      <c r="S59" s="261">
        <f>Q59*S56</f>
        <v>49.482640480000001</v>
      </c>
      <c r="T59" s="38"/>
      <c r="U59" s="261">
        <f t="shared" si="76"/>
        <v>1.1069500000000048</v>
      </c>
      <c r="V59" s="263">
        <f t="shared" si="77"/>
        <v>2.2882360727391624E-2</v>
      </c>
      <c r="W59" s="37"/>
      <c r="X59" s="260">
        <f>X53</f>
        <v>0.13100000000000001</v>
      </c>
      <c r="Y59" s="221"/>
      <c r="Z59" s="261">
        <f>X59*Z56</f>
        <v>50.473087463999995</v>
      </c>
      <c r="AA59" s="38"/>
      <c r="AB59" s="261">
        <f t="shared" si="78"/>
        <v>0.99044698399999476</v>
      </c>
      <c r="AC59" s="263">
        <f t="shared" si="79"/>
        <v>2.0016049555809694E-2</v>
      </c>
      <c r="AD59" s="37"/>
      <c r="AE59" s="260">
        <f>AE53</f>
        <v>0.13100000000000001</v>
      </c>
      <c r="AF59" s="221"/>
      <c r="AG59" s="261">
        <f>AE59*AG56</f>
        <v>51.345547463999992</v>
      </c>
      <c r="AH59" s="38"/>
      <c r="AI59" s="261">
        <f t="shared" si="80"/>
        <v>0.87245999999999668</v>
      </c>
      <c r="AJ59" s="263">
        <f t="shared" si="81"/>
        <v>1.7285647536863683E-2</v>
      </c>
      <c r="AK59" s="37"/>
      <c r="AL59" s="260">
        <f>AL53</f>
        <v>0.13100000000000001</v>
      </c>
      <c r="AM59" s="221"/>
      <c r="AN59" s="261">
        <f>AL59*AN56</f>
        <v>52.110587463999991</v>
      </c>
      <c r="AO59" s="38"/>
      <c r="AP59" s="261">
        <f t="shared" si="82"/>
        <v>0.76503999999999905</v>
      </c>
      <c r="AQ59" s="263">
        <f t="shared" si="83"/>
        <v>1.4899831393099725E-2</v>
      </c>
      <c r="AR59" s="264"/>
    </row>
    <row r="60" spans="1:44" ht="12" customHeight="1" x14ac:dyDescent="0.2">
      <c r="A60" s="37"/>
      <c r="B60" s="464" t="s">
        <v>259</v>
      </c>
      <c r="C60" s="439"/>
      <c r="D60" s="440"/>
      <c r="E60" s="265"/>
      <c r="F60" s="273"/>
      <c r="G60" s="299"/>
      <c r="H60" s="300">
        <f>H58-H59</f>
        <v>351.97263903599998</v>
      </c>
      <c r="I60" s="274"/>
      <c r="J60" s="273"/>
      <c r="K60" s="274"/>
      <c r="L60" s="275">
        <f>L58-L59</f>
        <v>368.91079991999993</v>
      </c>
      <c r="M60" s="276"/>
      <c r="N60" s="277">
        <f t="shared" si="74"/>
        <v>16.938160883999956</v>
      </c>
      <c r="O60" s="278">
        <f t="shared" si="75"/>
        <v>4.8123515880072458E-2</v>
      </c>
      <c r="P60" s="37"/>
      <c r="Q60" s="273"/>
      <c r="R60" s="274"/>
      <c r="S60" s="275">
        <f>S58-S59</f>
        <v>377.35234991999999</v>
      </c>
      <c r="T60" s="276"/>
      <c r="U60" s="277">
        <f t="shared" si="76"/>
        <v>8.4415500000000634</v>
      </c>
      <c r="V60" s="278">
        <f t="shared" si="77"/>
        <v>2.28823607273917E-2</v>
      </c>
      <c r="W60" s="37"/>
      <c r="X60" s="273"/>
      <c r="Y60" s="274"/>
      <c r="Z60" s="275">
        <f>Z58-Z59</f>
        <v>384.90545325599993</v>
      </c>
      <c r="AA60" s="276"/>
      <c r="AB60" s="277">
        <f t="shared" si="78"/>
        <v>7.5531033359999356</v>
      </c>
      <c r="AC60" s="278">
        <f t="shared" si="79"/>
        <v>2.0016049555809629E-2</v>
      </c>
      <c r="AD60" s="37"/>
      <c r="AE60" s="273"/>
      <c r="AF60" s="274"/>
      <c r="AG60" s="275">
        <f>AG58-AG59</f>
        <v>391.55879325599994</v>
      </c>
      <c r="AH60" s="276"/>
      <c r="AI60" s="277">
        <f t="shared" si="80"/>
        <v>6.6533400000000142</v>
      </c>
      <c r="AJ60" s="278">
        <f t="shared" si="81"/>
        <v>1.7285647536863787E-2</v>
      </c>
      <c r="AK60" s="37"/>
      <c r="AL60" s="273"/>
      <c r="AM60" s="274"/>
      <c r="AN60" s="275">
        <f>AN58-AN59</f>
        <v>397.39295325599988</v>
      </c>
      <c r="AO60" s="276"/>
      <c r="AP60" s="277">
        <f t="shared" si="82"/>
        <v>5.8341599999999403</v>
      </c>
      <c r="AQ60" s="278">
        <f t="shared" si="83"/>
        <v>1.489983139309959E-2</v>
      </c>
      <c r="AR60" s="272"/>
    </row>
    <row r="61" spans="1:44" ht="12"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row>
    <row r="62" spans="1:44" ht="12"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row>
    <row r="63" spans="1:44" ht="12"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row>
    <row r="64" spans="1:44" ht="12"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row>
    <row r="65" spans="1:44" ht="12" customHeight="1" x14ac:dyDescent="0.2">
      <c r="A65" s="37" t="s">
        <v>265</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2" customHeight="1" x14ac:dyDescent="0.2">
      <c r="A67" s="37" t="s">
        <v>266</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 customHeight="1" x14ac:dyDescent="0.2">
      <c r="A68" s="37" t="s">
        <v>267</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 customHeight="1" x14ac:dyDescent="0.2">
      <c r="A69" s="37" t="s">
        <v>268</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 customHeight="1" x14ac:dyDescent="0.2">
      <c r="A70" s="37" t="s">
        <v>269</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 customHeight="1" x14ac:dyDescent="0.2">
      <c r="A71" s="37" t="s">
        <v>270</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 customHeight="1" x14ac:dyDescent="0.2">
      <c r="A73" s="284"/>
      <c r="B73" s="37" t="s">
        <v>271</v>
      </c>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 customHeight="1" x14ac:dyDescent="0.2">
      <c r="A75" s="37"/>
      <c r="B75" s="37" t="s">
        <v>272</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row>
    <row r="192" spans="1:44"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5.75" customHeight="1" x14ac:dyDescent="0.2"/>
    <row r="277" spans="1:43" ht="15.75" customHeight="1" x14ac:dyDescent="0.2"/>
    <row r="278" spans="1:43" ht="15.75" customHeight="1" x14ac:dyDescent="0.2"/>
    <row r="279" spans="1:43" ht="15.75" customHeight="1" x14ac:dyDescent="0.2"/>
    <row r="280" spans="1:43" ht="15.75" customHeight="1" x14ac:dyDescent="0.2"/>
    <row r="281" spans="1:43" ht="15.75" customHeight="1" x14ac:dyDescent="0.2"/>
    <row r="282" spans="1:43" ht="15.75" customHeight="1" x14ac:dyDescent="0.2"/>
    <row r="283" spans="1:43" ht="15.75" customHeight="1" x14ac:dyDescent="0.2"/>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300-000000000000}">
      <formula1>"TOU,non-TOU"</formula1>
    </dataValidation>
    <dataValidation type="list" allowBlank="1" showErrorMessage="1" sqref="E15:E28 E30:E36 E38:E39 E41:E49 E55 E61" xr:uid="{00000000-0002-0000-1300-000001000000}">
      <formula1>#REF!</formula1>
    </dataValidation>
    <dataValidation type="list" allowBlank="1" showInputMessage="1" showErrorMessage="1" prompt="Select Charge Unit - monthly, per kWh, per kW" sqref="D15:D28 D30:D36 D38:D39 D41:D49 D55 D61" xr:uid="{00000000-0002-0000-1300-000002000000}">
      <formula1>"Monthly,per kWh,per kW"</formula1>
    </dataValidation>
  </dataValidations>
  <pageMargins left="0.74803149606299213" right="0.74803149606299213" top="0.98425196850393704" bottom="0.98425196850393704"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sqref="A1:D1"/>
    </sheetView>
  </sheetViews>
  <sheetFormatPr defaultColWidth="12.5703125" defaultRowHeight="15" customHeight="1" x14ac:dyDescent="0.2"/>
  <cols>
    <col min="1" max="1" width="62.7109375" customWidth="1"/>
    <col min="2" max="2" width="3.28515625" customWidth="1"/>
    <col min="3" max="3" width="10.42578125" customWidth="1"/>
    <col min="4" max="4" width="9.42578125" customWidth="1"/>
    <col min="5" max="24" width="9.140625" customWidth="1"/>
  </cols>
  <sheetData>
    <row r="1" spans="1:26" ht="23.25" customHeight="1" x14ac:dyDescent="0.25">
      <c r="A1" s="442" t="s">
        <v>21</v>
      </c>
      <c r="B1" s="443"/>
      <c r="C1" s="443"/>
      <c r="D1" s="444"/>
      <c r="E1" s="41"/>
      <c r="F1" s="41"/>
      <c r="G1" s="41"/>
      <c r="H1" s="41"/>
      <c r="I1" s="41"/>
      <c r="J1" s="41"/>
      <c r="K1" s="41"/>
      <c r="L1" s="41"/>
      <c r="M1" s="41"/>
      <c r="N1" s="41"/>
      <c r="O1" s="41"/>
      <c r="P1" s="41"/>
      <c r="Q1" s="41"/>
      <c r="R1" s="41"/>
      <c r="S1" s="41"/>
      <c r="T1" s="41"/>
      <c r="U1" s="41"/>
      <c r="V1" s="41"/>
      <c r="W1" s="41"/>
      <c r="X1" s="41"/>
      <c r="Y1" s="41"/>
      <c r="Z1" s="41"/>
    </row>
    <row r="2" spans="1:26" ht="18" customHeight="1" x14ac:dyDescent="0.25">
      <c r="A2" s="445" t="s">
        <v>22</v>
      </c>
      <c r="B2" s="443"/>
      <c r="C2" s="443"/>
      <c r="D2" s="444"/>
      <c r="E2" s="41"/>
      <c r="F2" s="41"/>
      <c r="G2" s="41"/>
      <c r="H2" s="41"/>
      <c r="I2" s="41"/>
      <c r="J2" s="41"/>
      <c r="K2" s="41"/>
      <c r="L2" s="41"/>
      <c r="M2" s="41"/>
      <c r="N2" s="41"/>
      <c r="O2" s="41"/>
      <c r="P2" s="41"/>
      <c r="Q2" s="41"/>
      <c r="R2" s="41"/>
      <c r="S2" s="41"/>
      <c r="T2" s="41"/>
      <c r="U2" s="41"/>
      <c r="V2" s="41"/>
      <c r="W2" s="41"/>
      <c r="X2" s="41"/>
      <c r="Y2" s="41"/>
      <c r="Z2" s="41"/>
    </row>
    <row r="3" spans="1:26" ht="15.75" customHeight="1" x14ac:dyDescent="0.25">
      <c r="A3" s="446" t="s">
        <v>23</v>
      </c>
      <c r="B3" s="443"/>
      <c r="C3" s="443"/>
      <c r="D3" s="444"/>
      <c r="E3" s="41"/>
      <c r="F3" s="41"/>
      <c r="G3" s="41"/>
      <c r="H3" s="41"/>
      <c r="I3" s="41"/>
      <c r="J3" s="41"/>
      <c r="K3" s="41"/>
      <c r="L3" s="41"/>
      <c r="M3" s="41"/>
      <c r="N3" s="41"/>
      <c r="O3" s="41"/>
      <c r="P3" s="41"/>
      <c r="Q3" s="41"/>
      <c r="R3" s="41"/>
      <c r="S3" s="41"/>
      <c r="T3" s="41"/>
      <c r="U3" s="41"/>
      <c r="V3" s="41"/>
      <c r="W3" s="41"/>
      <c r="X3" s="41"/>
      <c r="Y3" s="41"/>
      <c r="Z3" s="41"/>
    </row>
    <row r="4" spans="1:26" ht="11.25" customHeight="1" x14ac:dyDescent="0.25">
      <c r="A4" s="447" t="s">
        <v>24</v>
      </c>
      <c r="B4" s="443"/>
      <c r="C4" s="443"/>
      <c r="D4" s="444"/>
      <c r="E4" s="41"/>
      <c r="F4" s="41"/>
      <c r="G4" s="41"/>
      <c r="H4" s="41"/>
      <c r="I4" s="41"/>
      <c r="J4" s="41"/>
      <c r="K4" s="41"/>
      <c r="L4" s="41"/>
      <c r="M4" s="41"/>
      <c r="N4" s="41"/>
      <c r="O4" s="41"/>
      <c r="P4" s="41"/>
      <c r="Q4" s="41"/>
      <c r="R4" s="41"/>
      <c r="S4" s="41"/>
      <c r="T4" s="41"/>
      <c r="U4" s="41"/>
      <c r="V4" s="41"/>
      <c r="W4" s="41"/>
      <c r="X4" s="41"/>
      <c r="Y4" s="41"/>
      <c r="Z4" s="41"/>
    </row>
    <row r="5" spans="1:26" ht="11.25" customHeight="1" x14ac:dyDescent="0.25">
      <c r="A5" s="447" t="s">
        <v>25</v>
      </c>
      <c r="B5" s="443"/>
      <c r="C5" s="443"/>
      <c r="D5" s="444"/>
      <c r="E5" s="41"/>
      <c r="F5" s="41"/>
      <c r="G5" s="41"/>
      <c r="H5" s="41"/>
      <c r="I5" s="41"/>
      <c r="J5" s="41"/>
      <c r="K5" s="41"/>
      <c r="L5" s="41"/>
      <c r="M5" s="41"/>
      <c r="N5" s="41"/>
      <c r="O5" s="41"/>
      <c r="P5" s="41"/>
      <c r="Q5" s="41"/>
      <c r="R5" s="41"/>
      <c r="S5" s="41"/>
      <c r="T5" s="41"/>
      <c r="U5" s="41"/>
      <c r="V5" s="41"/>
      <c r="W5" s="41"/>
      <c r="X5" s="41"/>
      <c r="Y5" s="41"/>
      <c r="Z5" s="41"/>
    </row>
    <row r="6" spans="1:26" ht="11.25" customHeight="1" x14ac:dyDescent="0.25">
      <c r="A6" s="448" t="s">
        <v>26</v>
      </c>
      <c r="B6" s="443"/>
      <c r="C6" s="443"/>
      <c r="D6" s="444"/>
      <c r="E6" s="41"/>
      <c r="F6" s="41"/>
      <c r="G6" s="41"/>
      <c r="H6" s="41"/>
      <c r="I6" s="41"/>
      <c r="J6" s="41"/>
      <c r="K6" s="41"/>
      <c r="L6" s="41"/>
      <c r="M6" s="41"/>
      <c r="N6" s="41"/>
      <c r="O6" s="41"/>
      <c r="P6" s="41"/>
      <c r="Q6" s="41"/>
      <c r="R6" s="41"/>
      <c r="S6" s="41"/>
      <c r="T6" s="41"/>
      <c r="U6" s="41"/>
      <c r="V6" s="41"/>
      <c r="W6" s="41"/>
      <c r="X6" s="41"/>
      <c r="Y6" s="41"/>
      <c r="Z6" s="41"/>
    </row>
    <row r="7" spans="1:26" ht="18.75" customHeight="1" x14ac:dyDescent="0.25">
      <c r="A7" s="449" t="s">
        <v>27</v>
      </c>
      <c r="B7" s="443"/>
      <c r="C7" s="443"/>
      <c r="D7" s="444"/>
      <c r="E7" s="41"/>
      <c r="F7" s="41"/>
      <c r="G7" s="41"/>
      <c r="H7" s="41"/>
      <c r="I7" s="41"/>
      <c r="J7" s="41"/>
      <c r="K7" s="41"/>
      <c r="L7" s="41"/>
      <c r="M7" s="41"/>
      <c r="N7" s="41"/>
      <c r="O7" s="41"/>
      <c r="P7" s="41"/>
      <c r="Q7" s="41"/>
      <c r="R7" s="41"/>
      <c r="S7" s="41"/>
      <c r="T7" s="41"/>
      <c r="U7" s="41"/>
      <c r="V7" s="41"/>
      <c r="W7" s="41"/>
      <c r="X7" s="41"/>
      <c r="Y7" s="41"/>
      <c r="Z7" s="41"/>
    </row>
    <row r="8" spans="1:26" ht="72" customHeight="1" x14ac:dyDescent="0.25">
      <c r="A8" s="450" t="s">
        <v>28</v>
      </c>
      <c r="B8" s="443"/>
      <c r="C8" s="443"/>
      <c r="D8" s="444"/>
      <c r="E8" s="41"/>
      <c r="F8" s="41"/>
      <c r="G8" s="41"/>
      <c r="H8" s="41"/>
      <c r="I8" s="41"/>
      <c r="J8" s="41"/>
      <c r="K8" s="41"/>
      <c r="L8" s="41"/>
      <c r="M8" s="41"/>
      <c r="N8" s="41"/>
      <c r="O8" s="41"/>
      <c r="P8" s="41"/>
      <c r="Q8" s="41"/>
      <c r="R8" s="41"/>
      <c r="S8" s="41"/>
      <c r="T8" s="41"/>
      <c r="U8" s="41"/>
      <c r="V8" s="41"/>
      <c r="W8" s="41"/>
      <c r="X8" s="41"/>
      <c r="Y8" s="41"/>
      <c r="Z8" s="41"/>
    </row>
    <row r="9" spans="1:26" ht="6.75" customHeight="1" x14ac:dyDescent="0.25">
      <c r="A9" s="42"/>
      <c r="B9" s="42"/>
      <c r="C9" s="42"/>
      <c r="D9" s="43"/>
      <c r="E9" s="41"/>
      <c r="F9" s="41"/>
      <c r="G9" s="41"/>
      <c r="H9" s="41"/>
      <c r="I9" s="41"/>
      <c r="J9" s="41"/>
      <c r="K9" s="41"/>
      <c r="L9" s="41"/>
      <c r="M9" s="41"/>
      <c r="N9" s="41"/>
      <c r="O9" s="41"/>
      <c r="P9" s="41"/>
      <c r="Q9" s="41"/>
      <c r="R9" s="41"/>
      <c r="S9" s="41"/>
      <c r="T9" s="41"/>
      <c r="U9" s="41"/>
      <c r="V9" s="41"/>
      <c r="W9" s="41"/>
      <c r="X9" s="41"/>
      <c r="Y9" s="41"/>
      <c r="Z9" s="41"/>
    </row>
    <row r="10" spans="1:26" ht="11.25" customHeight="1" x14ac:dyDescent="0.25">
      <c r="A10" s="451" t="s">
        <v>29</v>
      </c>
      <c r="B10" s="443"/>
      <c r="C10" s="443"/>
      <c r="D10" s="444"/>
      <c r="E10" s="41"/>
      <c r="F10" s="41"/>
      <c r="G10" s="41"/>
      <c r="H10" s="41"/>
      <c r="I10" s="41"/>
      <c r="J10" s="41"/>
      <c r="K10" s="41"/>
      <c r="L10" s="41"/>
      <c r="M10" s="41"/>
      <c r="N10" s="41"/>
      <c r="O10" s="41"/>
      <c r="P10" s="41"/>
      <c r="Q10" s="41"/>
      <c r="R10" s="41"/>
      <c r="S10" s="41"/>
      <c r="T10" s="41"/>
      <c r="U10" s="41"/>
      <c r="V10" s="41"/>
      <c r="W10" s="41"/>
      <c r="X10" s="41"/>
      <c r="Y10" s="41"/>
      <c r="Z10" s="41"/>
    </row>
    <row r="11" spans="1:26" ht="6.75" customHeight="1" x14ac:dyDescent="0.25">
      <c r="A11" s="44"/>
      <c r="B11" s="45"/>
      <c r="C11" s="45"/>
      <c r="D11" s="46"/>
      <c r="E11" s="41"/>
      <c r="F11" s="41"/>
      <c r="G11" s="41"/>
      <c r="H11" s="41"/>
      <c r="I11" s="41"/>
      <c r="J11" s="41"/>
      <c r="K11" s="41"/>
      <c r="L11" s="41"/>
      <c r="M11" s="41"/>
      <c r="N11" s="41"/>
      <c r="O11" s="41"/>
      <c r="P11" s="41"/>
      <c r="Q11" s="41"/>
      <c r="R11" s="41"/>
      <c r="S11" s="41"/>
      <c r="T11" s="41"/>
      <c r="U11" s="41"/>
      <c r="V11" s="41"/>
      <c r="W11" s="41"/>
      <c r="X11" s="41"/>
      <c r="Y11" s="41"/>
      <c r="Z11" s="41"/>
    </row>
    <row r="12" spans="1:26" ht="36" customHeight="1" x14ac:dyDescent="0.25">
      <c r="A12" s="450" t="s">
        <v>30</v>
      </c>
      <c r="B12" s="443"/>
      <c r="C12" s="443"/>
      <c r="D12" s="444"/>
      <c r="E12" s="41"/>
      <c r="F12" s="41"/>
      <c r="G12" s="41"/>
      <c r="H12" s="41"/>
      <c r="I12" s="41"/>
      <c r="J12" s="41"/>
      <c r="K12" s="41"/>
      <c r="L12" s="41"/>
      <c r="M12" s="41"/>
      <c r="N12" s="41"/>
      <c r="O12" s="41"/>
      <c r="P12" s="41"/>
      <c r="Q12" s="41"/>
      <c r="R12" s="41"/>
      <c r="S12" s="41"/>
      <c r="T12" s="41"/>
      <c r="U12" s="41"/>
      <c r="V12" s="41"/>
      <c r="W12" s="41"/>
      <c r="X12" s="41"/>
      <c r="Y12" s="41"/>
      <c r="Z12" s="41"/>
    </row>
    <row r="13" spans="1:26" ht="6.75" customHeight="1" x14ac:dyDescent="0.25">
      <c r="A13" s="42"/>
      <c r="B13" s="42"/>
      <c r="C13" s="42"/>
      <c r="D13" s="43"/>
      <c r="E13" s="41"/>
      <c r="F13" s="41"/>
      <c r="G13" s="41"/>
      <c r="H13" s="41"/>
      <c r="I13" s="41"/>
      <c r="J13" s="41"/>
      <c r="K13" s="41"/>
      <c r="L13" s="41"/>
      <c r="M13" s="41"/>
      <c r="N13" s="41"/>
      <c r="O13" s="41"/>
      <c r="P13" s="41"/>
      <c r="Q13" s="41"/>
      <c r="R13" s="41"/>
      <c r="S13" s="41"/>
      <c r="T13" s="41"/>
      <c r="U13" s="41"/>
      <c r="V13" s="41"/>
      <c r="W13" s="41"/>
      <c r="X13" s="41"/>
      <c r="Y13" s="41"/>
      <c r="Z13" s="41"/>
    </row>
    <row r="14" spans="1:26" ht="48" customHeight="1" x14ac:dyDescent="0.25">
      <c r="A14" s="450" t="s">
        <v>31</v>
      </c>
      <c r="B14" s="443"/>
      <c r="C14" s="443"/>
      <c r="D14" s="444"/>
      <c r="E14" s="41"/>
      <c r="F14" s="41"/>
      <c r="G14" s="41"/>
      <c r="H14" s="41"/>
      <c r="I14" s="41"/>
      <c r="J14" s="41"/>
      <c r="K14" s="41"/>
      <c r="L14" s="41"/>
      <c r="M14" s="41"/>
      <c r="N14" s="41"/>
      <c r="O14" s="41"/>
      <c r="P14" s="41"/>
      <c r="Q14" s="41"/>
      <c r="R14" s="41"/>
      <c r="S14" s="41"/>
      <c r="T14" s="41"/>
      <c r="U14" s="41"/>
      <c r="V14" s="41"/>
      <c r="W14" s="41"/>
      <c r="X14" s="41"/>
      <c r="Y14" s="41"/>
      <c r="Z14" s="41"/>
    </row>
    <row r="15" spans="1:26" ht="6.75" customHeight="1" x14ac:dyDescent="0.25">
      <c r="A15" s="42"/>
      <c r="B15" s="42"/>
      <c r="C15" s="42"/>
      <c r="D15" s="43"/>
      <c r="E15" s="41"/>
      <c r="F15" s="41"/>
      <c r="G15" s="41"/>
      <c r="H15" s="41"/>
      <c r="I15" s="41"/>
      <c r="J15" s="41"/>
      <c r="K15" s="41"/>
      <c r="L15" s="41"/>
      <c r="M15" s="41"/>
      <c r="N15" s="41"/>
      <c r="O15" s="41"/>
      <c r="P15" s="41"/>
      <c r="Q15" s="41"/>
      <c r="R15" s="41"/>
      <c r="S15" s="41"/>
      <c r="T15" s="41"/>
      <c r="U15" s="41"/>
      <c r="V15" s="41"/>
      <c r="W15" s="41"/>
      <c r="X15" s="41"/>
      <c r="Y15" s="41"/>
      <c r="Z15" s="41"/>
    </row>
    <row r="16" spans="1:26" ht="48" customHeight="1" x14ac:dyDescent="0.25">
      <c r="A16" s="450" t="s">
        <v>32</v>
      </c>
      <c r="B16" s="443"/>
      <c r="C16" s="443"/>
      <c r="D16" s="444"/>
      <c r="E16" s="41"/>
      <c r="F16" s="41"/>
      <c r="G16" s="41"/>
      <c r="H16" s="41"/>
      <c r="I16" s="41"/>
      <c r="J16" s="41"/>
      <c r="K16" s="41"/>
      <c r="L16" s="41"/>
      <c r="M16" s="41"/>
      <c r="N16" s="41"/>
      <c r="O16" s="41"/>
      <c r="P16" s="41"/>
      <c r="Q16" s="41"/>
      <c r="R16" s="41"/>
      <c r="S16" s="41"/>
      <c r="T16" s="41"/>
      <c r="U16" s="41"/>
      <c r="V16" s="41"/>
      <c r="W16" s="41"/>
      <c r="X16" s="41"/>
      <c r="Y16" s="41"/>
      <c r="Z16" s="41"/>
    </row>
    <row r="17" spans="1:26" ht="6.75" customHeight="1" x14ac:dyDescent="0.25">
      <c r="A17" s="42"/>
      <c r="B17" s="42"/>
      <c r="C17" s="42"/>
      <c r="D17" s="43"/>
      <c r="E17" s="41"/>
      <c r="F17" s="41"/>
      <c r="G17" s="41"/>
      <c r="H17" s="41"/>
      <c r="I17" s="41"/>
      <c r="J17" s="41"/>
      <c r="K17" s="41"/>
      <c r="L17" s="41"/>
      <c r="M17" s="41"/>
      <c r="N17" s="41"/>
      <c r="O17" s="41"/>
      <c r="P17" s="41"/>
      <c r="Q17" s="41"/>
      <c r="R17" s="41"/>
      <c r="S17" s="41"/>
      <c r="T17" s="41"/>
      <c r="U17" s="41"/>
      <c r="V17" s="41"/>
      <c r="W17" s="41"/>
      <c r="X17" s="41"/>
      <c r="Y17" s="41"/>
      <c r="Z17" s="41"/>
    </row>
    <row r="18" spans="1:26" ht="36" customHeight="1" x14ac:dyDescent="0.25">
      <c r="A18" s="450" t="s">
        <v>33</v>
      </c>
      <c r="B18" s="443"/>
      <c r="C18" s="443"/>
      <c r="D18" s="444"/>
      <c r="E18" s="41"/>
      <c r="F18" s="41"/>
      <c r="G18" s="41"/>
      <c r="H18" s="41"/>
      <c r="I18" s="41"/>
      <c r="J18" s="41"/>
      <c r="K18" s="41"/>
      <c r="L18" s="41"/>
      <c r="M18" s="41"/>
      <c r="N18" s="41"/>
      <c r="O18" s="41"/>
      <c r="P18" s="41"/>
      <c r="Q18" s="41"/>
      <c r="R18" s="41"/>
      <c r="S18" s="41"/>
      <c r="T18" s="41"/>
      <c r="U18" s="41"/>
      <c r="V18" s="41"/>
      <c r="W18" s="41"/>
      <c r="X18" s="41"/>
      <c r="Y18" s="41"/>
      <c r="Z18" s="41"/>
    </row>
    <row r="19" spans="1:26" ht="6.75" customHeight="1" x14ac:dyDescent="0.25">
      <c r="A19" s="42"/>
      <c r="B19" s="42"/>
      <c r="C19" s="42"/>
      <c r="D19" s="43"/>
      <c r="E19" s="41"/>
      <c r="F19" s="41"/>
      <c r="G19" s="41"/>
      <c r="H19" s="41"/>
      <c r="I19" s="41"/>
      <c r="J19" s="41"/>
      <c r="K19" s="41"/>
      <c r="L19" s="41"/>
      <c r="M19" s="41"/>
      <c r="N19" s="41"/>
      <c r="O19" s="41"/>
      <c r="P19" s="41"/>
      <c r="Q19" s="41"/>
      <c r="R19" s="41"/>
      <c r="S19" s="41"/>
      <c r="T19" s="41"/>
      <c r="U19" s="41"/>
      <c r="V19" s="41"/>
      <c r="W19" s="41"/>
      <c r="X19" s="41"/>
      <c r="Y19" s="41"/>
      <c r="Z19" s="41"/>
    </row>
    <row r="20" spans="1:26" ht="15" customHeight="1" x14ac:dyDescent="0.25">
      <c r="A20" s="452" t="s">
        <v>34</v>
      </c>
      <c r="B20" s="443"/>
      <c r="C20" s="443"/>
      <c r="D20" s="444"/>
      <c r="E20" s="41"/>
      <c r="F20" s="41"/>
      <c r="G20" s="41"/>
      <c r="H20" s="41"/>
      <c r="I20" s="41"/>
      <c r="J20" s="41"/>
      <c r="K20" s="41"/>
      <c r="L20" s="41"/>
      <c r="M20" s="41"/>
      <c r="N20" s="41"/>
      <c r="O20" s="41"/>
      <c r="P20" s="41"/>
      <c r="Q20" s="41"/>
      <c r="R20" s="41"/>
      <c r="S20" s="41"/>
      <c r="T20" s="41"/>
      <c r="U20" s="41"/>
      <c r="V20" s="41"/>
      <c r="W20" s="41"/>
      <c r="X20" s="41"/>
      <c r="Y20" s="41"/>
      <c r="Z20" s="41"/>
    </row>
    <row r="21" spans="1:26" ht="6.75" customHeight="1" x14ac:dyDescent="0.25">
      <c r="A21" s="47"/>
      <c r="B21" s="48"/>
      <c r="C21" s="48"/>
      <c r="D21" s="49"/>
      <c r="E21" s="41"/>
      <c r="F21" s="41"/>
      <c r="G21" s="41"/>
      <c r="H21" s="41"/>
      <c r="I21" s="41"/>
      <c r="J21" s="41"/>
      <c r="K21" s="41"/>
      <c r="L21" s="41"/>
      <c r="M21" s="41"/>
      <c r="N21" s="41"/>
      <c r="O21" s="41"/>
      <c r="P21" s="41"/>
      <c r="Q21" s="41"/>
      <c r="R21" s="41"/>
      <c r="S21" s="41"/>
      <c r="T21" s="41"/>
      <c r="U21" s="41"/>
      <c r="V21" s="41"/>
      <c r="W21" s="41"/>
      <c r="X21" s="41"/>
      <c r="Y21" s="41"/>
      <c r="Z21" s="41"/>
    </row>
    <row r="22" spans="1:26" ht="12" customHeight="1" x14ac:dyDescent="0.25">
      <c r="A22" s="50" t="s">
        <v>35</v>
      </c>
      <c r="B22" s="51"/>
      <c r="C22" s="52" t="s">
        <v>36</v>
      </c>
      <c r="D22" s="53">
        <f>'Proposed Rates'!F8</f>
        <v>41.13</v>
      </c>
      <c r="E22" s="41"/>
      <c r="F22" s="41"/>
      <c r="G22" s="41"/>
      <c r="H22" s="41"/>
      <c r="I22" s="41"/>
      <c r="J22" s="41"/>
      <c r="K22" s="41"/>
      <c r="L22" s="41"/>
      <c r="M22" s="41"/>
      <c r="N22" s="41"/>
      <c r="O22" s="41"/>
      <c r="P22" s="41"/>
      <c r="Q22" s="41"/>
      <c r="R22" s="41"/>
      <c r="S22" s="41"/>
      <c r="T22" s="41"/>
      <c r="U22" s="41"/>
      <c r="V22" s="41"/>
      <c r="W22" s="41"/>
      <c r="X22" s="41"/>
      <c r="Y22" s="41"/>
      <c r="Z22" s="41"/>
    </row>
    <row r="23" spans="1:26" ht="12" hidden="1" customHeight="1" x14ac:dyDescent="0.25">
      <c r="A23" s="50" t="s">
        <v>37</v>
      </c>
      <c r="B23" s="51"/>
      <c r="C23" s="52" t="s">
        <v>36</v>
      </c>
      <c r="D23" s="54">
        <f>'Proposed Rates'!F90</f>
        <v>0</v>
      </c>
      <c r="E23" s="41"/>
      <c r="F23" s="41"/>
      <c r="G23" s="41"/>
      <c r="H23" s="41"/>
      <c r="I23" s="41"/>
      <c r="J23" s="41"/>
      <c r="K23" s="41"/>
      <c r="L23" s="41"/>
      <c r="M23" s="41"/>
      <c r="N23" s="41"/>
      <c r="O23" s="41"/>
      <c r="P23" s="41"/>
      <c r="Q23" s="41"/>
      <c r="R23" s="41"/>
      <c r="S23" s="41"/>
      <c r="T23" s="41"/>
      <c r="U23" s="41"/>
      <c r="V23" s="41"/>
      <c r="W23" s="41"/>
      <c r="X23" s="41"/>
      <c r="Y23" s="41"/>
      <c r="Z23" s="41"/>
    </row>
    <row r="24" spans="1:26" ht="12" customHeight="1" x14ac:dyDescent="0.25">
      <c r="A24" s="50" t="s">
        <v>38</v>
      </c>
      <c r="B24" s="51"/>
      <c r="C24" s="52" t="s">
        <v>36</v>
      </c>
      <c r="D24" s="54">
        <f>'Proposed Rates'!F64</f>
        <v>-0.54</v>
      </c>
      <c r="E24" s="41"/>
      <c r="F24" s="41"/>
      <c r="G24" s="41"/>
      <c r="H24" s="41"/>
      <c r="I24" s="41"/>
      <c r="J24" s="41"/>
      <c r="K24" s="41"/>
      <c r="L24" s="41"/>
      <c r="M24" s="41"/>
      <c r="N24" s="41"/>
      <c r="O24" s="41"/>
      <c r="P24" s="41"/>
      <c r="Q24" s="41"/>
      <c r="R24" s="41"/>
      <c r="S24" s="41"/>
      <c r="T24" s="41"/>
      <c r="U24" s="41"/>
      <c r="V24" s="41"/>
      <c r="W24" s="41"/>
      <c r="X24" s="41"/>
      <c r="Y24" s="41"/>
      <c r="Z24" s="41"/>
    </row>
    <row r="25" spans="1:26" ht="12" customHeight="1" x14ac:dyDescent="0.25">
      <c r="A25" s="50" t="s">
        <v>39</v>
      </c>
      <c r="B25" s="51"/>
      <c r="C25" s="52" t="s">
        <v>36</v>
      </c>
      <c r="D25" s="55">
        <f>'Proposed Rates'!F273</f>
        <v>0.42</v>
      </c>
      <c r="E25" s="41"/>
      <c r="F25" s="41"/>
      <c r="G25" s="41"/>
      <c r="H25" s="41"/>
      <c r="I25" s="41"/>
      <c r="J25" s="41"/>
      <c r="K25" s="41"/>
      <c r="L25" s="41"/>
      <c r="M25" s="41"/>
      <c r="N25" s="41"/>
      <c r="O25" s="41"/>
      <c r="P25" s="41"/>
      <c r="Q25" s="41"/>
      <c r="R25" s="41"/>
      <c r="S25" s="41"/>
      <c r="T25" s="41"/>
      <c r="U25" s="41"/>
      <c r="V25" s="41"/>
      <c r="W25" s="41"/>
      <c r="X25" s="41"/>
      <c r="Y25" s="41"/>
      <c r="Z25" s="41"/>
    </row>
    <row r="26" spans="1:26" ht="12" customHeight="1" x14ac:dyDescent="0.25">
      <c r="A26" s="50" t="s">
        <v>40</v>
      </c>
      <c r="B26" s="51"/>
      <c r="C26" s="52" t="s">
        <v>41</v>
      </c>
      <c r="D26" s="56">
        <f>'Proposed Rates'!F260</f>
        <v>6.0000000000000002E-5</v>
      </c>
      <c r="E26" s="41"/>
      <c r="F26" s="41"/>
      <c r="G26" s="41"/>
      <c r="H26" s="41"/>
      <c r="I26" s="41"/>
      <c r="J26" s="41"/>
      <c r="K26" s="41"/>
      <c r="L26" s="41"/>
      <c r="M26" s="41"/>
      <c r="N26" s="41"/>
      <c r="O26" s="41"/>
      <c r="P26" s="41"/>
      <c r="Q26" s="41"/>
      <c r="R26" s="41"/>
      <c r="S26" s="41"/>
      <c r="T26" s="41"/>
      <c r="U26" s="41"/>
      <c r="V26" s="41"/>
      <c r="W26" s="41"/>
      <c r="X26" s="41"/>
      <c r="Y26" s="41"/>
      <c r="Z26" s="41"/>
    </row>
    <row r="27" spans="1:26" ht="12" hidden="1" customHeight="1" x14ac:dyDescent="0.25">
      <c r="A27" s="50" t="s">
        <v>42</v>
      </c>
      <c r="B27" s="51"/>
      <c r="C27" s="52" t="s">
        <v>41</v>
      </c>
      <c r="D27" s="54">
        <f>'Proposed Rates'!F37</f>
        <v>0</v>
      </c>
      <c r="E27" s="41"/>
      <c r="F27" s="41"/>
      <c r="G27" s="41"/>
      <c r="H27" s="41"/>
      <c r="I27" s="41"/>
      <c r="J27" s="41"/>
      <c r="K27" s="41"/>
      <c r="L27" s="41"/>
      <c r="M27" s="41"/>
      <c r="N27" s="41"/>
      <c r="O27" s="41"/>
      <c r="P27" s="41"/>
      <c r="Q27" s="41"/>
      <c r="R27" s="41"/>
      <c r="S27" s="41"/>
      <c r="T27" s="41"/>
      <c r="U27" s="41"/>
      <c r="V27" s="41"/>
      <c r="W27" s="41"/>
      <c r="X27" s="41"/>
      <c r="Y27" s="41"/>
      <c r="Z27" s="41"/>
    </row>
    <row r="28" spans="1:26" ht="12" hidden="1" customHeight="1" x14ac:dyDescent="0.25">
      <c r="A28" s="50" t="s">
        <v>43</v>
      </c>
      <c r="B28" s="51"/>
      <c r="C28" s="52" t="s">
        <v>41</v>
      </c>
      <c r="D28" s="54">
        <f>'Proposed Rates'!F142</f>
        <v>0</v>
      </c>
      <c r="E28" s="41"/>
      <c r="F28" s="41"/>
      <c r="G28" s="41"/>
      <c r="H28" s="41"/>
      <c r="I28" s="41"/>
      <c r="J28" s="41"/>
      <c r="K28" s="41"/>
      <c r="L28" s="41"/>
      <c r="M28" s="41"/>
      <c r="N28" s="41"/>
      <c r="O28" s="41"/>
      <c r="P28" s="41"/>
      <c r="Q28" s="41"/>
      <c r="R28" s="41"/>
      <c r="S28" s="41"/>
      <c r="T28" s="41"/>
      <c r="U28" s="41"/>
      <c r="V28" s="41"/>
      <c r="W28" s="41"/>
      <c r="X28" s="41"/>
      <c r="Y28" s="41"/>
      <c r="Z28" s="41"/>
    </row>
    <row r="29" spans="1:26" ht="12" customHeight="1" x14ac:dyDescent="0.25">
      <c r="A29" s="50" t="s">
        <v>44</v>
      </c>
      <c r="B29" s="51"/>
      <c r="C29" s="52" t="s">
        <v>41</v>
      </c>
      <c r="D29" s="54">
        <f>'Proposed Rates'!F183</f>
        <v>1.3299999999999999E-2</v>
      </c>
      <c r="E29" s="41"/>
      <c r="F29" s="41"/>
      <c r="G29" s="41"/>
      <c r="H29" s="41"/>
      <c r="I29" s="41"/>
      <c r="J29" s="41"/>
      <c r="K29" s="41"/>
      <c r="L29" s="41"/>
      <c r="M29" s="41"/>
      <c r="N29" s="41"/>
      <c r="O29" s="41"/>
      <c r="P29" s="41"/>
      <c r="Q29" s="41"/>
      <c r="R29" s="41"/>
      <c r="S29" s="41"/>
      <c r="T29" s="41"/>
      <c r="U29" s="41"/>
      <c r="V29" s="41"/>
      <c r="W29" s="41"/>
      <c r="X29" s="41"/>
      <c r="Y29" s="41"/>
      <c r="Z29" s="41"/>
    </row>
    <row r="30" spans="1:26" ht="12" customHeight="1" x14ac:dyDescent="0.25">
      <c r="A30" s="50" t="s">
        <v>45</v>
      </c>
      <c r="B30" s="51"/>
      <c r="C30" s="52" t="s">
        <v>41</v>
      </c>
      <c r="D30" s="54">
        <f>'Proposed Rates'!F196</f>
        <v>7.4000000000000003E-3</v>
      </c>
      <c r="E30" s="41"/>
      <c r="F30" s="41"/>
      <c r="G30" s="41"/>
      <c r="H30" s="41"/>
      <c r="I30" s="41"/>
      <c r="J30" s="41"/>
      <c r="K30" s="41"/>
      <c r="L30" s="41"/>
      <c r="M30" s="41"/>
      <c r="N30" s="41"/>
      <c r="O30" s="41"/>
      <c r="P30" s="41"/>
      <c r="Q30" s="41"/>
      <c r="R30" s="41"/>
      <c r="S30" s="41"/>
      <c r="T30" s="41"/>
      <c r="U30" s="41"/>
      <c r="V30" s="41"/>
      <c r="W30" s="41"/>
      <c r="X30" s="41"/>
      <c r="Y30" s="41"/>
      <c r="Z30" s="41"/>
    </row>
    <row r="31" spans="1:26" ht="6.75" customHeight="1" x14ac:dyDescent="0.25">
      <c r="A31" s="52"/>
      <c r="B31" s="52"/>
      <c r="C31" s="52"/>
      <c r="D31" s="57"/>
      <c r="E31" s="41"/>
      <c r="F31" s="41"/>
      <c r="G31" s="41"/>
      <c r="H31" s="41"/>
      <c r="I31" s="41"/>
      <c r="J31" s="41"/>
      <c r="K31" s="41"/>
      <c r="L31" s="41"/>
      <c r="M31" s="41"/>
      <c r="N31" s="41"/>
      <c r="O31" s="41"/>
      <c r="P31" s="41"/>
      <c r="Q31" s="41"/>
      <c r="R31" s="41"/>
      <c r="S31" s="41"/>
      <c r="T31" s="41"/>
      <c r="U31" s="41"/>
      <c r="V31" s="41"/>
      <c r="W31" s="41"/>
      <c r="X31" s="41"/>
      <c r="Y31" s="41"/>
      <c r="Z31" s="41"/>
    </row>
    <row r="32" spans="1:26" ht="15" customHeight="1" x14ac:dyDescent="0.25">
      <c r="A32" s="58" t="s">
        <v>46</v>
      </c>
      <c r="B32" s="51"/>
      <c r="C32" s="52"/>
      <c r="D32" s="57"/>
      <c r="E32" s="41"/>
      <c r="F32" s="41"/>
      <c r="G32" s="41"/>
      <c r="H32" s="41"/>
      <c r="I32" s="41"/>
      <c r="J32" s="41"/>
      <c r="K32" s="41"/>
      <c r="L32" s="41"/>
      <c r="M32" s="41"/>
      <c r="N32" s="41"/>
      <c r="O32" s="41"/>
      <c r="P32" s="41"/>
      <c r="Q32" s="41"/>
      <c r="R32" s="41"/>
      <c r="S32" s="41"/>
      <c r="T32" s="41"/>
      <c r="U32" s="41"/>
      <c r="V32" s="41"/>
      <c r="W32" s="41"/>
      <c r="X32" s="41"/>
      <c r="Y32" s="41"/>
      <c r="Z32" s="41"/>
    </row>
    <row r="33" spans="1:26" ht="6.75" customHeight="1" x14ac:dyDescent="0.25">
      <c r="A33" s="47"/>
      <c r="B33" s="52"/>
      <c r="C33" s="52"/>
      <c r="D33" s="57"/>
      <c r="E33" s="41"/>
      <c r="F33" s="41"/>
      <c r="G33" s="41"/>
      <c r="H33" s="41"/>
      <c r="I33" s="41"/>
      <c r="J33" s="41"/>
      <c r="K33" s="41"/>
      <c r="L33" s="41"/>
      <c r="M33" s="41"/>
      <c r="N33" s="41"/>
      <c r="O33" s="41"/>
      <c r="P33" s="41"/>
      <c r="Q33" s="41"/>
      <c r="R33" s="41"/>
      <c r="S33" s="41"/>
      <c r="T33" s="41"/>
      <c r="U33" s="41"/>
      <c r="V33" s="41"/>
      <c r="W33" s="41"/>
      <c r="X33" s="41"/>
      <c r="Y33" s="41"/>
      <c r="Z33" s="41"/>
    </row>
    <row r="34" spans="1:26" ht="12" customHeight="1" x14ac:dyDescent="0.25">
      <c r="A34" s="50" t="s">
        <v>47</v>
      </c>
      <c r="B34" s="51"/>
      <c r="C34" s="52" t="s">
        <v>41</v>
      </c>
      <c r="D34" s="54">
        <v>4.1000000000000003E-3</v>
      </c>
      <c r="E34" s="41"/>
      <c r="F34" s="41"/>
      <c r="G34" s="41"/>
      <c r="H34" s="41"/>
      <c r="I34" s="41"/>
      <c r="J34" s="41"/>
      <c r="K34" s="41"/>
      <c r="L34" s="41"/>
      <c r="M34" s="41"/>
      <c r="N34" s="41"/>
      <c r="O34" s="41"/>
      <c r="P34" s="41"/>
      <c r="Q34" s="41"/>
      <c r="R34" s="41"/>
      <c r="S34" s="41"/>
      <c r="T34" s="41"/>
      <c r="U34" s="41"/>
      <c r="V34" s="41"/>
      <c r="W34" s="41"/>
      <c r="X34" s="41"/>
      <c r="Y34" s="41"/>
      <c r="Z34" s="41"/>
    </row>
    <row r="35" spans="1:26" ht="12" customHeight="1" x14ac:dyDescent="0.25">
      <c r="A35" s="50" t="s">
        <v>48</v>
      </c>
      <c r="B35" s="51"/>
      <c r="C35" s="52" t="s">
        <v>41</v>
      </c>
      <c r="D35" s="54">
        <f>'Proposed Rates'!F209-'2026'!D34</f>
        <v>3.9999999999999931E-4</v>
      </c>
      <c r="E35" s="41"/>
      <c r="F35" s="41"/>
      <c r="G35" s="41"/>
      <c r="H35" s="41"/>
      <c r="I35" s="41"/>
      <c r="J35" s="41"/>
      <c r="K35" s="41"/>
      <c r="L35" s="41"/>
      <c r="M35" s="41"/>
      <c r="N35" s="41"/>
      <c r="O35" s="41"/>
      <c r="P35" s="41"/>
      <c r="Q35" s="41"/>
      <c r="R35" s="41"/>
      <c r="S35" s="41"/>
      <c r="T35" s="41"/>
      <c r="U35" s="41"/>
      <c r="V35" s="41"/>
      <c r="W35" s="41"/>
      <c r="X35" s="41"/>
      <c r="Y35" s="41"/>
      <c r="Z35" s="41"/>
    </row>
    <row r="36" spans="1:26" ht="12" customHeight="1" x14ac:dyDescent="0.25">
      <c r="A36" s="50" t="s">
        <v>49</v>
      </c>
      <c r="B36" s="51"/>
      <c r="C36" s="52" t="s">
        <v>41</v>
      </c>
      <c r="D36" s="54">
        <f>'Proposed Rates'!F222</f>
        <v>1.5E-3</v>
      </c>
      <c r="E36" s="41"/>
      <c r="F36" s="41"/>
      <c r="G36" s="41"/>
      <c r="H36" s="41"/>
      <c r="I36" s="41"/>
      <c r="J36" s="41"/>
      <c r="K36" s="41"/>
      <c r="L36" s="41"/>
      <c r="M36" s="41"/>
      <c r="N36" s="41"/>
      <c r="O36" s="41"/>
      <c r="P36" s="41"/>
      <c r="Q36" s="41"/>
      <c r="R36" s="41"/>
      <c r="S36" s="41"/>
      <c r="T36" s="41"/>
      <c r="U36" s="41"/>
      <c r="V36" s="41"/>
      <c r="W36" s="41"/>
      <c r="X36" s="41"/>
      <c r="Y36" s="41"/>
      <c r="Z36" s="41"/>
    </row>
    <row r="37" spans="1:26" ht="12" customHeight="1" x14ac:dyDescent="0.25">
      <c r="A37" s="50" t="s">
        <v>50</v>
      </c>
      <c r="B37" s="51"/>
      <c r="C37" s="52" t="s">
        <v>36</v>
      </c>
      <c r="D37" s="54">
        <f>'Proposed Rates'!F236</f>
        <v>1.51</v>
      </c>
      <c r="E37" s="41"/>
      <c r="F37" s="41"/>
      <c r="G37" s="41"/>
      <c r="H37" s="41"/>
      <c r="I37" s="41"/>
      <c r="J37" s="41"/>
      <c r="K37" s="41"/>
      <c r="L37" s="41"/>
      <c r="M37" s="41"/>
      <c r="N37" s="41"/>
      <c r="O37" s="41"/>
      <c r="P37" s="41"/>
      <c r="Q37" s="41"/>
      <c r="R37" s="41"/>
      <c r="S37" s="41"/>
      <c r="T37" s="41"/>
      <c r="U37" s="41"/>
      <c r="V37" s="41"/>
      <c r="W37" s="41"/>
      <c r="X37" s="41"/>
      <c r="Y37" s="41"/>
      <c r="Z37" s="41"/>
    </row>
    <row r="38" spans="1:26" ht="6" customHeight="1" x14ac:dyDescent="0.25">
      <c r="A38" s="50"/>
      <c r="B38" s="51"/>
      <c r="C38" s="52"/>
      <c r="D38" s="57"/>
      <c r="E38" s="41"/>
      <c r="F38" s="41"/>
      <c r="G38" s="41"/>
      <c r="H38" s="41"/>
      <c r="I38" s="41"/>
      <c r="J38" s="41"/>
      <c r="K38" s="41"/>
      <c r="L38" s="41"/>
      <c r="M38" s="41"/>
      <c r="N38" s="41"/>
      <c r="O38" s="41"/>
      <c r="P38" s="41"/>
      <c r="Q38" s="41"/>
      <c r="R38" s="41"/>
      <c r="S38" s="41"/>
      <c r="T38" s="41"/>
      <c r="U38" s="41"/>
      <c r="V38" s="41"/>
      <c r="W38" s="41"/>
      <c r="X38" s="41"/>
      <c r="Y38" s="41"/>
      <c r="Z38" s="41"/>
    </row>
    <row r="39" spans="1:26" ht="23.25" customHeight="1" x14ac:dyDescent="0.25">
      <c r="A39" s="442" t="str">
        <f t="shared" ref="A39:A44" si="0">A1</f>
        <v>Hydro Ottawa Limited</v>
      </c>
      <c r="B39" s="443"/>
      <c r="C39" s="443"/>
      <c r="D39" s="444"/>
      <c r="E39" s="41"/>
      <c r="F39" s="41"/>
      <c r="G39" s="41"/>
      <c r="H39" s="41"/>
      <c r="I39" s="41"/>
      <c r="J39" s="41"/>
      <c r="K39" s="41"/>
      <c r="L39" s="41"/>
      <c r="M39" s="41"/>
      <c r="N39" s="41"/>
      <c r="O39" s="41"/>
      <c r="P39" s="41"/>
      <c r="Q39" s="41"/>
      <c r="R39" s="41"/>
      <c r="S39" s="41"/>
      <c r="T39" s="41"/>
      <c r="U39" s="41"/>
      <c r="V39" s="41"/>
      <c r="W39" s="41"/>
      <c r="X39" s="41"/>
      <c r="Y39" s="41"/>
      <c r="Z39" s="41"/>
    </row>
    <row r="40" spans="1:26" ht="18" customHeight="1" x14ac:dyDescent="0.25">
      <c r="A40" s="445" t="str">
        <f t="shared" si="0"/>
        <v>PROPOSED - TARIFF OF RATES AND CHARGES</v>
      </c>
      <c r="B40" s="443"/>
      <c r="C40" s="443"/>
      <c r="D40" s="444"/>
      <c r="E40" s="41"/>
      <c r="F40" s="41"/>
      <c r="G40" s="41"/>
      <c r="H40" s="41"/>
      <c r="I40" s="41"/>
      <c r="J40" s="41"/>
      <c r="K40" s="41"/>
      <c r="L40" s="41"/>
      <c r="M40" s="41"/>
      <c r="N40" s="41"/>
      <c r="O40" s="41"/>
      <c r="P40" s="41"/>
      <c r="Q40" s="41"/>
      <c r="R40" s="41"/>
      <c r="S40" s="41"/>
      <c r="T40" s="41"/>
      <c r="U40" s="41"/>
      <c r="V40" s="41"/>
      <c r="W40" s="41"/>
      <c r="X40" s="41"/>
      <c r="Y40" s="41"/>
      <c r="Z40" s="41"/>
    </row>
    <row r="41" spans="1:26" ht="15.75" customHeight="1" x14ac:dyDescent="0.25">
      <c r="A41" s="446" t="str">
        <f t="shared" si="0"/>
        <v>Effective and Implementation Date January 1, 2026</v>
      </c>
      <c r="B41" s="443"/>
      <c r="C41" s="443"/>
      <c r="D41" s="444"/>
      <c r="E41" s="41"/>
      <c r="F41" s="41"/>
      <c r="G41" s="41"/>
      <c r="H41" s="41"/>
      <c r="I41" s="41"/>
      <c r="J41" s="41"/>
      <c r="K41" s="41"/>
      <c r="L41" s="41"/>
      <c r="M41" s="41"/>
      <c r="N41" s="41"/>
      <c r="O41" s="41"/>
      <c r="P41" s="41"/>
      <c r="Q41" s="41"/>
      <c r="R41" s="41"/>
      <c r="S41" s="41"/>
      <c r="T41" s="41"/>
      <c r="U41" s="41"/>
      <c r="V41" s="41"/>
      <c r="W41" s="41"/>
      <c r="X41" s="41"/>
      <c r="Y41" s="41"/>
      <c r="Z41" s="41"/>
    </row>
    <row r="42" spans="1:26" ht="11.25" customHeight="1" x14ac:dyDescent="0.25">
      <c r="A42" s="447" t="str">
        <f t="shared" si="0"/>
        <v>This schedule supersedes and replaces all previously</v>
      </c>
      <c r="B42" s="443"/>
      <c r="C42" s="443"/>
      <c r="D42" s="444"/>
      <c r="E42" s="41"/>
      <c r="F42" s="41"/>
      <c r="G42" s="41"/>
      <c r="H42" s="41"/>
      <c r="I42" s="41"/>
      <c r="J42" s="41"/>
      <c r="K42" s="41"/>
      <c r="L42" s="41"/>
      <c r="M42" s="41"/>
      <c r="N42" s="41"/>
      <c r="O42" s="41"/>
      <c r="P42" s="41"/>
      <c r="Q42" s="41"/>
      <c r="R42" s="41"/>
      <c r="S42" s="41"/>
      <c r="T42" s="41"/>
      <c r="U42" s="41"/>
      <c r="V42" s="41"/>
      <c r="W42" s="41"/>
      <c r="X42" s="41"/>
      <c r="Y42" s="41"/>
      <c r="Z42" s="41"/>
    </row>
    <row r="43" spans="1:26" ht="11.25" customHeight="1" x14ac:dyDescent="0.25">
      <c r="A43" s="447" t="str">
        <f t="shared" si="0"/>
        <v>approved schedules of Rates, Charges and Loss Factors</v>
      </c>
      <c r="B43" s="443"/>
      <c r="C43" s="443"/>
      <c r="D43" s="444"/>
      <c r="E43" s="41"/>
      <c r="F43" s="41"/>
      <c r="G43" s="41"/>
      <c r="H43" s="41"/>
      <c r="I43" s="41"/>
      <c r="J43" s="41"/>
      <c r="K43" s="41"/>
      <c r="L43" s="41"/>
      <c r="M43" s="41"/>
      <c r="N43" s="41"/>
      <c r="O43" s="41"/>
      <c r="P43" s="41"/>
      <c r="Q43" s="41"/>
      <c r="R43" s="41"/>
      <c r="S43" s="41"/>
      <c r="T43" s="41"/>
      <c r="U43" s="41"/>
      <c r="V43" s="41"/>
      <c r="W43" s="41"/>
      <c r="X43" s="41"/>
      <c r="Y43" s="41"/>
      <c r="Z43" s="41"/>
    </row>
    <row r="44" spans="1:26" ht="11.25" customHeight="1" x14ac:dyDescent="0.25">
      <c r="A44" s="448" t="str">
        <f t="shared" si="0"/>
        <v>EB-2024-0115</v>
      </c>
      <c r="B44" s="443"/>
      <c r="C44" s="443"/>
      <c r="D44" s="444"/>
      <c r="E44" s="41"/>
      <c r="F44" s="41"/>
      <c r="G44" s="41"/>
      <c r="H44" s="41"/>
      <c r="I44" s="41"/>
      <c r="J44" s="41"/>
      <c r="K44" s="41"/>
      <c r="L44" s="41"/>
      <c r="M44" s="41"/>
      <c r="N44" s="41"/>
      <c r="O44" s="41"/>
      <c r="P44" s="41"/>
      <c r="Q44" s="41"/>
      <c r="R44" s="41"/>
      <c r="S44" s="41"/>
      <c r="T44" s="41"/>
      <c r="U44" s="41"/>
      <c r="V44" s="41"/>
      <c r="W44" s="41"/>
      <c r="X44" s="41"/>
      <c r="Y44" s="41"/>
      <c r="Z44" s="41"/>
    </row>
    <row r="45" spans="1:26" ht="18.75" customHeight="1" x14ac:dyDescent="0.3">
      <c r="A45" s="449" t="s">
        <v>51</v>
      </c>
      <c r="B45" s="443"/>
      <c r="C45" s="443"/>
      <c r="D45" s="444"/>
      <c r="E45" s="59"/>
      <c r="F45" s="59"/>
      <c r="G45" s="59"/>
      <c r="H45" s="59"/>
      <c r="I45" s="59"/>
      <c r="J45" s="59"/>
      <c r="K45" s="59"/>
      <c r="L45" s="59"/>
      <c r="M45" s="59"/>
      <c r="N45" s="59"/>
      <c r="O45" s="59"/>
      <c r="P45" s="59"/>
      <c r="Q45" s="59"/>
      <c r="R45" s="59"/>
      <c r="S45" s="59"/>
      <c r="T45" s="59"/>
      <c r="U45" s="59"/>
      <c r="V45" s="59"/>
      <c r="W45" s="59"/>
      <c r="X45" s="59"/>
      <c r="Y45" s="59"/>
      <c r="Z45" s="59"/>
    </row>
    <row r="46" spans="1:26" ht="48" customHeight="1" x14ac:dyDescent="0.25">
      <c r="A46" s="450" t="s">
        <v>52</v>
      </c>
      <c r="B46" s="443"/>
      <c r="C46" s="443"/>
      <c r="D46" s="444"/>
      <c r="E46" s="41"/>
      <c r="F46" s="41"/>
      <c r="G46" s="41"/>
      <c r="H46" s="41"/>
      <c r="I46" s="41"/>
      <c r="J46" s="41"/>
      <c r="K46" s="41"/>
      <c r="L46" s="41"/>
      <c r="M46" s="41"/>
      <c r="N46" s="41"/>
      <c r="O46" s="41"/>
      <c r="P46" s="41"/>
      <c r="Q46" s="41"/>
      <c r="R46" s="41"/>
      <c r="S46" s="41"/>
      <c r="T46" s="41"/>
      <c r="U46" s="41"/>
      <c r="V46" s="41"/>
      <c r="W46" s="41"/>
      <c r="X46" s="41"/>
      <c r="Y46" s="41"/>
      <c r="Z46" s="41"/>
    </row>
    <row r="47" spans="1:26" ht="6.75" customHeight="1" x14ac:dyDescent="0.25">
      <c r="A47" s="42"/>
      <c r="B47" s="42"/>
      <c r="C47" s="42"/>
      <c r="D47" s="43"/>
      <c r="E47" s="41"/>
      <c r="F47" s="41"/>
      <c r="G47" s="41"/>
      <c r="H47" s="41"/>
      <c r="I47" s="41"/>
      <c r="J47" s="41"/>
      <c r="K47" s="41"/>
      <c r="L47" s="41"/>
      <c r="M47" s="41"/>
      <c r="N47" s="41"/>
      <c r="O47" s="41"/>
      <c r="P47" s="41"/>
      <c r="Q47" s="41"/>
      <c r="R47" s="41"/>
      <c r="S47" s="41"/>
      <c r="T47" s="41"/>
      <c r="U47" s="41"/>
      <c r="V47" s="41"/>
      <c r="W47" s="41"/>
      <c r="X47" s="41"/>
      <c r="Y47" s="41"/>
      <c r="Z47" s="41"/>
    </row>
    <row r="48" spans="1:26" ht="11.25" customHeight="1" x14ac:dyDescent="0.25">
      <c r="A48" s="451" t="s">
        <v>29</v>
      </c>
      <c r="B48" s="443"/>
      <c r="C48" s="443"/>
      <c r="D48" s="444"/>
      <c r="E48" s="41"/>
      <c r="F48" s="41"/>
      <c r="G48" s="41"/>
      <c r="H48" s="41"/>
      <c r="I48" s="41"/>
      <c r="J48" s="41"/>
      <c r="K48" s="41"/>
      <c r="L48" s="41"/>
      <c r="M48" s="41"/>
      <c r="N48" s="41"/>
      <c r="O48" s="41"/>
      <c r="P48" s="41"/>
      <c r="Q48" s="41"/>
      <c r="R48" s="41"/>
      <c r="S48" s="41"/>
      <c r="T48" s="41"/>
      <c r="U48" s="41"/>
      <c r="V48" s="41"/>
      <c r="W48" s="41"/>
      <c r="X48" s="41"/>
      <c r="Y48" s="41"/>
      <c r="Z48" s="41"/>
    </row>
    <row r="49" spans="1:26" ht="6.75" customHeight="1" x14ac:dyDescent="0.25">
      <c r="A49" s="44"/>
      <c r="B49" s="45"/>
      <c r="C49" s="45"/>
      <c r="D49" s="46"/>
      <c r="E49" s="41"/>
      <c r="F49" s="41"/>
      <c r="G49" s="41"/>
      <c r="H49" s="41"/>
      <c r="I49" s="41"/>
      <c r="J49" s="41"/>
      <c r="K49" s="41"/>
      <c r="L49" s="41"/>
      <c r="M49" s="41"/>
      <c r="N49" s="41"/>
      <c r="O49" s="41"/>
      <c r="P49" s="41"/>
      <c r="Q49" s="41"/>
      <c r="R49" s="41"/>
      <c r="S49" s="41"/>
      <c r="T49" s="41"/>
      <c r="U49" s="41"/>
      <c r="V49" s="41"/>
      <c r="W49" s="41"/>
      <c r="X49" s="41"/>
      <c r="Y49" s="41"/>
      <c r="Z49" s="41"/>
    </row>
    <row r="50" spans="1:26" ht="36" customHeight="1" x14ac:dyDescent="0.25">
      <c r="A50" s="450" t="s">
        <v>30</v>
      </c>
      <c r="B50" s="443"/>
      <c r="C50" s="443"/>
      <c r="D50" s="444"/>
      <c r="E50" s="41"/>
      <c r="F50" s="41"/>
      <c r="G50" s="41"/>
      <c r="H50" s="41"/>
      <c r="I50" s="41"/>
      <c r="J50" s="41"/>
      <c r="K50" s="41"/>
      <c r="L50" s="41"/>
      <c r="M50" s="41"/>
      <c r="N50" s="41"/>
      <c r="O50" s="41"/>
      <c r="P50" s="41"/>
      <c r="Q50" s="41"/>
      <c r="R50" s="41"/>
      <c r="S50" s="41"/>
      <c r="T50" s="41"/>
      <c r="U50" s="41"/>
      <c r="V50" s="41"/>
      <c r="W50" s="41"/>
      <c r="X50" s="41"/>
      <c r="Y50" s="41"/>
      <c r="Z50" s="41"/>
    </row>
    <row r="51" spans="1:26" ht="6.75" customHeight="1" x14ac:dyDescent="0.25">
      <c r="A51" s="42"/>
      <c r="B51" s="42"/>
      <c r="C51" s="42"/>
      <c r="D51" s="43"/>
      <c r="E51" s="41"/>
      <c r="F51" s="41"/>
      <c r="G51" s="41"/>
      <c r="H51" s="41"/>
      <c r="I51" s="41"/>
      <c r="J51" s="41"/>
      <c r="K51" s="41"/>
      <c r="L51" s="41"/>
      <c r="M51" s="41"/>
      <c r="N51" s="41"/>
      <c r="O51" s="41"/>
      <c r="P51" s="41"/>
      <c r="Q51" s="41"/>
      <c r="R51" s="41"/>
      <c r="S51" s="41"/>
      <c r="T51" s="41"/>
      <c r="U51" s="41"/>
      <c r="V51" s="41"/>
      <c r="W51" s="41"/>
      <c r="X51" s="41"/>
      <c r="Y51" s="41"/>
      <c r="Z51" s="41"/>
    </row>
    <row r="52" spans="1:26" ht="48" customHeight="1" x14ac:dyDescent="0.25">
      <c r="A52" s="450" t="s">
        <v>31</v>
      </c>
      <c r="B52" s="443"/>
      <c r="C52" s="443"/>
      <c r="D52" s="444"/>
      <c r="E52" s="41"/>
      <c r="F52" s="41"/>
      <c r="G52" s="41"/>
      <c r="H52" s="41"/>
      <c r="I52" s="41"/>
      <c r="J52" s="41"/>
      <c r="K52" s="41"/>
      <c r="L52" s="41"/>
      <c r="M52" s="41"/>
      <c r="N52" s="41"/>
      <c r="O52" s="41"/>
      <c r="P52" s="41"/>
      <c r="Q52" s="41"/>
      <c r="R52" s="41"/>
      <c r="S52" s="41"/>
      <c r="T52" s="41"/>
      <c r="U52" s="41"/>
      <c r="V52" s="41"/>
      <c r="W52" s="41"/>
      <c r="X52" s="41"/>
      <c r="Y52" s="41"/>
      <c r="Z52" s="41"/>
    </row>
    <row r="53" spans="1:26" ht="6.75" customHeight="1" x14ac:dyDescent="0.25">
      <c r="A53" s="42"/>
      <c r="B53" s="42"/>
      <c r="C53" s="42"/>
      <c r="D53" s="43"/>
      <c r="E53" s="41"/>
      <c r="F53" s="41"/>
      <c r="G53" s="41"/>
      <c r="H53" s="41"/>
      <c r="I53" s="41"/>
      <c r="J53" s="41"/>
      <c r="K53" s="41"/>
      <c r="L53" s="41"/>
      <c r="M53" s="41"/>
      <c r="N53" s="41"/>
      <c r="O53" s="41"/>
      <c r="P53" s="41"/>
      <c r="Q53" s="41"/>
      <c r="R53" s="41"/>
      <c r="S53" s="41"/>
      <c r="T53" s="41"/>
      <c r="U53" s="41"/>
      <c r="V53" s="41"/>
      <c r="W53" s="41"/>
      <c r="X53" s="41"/>
      <c r="Y53" s="41"/>
      <c r="Z53" s="41"/>
    </row>
    <row r="54" spans="1:26" ht="48" customHeight="1" x14ac:dyDescent="0.25">
      <c r="A54" s="450" t="s">
        <v>32</v>
      </c>
      <c r="B54" s="443"/>
      <c r="C54" s="443"/>
      <c r="D54" s="444"/>
      <c r="E54" s="41"/>
      <c r="F54" s="41"/>
      <c r="G54" s="41"/>
      <c r="H54" s="41"/>
      <c r="I54" s="41"/>
      <c r="J54" s="41"/>
      <c r="K54" s="41"/>
      <c r="L54" s="41"/>
      <c r="M54" s="41"/>
      <c r="N54" s="41"/>
      <c r="O54" s="41"/>
      <c r="P54" s="41"/>
      <c r="Q54" s="41"/>
      <c r="R54" s="41"/>
      <c r="S54" s="41"/>
      <c r="T54" s="41"/>
      <c r="U54" s="41"/>
      <c r="V54" s="41"/>
      <c r="W54" s="41"/>
      <c r="X54" s="41"/>
      <c r="Y54" s="41"/>
      <c r="Z54" s="41"/>
    </row>
    <row r="55" spans="1:26" ht="6.75" customHeight="1" x14ac:dyDescent="0.25">
      <c r="A55" s="42"/>
      <c r="B55" s="42"/>
      <c r="C55" s="42"/>
      <c r="D55" s="43"/>
      <c r="E55" s="41"/>
      <c r="F55" s="41"/>
      <c r="G55" s="41"/>
      <c r="H55" s="41"/>
      <c r="I55" s="41"/>
      <c r="J55" s="41"/>
      <c r="K55" s="41"/>
      <c r="L55" s="41"/>
      <c r="M55" s="41"/>
      <c r="N55" s="41"/>
      <c r="O55" s="41"/>
      <c r="P55" s="41"/>
      <c r="Q55" s="41"/>
      <c r="R55" s="41"/>
      <c r="S55" s="41"/>
      <c r="T55" s="41"/>
      <c r="U55" s="41"/>
      <c r="V55" s="41"/>
      <c r="W55" s="41"/>
      <c r="X55" s="41"/>
      <c r="Y55" s="41"/>
      <c r="Z55" s="41"/>
    </row>
    <row r="56" spans="1:26" ht="36" customHeight="1" x14ac:dyDescent="0.25">
      <c r="A56" s="450" t="s">
        <v>53</v>
      </c>
      <c r="B56" s="443"/>
      <c r="C56" s="443"/>
      <c r="D56" s="444"/>
      <c r="E56" s="41"/>
      <c r="F56" s="41"/>
      <c r="G56" s="41"/>
      <c r="H56" s="41"/>
      <c r="I56" s="41"/>
      <c r="J56" s="41"/>
      <c r="K56" s="41"/>
      <c r="L56" s="41"/>
      <c r="M56" s="41"/>
      <c r="N56" s="41"/>
      <c r="O56" s="41"/>
      <c r="P56" s="41"/>
      <c r="Q56" s="41"/>
      <c r="R56" s="41"/>
      <c r="S56" s="41"/>
      <c r="T56" s="41"/>
      <c r="U56" s="41"/>
      <c r="V56" s="41"/>
      <c r="W56" s="41"/>
      <c r="X56" s="41"/>
      <c r="Y56" s="41"/>
      <c r="Z56" s="41"/>
    </row>
    <row r="57" spans="1:26" ht="6.75" customHeight="1" x14ac:dyDescent="0.25">
      <c r="A57" s="42"/>
      <c r="B57" s="42"/>
      <c r="C57" s="42"/>
      <c r="D57" s="43"/>
      <c r="E57" s="41"/>
      <c r="F57" s="41"/>
      <c r="G57" s="41"/>
      <c r="H57" s="41"/>
      <c r="I57" s="41"/>
      <c r="J57" s="41"/>
      <c r="K57" s="41"/>
      <c r="L57" s="41"/>
      <c r="M57" s="41"/>
      <c r="N57" s="41"/>
      <c r="O57" s="41"/>
      <c r="P57" s="41"/>
      <c r="Q57" s="41"/>
      <c r="R57" s="41"/>
      <c r="S57" s="41"/>
      <c r="T57" s="41"/>
      <c r="U57" s="41"/>
      <c r="V57" s="41"/>
      <c r="W57" s="41"/>
      <c r="X57" s="41"/>
      <c r="Y57" s="41"/>
      <c r="Z57" s="41"/>
    </row>
    <row r="58" spans="1:26" ht="15" customHeight="1" x14ac:dyDescent="0.25">
      <c r="A58" s="58" t="s">
        <v>34</v>
      </c>
      <c r="B58" s="51"/>
      <c r="C58" s="51"/>
      <c r="D58" s="60"/>
      <c r="E58" s="41"/>
      <c r="F58" s="41"/>
      <c r="G58" s="41"/>
      <c r="H58" s="41"/>
      <c r="I58" s="41"/>
      <c r="J58" s="41"/>
      <c r="K58" s="41"/>
      <c r="L58" s="41"/>
      <c r="M58" s="41"/>
      <c r="N58" s="41"/>
      <c r="O58" s="41"/>
      <c r="P58" s="41"/>
      <c r="Q58" s="41"/>
      <c r="R58" s="41"/>
      <c r="S58" s="41"/>
      <c r="T58" s="41"/>
      <c r="U58" s="41"/>
      <c r="V58" s="41"/>
      <c r="W58" s="41"/>
      <c r="X58" s="41"/>
      <c r="Y58" s="41"/>
      <c r="Z58" s="41"/>
    </row>
    <row r="59" spans="1:26" ht="6.75" customHeight="1" x14ac:dyDescent="0.25">
      <c r="A59" s="47"/>
      <c r="B59" s="48"/>
      <c r="C59" s="48"/>
      <c r="D59" s="49"/>
      <c r="E59" s="41"/>
      <c r="F59" s="41"/>
      <c r="G59" s="41"/>
      <c r="H59" s="41"/>
      <c r="I59" s="41"/>
      <c r="J59" s="41"/>
      <c r="K59" s="41"/>
      <c r="L59" s="41"/>
      <c r="M59" s="41"/>
      <c r="N59" s="41"/>
      <c r="O59" s="41"/>
      <c r="P59" s="41"/>
      <c r="Q59" s="41"/>
      <c r="R59" s="41"/>
      <c r="S59" s="41"/>
      <c r="T59" s="41"/>
      <c r="U59" s="41"/>
      <c r="V59" s="41"/>
      <c r="W59" s="41"/>
      <c r="X59" s="41"/>
      <c r="Y59" s="41"/>
      <c r="Z59" s="41"/>
    </row>
    <row r="60" spans="1:26" ht="11.25" customHeight="1" x14ac:dyDescent="0.25">
      <c r="A60" s="50" t="s">
        <v>35</v>
      </c>
      <c r="B60" s="51"/>
      <c r="C60" s="52" t="s">
        <v>36</v>
      </c>
      <c r="D60" s="53">
        <f>'Proposed Rates'!F9</f>
        <v>28.1</v>
      </c>
      <c r="E60" s="41"/>
      <c r="F60" s="41"/>
      <c r="G60" s="41"/>
      <c r="H60" s="41"/>
      <c r="I60" s="41"/>
      <c r="J60" s="41"/>
      <c r="K60" s="41"/>
      <c r="L60" s="41"/>
      <c r="M60" s="41"/>
      <c r="N60" s="41"/>
      <c r="O60" s="41"/>
      <c r="P60" s="41"/>
      <c r="Q60" s="41"/>
      <c r="R60" s="41"/>
      <c r="S60" s="41"/>
      <c r="T60" s="41"/>
      <c r="U60" s="41"/>
      <c r="V60" s="41"/>
      <c r="W60" s="41"/>
      <c r="X60" s="41"/>
      <c r="Y60" s="41"/>
      <c r="Z60" s="41"/>
    </row>
    <row r="61" spans="1:26" ht="11.25" customHeight="1" x14ac:dyDescent="0.25">
      <c r="A61" s="50" t="s">
        <v>39</v>
      </c>
      <c r="B61" s="51"/>
      <c r="C61" s="52" t="s">
        <v>36</v>
      </c>
      <c r="D61" s="55">
        <f>'Proposed Rates'!F274</f>
        <v>0.42</v>
      </c>
      <c r="E61" s="41"/>
      <c r="F61" s="41"/>
      <c r="G61" s="41"/>
      <c r="H61" s="41"/>
      <c r="I61" s="41"/>
      <c r="J61" s="41"/>
      <c r="K61" s="41"/>
      <c r="L61" s="41"/>
      <c r="M61" s="41"/>
      <c r="N61" s="41"/>
      <c r="O61" s="41"/>
      <c r="P61" s="41"/>
      <c r="Q61" s="41"/>
      <c r="R61" s="41"/>
      <c r="S61" s="41"/>
      <c r="T61" s="41"/>
      <c r="U61" s="41"/>
      <c r="V61" s="41"/>
      <c r="W61" s="41"/>
      <c r="X61" s="41"/>
      <c r="Y61" s="41"/>
      <c r="Z61" s="41"/>
    </row>
    <row r="62" spans="1:26" ht="11.25" customHeight="1" x14ac:dyDescent="0.25">
      <c r="A62" s="50" t="s">
        <v>54</v>
      </c>
      <c r="B62" s="51"/>
      <c r="C62" s="52" t="s">
        <v>41</v>
      </c>
      <c r="D62" s="54">
        <f>'Proposed Rates'!F22</f>
        <v>3.6400000000000002E-2</v>
      </c>
      <c r="E62" s="41"/>
      <c r="F62" s="41"/>
      <c r="G62" s="41"/>
      <c r="H62" s="41"/>
      <c r="I62" s="41"/>
      <c r="J62" s="41"/>
      <c r="K62" s="41"/>
      <c r="L62" s="41"/>
      <c r="M62" s="41"/>
      <c r="N62" s="41"/>
      <c r="O62" s="41"/>
      <c r="P62" s="41"/>
      <c r="Q62" s="41"/>
      <c r="R62" s="41"/>
      <c r="S62" s="41"/>
      <c r="T62" s="41"/>
      <c r="U62" s="41"/>
      <c r="V62" s="41"/>
      <c r="W62" s="41"/>
      <c r="X62" s="41"/>
      <c r="Y62" s="41"/>
      <c r="Z62" s="41"/>
    </row>
    <row r="63" spans="1:26" ht="11.25" customHeight="1" x14ac:dyDescent="0.25">
      <c r="A63" s="50" t="s">
        <v>40</v>
      </c>
      <c r="B63" s="51"/>
      <c r="C63" s="52" t="s">
        <v>41</v>
      </c>
      <c r="D63" s="56">
        <f>'Proposed Rates'!F261</f>
        <v>6.0000000000000002E-5</v>
      </c>
      <c r="E63" s="41"/>
      <c r="F63" s="41"/>
      <c r="G63" s="41"/>
      <c r="H63" s="41"/>
      <c r="I63" s="41"/>
      <c r="J63" s="41"/>
      <c r="K63" s="41"/>
      <c r="L63" s="41"/>
      <c r="M63" s="41"/>
      <c r="N63" s="41"/>
      <c r="O63" s="41"/>
      <c r="P63" s="41"/>
      <c r="Q63" s="41"/>
      <c r="R63" s="41"/>
      <c r="S63" s="41"/>
      <c r="T63" s="41"/>
      <c r="U63" s="41"/>
      <c r="V63" s="41"/>
      <c r="W63" s="41"/>
      <c r="X63" s="41"/>
      <c r="Y63" s="41"/>
      <c r="Z63" s="41"/>
    </row>
    <row r="64" spans="1:26" ht="11.25" hidden="1" customHeight="1" x14ac:dyDescent="0.25">
      <c r="A64" s="50" t="s">
        <v>42</v>
      </c>
      <c r="B64" s="51"/>
      <c r="C64" s="52" t="s">
        <v>41</v>
      </c>
      <c r="D64" s="54">
        <f>'Proposed Rates'!F38</f>
        <v>0</v>
      </c>
      <c r="E64" s="41"/>
      <c r="F64" s="41"/>
      <c r="G64" s="41"/>
      <c r="H64" s="41"/>
      <c r="I64" s="41"/>
      <c r="J64" s="41"/>
      <c r="K64" s="41"/>
      <c r="L64" s="41"/>
      <c r="M64" s="41"/>
      <c r="N64" s="41"/>
      <c r="O64" s="41"/>
      <c r="P64" s="41"/>
      <c r="Q64" s="41"/>
      <c r="R64" s="41"/>
      <c r="S64" s="41"/>
      <c r="T64" s="41"/>
      <c r="U64" s="41"/>
      <c r="V64" s="41"/>
      <c r="W64" s="41"/>
      <c r="X64" s="41"/>
      <c r="Y64" s="41"/>
      <c r="Z64" s="41"/>
    </row>
    <row r="65" spans="1:26" ht="11.25" customHeight="1" x14ac:dyDescent="0.25">
      <c r="A65" s="50" t="s">
        <v>38</v>
      </c>
      <c r="B65" s="51"/>
      <c r="C65" s="52" t="s">
        <v>41</v>
      </c>
      <c r="D65" s="54">
        <f>'Proposed Rates'!F65</f>
        <v>-5.9999999999999995E-4</v>
      </c>
      <c r="E65" s="41"/>
      <c r="F65" s="41"/>
      <c r="G65" s="41"/>
      <c r="H65" s="41"/>
      <c r="I65" s="41"/>
      <c r="J65" s="41"/>
      <c r="K65" s="41"/>
      <c r="L65" s="41"/>
      <c r="M65" s="41"/>
      <c r="N65" s="41"/>
      <c r="O65" s="41"/>
      <c r="P65" s="41"/>
      <c r="Q65" s="41"/>
      <c r="R65" s="41"/>
      <c r="S65" s="41"/>
      <c r="T65" s="41"/>
      <c r="U65" s="41"/>
      <c r="V65" s="41"/>
      <c r="W65" s="41"/>
      <c r="X65" s="41"/>
      <c r="Y65" s="41"/>
      <c r="Z65" s="41"/>
    </row>
    <row r="66" spans="1:26" ht="15.75" customHeight="1" x14ac:dyDescent="0.25">
      <c r="A66" s="61" t="s">
        <v>55</v>
      </c>
      <c r="B66" s="51"/>
      <c r="C66" s="52" t="s">
        <v>41</v>
      </c>
      <c r="D66" s="54">
        <f>'Proposed Rates'!F91</f>
        <v>4.0000000000000002E-4</v>
      </c>
      <c r="E66" s="41"/>
      <c r="F66" s="41"/>
      <c r="G66" s="41"/>
      <c r="H66" s="41"/>
      <c r="I66" s="41"/>
      <c r="J66" s="41"/>
      <c r="K66" s="41"/>
      <c r="L66" s="41"/>
      <c r="M66" s="41"/>
      <c r="N66" s="41"/>
      <c r="O66" s="41"/>
      <c r="P66" s="41"/>
      <c r="Q66" s="41"/>
      <c r="R66" s="41"/>
      <c r="S66" s="41"/>
      <c r="T66" s="41"/>
      <c r="U66" s="41"/>
      <c r="V66" s="41"/>
      <c r="W66" s="41"/>
      <c r="X66" s="41"/>
      <c r="Y66" s="41"/>
      <c r="Z66" s="41"/>
    </row>
    <row r="67" spans="1:26" ht="11.25" hidden="1" customHeight="1" x14ac:dyDescent="0.25">
      <c r="A67" s="50" t="s">
        <v>43</v>
      </c>
      <c r="B67" s="51"/>
      <c r="C67" s="52" t="s">
        <v>41</v>
      </c>
      <c r="D67" s="54">
        <f>'Proposed Rates'!F143</f>
        <v>0</v>
      </c>
      <c r="E67" s="41"/>
      <c r="F67" s="41"/>
      <c r="G67" s="41"/>
      <c r="H67" s="41"/>
      <c r="I67" s="41"/>
      <c r="J67" s="41"/>
      <c r="K67" s="41"/>
      <c r="L67" s="41"/>
      <c r="M67" s="41"/>
      <c r="N67" s="41"/>
      <c r="O67" s="41"/>
      <c r="P67" s="41"/>
      <c r="Q67" s="41"/>
      <c r="R67" s="41"/>
      <c r="S67" s="41"/>
      <c r="T67" s="41"/>
      <c r="U67" s="41"/>
      <c r="V67" s="41"/>
      <c r="W67" s="41"/>
      <c r="X67" s="41"/>
      <c r="Y67" s="41"/>
      <c r="Z67" s="41"/>
    </row>
    <row r="68" spans="1:26" ht="11.25" customHeight="1" x14ac:dyDescent="0.25">
      <c r="A68" s="50" t="s">
        <v>44</v>
      </c>
      <c r="B68" s="51"/>
      <c r="C68" s="52" t="s">
        <v>41</v>
      </c>
      <c r="D68" s="54">
        <f>'Proposed Rates'!F184</f>
        <v>1.24E-2</v>
      </c>
      <c r="E68" s="41"/>
      <c r="F68" s="41"/>
      <c r="G68" s="41"/>
      <c r="H68" s="41"/>
      <c r="I68" s="41"/>
      <c r="J68" s="41"/>
      <c r="K68" s="41"/>
      <c r="L68" s="41"/>
      <c r="M68" s="41"/>
      <c r="N68" s="41"/>
      <c r="O68" s="41"/>
      <c r="P68" s="41"/>
      <c r="Q68" s="41"/>
      <c r="R68" s="41"/>
      <c r="S68" s="41"/>
      <c r="T68" s="41"/>
      <c r="U68" s="41"/>
      <c r="V68" s="41"/>
      <c r="W68" s="41"/>
      <c r="X68" s="41"/>
      <c r="Y68" s="41"/>
      <c r="Z68" s="41"/>
    </row>
    <row r="69" spans="1:26" ht="11.25" customHeight="1" x14ac:dyDescent="0.25">
      <c r="A69" s="50" t="s">
        <v>45</v>
      </c>
      <c r="B69" s="51"/>
      <c r="C69" s="52" t="s">
        <v>41</v>
      </c>
      <c r="D69" s="54">
        <f>'Proposed Rates'!F197</f>
        <v>7.1999999999999998E-3</v>
      </c>
      <c r="E69" s="41"/>
      <c r="F69" s="41"/>
      <c r="G69" s="41"/>
      <c r="H69" s="41"/>
      <c r="I69" s="41"/>
      <c r="J69" s="41"/>
      <c r="K69" s="41"/>
      <c r="L69" s="41"/>
      <c r="M69" s="41"/>
      <c r="N69" s="41"/>
      <c r="O69" s="41"/>
      <c r="P69" s="41"/>
      <c r="Q69" s="41"/>
      <c r="R69" s="41"/>
      <c r="S69" s="41"/>
      <c r="T69" s="41"/>
      <c r="U69" s="41"/>
      <c r="V69" s="41"/>
      <c r="W69" s="41"/>
      <c r="X69" s="41"/>
      <c r="Y69" s="41"/>
      <c r="Z69" s="41"/>
    </row>
    <row r="70" spans="1:26" ht="6.75" customHeight="1" x14ac:dyDescent="0.25">
      <c r="A70" s="52"/>
      <c r="B70" s="52"/>
      <c r="C70" s="52"/>
      <c r="D70" s="57"/>
      <c r="E70" s="41"/>
      <c r="F70" s="41"/>
      <c r="G70" s="41"/>
      <c r="H70" s="41"/>
      <c r="I70" s="41"/>
      <c r="J70" s="41"/>
      <c r="K70" s="41"/>
      <c r="L70" s="41"/>
      <c r="M70" s="41"/>
      <c r="N70" s="41"/>
      <c r="O70" s="41"/>
      <c r="P70" s="41"/>
      <c r="Q70" s="41"/>
      <c r="R70" s="41"/>
      <c r="S70" s="41"/>
      <c r="T70" s="41"/>
      <c r="U70" s="41"/>
      <c r="V70" s="41"/>
      <c r="W70" s="41"/>
      <c r="X70" s="41"/>
      <c r="Y70" s="41"/>
      <c r="Z70" s="41"/>
    </row>
    <row r="71" spans="1:26" ht="15" customHeight="1" x14ac:dyDescent="0.25">
      <c r="A71" s="58" t="s">
        <v>46</v>
      </c>
      <c r="B71" s="51"/>
      <c r="C71" s="52"/>
      <c r="D71" s="57"/>
      <c r="E71" s="41"/>
      <c r="F71" s="41"/>
      <c r="G71" s="41"/>
      <c r="H71" s="41"/>
      <c r="I71" s="41"/>
      <c r="J71" s="41"/>
      <c r="K71" s="41"/>
      <c r="L71" s="41"/>
      <c r="M71" s="41"/>
      <c r="N71" s="41"/>
      <c r="O71" s="41"/>
      <c r="P71" s="41"/>
      <c r="Q71" s="41"/>
      <c r="R71" s="41"/>
      <c r="S71" s="41"/>
      <c r="T71" s="41"/>
      <c r="U71" s="41"/>
      <c r="V71" s="41"/>
      <c r="W71" s="41"/>
      <c r="X71" s="41"/>
      <c r="Y71" s="41"/>
      <c r="Z71" s="41"/>
    </row>
    <row r="72" spans="1:26" ht="6.75" customHeight="1" x14ac:dyDescent="0.25">
      <c r="A72" s="47"/>
      <c r="B72" s="52"/>
      <c r="C72" s="52"/>
      <c r="D72" s="57"/>
      <c r="E72" s="41"/>
      <c r="F72" s="41"/>
      <c r="G72" s="41"/>
      <c r="H72" s="41"/>
      <c r="I72" s="41"/>
      <c r="J72" s="41"/>
      <c r="K72" s="41"/>
      <c r="L72" s="41"/>
      <c r="M72" s="41"/>
      <c r="N72" s="41"/>
      <c r="O72" s="41"/>
      <c r="P72" s="41"/>
      <c r="Q72" s="41"/>
      <c r="R72" s="41"/>
      <c r="S72" s="41"/>
      <c r="T72" s="41"/>
      <c r="U72" s="41"/>
      <c r="V72" s="41"/>
      <c r="W72" s="41"/>
      <c r="X72" s="41"/>
      <c r="Y72" s="41"/>
      <c r="Z72" s="41"/>
    </row>
    <row r="73" spans="1:26" ht="11.25" customHeight="1" x14ac:dyDescent="0.25">
      <c r="A73" s="50" t="s">
        <v>47</v>
      </c>
      <c r="B73" s="51"/>
      <c r="C73" s="52" t="s">
        <v>41</v>
      </c>
      <c r="D73" s="54">
        <f>$D$34</f>
        <v>4.1000000000000003E-3</v>
      </c>
      <c r="E73" s="41"/>
      <c r="F73" s="41"/>
      <c r="G73" s="41"/>
      <c r="H73" s="41"/>
      <c r="I73" s="41"/>
      <c r="J73" s="41"/>
      <c r="K73" s="41"/>
      <c r="L73" s="41"/>
      <c r="M73" s="41"/>
      <c r="N73" s="41"/>
      <c r="O73" s="41"/>
      <c r="P73" s="41"/>
      <c r="Q73" s="41"/>
      <c r="R73" s="41"/>
      <c r="S73" s="41"/>
      <c r="T73" s="41"/>
      <c r="U73" s="41"/>
      <c r="V73" s="41"/>
      <c r="W73" s="41"/>
      <c r="X73" s="41"/>
      <c r="Y73" s="41"/>
      <c r="Z73" s="41"/>
    </row>
    <row r="74" spans="1:26" ht="11.25" customHeight="1" x14ac:dyDescent="0.25">
      <c r="A74" s="50" t="s">
        <v>48</v>
      </c>
      <c r="B74" s="51"/>
      <c r="C74" s="52" t="s">
        <v>41</v>
      </c>
      <c r="D74" s="54">
        <f>'Proposed Rates'!F210-'2026'!D73</f>
        <v>3.9999999999999931E-4</v>
      </c>
      <c r="E74" s="41"/>
      <c r="F74" s="41"/>
      <c r="G74" s="41"/>
      <c r="H74" s="41"/>
      <c r="I74" s="41"/>
      <c r="J74" s="41"/>
      <c r="K74" s="41"/>
      <c r="L74" s="41"/>
      <c r="M74" s="41"/>
      <c r="N74" s="41"/>
      <c r="O74" s="41"/>
      <c r="P74" s="41"/>
      <c r="Q74" s="41"/>
      <c r="R74" s="41"/>
      <c r="S74" s="41"/>
      <c r="T74" s="41"/>
      <c r="U74" s="41"/>
      <c r="V74" s="41"/>
      <c r="W74" s="41"/>
      <c r="X74" s="41"/>
      <c r="Y74" s="41"/>
      <c r="Z74" s="41"/>
    </row>
    <row r="75" spans="1:26" ht="11.25" customHeight="1" x14ac:dyDescent="0.25">
      <c r="A75" s="50" t="s">
        <v>49</v>
      </c>
      <c r="B75" s="51"/>
      <c r="C75" s="52" t="s">
        <v>41</v>
      </c>
      <c r="D75" s="54">
        <f>'Proposed Rates'!F223</f>
        <v>1.5E-3</v>
      </c>
      <c r="E75" s="41"/>
      <c r="F75" s="41"/>
      <c r="G75" s="41"/>
      <c r="H75" s="41"/>
      <c r="I75" s="41"/>
      <c r="J75" s="41"/>
      <c r="K75" s="41"/>
      <c r="L75" s="41"/>
      <c r="M75" s="41"/>
      <c r="N75" s="41"/>
      <c r="O75" s="41"/>
      <c r="P75" s="41"/>
      <c r="Q75" s="41"/>
      <c r="R75" s="41"/>
      <c r="S75" s="41"/>
      <c r="T75" s="41"/>
      <c r="U75" s="41"/>
      <c r="V75" s="41"/>
      <c r="W75" s="41"/>
      <c r="X75" s="41"/>
      <c r="Y75" s="41"/>
      <c r="Z75" s="41"/>
    </row>
    <row r="76" spans="1:26" ht="11.25" customHeight="1" x14ac:dyDescent="0.25">
      <c r="A76" s="50" t="s">
        <v>50</v>
      </c>
      <c r="B76" s="51"/>
      <c r="C76" s="52" t="s">
        <v>36</v>
      </c>
      <c r="D76" s="55">
        <f>'Proposed Rates'!F237</f>
        <v>1.51</v>
      </c>
      <c r="E76" s="41"/>
      <c r="F76" s="41"/>
      <c r="G76" s="41"/>
      <c r="H76" s="41"/>
      <c r="I76" s="41"/>
      <c r="J76" s="41"/>
      <c r="K76" s="41"/>
      <c r="L76" s="41"/>
      <c r="M76" s="41"/>
      <c r="N76" s="41"/>
      <c r="O76" s="41"/>
      <c r="P76" s="41"/>
      <c r="Q76" s="41"/>
      <c r="R76" s="41"/>
      <c r="S76" s="41"/>
      <c r="T76" s="41"/>
      <c r="U76" s="41"/>
      <c r="V76" s="41"/>
      <c r="W76" s="41"/>
      <c r="X76" s="41"/>
      <c r="Y76" s="41"/>
      <c r="Z76" s="41"/>
    </row>
    <row r="77" spans="1:26" ht="11.25" customHeight="1" x14ac:dyDescent="0.25">
      <c r="A77" s="50"/>
      <c r="B77" s="51"/>
      <c r="C77" s="52"/>
      <c r="D77" s="55"/>
      <c r="E77" s="41"/>
      <c r="F77" s="41"/>
      <c r="G77" s="41"/>
      <c r="H77" s="41"/>
      <c r="I77" s="41"/>
      <c r="J77" s="41"/>
      <c r="K77" s="41"/>
      <c r="L77" s="41"/>
      <c r="M77" s="41"/>
      <c r="N77" s="41"/>
      <c r="O77" s="41"/>
      <c r="P77" s="41"/>
      <c r="Q77" s="41"/>
      <c r="R77" s="41"/>
      <c r="S77" s="41"/>
      <c r="T77" s="41"/>
      <c r="U77" s="41"/>
      <c r="V77" s="41"/>
      <c r="W77" s="41"/>
      <c r="X77" s="41"/>
      <c r="Y77" s="41"/>
      <c r="Z77" s="41"/>
    </row>
    <row r="78" spans="1:26" ht="23.25" customHeight="1" x14ac:dyDescent="0.25">
      <c r="A78" s="442" t="str">
        <f>$A$39</f>
        <v>Hydro Ottawa Limited</v>
      </c>
      <c r="B78" s="443"/>
      <c r="C78" s="443"/>
      <c r="D78" s="444"/>
      <c r="E78" s="41"/>
      <c r="F78" s="41"/>
      <c r="G78" s="41"/>
      <c r="H78" s="41"/>
      <c r="I78" s="41"/>
      <c r="J78" s="41"/>
      <c r="K78" s="41"/>
      <c r="L78" s="41"/>
      <c r="M78" s="41"/>
      <c r="N78" s="41"/>
      <c r="O78" s="41"/>
      <c r="P78" s="41"/>
      <c r="Q78" s="41"/>
      <c r="R78" s="41"/>
      <c r="S78" s="41"/>
      <c r="T78" s="41"/>
      <c r="U78" s="41"/>
      <c r="V78" s="41"/>
      <c r="W78" s="41"/>
      <c r="X78" s="41"/>
      <c r="Y78" s="41"/>
      <c r="Z78" s="41"/>
    </row>
    <row r="79" spans="1:26" ht="18" customHeight="1" x14ac:dyDescent="0.25">
      <c r="A79" s="445" t="str">
        <f>$A$40</f>
        <v>PROPOSED - TARIFF OF RATES AND CHARGES</v>
      </c>
      <c r="B79" s="443"/>
      <c r="C79" s="443"/>
      <c r="D79" s="444"/>
      <c r="E79" s="41"/>
      <c r="F79" s="41"/>
      <c r="G79" s="41"/>
      <c r="H79" s="41"/>
      <c r="I79" s="41"/>
      <c r="J79" s="41"/>
      <c r="K79" s="41"/>
      <c r="L79" s="41"/>
      <c r="M79" s="41"/>
      <c r="N79" s="41"/>
      <c r="O79" s="41"/>
      <c r="P79" s="41"/>
      <c r="Q79" s="41"/>
      <c r="R79" s="41"/>
      <c r="S79" s="41"/>
      <c r="T79" s="41"/>
      <c r="U79" s="41"/>
      <c r="V79" s="41"/>
      <c r="W79" s="41"/>
      <c r="X79" s="41"/>
      <c r="Y79" s="41"/>
      <c r="Z79" s="41"/>
    </row>
    <row r="80" spans="1:26" ht="15.75" customHeight="1" x14ac:dyDescent="0.25">
      <c r="A80" s="446" t="str">
        <f>$A$41</f>
        <v>Effective and Implementation Date January 1, 2026</v>
      </c>
      <c r="B80" s="443"/>
      <c r="C80" s="443"/>
      <c r="D80" s="444"/>
      <c r="E80" s="41"/>
      <c r="F80" s="41"/>
      <c r="G80" s="41"/>
      <c r="H80" s="41"/>
      <c r="I80" s="41"/>
      <c r="J80" s="41"/>
      <c r="K80" s="41"/>
      <c r="L80" s="41"/>
      <c r="M80" s="41"/>
      <c r="N80" s="41"/>
      <c r="O80" s="41"/>
      <c r="P80" s="41"/>
      <c r="Q80" s="41"/>
      <c r="R80" s="41"/>
      <c r="S80" s="41"/>
      <c r="T80" s="41"/>
      <c r="U80" s="41"/>
      <c r="V80" s="41"/>
      <c r="W80" s="41"/>
      <c r="X80" s="41"/>
      <c r="Y80" s="41"/>
      <c r="Z80" s="41"/>
    </row>
    <row r="81" spans="1:26" ht="11.25" customHeight="1" x14ac:dyDescent="0.25">
      <c r="A81" s="447" t="str">
        <f>$A$42</f>
        <v>This schedule supersedes and replaces all previously</v>
      </c>
      <c r="B81" s="443"/>
      <c r="C81" s="443"/>
      <c r="D81" s="444"/>
      <c r="E81" s="41"/>
      <c r="F81" s="41"/>
      <c r="G81" s="41"/>
      <c r="H81" s="41"/>
      <c r="I81" s="41"/>
      <c r="J81" s="41"/>
      <c r="K81" s="41"/>
      <c r="L81" s="41"/>
      <c r="M81" s="41"/>
      <c r="N81" s="41"/>
      <c r="O81" s="41"/>
      <c r="P81" s="41"/>
      <c r="Q81" s="41"/>
      <c r="R81" s="41"/>
      <c r="S81" s="41"/>
      <c r="T81" s="41"/>
      <c r="U81" s="41"/>
      <c r="V81" s="41"/>
      <c r="W81" s="41"/>
      <c r="X81" s="41"/>
      <c r="Y81" s="41"/>
      <c r="Z81" s="41"/>
    </row>
    <row r="82" spans="1:26" ht="11.25" customHeight="1" x14ac:dyDescent="0.25">
      <c r="A82" s="447" t="str">
        <f>$A$43</f>
        <v>approved schedules of Rates, Charges and Loss Factors</v>
      </c>
      <c r="B82" s="443"/>
      <c r="C82" s="443"/>
      <c r="D82" s="444"/>
      <c r="E82" s="41"/>
      <c r="F82" s="41"/>
      <c r="G82" s="41"/>
      <c r="H82" s="41"/>
      <c r="I82" s="41"/>
      <c r="J82" s="41"/>
      <c r="K82" s="41"/>
      <c r="L82" s="41"/>
      <c r="M82" s="41"/>
      <c r="N82" s="41"/>
      <c r="O82" s="41"/>
      <c r="P82" s="41"/>
      <c r="Q82" s="41"/>
      <c r="R82" s="41"/>
      <c r="S82" s="41"/>
      <c r="T82" s="41"/>
      <c r="U82" s="41"/>
      <c r="V82" s="41"/>
      <c r="W82" s="41"/>
      <c r="X82" s="41"/>
      <c r="Y82" s="41"/>
      <c r="Z82" s="41"/>
    </row>
    <row r="83" spans="1:26" ht="11.25" customHeight="1" x14ac:dyDescent="0.25">
      <c r="A83" s="448" t="str">
        <f>$A$44</f>
        <v>EB-2024-0115</v>
      </c>
      <c r="B83" s="443"/>
      <c r="C83" s="443"/>
      <c r="D83" s="444"/>
      <c r="E83" s="41"/>
      <c r="F83" s="41"/>
      <c r="G83" s="41"/>
      <c r="H83" s="41"/>
      <c r="I83" s="41"/>
      <c r="J83" s="41"/>
      <c r="K83" s="41"/>
      <c r="L83" s="41"/>
      <c r="M83" s="41"/>
      <c r="N83" s="41"/>
      <c r="O83" s="41"/>
      <c r="P83" s="41"/>
      <c r="Q83" s="41"/>
      <c r="R83" s="41"/>
      <c r="S83" s="41"/>
      <c r="T83" s="41"/>
      <c r="U83" s="41"/>
      <c r="V83" s="41"/>
      <c r="W83" s="41"/>
      <c r="X83" s="41"/>
      <c r="Y83" s="41"/>
      <c r="Z83" s="41"/>
    </row>
    <row r="84" spans="1:26" ht="18" customHeight="1" x14ac:dyDescent="0.3">
      <c r="A84" s="449" t="s">
        <v>56</v>
      </c>
      <c r="B84" s="443"/>
      <c r="C84" s="443"/>
      <c r="D84" s="444"/>
      <c r="E84" s="59"/>
      <c r="F84" s="59"/>
      <c r="G84" s="59"/>
      <c r="H84" s="59"/>
      <c r="I84" s="59"/>
      <c r="J84" s="59"/>
      <c r="K84" s="59"/>
      <c r="L84" s="59"/>
      <c r="M84" s="59"/>
      <c r="N84" s="59"/>
      <c r="O84" s="59"/>
      <c r="P84" s="59"/>
      <c r="Q84" s="59"/>
      <c r="R84" s="59"/>
      <c r="S84" s="59"/>
      <c r="T84" s="59"/>
      <c r="U84" s="59"/>
      <c r="V84" s="59"/>
      <c r="W84" s="59"/>
      <c r="X84" s="59"/>
      <c r="Y84" s="59"/>
      <c r="Z84" s="59"/>
    </row>
    <row r="85" spans="1:26" ht="48" customHeight="1" x14ac:dyDescent="0.25">
      <c r="A85" s="450" t="s">
        <v>57</v>
      </c>
      <c r="B85" s="443"/>
      <c r="C85" s="443"/>
      <c r="D85" s="444"/>
      <c r="E85" s="41"/>
      <c r="F85" s="41"/>
      <c r="G85" s="41"/>
      <c r="H85" s="41"/>
      <c r="I85" s="41"/>
      <c r="J85" s="41"/>
      <c r="K85" s="41"/>
      <c r="L85" s="41"/>
      <c r="M85" s="41"/>
      <c r="N85" s="41"/>
      <c r="O85" s="41"/>
      <c r="P85" s="41"/>
      <c r="Q85" s="41"/>
      <c r="R85" s="41"/>
      <c r="S85" s="41"/>
      <c r="T85" s="41"/>
      <c r="U85" s="41"/>
      <c r="V85" s="41"/>
      <c r="W85" s="41"/>
      <c r="X85" s="41"/>
      <c r="Y85" s="41"/>
      <c r="Z85" s="41"/>
    </row>
    <row r="86" spans="1:26" ht="6.75" customHeight="1" x14ac:dyDescent="0.25">
      <c r="A86" s="42"/>
      <c r="B86" s="42"/>
      <c r="C86" s="42"/>
      <c r="D86" s="43"/>
      <c r="E86" s="41"/>
      <c r="F86" s="41"/>
      <c r="G86" s="41"/>
      <c r="H86" s="41"/>
      <c r="I86" s="41"/>
      <c r="J86" s="41"/>
      <c r="K86" s="41"/>
      <c r="L86" s="41"/>
      <c r="M86" s="41"/>
      <c r="N86" s="41"/>
      <c r="O86" s="41"/>
      <c r="P86" s="41"/>
      <c r="Q86" s="41"/>
      <c r="R86" s="41"/>
      <c r="S86" s="41"/>
      <c r="T86" s="41"/>
      <c r="U86" s="41"/>
      <c r="V86" s="41"/>
      <c r="W86" s="41"/>
      <c r="X86" s="41"/>
      <c r="Y86" s="41"/>
      <c r="Z86" s="41"/>
    </row>
    <row r="87" spans="1:26" ht="11.25" customHeight="1" x14ac:dyDescent="0.25">
      <c r="A87" s="451" t="s">
        <v>29</v>
      </c>
      <c r="B87" s="443"/>
      <c r="C87" s="443"/>
      <c r="D87" s="444"/>
      <c r="E87" s="41"/>
      <c r="F87" s="41"/>
      <c r="G87" s="41"/>
      <c r="H87" s="41"/>
      <c r="I87" s="41"/>
      <c r="J87" s="41"/>
      <c r="K87" s="41"/>
      <c r="L87" s="41"/>
      <c r="M87" s="41"/>
      <c r="N87" s="41"/>
      <c r="O87" s="41"/>
      <c r="P87" s="41"/>
      <c r="Q87" s="41"/>
      <c r="R87" s="41"/>
      <c r="S87" s="41"/>
      <c r="T87" s="41"/>
      <c r="U87" s="41"/>
      <c r="V87" s="41"/>
      <c r="W87" s="41"/>
      <c r="X87" s="41"/>
      <c r="Y87" s="41"/>
      <c r="Z87" s="41"/>
    </row>
    <row r="88" spans="1:26" ht="6.75" customHeight="1" x14ac:dyDescent="0.25">
      <c r="A88" s="44"/>
      <c r="B88" s="45"/>
      <c r="C88" s="45"/>
      <c r="D88" s="46"/>
      <c r="E88" s="41"/>
      <c r="F88" s="41"/>
      <c r="G88" s="41"/>
      <c r="H88" s="41"/>
      <c r="I88" s="41"/>
      <c r="J88" s="41"/>
      <c r="K88" s="41"/>
      <c r="L88" s="41"/>
      <c r="M88" s="41"/>
      <c r="N88" s="41"/>
      <c r="O88" s="41"/>
      <c r="P88" s="41"/>
      <c r="Q88" s="41"/>
      <c r="R88" s="41"/>
      <c r="S88" s="41"/>
      <c r="T88" s="41"/>
      <c r="U88" s="41"/>
      <c r="V88" s="41"/>
      <c r="W88" s="41"/>
      <c r="X88" s="41"/>
      <c r="Y88" s="41"/>
      <c r="Z88" s="41"/>
    </row>
    <row r="89" spans="1:26" ht="36" customHeight="1" x14ac:dyDescent="0.25">
      <c r="A89" s="450" t="s">
        <v>30</v>
      </c>
      <c r="B89" s="443"/>
      <c r="C89" s="443"/>
      <c r="D89" s="444"/>
      <c r="E89" s="41"/>
      <c r="F89" s="41"/>
      <c r="G89" s="41"/>
      <c r="H89" s="41"/>
      <c r="I89" s="41"/>
      <c r="J89" s="41"/>
      <c r="K89" s="41"/>
      <c r="L89" s="41"/>
      <c r="M89" s="41"/>
      <c r="N89" s="41"/>
      <c r="O89" s="41"/>
      <c r="P89" s="41"/>
      <c r="Q89" s="41"/>
      <c r="R89" s="41"/>
      <c r="S89" s="41"/>
      <c r="T89" s="41"/>
      <c r="U89" s="41"/>
      <c r="V89" s="41"/>
      <c r="W89" s="41"/>
      <c r="X89" s="41"/>
      <c r="Y89" s="41"/>
      <c r="Z89" s="41"/>
    </row>
    <row r="90" spans="1:26" ht="6.75" customHeight="1" x14ac:dyDescent="0.25">
      <c r="A90" s="42"/>
      <c r="B90" s="42"/>
      <c r="C90" s="42"/>
      <c r="D90" s="43"/>
      <c r="E90" s="41"/>
      <c r="F90" s="41"/>
      <c r="G90" s="41"/>
      <c r="H90" s="41"/>
      <c r="I90" s="41"/>
      <c r="J90" s="41"/>
      <c r="K90" s="41"/>
      <c r="L90" s="41"/>
      <c r="M90" s="41"/>
      <c r="N90" s="41"/>
      <c r="O90" s="41"/>
      <c r="P90" s="41"/>
      <c r="Q90" s="41"/>
      <c r="R90" s="41"/>
      <c r="S90" s="41"/>
      <c r="T90" s="41"/>
      <c r="U90" s="41"/>
      <c r="V90" s="41"/>
      <c r="W90" s="41"/>
      <c r="X90" s="41"/>
      <c r="Y90" s="41"/>
      <c r="Z90" s="41"/>
    </row>
    <row r="91" spans="1:26" ht="48" customHeight="1" x14ac:dyDescent="0.25">
      <c r="A91" s="450" t="s">
        <v>31</v>
      </c>
      <c r="B91" s="443"/>
      <c r="C91" s="443"/>
      <c r="D91" s="444"/>
      <c r="E91" s="41"/>
      <c r="F91" s="41"/>
      <c r="G91" s="41"/>
      <c r="H91" s="41"/>
      <c r="I91" s="41"/>
      <c r="J91" s="41"/>
      <c r="K91" s="41"/>
      <c r="L91" s="41"/>
      <c r="M91" s="41"/>
      <c r="N91" s="41"/>
      <c r="O91" s="41"/>
      <c r="P91" s="41"/>
      <c r="Q91" s="41"/>
      <c r="R91" s="41"/>
      <c r="S91" s="41"/>
      <c r="T91" s="41"/>
      <c r="U91" s="41"/>
      <c r="V91" s="41"/>
      <c r="W91" s="41"/>
      <c r="X91" s="41"/>
      <c r="Y91" s="41"/>
      <c r="Z91" s="41"/>
    </row>
    <row r="92" spans="1:26" ht="6.75" customHeight="1" x14ac:dyDescent="0.25">
      <c r="A92" s="42"/>
      <c r="B92" s="42"/>
      <c r="C92" s="42"/>
      <c r="D92" s="43"/>
      <c r="E92" s="41"/>
      <c r="F92" s="41"/>
      <c r="G92" s="41"/>
      <c r="H92" s="41"/>
      <c r="I92" s="41"/>
      <c r="J92" s="41"/>
      <c r="K92" s="41"/>
      <c r="L92" s="41"/>
      <c r="M92" s="41"/>
      <c r="N92" s="41"/>
      <c r="O92" s="41"/>
      <c r="P92" s="41"/>
      <c r="Q92" s="41"/>
      <c r="R92" s="41"/>
      <c r="S92" s="41"/>
      <c r="T92" s="41"/>
      <c r="U92" s="41"/>
      <c r="V92" s="41"/>
      <c r="W92" s="41"/>
      <c r="X92" s="41"/>
      <c r="Y92" s="41"/>
      <c r="Z92" s="41"/>
    </row>
    <row r="93" spans="1:26" ht="48" customHeight="1" x14ac:dyDescent="0.25">
      <c r="A93" s="450" t="s">
        <v>32</v>
      </c>
      <c r="B93" s="443"/>
      <c r="C93" s="443"/>
      <c r="D93" s="444"/>
      <c r="E93" s="41"/>
      <c r="F93" s="41"/>
      <c r="G93" s="41"/>
      <c r="H93" s="41"/>
      <c r="I93" s="41"/>
      <c r="J93" s="41"/>
      <c r="K93" s="41"/>
      <c r="L93" s="41"/>
      <c r="M93" s="41"/>
      <c r="N93" s="41"/>
      <c r="O93" s="41"/>
      <c r="P93" s="41"/>
      <c r="Q93" s="41"/>
      <c r="R93" s="41"/>
      <c r="S93" s="41"/>
      <c r="T93" s="41"/>
      <c r="U93" s="41"/>
      <c r="V93" s="41"/>
      <c r="W93" s="41"/>
      <c r="X93" s="41"/>
      <c r="Y93" s="41"/>
      <c r="Z93" s="41"/>
    </row>
    <row r="94" spans="1:26" ht="6.75" customHeight="1" x14ac:dyDescent="0.25">
      <c r="A94" s="42"/>
      <c r="B94" s="42"/>
      <c r="C94" s="42"/>
      <c r="D94" s="43"/>
      <c r="E94" s="41"/>
      <c r="F94" s="41"/>
      <c r="G94" s="41"/>
      <c r="H94" s="41"/>
      <c r="I94" s="41"/>
      <c r="J94" s="41"/>
      <c r="K94" s="41"/>
      <c r="L94" s="41"/>
      <c r="M94" s="41"/>
      <c r="N94" s="41"/>
      <c r="O94" s="41"/>
      <c r="P94" s="41"/>
      <c r="Q94" s="41"/>
      <c r="R94" s="41"/>
      <c r="S94" s="41"/>
      <c r="T94" s="41"/>
      <c r="U94" s="41"/>
      <c r="V94" s="41"/>
      <c r="W94" s="41"/>
      <c r="X94" s="41"/>
      <c r="Y94" s="41"/>
      <c r="Z94" s="41"/>
    </row>
    <row r="95" spans="1:26" ht="96" customHeight="1" x14ac:dyDescent="0.25">
      <c r="A95" s="450" t="s">
        <v>58</v>
      </c>
      <c r="B95" s="443"/>
      <c r="C95" s="443"/>
      <c r="D95" s="444"/>
      <c r="E95" s="41"/>
      <c r="F95" s="41"/>
      <c r="G95" s="41"/>
      <c r="H95" s="41"/>
      <c r="I95" s="41"/>
      <c r="J95" s="41"/>
      <c r="K95" s="41"/>
      <c r="L95" s="41"/>
      <c r="M95" s="41"/>
      <c r="N95" s="41"/>
      <c r="O95" s="41"/>
      <c r="P95" s="41"/>
      <c r="Q95" s="41"/>
      <c r="R95" s="41"/>
      <c r="S95" s="41"/>
      <c r="T95" s="41"/>
      <c r="U95" s="41"/>
      <c r="V95" s="41"/>
      <c r="W95" s="41"/>
      <c r="X95" s="41"/>
      <c r="Y95" s="41"/>
      <c r="Z95" s="41"/>
    </row>
    <row r="96" spans="1:26" ht="96" customHeight="1" x14ac:dyDescent="0.25">
      <c r="A96" s="450" t="s">
        <v>59</v>
      </c>
      <c r="B96" s="443"/>
      <c r="C96" s="443"/>
      <c r="D96" s="444"/>
      <c r="E96" s="41"/>
      <c r="F96" s="41"/>
      <c r="G96" s="41"/>
      <c r="H96" s="41"/>
      <c r="I96" s="41"/>
      <c r="J96" s="41"/>
      <c r="K96" s="41"/>
      <c r="L96" s="41"/>
      <c r="M96" s="41"/>
      <c r="N96" s="41"/>
      <c r="O96" s="41"/>
      <c r="P96" s="41"/>
      <c r="Q96" s="41"/>
      <c r="R96" s="41"/>
      <c r="S96" s="41"/>
      <c r="T96" s="41"/>
      <c r="U96" s="41"/>
      <c r="V96" s="41"/>
      <c r="W96" s="41"/>
      <c r="X96" s="41"/>
      <c r="Y96" s="41"/>
      <c r="Z96" s="41"/>
    </row>
    <row r="97" spans="1:26" ht="36" customHeight="1" x14ac:dyDescent="0.25">
      <c r="A97" s="450" t="s">
        <v>33</v>
      </c>
      <c r="B97" s="443"/>
      <c r="C97" s="443"/>
      <c r="D97" s="444"/>
      <c r="E97" s="41"/>
      <c r="F97" s="41"/>
      <c r="G97" s="41"/>
      <c r="H97" s="41"/>
      <c r="I97" s="41"/>
      <c r="J97" s="41"/>
      <c r="K97" s="41"/>
      <c r="L97" s="41"/>
      <c r="M97" s="41"/>
      <c r="N97" s="41"/>
      <c r="O97" s="41"/>
      <c r="P97" s="41"/>
      <c r="Q97" s="41"/>
      <c r="R97" s="41"/>
      <c r="S97" s="41"/>
      <c r="T97" s="41"/>
      <c r="U97" s="41"/>
      <c r="V97" s="41"/>
      <c r="W97" s="41"/>
      <c r="X97" s="41"/>
      <c r="Y97" s="41"/>
      <c r="Z97" s="41"/>
    </row>
    <row r="98" spans="1:26" ht="24" customHeight="1" x14ac:dyDescent="0.25">
      <c r="A98" s="453" t="s">
        <v>60</v>
      </c>
      <c r="B98" s="443"/>
      <c r="C98" s="443"/>
      <c r="D98" s="444"/>
      <c r="E98" s="41"/>
      <c r="F98" s="41"/>
      <c r="G98" s="41"/>
      <c r="H98" s="41"/>
      <c r="I98" s="41"/>
      <c r="J98" s="41"/>
      <c r="K98" s="41"/>
      <c r="L98" s="41"/>
      <c r="M98" s="41"/>
      <c r="N98" s="41"/>
      <c r="O98" s="41"/>
      <c r="P98" s="41"/>
      <c r="Q98" s="41"/>
      <c r="R98" s="41"/>
      <c r="S98" s="41"/>
      <c r="T98" s="41"/>
      <c r="U98" s="41"/>
      <c r="V98" s="41"/>
      <c r="W98" s="41"/>
      <c r="X98" s="41"/>
      <c r="Y98" s="41"/>
      <c r="Z98" s="41"/>
    </row>
    <row r="99" spans="1:26" ht="6.75" customHeight="1" x14ac:dyDescent="0.25">
      <c r="A99" s="62"/>
      <c r="B99" s="62"/>
      <c r="C99" s="62"/>
      <c r="D99" s="63"/>
      <c r="E99" s="41"/>
      <c r="F99" s="41"/>
      <c r="G99" s="41"/>
      <c r="H99" s="41"/>
      <c r="I99" s="41"/>
      <c r="J99" s="41"/>
      <c r="K99" s="41"/>
      <c r="L99" s="41"/>
      <c r="M99" s="41"/>
      <c r="N99" s="41"/>
      <c r="O99" s="41"/>
      <c r="P99" s="41"/>
      <c r="Q99" s="41"/>
      <c r="R99" s="41"/>
      <c r="S99" s="41"/>
      <c r="T99" s="41"/>
      <c r="U99" s="41"/>
      <c r="V99" s="41"/>
      <c r="W99" s="41"/>
      <c r="X99" s="41"/>
      <c r="Y99" s="41"/>
      <c r="Z99" s="41"/>
    </row>
    <row r="100" spans="1:26" ht="15" customHeight="1" x14ac:dyDescent="0.25">
      <c r="A100" s="58" t="s">
        <v>34</v>
      </c>
      <c r="B100" s="51"/>
      <c r="C100" s="51"/>
      <c r="D100" s="60"/>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6.75" customHeight="1" x14ac:dyDescent="0.25">
      <c r="A101" s="47"/>
      <c r="B101" s="48"/>
      <c r="C101" s="48"/>
      <c r="D101" s="49"/>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0.5" customHeight="1" x14ac:dyDescent="0.25">
      <c r="A102" s="50" t="s">
        <v>35</v>
      </c>
      <c r="B102" s="51"/>
      <c r="C102" s="52" t="s">
        <v>36</v>
      </c>
      <c r="D102" s="53">
        <f>'Proposed Rates'!F10</f>
        <v>200</v>
      </c>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0.5" customHeight="1" x14ac:dyDescent="0.25">
      <c r="A103" s="50" t="s">
        <v>54</v>
      </c>
      <c r="B103" s="51"/>
      <c r="C103" s="52" t="s">
        <v>61</v>
      </c>
      <c r="D103" s="54">
        <f>'Proposed Rates'!F23</f>
        <v>8.0853999999999999</v>
      </c>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0.5" customHeight="1" x14ac:dyDescent="0.25">
      <c r="A104" s="50" t="s">
        <v>40</v>
      </c>
      <c r="B104" s="51"/>
      <c r="C104" s="52" t="s">
        <v>61</v>
      </c>
      <c r="D104" s="56">
        <f>'Proposed Rates'!F262</f>
        <v>2.4559999999999998E-2</v>
      </c>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0.5" hidden="1" customHeight="1" x14ac:dyDescent="0.25">
      <c r="A105" s="50" t="s">
        <v>42</v>
      </c>
      <c r="B105" s="51"/>
      <c r="C105" s="52" t="s">
        <v>61</v>
      </c>
      <c r="D105" s="54">
        <f>'Proposed Rates'!F39</f>
        <v>0</v>
      </c>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9.75" customHeight="1" x14ac:dyDescent="0.25">
      <c r="A106" s="50" t="s">
        <v>38</v>
      </c>
      <c r="B106" s="51"/>
      <c r="C106" s="52" t="s">
        <v>61</v>
      </c>
      <c r="D106" s="54">
        <f>'Proposed Rates'!F66</f>
        <v>-0.11849999999999999</v>
      </c>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7.25" hidden="1" customHeight="1" x14ac:dyDescent="0.25">
      <c r="A107" s="50" t="s">
        <v>43</v>
      </c>
      <c r="B107" s="51"/>
      <c r="C107" s="52" t="s">
        <v>41</v>
      </c>
      <c r="D107" s="54">
        <f>'Proposed Rates'!F145</f>
        <v>0</v>
      </c>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7.25" hidden="1" customHeight="1" x14ac:dyDescent="0.25">
      <c r="A108" s="50" t="s">
        <v>62</v>
      </c>
      <c r="B108" s="51"/>
      <c r="C108" s="52" t="s">
        <v>41</v>
      </c>
      <c r="D108" s="54">
        <f>'Proposed Rates'!F158</f>
        <v>0</v>
      </c>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0.5" customHeight="1" x14ac:dyDescent="0.25">
      <c r="A109" s="50" t="s">
        <v>44</v>
      </c>
      <c r="B109" s="51"/>
      <c r="C109" s="52" t="s">
        <v>61</v>
      </c>
      <c r="D109" s="54">
        <f>'Proposed Rates'!F185</f>
        <v>5.1058000000000003</v>
      </c>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0.5" customHeight="1" x14ac:dyDescent="0.25">
      <c r="A110" s="50" t="s">
        <v>45</v>
      </c>
      <c r="B110" s="51"/>
      <c r="C110" s="52" t="s">
        <v>61</v>
      </c>
      <c r="D110" s="54">
        <f>'Proposed Rates'!F198</f>
        <v>2.915</v>
      </c>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6.75" customHeight="1" x14ac:dyDescent="0.25">
      <c r="A111" s="52"/>
      <c r="B111" s="52"/>
      <c r="C111" s="52"/>
      <c r="D111" s="57"/>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15" customHeight="1" x14ac:dyDescent="0.25">
      <c r="A112" s="58" t="s">
        <v>46</v>
      </c>
      <c r="B112" s="51"/>
      <c r="C112" s="52"/>
      <c r="D112" s="57"/>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6.75" customHeight="1" x14ac:dyDescent="0.25">
      <c r="A113" s="47"/>
      <c r="B113" s="52"/>
      <c r="C113" s="52"/>
      <c r="D113" s="57"/>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10.5" customHeight="1" x14ac:dyDescent="0.25">
      <c r="A114" s="50" t="s">
        <v>47</v>
      </c>
      <c r="B114" s="51"/>
      <c r="C114" s="52" t="s">
        <v>41</v>
      </c>
      <c r="D114" s="54">
        <f>$D$34</f>
        <v>4.1000000000000003E-3</v>
      </c>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0.5" customHeight="1" x14ac:dyDescent="0.25">
      <c r="A115" s="50" t="s">
        <v>48</v>
      </c>
      <c r="B115" s="51"/>
      <c r="C115" s="52" t="s">
        <v>41</v>
      </c>
      <c r="D115" s="54">
        <f>'Proposed Rates'!F211-'2026'!D114</f>
        <v>3.9999999999999931E-4</v>
      </c>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0.5" customHeight="1" x14ac:dyDescent="0.25">
      <c r="A116" s="50" t="s">
        <v>49</v>
      </c>
      <c r="B116" s="51"/>
      <c r="C116" s="52" t="s">
        <v>41</v>
      </c>
      <c r="D116" s="54">
        <f>'Proposed Rates'!F224</f>
        <v>1.5E-3</v>
      </c>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0.5" customHeight="1" x14ac:dyDescent="0.25">
      <c r="A117" s="50" t="s">
        <v>50</v>
      </c>
      <c r="B117" s="51"/>
      <c r="C117" s="52" t="s">
        <v>36</v>
      </c>
      <c r="D117" s="55">
        <f>'Proposed Rates'!F238</f>
        <v>1.51</v>
      </c>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0.5" customHeight="1" x14ac:dyDescent="0.25">
      <c r="A118" s="50"/>
      <c r="B118" s="51"/>
      <c r="C118" s="52"/>
      <c r="D118" s="55"/>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23.25" customHeight="1" x14ac:dyDescent="0.25">
      <c r="A119" s="442" t="str">
        <f>$A$39</f>
        <v>Hydro Ottawa Limited</v>
      </c>
      <c r="B119" s="443"/>
      <c r="C119" s="443"/>
      <c r="D119" s="444"/>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18" customHeight="1" x14ac:dyDescent="0.25">
      <c r="A120" s="445" t="str">
        <f>$A$40</f>
        <v>PROPOSED - TARIFF OF RATES AND CHARGES</v>
      </c>
      <c r="B120" s="443"/>
      <c r="C120" s="443"/>
      <c r="D120" s="444"/>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5.75" customHeight="1" x14ac:dyDescent="0.25">
      <c r="A121" s="446" t="str">
        <f>$A$41</f>
        <v>Effective and Implementation Date January 1, 2026</v>
      </c>
      <c r="B121" s="443"/>
      <c r="C121" s="443"/>
      <c r="D121" s="444"/>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1.25" customHeight="1" x14ac:dyDescent="0.25">
      <c r="A122" s="447" t="str">
        <f>$A$42</f>
        <v>This schedule supersedes and replaces all previously</v>
      </c>
      <c r="B122" s="443"/>
      <c r="C122" s="443"/>
      <c r="D122" s="444"/>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1.25" customHeight="1" x14ac:dyDescent="0.25">
      <c r="A123" s="447" t="str">
        <f>$A$43</f>
        <v>approved schedules of Rates, Charges and Loss Factors</v>
      </c>
      <c r="B123" s="443"/>
      <c r="C123" s="443"/>
      <c r="D123" s="444"/>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1.25" customHeight="1" x14ac:dyDescent="0.25">
      <c r="A124" s="448" t="str">
        <f>$A$44</f>
        <v>EB-2024-0115</v>
      </c>
      <c r="B124" s="443"/>
      <c r="C124" s="443"/>
      <c r="D124" s="444"/>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8.75" customHeight="1" x14ac:dyDescent="0.3">
      <c r="A125" s="449" t="s">
        <v>63</v>
      </c>
      <c r="B125" s="443"/>
      <c r="C125" s="443"/>
      <c r="D125" s="444"/>
      <c r="E125" s="59"/>
      <c r="F125" s="59"/>
      <c r="G125" s="59"/>
      <c r="H125" s="59"/>
      <c r="I125" s="59"/>
      <c r="J125" s="59"/>
      <c r="K125" s="59"/>
      <c r="L125" s="59"/>
      <c r="M125" s="59"/>
      <c r="N125" s="59"/>
      <c r="O125" s="59"/>
      <c r="P125" s="59"/>
      <c r="Q125" s="59"/>
      <c r="R125" s="59"/>
      <c r="S125" s="59"/>
      <c r="T125" s="59"/>
      <c r="U125" s="59"/>
      <c r="V125" s="59"/>
      <c r="W125" s="59"/>
      <c r="X125" s="59"/>
      <c r="Y125" s="59"/>
      <c r="Z125" s="59"/>
    </row>
    <row r="126" spans="1:26" ht="48" customHeight="1" x14ac:dyDescent="0.25">
      <c r="A126" s="450" t="s">
        <v>64</v>
      </c>
      <c r="B126" s="443"/>
      <c r="C126" s="443"/>
      <c r="D126" s="444"/>
      <c r="E126" s="41"/>
      <c r="F126" s="41"/>
      <c r="G126" s="41"/>
      <c r="H126" s="41"/>
      <c r="I126" s="41"/>
      <c r="J126" s="41"/>
      <c r="K126" s="41"/>
      <c r="L126" s="41"/>
      <c r="M126" s="41"/>
      <c r="N126" s="41"/>
      <c r="O126" s="41"/>
      <c r="P126" s="41"/>
      <c r="Q126" s="41"/>
      <c r="R126" s="41"/>
      <c r="S126" s="41"/>
      <c r="T126" s="41"/>
      <c r="U126" s="41"/>
      <c r="V126" s="41"/>
      <c r="W126" s="41"/>
      <c r="X126" s="41"/>
      <c r="Y126" s="41"/>
      <c r="Z126" s="41"/>
    </row>
    <row r="127" spans="1:26" ht="6.75" customHeight="1" x14ac:dyDescent="0.25">
      <c r="A127" s="42"/>
      <c r="B127" s="42"/>
      <c r="C127" s="42"/>
      <c r="D127" s="43"/>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11.25" customHeight="1" x14ac:dyDescent="0.25">
      <c r="A128" s="451" t="s">
        <v>29</v>
      </c>
      <c r="B128" s="443"/>
      <c r="C128" s="443"/>
      <c r="D128" s="444"/>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6.75" customHeight="1" x14ac:dyDescent="0.25">
      <c r="A129" s="44"/>
      <c r="B129" s="45"/>
      <c r="C129" s="45"/>
      <c r="D129" s="46"/>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36" customHeight="1" x14ac:dyDescent="0.25">
      <c r="A130" s="450" t="s">
        <v>30</v>
      </c>
      <c r="B130" s="443"/>
      <c r="C130" s="443"/>
      <c r="D130" s="444"/>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6.75" customHeight="1" x14ac:dyDescent="0.25">
      <c r="A131" s="42"/>
      <c r="B131" s="42"/>
      <c r="C131" s="42"/>
      <c r="D131" s="43"/>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48" customHeight="1" x14ac:dyDescent="0.25">
      <c r="A132" s="450" t="s">
        <v>65</v>
      </c>
      <c r="B132" s="443"/>
      <c r="C132" s="443"/>
      <c r="D132" s="444"/>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6.75" customHeight="1" x14ac:dyDescent="0.25">
      <c r="A133" s="42"/>
      <c r="B133" s="42"/>
      <c r="C133" s="42"/>
      <c r="D133" s="43"/>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48" customHeight="1" x14ac:dyDescent="0.25">
      <c r="A134" s="450" t="s">
        <v>32</v>
      </c>
      <c r="B134" s="443"/>
      <c r="C134" s="443"/>
      <c r="D134" s="444"/>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6.75" customHeight="1" x14ac:dyDescent="0.25">
      <c r="A135" s="42"/>
      <c r="B135" s="42"/>
      <c r="C135" s="42"/>
      <c r="D135" s="43"/>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96" customHeight="1" x14ac:dyDescent="0.25">
      <c r="A136" s="450" t="s">
        <v>58</v>
      </c>
      <c r="B136" s="443"/>
      <c r="C136" s="443"/>
      <c r="D136" s="444"/>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96" customHeight="1" x14ac:dyDescent="0.25">
      <c r="A137" s="450" t="s">
        <v>59</v>
      </c>
      <c r="B137" s="443"/>
      <c r="C137" s="443"/>
      <c r="D137" s="444"/>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36" customHeight="1" x14ac:dyDescent="0.25">
      <c r="A138" s="450" t="s">
        <v>33</v>
      </c>
      <c r="B138" s="443"/>
      <c r="C138" s="443"/>
      <c r="D138" s="444"/>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24" customHeight="1" x14ac:dyDescent="0.25">
      <c r="A139" s="453" t="s">
        <v>60</v>
      </c>
      <c r="B139" s="443"/>
      <c r="C139" s="443"/>
      <c r="D139" s="444"/>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6.75" customHeight="1" x14ac:dyDescent="0.25">
      <c r="A140" s="62"/>
      <c r="B140" s="62"/>
      <c r="C140" s="62"/>
      <c r="D140" s="63"/>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15" customHeight="1" x14ac:dyDescent="0.25">
      <c r="A141" s="58" t="s">
        <v>34</v>
      </c>
      <c r="B141" s="51"/>
      <c r="C141" s="51"/>
      <c r="D141" s="60"/>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6.75" customHeight="1" x14ac:dyDescent="0.25">
      <c r="A142" s="47"/>
      <c r="B142" s="48"/>
      <c r="C142" s="48"/>
      <c r="D142" s="49"/>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11.25" customHeight="1" x14ac:dyDescent="0.25">
      <c r="A143" s="50" t="s">
        <v>35</v>
      </c>
      <c r="B143" s="51"/>
      <c r="C143" s="52" t="s">
        <v>36</v>
      </c>
      <c r="D143" s="53">
        <f>'Proposed Rates'!F11</f>
        <v>4126.75</v>
      </c>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1.25" customHeight="1" x14ac:dyDescent="0.25">
      <c r="A144" s="50" t="s">
        <v>54</v>
      </c>
      <c r="B144" s="51"/>
      <c r="C144" s="52" t="s">
        <v>61</v>
      </c>
      <c r="D144" s="54">
        <f>'Proposed Rates'!F24</f>
        <v>7.7560000000000002</v>
      </c>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1.25" customHeight="1" x14ac:dyDescent="0.25">
      <c r="A145" s="50" t="s">
        <v>40</v>
      </c>
      <c r="B145" s="51"/>
      <c r="C145" s="52" t="s">
        <v>61</v>
      </c>
      <c r="D145" s="56">
        <f>'Proposed Rates'!F263</f>
        <v>2.6249999999999999E-2</v>
      </c>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1.25" hidden="1" customHeight="1" x14ac:dyDescent="0.25">
      <c r="A146" s="50" t="s">
        <v>42</v>
      </c>
      <c r="B146" s="51"/>
      <c r="C146" s="52" t="s">
        <v>61</v>
      </c>
      <c r="D146" s="54">
        <f>'Proposed Rates'!F40</f>
        <v>0</v>
      </c>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1.25" customHeight="1" x14ac:dyDescent="0.25">
      <c r="A147" s="50" t="s">
        <v>38</v>
      </c>
      <c r="B147" s="51"/>
      <c r="C147" s="52" t="s">
        <v>61</v>
      </c>
      <c r="D147" s="54">
        <f>'Proposed Rates'!F67</f>
        <v>-0.13320000000000001</v>
      </c>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5.75" customHeight="1" x14ac:dyDescent="0.25">
      <c r="A148" s="61" t="s">
        <v>55</v>
      </c>
      <c r="B148" s="51"/>
      <c r="C148" s="52" t="s">
        <v>61</v>
      </c>
      <c r="D148" s="54">
        <f>'Proposed Rates'!F93</f>
        <v>-0.39979999999999999</v>
      </c>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1.25" hidden="1" customHeight="1" x14ac:dyDescent="0.25">
      <c r="A149" s="50" t="s">
        <v>43</v>
      </c>
      <c r="B149" s="51"/>
      <c r="C149" s="52" t="s">
        <v>41</v>
      </c>
      <c r="D149" s="54">
        <f>'Proposed Rates'!F145</f>
        <v>0</v>
      </c>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1.25" customHeight="1" x14ac:dyDescent="0.25">
      <c r="A150" s="50" t="s">
        <v>44</v>
      </c>
      <c r="B150" s="51"/>
      <c r="C150" s="52" t="s">
        <v>61</v>
      </c>
      <c r="D150" s="54">
        <f>'Proposed Rates'!F186</f>
        <v>5.3013000000000003</v>
      </c>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1.25" customHeight="1" x14ac:dyDescent="0.25">
      <c r="A151" s="50" t="s">
        <v>45</v>
      </c>
      <c r="B151" s="51"/>
      <c r="C151" s="52" t="s">
        <v>61</v>
      </c>
      <c r="D151" s="54">
        <f>'Proposed Rates'!F199</f>
        <v>3.1154999999999999</v>
      </c>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6.75" customHeight="1" x14ac:dyDescent="0.25">
      <c r="A152" s="52"/>
      <c r="B152" s="52"/>
      <c r="C152" s="52"/>
      <c r="D152" s="57"/>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15" customHeight="1" x14ac:dyDescent="0.25">
      <c r="A153" s="58" t="s">
        <v>46</v>
      </c>
      <c r="B153" s="51"/>
      <c r="C153" s="52"/>
      <c r="D153" s="57"/>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6.75" customHeight="1" x14ac:dyDescent="0.25">
      <c r="A154" s="47"/>
      <c r="B154" s="52"/>
      <c r="C154" s="52"/>
      <c r="D154" s="57"/>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11.25" customHeight="1" x14ac:dyDescent="0.25">
      <c r="A155" s="50" t="s">
        <v>47</v>
      </c>
      <c r="B155" s="51"/>
      <c r="C155" s="52" t="s">
        <v>41</v>
      </c>
      <c r="D155" s="54">
        <f>$D$34</f>
        <v>4.1000000000000003E-3</v>
      </c>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11.25" customHeight="1" x14ac:dyDescent="0.25">
      <c r="A156" s="50" t="s">
        <v>48</v>
      </c>
      <c r="B156" s="51"/>
      <c r="C156" s="52" t="s">
        <v>41</v>
      </c>
      <c r="D156" s="54">
        <f>'Proposed Rates'!F212-'2026'!D155</f>
        <v>3.9999999999999931E-4</v>
      </c>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1.25" customHeight="1" x14ac:dyDescent="0.25">
      <c r="A157" s="50" t="s">
        <v>49</v>
      </c>
      <c r="B157" s="51"/>
      <c r="C157" s="52" t="s">
        <v>41</v>
      </c>
      <c r="D157" s="54">
        <f>'Proposed Rates'!F225</f>
        <v>1.5E-3</v>
      </c>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1.25" customHeight="1" x14ac:dyDescent="0.25">
      <c r="A158" s="50" t="s">
        <v>50</v>
      </c>
      <c r="B158" s="51"/>
      <c r="C158" s="52" t="s">
        <v>36</v>
      </c>
      <c r="D158" s="55">
        <f>'Proposed Rates'!F239</f>
        <v>1.51</v>
      </c>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1.25" customHeight="1" x14ac:dyDescent="0.25">
      <c r="A159" s="64"/>
      <c r="B159" s="51"/>
      <c r="C159" s="65"/>
      <c r="D159" s="55"/>
      <c r="E159" s="66"/>
      <c r="F159" s="66"/>
      <c r="G159" s="66"/>
      <c r="H159" s="66"/>
      <c r="I159" s="66"/>
      <c r="J159" s="66"/>
      <c r="K159" s="66"/>
      <c r="L159" s="66"/>
      <c r="M159" s="66"/>
      <c r="N159" s="66"/>
      <c r="O159" s="66"/>
      <c r="P159" s="66"/>
      <c r="Q159" s="66"/>
      <c r="R159" s="66"/>
      <c r="S159" s="66"/>
      <c r="T159" s="66"/>
      <c r="U159" s="66"/>
      <c r="V159" s="66"/>
      <c r="W159" s="66"/>
      <c r="X159" s="66"/>
      <c r="Y159" s="66"/>
      <c r="Z159" s="66"/>
    </row>
    <row r="160" spans="1:26" ht="23.25" customHeight="1" x14ac:dyDescent="0.25">
      <c r="A160" s="442" t="str">
        <f>$A$39</f>
        <v>Hydro Ottawa Limited</v>
      </c>
      <c r="B160" s="443"/>
      <c r="C160" s="443"/>
      <c r="D160" s="444"/>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18" customHeight="1" x14ac:dyDescent="0.25">
      <c r="A161" s="445" t="str">
        <f>$A$40</f>
        <v>PROPOSED - TARIFF OF RATES AND CHARGES</v>
      </c>
      <c r="B161" s="443"/>
      <c r="C161" s="443"/>
      <c r="D161" s="444"/>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15.75" customHeight="1" x14ac:dyDescent="0.25">
      <c r="A162" s="446" t="str">
        <f>$A$41</f>
        <v>Effective and Implementation Date January 1, 2026</v>
      </c>
      <c r="B162" s="443"/>
      <c r="C162" s="443"/>
      <c r="D162" s="444"/>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1.25" customHeight="1" x14ac:dyDescent="0.25">
      <c r="A163" s="447" t="str">
        <f>$A$42</f>
        <v>This schedule supersedes and replaces all previously</v>
      </c>
      <c r="B163" s="443"/>
      <c r="C163" s="443"/>
      <c r="D163" s="444"/>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1.25" customHeight="1" x14ac:dyDescent="0.25">
      <c r="A164" s="447" t="str">
        <f>$A$43</f>
        <v>approved schedules of Rates, Charges and Loss Factors</v>
      </c>
      <c r="B164" s="443"/>
      <c r="C164" s="443"/>
      <c r="D164" s="444"/>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1.25" customHeight="1" x14ac:dyDescent="0.25">
      <c r="A165" s="448" t="str">
        <f>$A$44</f>
        <v>EB-2024-0115</v>
      </c>
      <c r="B165" s="443"/>
      <c r="C165" s="443"/>
      <c r="D165" s="444"/>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8.75" customHeight="1" x14ac:dyDescent="0.3">
      <c r="A166" s="449" t="s">
        <v>66</v>
      </c>
      <c r="B166" s="443"/>
      <c r="C166" s="443"/>
      <c r="D166" s="444"/>
      <c r="E166" s="59"/>
      <c r="F166" s="59"/>
      <c r="G166" s="59"/>
      <c r="H166" s="59"/>
      <c r="I166" s="59"/>
      <c r="J166" s="59"/>
      <c r="K166" s="59"/>
      <c r="L166" s="59"/>
      <c r="M166" s="59"/>
      <c r="N166" s="59"/>
      <c r="O166" s="59"/>
      <c r="P166" s="59"/>
      <c r="Q166" s="59"/>
      <c r="R166" s="59"/>
      <c r="S166" s="59"/>
      <c r="T166" s="59"/>
      <c r="U166" s="59"/>
      <c r="V166" s="59"/>
      <c r="W166" s="59"/>
      <c r="X166" s="59"/>
      <c r="Y166" s="59"/>
      <c r="Z166" s="59"/>
    </row>
    <row r="167" spans="1:26" ht="48" customHeight="1" x14ac:dyDescent="0.25">
      <c r="A167" s="450" t="s">
        <v>67</v>
      </c>
      <c r="B167" s="443"/>
      <c r="C167" s="443"/>
      <c r="D167" s="444"/>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6.75" customHeight="1" x14ac:dyDescent="0.25">
      <c r="A168" s="42"/>
      <c r="B168" s="42"/>
      <c r="C168" s="42"/>
      <c r="D168" s="43"/>
      <c r="E168" s="41"/>
      <c r="F168" s="41"/>
      <c r="G168" s="41"/>
      <c r="H168" s="41"/>
      <c r="I168" s="41"/>
      <c r="J168" s="41"/>
      <c r="K168" s="41"/>
      <c r="L168" s="41"/>
      <c r="M168" s="41"/>
      <c r="N168" s="41"/>
      <c r="O168" s="41"/>
      <c r="P168" s="41"/>
      <c r="Q168" s="41"/>
      <c r="R168" s="41"/>
      <c r="S168" s="41"/>
      <c r="T168" s="41"/>
      <c r="U168" s="41"/>
      <c r="V168" s="41"/>
      <c r="W168" s="41"/>
      <c r="X168" s="41"/>
      <c r="Y168" s="41"/>
      <c r="Z168" s="41"/>
    </row>
    <row r="169" spans="1:26" ht="11.25" customHeight="1" x14ac:dyDescent="0.25">
      <c r="A169" s="451" t="s">
        <v>29</v>
      </c>
      <c r="B169" s="443"/>
      <c r="C169" s="443"/>
      <c r="D169" s="444"/>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6.75" customHeight="1" x14ac:dyDescent="0.25">
      <c r="A170" s="44"/>
      <c r="B170" s="45"/>
      <c r="C170" s="45"/>
      <c r="D170" s="46"/>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36" customHeight="1" x14ac:dyDescent="0.25">
      <c r="A171" s="450" t="s">
        <v>30</v>
      </c>
      <c r="B171" s="443"/>
      <c r="C171" s="443"/>
      <c r="D171" s="444"/>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6.75" customHeight="1" x14ac:dyDescent="0.25">
      <c r="A172" s="42"/>
      <c r="B172" s="42"/>
      <c r="C172" s="42"/>
      <c r="D172" s="43"/>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48" customHeight="1" x14ac:dyDescent="0.25">
      <c r="A173" s="450" t="s">
        <v>68</v>
      </c>
      <c r="B173" s="443"/>
      <c r="C173" s="443"/>
      <c r="D173" s="444"/>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6.75" customHeight="1" x14ac:dyDescent="0.25">
      <c r="A174" s="42"/>
      <c r="B174" s="42"/>
      <c r="C174" s="42"/>
      <c r="D174" s="43"/>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48" customHeight="1" x14ac:dyDescent="0.25">
      <c r="A175" s="450" t="s">
        <v>32</v>
      </c>
      <c r="B175" s="443"/>
      <c r="C175" s="443"/>
      <c r="D175" s="444"/>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6.75" customHeight="1" x14ac:dyDescent="0.25">
      <c r="A176" s="42"/>
      <c r="B176" s="42"/>
      <c r="C176" s="42"/>
      <c r="D176" s="43"/>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96" customHeight="1" x14ac:dyDescent="0.25">
      <c r="A177" s="450" t="s">
        <v>58</v>
      </c>
      <c r="B177" s="443"/>
      <c r="C177" s="443"/>
      <c r="D177" s="444"/>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96" customHeight="1" x14ac:dyDescent="0.25">
      <c r="A178" s="450" t="s">
        <v>59</v>
      </c>
      <c r="B178" s="443"/>
      <c r="C178" s="443"/>
      <c r="D178" s="444"/>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36" customHeight="1" x14ac:dyDescent="0.25">
      <c r="A179" s="450" t="s">
        <v>33</v>
      </c>
      <c r="B179" s="443"/>
      <c r="C179" s="443"/>
      <c r="D179" s="444"/>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24" customHeight="1" x14ac:dyDescent="0.25">
      <c r="A180" s="453" t="s">
        <v>60</v>
      </c>
      <c r="B180" s="443"/>
      <c r="C180" s="443"/>
      <c r="D180" s="444"/>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6.75" customHeight="1" x14ac:dyDescent="0.25">
      <c r="A181" s="62"/>
      <c r="B181" s="62"/>
      <c r="C181" s="62"/>
      <c r="D181" s="63"/>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15" customHeight="1" x14ac:dyDescent="0.25">
      <c r="A182" s="58" t="s">
        <v>34</v>
      </c>
      <c r="B182" s="51"/>
      <c r="C182" s="51"/>
      <c r="D182" s="60"/>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6.75" customHeight="1" x14ac:dyDescent="0.25">
      <c r="A183" s="47"/>
      <c r="B183" s="48"/>
      <c r="C183" s="48"/>
      <c r="D183" s="49"/>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0.5" customHeight="1" x14ac:dyDescent="0.25">
      <c r="A184" s="50" t="s">
        <v>35</v>
      </c>
      <c r="B184" s="51"/>
      <c r="C184" s="52" t="s">
        <v>36</v>
      </c>
      <c r="D184" s="53">
        <f>'Proposed Rates'!F12</f>
        <v>14946.93</v>
      </c>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10.5" customHeight="1" x14ac:dyDescent="0.25">
      <c r="A185" s="50" t="s">
        <v>54</v>
      </c>
      <c r="B185" s="51"/>
      <c r="C185" s="52" t="s">
        <v>61</v>
      </c>
      <c r="D185" s="54">
        <f>'Proposed Rates'!F25</f>
        <v>7.8803000000000001</v>
      </c>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0.5" customHeight="1" x14ac:dyDescent="0.25">
      <c r="A186" s="50" t="s">
        <v>40</v>
      </c>
      <c r="B186" s="51"/>
      <c r="C186" s="52" t="s">
        <v>61</v>
      </c>
      <c r="D186" s="56">
        <f>'Proposed Rates'!F264</f>
        <v>2.9559999999999999E-2</v>
      </c>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0.5" hidden="1" customHeight="1" x14ac:dyDescent="0.25">
      <c r="A187" s="50" t="s">
        <v>42</v>
      </c>
      <c r="B187" s="51"/>
      <c r="C187" s="52" t="s">
        <v>61</v>
      </c>
      <c r="D187" s="54">
        <f>'Proposed Rates'!F41</f>
        <v>0</v>
      </c>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0.5" customHeight="1" x14ac:dyDescent="0.25">
      <c r="A188" s="50" t="s">
        <v>38</v>
      </c>
      <c r="B188" s="51"/>
      <c r="C188" s="52" t="s">
        <v>61</v>
      </c>
      <c r="D188" s="54">
        <f>'Proposed Rates'!F68</f>
        <v>-0.1305</v>
      </c>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0.5" customHeight="1" x14ac:dyDescent="0.25">
      <c r="A189" s="50" t="s">
        <v>37</v>
      </c>
      <c r="B189" s="51"/>
      <c r="C189" s="52" t="s">
        <v>61</v>
      </c>
      <c r="D189" s="54">
        <f>'Proposed Rates'!F94</f>
        <v>-0.48039999999999999</v>
      </c>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0.5" hidden="1" customHeight="1" x14ac:dyDescent="0.25">
      <c r="A190" s="50" t="s">
        <v>43</v>
      </c>
      <c r="B190" s="51"/>
      <c r="C190" s="52" t="s">
        <v>41</v>
      </c>
      <c r="D190" s="54">
        <f>'Proposed Rates'!F146</f>
        <v>0</v>
      </c>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0.5" customHeight="1" x14ac:dyDescent="0.25">
      <c r="A191" s="50" t="s">
        <v>44</v>
      </c>
      <c r="B191" s="51"/>
      <c r="C191" s="52" t="s">
        <v>61</v>
      </c>
      <c r="D191" s="54">
        <f>'Proposed Rates'!F187</f>
        <v>5.8769</v>
      </c>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0.5" customHeight="1" x14ac:dyDescent="0.25">
      <c r="A192" s="50" t="s">
        <v>45</v>
      </c>
      <c r="B192" s="51"/>
      <c r="C192" s="52" t="s">
        <v>61</v>
      </c>
      <c r="D192" s="54">
        <f>'Proposed Rates'!F200</f>
        <v>3.5083000000000002</v>
      </c>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6.75" customHeight="1" x14ac:dyDescent="0.25">
      <c r="A193" s="52"/>
      <c r="B193" s="52"/>
      <c r="C193" s="52"/>
      <c r="D193" s="57"/>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5" customHeight="1" x14ac:dyDescent="0.25">
      <c r="A194" s="58" t="s">
        <v>46</v>
      </c>
      <c r="B194" s="51"/>
      <c r="C194" s="52"/>
      <c r="D194" s="57"/>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6.75" customHeight="1" x14ac:dyDescent="0.25">
      <c r="A195" s="47"/>
      <c r="B195" s="52"/>
      <c r="C195" s="52"/>
      <c r="D195" s="57"/>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0.5" customHeight="1" x14ac:dyDescent="0.25">
      <c r="A196" s="50" t="s">
        <v>47</v>
      </c>
      <c r="B196" s="51"/>
      <c r="C196" s="52" t="s">
        <v>41</v>
      </c>
      <c r="D196" s="54">
        <f>$D$34</f>
        <v>4.1000000000000003E-3</v>
      </c>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10.5" customHeight="1" x14ac:dyDescent="0.25">
      <c r="A197" s="50" t="s">
        <v>48</v>
      </c>
      <c r="B197" s="51"/>
      <c r="C197" s="52" t="s">
        <v>41</v>
      </c>
      <c r="D197" s="54">
        <f>'Proposed Rates'!F213-'2026'!D196</f>
        <v>3.9999999999999931E-4</v>
      </c>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0.5" customHeight="1" x14ac:dyDescent="0.25">
      <c r="A198" s="50" t="s">
        <v>49</v>
      </c>
      <c r="B198" s="51"/>
      <c r="C198" s="52" t="s">
        <v>41</v>
      </c>
      <c r="D198" s="54">
        <f>'Proposed Rates'!F226</f>
        <v>1.5E-3</v>
      </c>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0.5" customHeight="1" x14ac:dyDescent="0.25">
      <c r="A199" s="50" t="s">
        <v>50</v>
      </c>
      <c r="B199" s="51"/>
      <c r="C199" s="52" t="s">
        <v>36</v>
      </c>
      <c r="D199" s="55">
        <f>'Proposed Rates'!F240</f>
        <v>1.51</v>
      </c>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0.5" customHeight="1" x14ac:dyDescent="0.25">
      <c r="A200" s="50"/>
      <c r="B200" s="51"/>
      <c r="C200" s="52"/>
      <c r="D200" s="55"/>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23.25" customHeight="1" x14ac:dyDescent="0.25">
      <c r="A201" s="442" t="str">
        <f>$A$39</f>
        <v>Hydro Ottawa Limited</v>
      </c>
      <c r="B201" s="443"/>
      <c r="C201" s="443"/>
      <c r="D201" s="444"/>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18" customHeight="1" x14ac:dyDescent="0.25">
      <c r="A202" s="445" t="str">
        <f>$A$40</f>
        <v>PROPOSED - TARIFF OF RATES AND CHARGES</v>
      </c>
      <c r="B202" s="443"/>
      <c r="C202" s="443"/>
      <c r="D202" s="444"/>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15.75" customHeight="1" x14ac:dyDescent="0.25">
      <c r="A203" s="446" t="str">
        <f>$A$41</f>
        <v>Effective and Implementation Date January 1, 2026</v>
      </c>
      <c r="B203" s="443"/>
      <c r="C203" s="443"/>
      <c r="D203" s="444"/>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1.25" customHeight="1" x14ac:dyDescent="0.25">
      <c r="A204" s="447" t="str">
        <f>$A$42</f>
        <v>This schedule supersedes and replaces all previously</v>
      </c>
      <c r="B204" s="443"/>
      <c r="C204" s="443"/>
      <c r="D204" s="444"/>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1.25" customHeight="1" x14ac:dyDescent="0.25">
      <c r="A205" s="447" t="str">
        <f>$A$43</f>
        <v>approved schedules of Rates, Charges and Loss Factors</v>
      </c>
      <c r="B205" s="443"/>
      <c r="C205" s="443"/>
      <c r="D205" s="444"/>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1.25" customHeight="1" x14ac:dyDescent="0.25">
      <c r="A206" s="448" t="str">
        <f>$A$44</f>
        <v>EB-2024-0115</v>
      </c>
      <c r="B206" s="443"/>
      <c r="C206" s="443"/>
      <c r="D206" s="444"/>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8.75" customHeight="1" x14ac:dyDescent="0.3">
      <c r="A207" s="449" t="s">
        <v>69</v>
      </c>
      <c r="B207" s="443"/>
      <c r="C207" s="443"/>
      <c r="D207" s="444"/>
      <c r="E207" s="59"/>
      <c r="F207" s="59"/>
      <c r="G207" s="59"/>
      <c r="H207" s="59"/>
      <c r="I207" s="59"/>
      <c r="J207" s="59"/>
      <c r="K207" s="59"/>
      <c r="L207" s="59"/>
      <c r="M207" s="59"/>
      <c r="N207" s="59"/>
      <c r="O207" s="59"/>
      <c r="P207" s="59"/>
      <c r="Q207" s="59"/>
      <c r="R207" s="59"/>
      <c r="S207" s="59"/>
      <c r="T207" s="59"/>
      <c r="U207" s="59"/>
      <c r="V207" s="59"/>
      <c r="W207" s="59"/>
      <c r="X207" s="59"/>
      <c r="Y207" s="59"/>
      <c r="Z207" s="59"/>
    </row>
    <row r="208" spans="1:26" ht="84" customHeight="1" x14ac:dyDescent="0.25">
      <c r="A208" s="450" t="s">
        <v>70</v>
      </c>
      <c r="B208" s="443"/>
      <c r="C208" s="443"/>
      <c r="D208" s="444"/>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6.75" customHeight="1" x14ac:dyDescent="0.25">
      <c r="A209" s="42"/>
      <c r="B209" s="42"/>
      <c r="C209" s="42"/>
      <c r="D209" s="43"/>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1:26" ht="11.25" customHeight="1" x14ac:dyDescent="0.25">
      <c r="A210" s="451" t="s">
        <v>29</v>
      </c>
      <c r="B210" s="443"/>
      <c r="C210" s="443"/>
      <c r="D210" s="444"/>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6.75" customHeight="1" x14ac:dyDescent="0.25">
      <c r="A211" s="44"/>
      <c r="B211" s="45"/>
      <c r="C211" s="45"/>
      <c r="D211" s="46"/>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36" customHeight="1" x14ac:dyDescent="0.25">
      <c r="A212" s="450" t="s">
        <v>30</v>
      </c>
      <c r="B212" s="443"/>
      <c r="C212" s="443"/>
      <c r="D212" s="444"/>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6.75" customHeight="1" x14ac:dyDescent="0.25">
      <c r="A213" s="42"/>
      <c r="B213" s="42"/>
      <c r="C213" s="42"/>
      <c r="D213" s="43"/>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48" customHeight="1" x14ac:dyDescent="0.25">
      <c r="A214" s="450" t="s">
        <v>31</v>
      </c>
      <c r="B214" s="443"/>
      <c r="C214" s="443"/>
      <c r="D214" s="444"/>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6.75" customHeight="1" x14ac:dyDescent="0.25">
      <c r="A215" s="42"/>
      <c r="B215" s="42"/>
      <c r="C215" s="42"/>
      <c r="D215" s="43"/>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48" customHeight="1" x14ac:dyDescent="0.25">
      <c r="A216" s="450" t="s">
        <v>32</v>
      </c>
      <c r="B216" s="443"/>
      <c r="C216" s="443"/>
      <c r="D216" s="444"/>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6.75" customHeight="1" x14ac:dyDescent="0.25">
      <c r="A217" s="42"/>
      <c r="B217" s="42"/>
      <c r="C217" s="42"/>
      <c r="D217" s="43"/>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36" customHeight="1" x14ac:dyDescent="0.25">
      <c r="A218" s="450" t="s">
        <v>33</v>
      </c>
      <c r="B218" s="443"/>
      <c r="C218" s="443"/>
      <c r="D218" s="444"/>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6.75" customHeight="1" x14ac:dyDescent="0.25">
      <c r="A219" s="42"/>
      <c r="B219" s="42"/>
      <c r="C219" s="42"/>
      <c r="D219" s="43"/>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15" customHeight="1" x14ac:dyDescent="0.25">
      <c r="A220" s="58" t="s">
        <v>34</v>
      </c>
      <c r="B220" s="51"/>
      <c r="C220" s="51"/>
      <c r="D220" s="60"/>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6.75" customHeight="1" x14ac:dyDescent="0.25">
      <c r="A221" s="47"/>
      <c r="B221" s="48"/>
      <c r="C221" s="48"/>
      <c r="D221" s="49"/>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11.25" customHeight="1" x14ac:dyDescent="0.25">
      <c r="A222" s="50" t="s">
        <v>71</v>
      </c>
      <c r="B222" s="51"/>
      <c r="C222" s="52" t="s">
        <v>36</v>
      </c>
      <c r="D222" s="55">
        <f>'Proposed Rates'!F15</f>
        <v>8.17</v>
      </c>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11.25" customHeight="1" x14ac:dyDescent="0.25">
      <c r="A223" s="50" t="s">
        <v>54</v>
      </c>
      <c r="B223" s="51"/>
      <c r="C223" s="52" t="s">
        <v>41</v>
      </c>
      <c r="D223" s="54">
        <f>'Proposed Rates'!F28</f>
        <v>3.8899999999999997E-2</v>
      </c>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1.25" customHeight="1" x14ac:dyDescent="0.25">
      <c r="A224" s="50" t="s">
        <v>40</v>
      </c>
      <c r="B224" s="51"/>
      <c r="C224" s="52" t="s">
        <v>41</v>
      </c>
      <c r="D224" s="56">
        <f>'Proposed Rates'!F267</f>
        <v>6.0000000000000002E-5</v>
      </c>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1.25" hidden="1" customHeight="1" x14ac:dyDescent="0.25">
      <c r="A225" s="50" t="s">
        <v>42</v>
      </c>
      <c r="B225" s="51"/>
      <c r="C225" s="52" t="s">
        <v>41</v>
      </c>
      <c r="D225" s="54">
        <f>'Proposed Rates'!F44</f>
        <v>0</v>
      </c>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1.25" customHeight="1" x14ac:dyDescent="0.25">
      <c r="A226" s="50" t="s">
        <v>38</v>
      </c>
      <c r="B226" s="51"/>
      <c r="C226" s="52" t="s">
        <v>41</v>
      </c>
      <c r="D226" s="54">
        <f>'Proposed Rates'!F71</f>
        <v>-8.9999999999999998E-4</v>
      </c>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5.75" customHeight="1" x14ac:dyDescent="0.25">
      <c r="A227" s="61" t="s">
        <v>55</v>
      </c>
      <c r="B227" s="51"/>
      <c r="C227" s="52" t="s">
        <v>41</v>
      </c>
      <c r="D227" s="54">
        <f>'Proposed Rates'!F97</f>
        <v>-5.0000000000000001E-4</v>
      </c>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1.25" customHeight="1" x14ac:dyDescent="0.25">
      <c r="A228" s="50" t="s">
        <v>44</v>
      </c>
      <c r="B228" s="51"/>
      <c r="C228" s="52" t="s">
        <v>41</v>
      </c>
      <c r="D228" s="54">
        <f>'Proposed Rates'!F190</f>
        <v>1.24E-2</v>
      </c>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1.25" customHeight="1" x14ac:dyDescent="0.25">
      <c r="A229" s="50" t="s">
        <v>45</v>
      </c>
      <c r="B229" s="51"/>
      <c r="C229" s="52" t="s">
        <v>41</v>
      </c>
      <c r="D229" s="54">
        <f>'Proposed Rates'!F203</f>
        <v>7.1999999999999998E-3</v>
      </c>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6.75" customHeight="1" x14ac:dyDescent="0.25">
      <c r="A230" s="52"/>
      <c r="B230" s="52"/>
      <c r="C230" s="52"/>
      <c r="D230" s="57"/>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5" customHeight="1" x14ac:dyDescent="0.25">
      <c r="A231" s="58" t="s">
        <v>46</v>
      </c>
      <c r="B231" s="51"/>
      <c r="C231" s="52"/>
      <c r="D231" s="57"/>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6.75" customHeight="1" x14ac:dyDescent="0.25">
      <c r="A232" s="47"/>
      <c r="B232" s="52"/>
      <c r="C232" s="52"/>
      <c r="D232" s="57"/>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1.25" customHeight="1" x14ac:dyDescent="0.25">
      <c r="A233" s="50" t="s">
        <v>47</v>
      </c>
      <c r="B233" s="51"/>
      <c r="C233" s="52" t="s">
        <v>41</v>
      </c>
      <c r="D233" s="54">
        <f>$D$34</f>
        <v>4.1000000000000003E-3</v>
      </c>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11.25" customHeight="1" x14ac:dyDescent="0.25">
      <c r="A234" s="50" t="s">
        <v>48</v>
      </c>
      <c r="B234" s="51"/>
      <c r="C234" s="52" t="s">
        <v>41</v>
      </c>
      <c r="D234" s="54">
        <f>'Proposed Rates'!F216-'2026'!D233</f>
        <v>3.9999999999999931E-4</v>
      </c>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1.25" customHeight="1" x14ac:dyDescent="0.25">
      <c r="A235" s="50" t="s">
        <v>49</v>
      </c>
      <c r="B235" s="51"/>
      <c r="C235" s="52" t="s">
        <v>41</v>
      </c>
      <c r="D235" s="54">
        <f>'Proposed Rates'!F229</f>
        <v>1.5E-3</v>
      </c>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1.25" customHeight="1" x14ac:dyDescent="0.25">
      <c r="A236" s="50" t="s">
        <v>50</v>
      </c>
      <c r="B236" s="51"/>
      <c r="C236" s="52" t="s">
        <v>36</v>
      </c>
      <c r="D236" s="55">
        <f>'Proposed Rates'!F243</f>
        <v>1.51</v>
      </c>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1.25" customHeight="1" x14ac:dyDescent="0.25">
      <c r="A237" s="50"/>
      <c r="B237" s="51"/>
      <c r="C237" s="52"/>
      <c r="D237" s="55"/>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23.25" customHeight="1" x14ac:dyDescent="0.25">
      <c r="A238" s="442" t="str">
        <f>$A$39</f>
        <v>Hydro Ottawa Limited</v>
      </c>
      <c r="B238" s="443"/>
      <c r="C238" s="443"/>
      <c r="D238" s="444"/>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18" customHeight="1" x14ac:dyDescent="0.25">
      <c r="A239" s="445" t="str">
        <f>$A$40</f>
        <v>PROPOSED - TARIFF OF RATES AND CHARGES</v>
      </c>
      <c r="B239" s="443"/>
      <c r="C239" s="443"/>
      <c r="D239" s="444"/>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15.75" customHeight="1" x14ac:dyDescent="0.25">
      <c r="A240" s="446" t="str">
        <f>$A$41</f>
        <v>Effective and Implementation Date January 1, 2026</v>
      </c>
      <c r="B240" s="443"/>
      <c r="C240" s="443"/>
      <c r="D240" s="444"/>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1.25" customHeight="1" x14ac:dyDescent="0.25">
      <c r="A241" s="447" t="str">
        <f>$A$42</f>
        <v>This schedule supersedes and replaces all previously</v>
      </c>
      <c r="B241" s="443"/>
      <c r="C241" s="443"/>
      <c r="D241" s="444"/>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1.25" customHeight="1" x14ac:dyDescent="0.25">
      <c r="A242" s="447" t="str">
        <f>$A$43</f>
        <v>approved schedules of Rates, Charges and Loss Factors</v>
      </c>
      <c r="B242" s="443"/>
      <c r="C242" s="443"/>
      <c r="D242" s="444"/>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1.25" customHeight="1" x14ac:dyDescent="0.25">
      <c r="A243" s="448" t="str">
        <f>$A$44</f>
        <v>EB-2024-0115</v>
      </c>
      <c r="B243" s="443"/>
      <c r="C243" s="443"/>
      <c r="D243" s="444"/>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8.75" customHeight="1" x14ac:dyDescent="0.3">
      <c r="A244" s="449" t="s">
        <v>72</v>
      </c>
      <c r="B244" s="443"/>
      <c r="C244" s="443"/>
      <c r="D244" s="444"/>
      <c r="E244" s="59"/>
      <c r="F244" s="59"/>
      <c r="G244" s="59"/>
      <c r="H244" s="59"/>
      <c r="I244" s="59"/>
      <c r="J244" s="59"/>
      <c r="K244" s="59"/>
      <c r="L244" s="59"/>
      <c r="M244" s="59"/>
      <c r="N244" s="59"/>
      <c r="O244" s="59"/>
      <c r="P244" s="59"/>
      <c r="Q244" s="59"/>
      <c r="R244" s="59"/>
      <c r="S244" s="59"/>
      <c r="T244" s="59"/>
      <c r="U244" s="59"/>
      <c r="V244" s="59"/>
      <c r="W244" s="59"/>
      <c r="X244" s="59"/>
      <c r="Y244" s="59"/>
      <c r="Z244" s="59"/>
    </row>
    <row r="245" spans="1:26" ht="36" customHeight="1" x14ac:dyDescent="0.25">
      <c r="A245" s="450" t="s">
        <v>73</v>
      </c>
      <c r="B245" s="443"/>
      <c r="C245" s="443"/>
      <c r="D245" s="444"/>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6.75" customHeight="1" x14ac:dyDescent="0.25">
      <c r="A246" s="42"/>
      <c r="B246" s="42"/>
      <c r="C246" s="42"/>
      <c r="D246" s="43"/>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1:26" ht="11.25" customHeight="1" x14ac:dyDescent="0.25">
      <c r="A247" s="451" t="s">
        <v>29</v>
      </c>
      <c r="B247" s="443"/>
      <c r="C247" s="443"/>
      <c r="D247" s="444"/>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6.75" customHeight="1" x14ac:dyDescent="0.25">
      <c r="A248" s="44"/>
      <c r="B248" s="45"/>
      <c r="C248" s="45"/>
      <c r="D248" s="46"/>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36" customHeight="1" x14ac:dyDescent="0.25">
      <c r="A249" s="450" t="s">
        <v>30</v>
      </c>
      <c r="B249" s="443"/>
      <c r="C249" s="443"/>
      <c r="D249" s="444"/>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6.75" customHeight="1" x14ac:dyDescent="0.25">
      <c r="A250" s="42"/>
      <c r="B250" s="42"/>
      <c r="C250" s="42"/>
      <c r="D250" s="43"/>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48" customHeight="1" x14ac:dyDescent="0.25">
      <c r="A251" s="450" t="s">
        <v>31</v>
      </c>
      <c r="B251" s="443"/>
      <c r="C251" s="443"/>
      <c r="D251" s="444"/>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6.75" customHeight="1" x14ac:dyDescent="0.25">
      <c r="A252" s="42"/>
      <c r="B252" s="42"/>
      <c r="C252" s="42"/>
      <c r="D252" s="43"/>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24" customHeight="1" x14ac:dyDescent="0.25">
      <c r="A253" s="450" t="s">
        <v>74</v>
      </c>
      <c r="B253" s="443"/>
      <c r="C253" s="443"/>
      <c r="D253" s="444"/>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6.75" customHeight="1" x14ac:dyDescent="0.25">
      <c r="A254" s="42"/>
      <c r="B254" s="42"/>
      <c r="C254" s="42"/>
      <c r="D254" s="43"/>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36" customHeight="1" x14ac:dyDescent="0.25">
      <c r="A255" s="450" t="s">
        <v>75</v>
      </c>
      <c r="B255" s="443"/>
      <c r="C255" s="443"/>
      <c r="D255" s="444"/>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6.75" customHeight="1" x14ac:dyDescent="0.25">
      <c r="A256" s="42"/>
      <c r="B256" s="42"/>
      <c r="C256" s="42"/>
      <c r="D256" s="43"/>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15" customHeight="1" x14ac:dyDescent="0.25">
      <c r="A257" s="67" t="s">
        <v>76</v>
      </c>
      <c r="B257" s="68"/>
      <c r="C257" s="68"/>
      <c r="D257" s="69"/>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6.75" customHeight="1" x14ac:dyDescent="0.25">
      <c r="A258" s="70"/>
      <c r="B258" s="71"/>
      <c r="C258" s="71"/>
      <c r="D258" s="72"/>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0.5" customHeight="1" x14ac:dyDescent="0.25">
      <c r="A259" s="61" t="s">
        <v>35</v>
      </c>
      <c r="B259" s="68"/>
      <c r="C259" s="73" t="s">
        <v>36</v>
      </c>
      <c r="D259" s="74">
        <f>'Proposed Rates'!F16</f>
        <v>186.89</v>
      </c>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12" customHeight="1" x14ac:dyDescent="0.25">
      <c r="A260" s="61" t="s">
        <v>77</v>
      </c>
      <c r="B260" s="68"/>
      <c r="C260" s="73" t="s">
        <v>61</v>
      </c>
      <c r="D260" s="75">
        <f>'Proposed Rates'!F29</f>
        <v>4.0420999999999996</v>
      </c>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0.5" customHeight="1" x14ac:dyDescent="0.25">
      <c r="A261" s="61" t="s">
        <v>78</v>
      </c>
      <c r="B261" s="68"/>
      <c r="C261" s="73" t="s">
        <v>61</v>
      </c>
      <c r="D261" s="75">
        <f>'Proposed Rates'!F30</f>
        <v>3.8759999999999999</v>
      </c>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0.5" customHeight="1" x14ac:dyDescent="0.25">
      <c r="A262" s="61" t="s">
        <v>79</v>
      </c>
      <c r="B262" s="68"/>
      <c r="C262" s="73" t="s">
        <v>61</v>
      </c>
      <c r="D262" s="75">
        <f>'Proposed Rates'!F31</f>
        <v>3.9399000000000002</v>
      </c>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0.5" customHeight="1" x14ac:dyDescent="0.25">
      <c r="A263" s="61"/>
      <c r="B263" s="68"/>
      <c r="C263" s="73"/>
      <c r="D263" s="76"/>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23.25" customHeight="1" x14ac:dyDescent="0.25">
      <c r="A264" s="442" t="str">
        <f>$A$39</f>
        <v>Hydro Ottawa Limited</v>
      </c>
      <c r="B264" s="443"/>
      <c r="C264" s="443"/>
      <c r="D264" s="444"/>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18" customHeight="1" x14ac:dyDescent="0.25">
      <c r="A265" s="445" t="str">
        <f>$A$40</f>
        <v>PROPOSED - TARIFF OF RATES AND CHARGES</v>
      </c>
      <c r="B265" s="443"/>
      <c r="C265" s="443"/>
      <c r="D265" s="444"/>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15.75" customHeight="1" x14ac:dyDescent="0.25">
      <c r="A266" s="446" t="str">
        <f>$A$41</f>
        <v>Effective and Implementation Date January 1, 2026</v>
      </c>
      <c r="B266" s="443"/>
      <c r="C266" s="443"/>
      <c r="D266" s="444"/>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1.25" customHeight="1" x14ac:dyDescent="0.25">
      <c r="A267" s="447" t="str">
        <f>$A$42</f>
        <v>This schedule supersedes and replaces all previously</v>
      </c>
      <c r="B267" s="443"/>
      <c r="C267" s="443"/>
      <c r="D267" s="444"/>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1.25" customHeight="1" x14ac:dyDescent="0.25">
      <c r="A268" s="447" t="str">
        <f>$A$43</f>
        <v>approved schedules of Rates, Charges and Loss Factors</v>
      </c>
      <c r="B268" s="443"/>
      <c r="C268" s="443"/>
      <c r="D268" s="444"/>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1.25" customHeight="1" x14ac:dyDescent="0.25">
      <c r="A269" s="448" t="str">
        <f>$A$44</f>
        <v>EB-2024-0115</v>
      </c>
      <c r="B269" s="443"/>
      <c r="C269" s="443"/>
      <c r="D269" s="444"/>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8.75" customHeight="1" x14ac:dyDescent="0.3">
      <c r="A270" s="449" t="s">
        <v>80</v>
      </c>
      <c r="B270" s="443"/>
      <c r="C270" s="443"/>
      <c r="D270" s="444"/>
      <c r="E270" s="59"/>
      <c r="F270" s="59"/>
      <c r="G270" s="59"/>
      <c r="H270" s="59"/>
      <c r="I270" s="59"/>
      <c r="J270" s="59"/>
      <c r="K270" s="59"/>
      <c r="L270" s="59"/>
      <c r="M270" s="59"/>
      <c r="N270" s="59"/>
      <c r="O270" s="59"/>
      <c r="P270" s="59"/>
      <c r="Q270" s="59"/>
      <c r="R270" s="59"/>
      <c r="S270" s="59"/>
      <c r="T270" s="59"/>
      <c r="U270" s="59"/>
      <c r="V270" s="59"/>
      <c r="W270" s="59"/>
      <c r="X270" s="59"/>
      <c r="Y270" s="59"/>
      <c r="Z270" s="59"/>
    </row>
    <row r="271" spans="1:26" ht="36" customHeight="1" x14ac:dyDescent="0.25">
      <c r="A271" s="450" t="s">
        <v>81</v>
      </c>
      <c r="B271" s="443"/>
      <c r="C271" s="443"/>
      <c r="D271" s="444"/>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6.75" customHeight="1" x14ac:dyDescent="0.25">
      <c r="A272" s="42"/>
      <c r="B272" s="42"/>
      <c r="C272" s="42"/>
      <c r="D272" s="43"/>
      <c r="E272" s="41"/>
      <c r="F272" s="41"/>
      <c r="G272" s="41"/>
      <c r="H272" s="41"/>
      <c r="I272" s="41"/>
      <c r="J272" s="41"/>
      <c r="K272" s="41"/>
      <c r="L272" s="41"/>
      <c r="M272" s="41"/>
      <c r="N272" s="41"/>
      <c r="O272" s="41"/>
      <c r="P272" s="41"/>
      <c r="Q272" s="41"/>
      <c r="R272" s="41"/>
      <c r="S272" s="41"/>
      <c r="T272" s="41"/>
      <c r="U272" s="41"/>
      <c r="V272" s="41"/>
      <c r="W272" s="41"/>
      <c r="X272" s="41"/>
      <c r="Y272" s="41"/>
      <c r="Z272" s="41"/>
    </row>
    <row r="273" spans="1:26" ht="11.25" customHeight="1" x14ac:dyDescent="0.25">
      <c r="A273" s="451" t="s">
        <v>29</v>
      </c>
      <c r="B273" s="443"/>
      <c r="C273" s="443"/>
      <c r="D273" s="444"/>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6.75" customHeight="1" x14ac:dyDescent="0.25">
      <c r="A274" s="44"/>
      <c r="B274" s="45"/>
      <c r="C274" s="45"/>
      <c r="D274" s="46"/>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36" customHeight="1" x14ac:dyDescent="0.25">
      <c r="A275" s="450" t="s">
        <v>30</v>
      </c>
      <c r="B275" s="443"/>
      <c r="C275" s="443"/>
      <c r="D275" s="444"/>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6.75" customHeight="1" x14ac:dyDescent="0.25">
      <c r="A276" s="42"/>
      <c r="B276" s="42"/>
      <c r="C276" s="42"/>
      <c r="D276" s="43"/>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48" customHeight="1" x14ac:dyDescent="0.25">
      <c r="A277" s="450" t="s">
        <v>31</v>
      </c>
      <c r="B277" s="443"/>
      <c r="C277" s="443"/>
      <c r="D277" s="444"/>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6.75" customHeight="1" x14ac:dyDescent="0.25">
      <c r="A278" s="42"/>
      <c r="B278" s="42"/>
      <c r="C278" s="42"/>
      <c r="D278" s="43"/>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48" customHeight="1" x14ac:dyDescent="0.25">
      <c r="A279" s="450" t="s">
        <v>32</v>
      </c>
      <c r="B279" s="443"/>
      <c r="C279" s="443"/>
      <c r="D279" s="444"/>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6.75" customHeight="1" x14ac:dyDescent="0.25">
      <c r="A280" s="42"/>
      <c r="B280" s="42"/>
      <c r="C280" s="42"/>
      <c r="D280" s="43"/>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36" customHeight="1" x14ac:dyDescent="0.25">
      <c r="A281" s="450" t="s">
        <v>33</v>
      </c>
      <c r="B281" s="443"/>
      <c r="C281" s="443"/>
      <c r="D281" s="444"/>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6.75" customHeight="1" x14ac:dyDescent="0.25">
      <c r="A282" s="42"/>
      <c r="B282" s="42"/>
      <c r="C282" s="42"/>
      <c r="D282" s="43"/>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15" customHeight="1" x14ac:dyDescent="0.25">
      <c r="A283" s="58" t="s">
        <v>34</v>
      </c>
      <c r="B283" s="51"/>
      <c r="C283" s="51"/>
      <c r="D283" s="60"/>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6.75" customHeight="1" x14ac:dyDescent="0.25">
      <c r="A284" s="47"/>
      <c r="B284" s="48"/>
      <c r="C284" s="48"/>
      <c r="D284" s="49"/>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0.5" customHeight="1" x14ac:dyDescent="0.25">
      <c r="A285" s="50" t="s">
        <v>71</v>
      </c>
      <c r="B285" s="51"/>
      <c r="C285" s="52" t="s">
        <v>36</v>
      </c>
      <c r="D285" s="53">
        <f>'Proposed Rates'!F14</f>
        <v>7.76</v>
      </c>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10.5" customHeight="1" x14ac:dyDescent="0.25">
      <c r="A286" s="50" t="s">
        <v>54</v>
      </c>
      <c r="B286" s="51"/>
      <c r="C286" s="52" t="s">
        <v>61</v>
      </c>
      <c r="D286" s="54">
        <f>'Proposed Rates'!F27</f>
        <v>36.417099999999998</v>
      </c>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0.5" customHeight="1" x14ac:dyDescent="0.25">
      <c r="A287" s="50" t="s">
        <v>40</v>
      </c>
      <c r="B287" s="51"/>
      <c r="C287" s="52" t="s">
        <v>61</v>
      </c>
      <c r="D287" s="56">
        <f>'Proposed Rates'!F266</f>
        <v>1.8249999999999999E-2</v>
      </c>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0.5" hidden="1" customHeight="1" x14ac:dyDescent="0.25">
      <c r="A288" s="50" t="s">
        <v>42</v>
      </c>
      <c r="B288" s="51"/>
      <c r="C288" s="52" t="s">
        <v>61</v>
      </c>
      <c r="D288" s="54">
        <f>'Proposed Rates'!F43</f>
        <v>0</v>
      </c>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0.5" customHeight="1" x14ac:dyDescent="0.25">
      <c r="A289" s="50" t="s">
        <v>38</v>
      </c>
      <c r="B289" s="51"/>
      <c r="C289" s="52" t="s">
        <v>61</v>
      </c>
      <c r="D289" s="54">
        <f>'Proposed Rates'!F70</f>
        <v>-1.0395000000000001</v>
      </c>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0.5" hidden="1" customHeight="1" x14ac:dyDescent="0.25">
      <c r="A290" s="50" t="s">
        <v>43</v>
      </c>
      <c r="B290" s="51"/>
      <c r="C290" s="52" t="s">
        <v>41</v>
      </c>
      <c r="D290" s="54">
        <f>'Proposed Rates'!F148</f>
        <v>0</v>
      </c>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0.5" customHeight="1" x14ac:dyDescent="0.25">
      <c r="A291" s="50" t="s">
        <v>44</v>
      </c>
      <c r="B291" s="51"/>
      <c r="C291" s="52" t="s">
        <v>61</v>
      </c>
      <c r="D291" s="54">
        <f>'Proposed Rates'!F189</f>
        <v>3.7690000000000001</v>
      </c>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0.5" customHeight="1" x14ac:dyDescent="0.25">
      <c r="A292" s="77" t="s">
        <v>45</v>
      </c>
      <c r="B292" s="51"/>
      <c r="C292" s="78" t="s">
        <v>61</v>
      </c>
      <c r="D292" s="79">
        <f>'Proposed Rates'!F202</f>
        <v>2.1657000000000002</v>
      </c>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5.25" customHeight="1" x14ac:dyDescent="0.25">
      <c r="A293" s="77"/>
      <c r="B293" s="51"/>
      <c r="C293" s="78"/>
      <c r="D293" s="80"/>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5" customHeight="1" x14ac:dyDescent="0.25">
      <c r="A294" s="58" t="s">
        <v>46</v>
      </c>
      <c r="B294" s="51"/>
      <c r="C294" s="52"/>
      <c r="D294" s="57"/>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6.75" customHeight="1" x14ac:dyDescent="0.25">
      <c r="A295" s="47"/>
      <c r="B295" s="52"/>
      <c r="C295" s="52"/>
      <c r="D295" s="57"/>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0.5" customHeight="1" x14ac:dyDescent="0.25">
      <c r="A296" s="50" t="s">
        <v>47</v>
      </c>
      <c r="B296" s="51"/>
      <c r="C296" s="52" t="s">
        <v>41</v>
      </c>
      <c r="D296" s="54">
        <f>$D$34</f>
        <v>4.1000000000000003E-3</v>
      </c>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10.5" customHeight="1" x14ac:dyDescent="0.25">
      <c r="A297" s="50" t="s">
        <v>48</v>
      </c>
      <c r="B297" s="51"/>
      <c r="C297" s="52" t="s">
        <v>41</v>
      </c>
      <c r="D297" s="54">
        <f>'Proposed Rates'!F215-'2026'!D296</f>
        <v>3.9999999999999931E-4</v>
      </c>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0.5" customHeight="1" x14ac:dyDescent="0.25">
      <c r="A298" s="50" t="s">
        <v>49</v>
      </c>
      <c r="B298" s="51"/>
      <c r="C298" s="52" t="s">
        <v>41</v>
      </c>
      <c r="D298" s="54">
        <f>'Proposed Rates'!F228</f>
        <v>1.5E-3</v>
      </c>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0.5" customHeight="1" x14ac:dyDescent="0.25">
      <c r="A299" s="50" t="s">
        <v>50</v>
      </c>
      <c r="B299" s="51"/>
      <c r="C299" s="52" t="s">
        <v>36</v>
      </c>
      <c r="D299" s="55">
        <f>'Proposed Rates'!F242</f>
        <v>1.51</v>
      </c>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6" customHeight="1" x14ac:dyDescent="0.25">
      <c r="A300" s="50"/>
      <c r="B300" s="51"/>
      <c r="C300" s="52"/>
      <c r="D300" s="55"/>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23.25" customHeight="1" x14ac:dyDescent="0.25">
      <c r="A301" s="442" t="str">
        <f>$A$39</f>
        <v>Hydro Ottawa Limited</v>
      </c>
      <c r="B301" s="443"/>
      <c r="C301" s="443"/>
      <c r="D301" s="444"/>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8" customHeight="1" x14ac:dyDescent="0.25">
      <c r="A302" s="445" t="str">
        <f>$A$40</f>
        <v>PROPOSED - TARIFF OF RATES AND CHARGES</v>
      </c>
      <c r="B302" s="443"/>
      <c r="C302" s="443"/>
      <c r="D302" s="444"/>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15.75" customHeight="1" x14ac:dyDescent="0.25">
      <c r="A303" s="446" t="str">
        <f>$A$41</f>
        <v>Effective and Implementation Date January 1, 2026</v>
      </c>
      <c r="B303" s="443"/>
      <c r="C303" s="443"/>
      <c r="D303" s="444"/>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1.25" customHeight="1" x14ac:dyDescent="0.25">
      <c r="A304" s="447" t="str">
        <f>$A$42</f>
        <v>This schedule supersedes and replaces all previously</v>
      </c>
      <c r="B304" s="443"/>
      <c r="C304" s="443"/>
      <c r="D304" s="444"/>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1.25" customHeight="1" x14ac:dyDescent="0.25">
      <c r="A305" s="447" t="str">
        <f>$A$43</f>
        <v>approved schedules of Rates, Charges and Loss Factors</v>
      </c>
      <c r="B305" s="443"/>
      <c r="C305" s="443"/>
      <c r="D305" s="444"/>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1.25" customHeight="1" x14ac:dyDescent="0.25">
      <c r="A306" s="448" t="str">
        <f>$A$44</f>
        <v>EB-2024-0115</v>
      </c>
      <c r="B306" s="443"/>
      <c r="C306" s="443"/>
      <c r="D306" s="444"/>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8.75" customHeight="1" x14ac:dyDescent="0.3">
      <c r="A307" s="449" t="s">
        <v>82</v>
      </c>
      <c r="B307" s="443"/>
      <c r="C307" s="443"/>
      <c r="D307" s="444"/>
      <c r="E307" s="59"/>
      <c r="F307" s="59"/>
      <c r="G307" s="59"/>
      <c r="H307" s="59"/>
      <c r="I307" s="59"/>
      <c r="J307" s="59"/>
      <c r="K307" s="59"/>
      <c r="L307" s="59"/>
      <c r="M307" s="59"/>
      <c r="N307" s="59"/>
      <c r="O307" s="59"/>
      <c r="P307" s="59"/>
      <c r="Q307" s="59"/>
      <c r="R307" s="59"/>
      <c r="S307" s="59"/>
      <c r="T307" s="59"/>
      <c r="U307" s="59"/>
      <c r="V307" s="59"/>
      <c r="W307" s="59"/>
      <c r="X307" s="59"/>
      <c r="Y307" s="59"/>
      <c r="Z307" s="59"/>
    </row>
    <row r="308" spans="1:26" ht="60" customHeight="1" x14ac:dyDescent="0.25">
      <c r="A308" s="450" t="s">
        <v>83</v>
      </c>
      <c r="B308" s="443"/>
      <c r="C308" s="443"/>
      <c r="D308" s="444"/>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6.75" customHeight="1" x14ac:dyDescent="0.25">
      <c r="A309" s="42"/>
      <c r="B309" s="42"/>
      <c r="C309" s="42"/>
      <c r="D309" s="43"/>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ht="11.25" customHeight="1" x14ac:dyDescent="0.25">
      <c r="A310" s="451" t="s">
        <v>29</v>
      </c>
      <c r="B310" s="443"/>
      <c r="C310" s="443"/>
      <c r="D310" s="444"/>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6.75" customHeight="1" x14ac:dyDescent="0.25">
      <c r="A311" s="44"/>
      <c r="B311" s="45"/>
      <c r="C311" s="45"/>
      <c r="D311" s="46"/>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36" customHeight="1" x14ac:dyDescent="0.25">
      <c r="A312" s="450" t="s">
        <v>30</v>
      </c>
      <c r="B312" s="443"/>
      <c r="C312" s="443"/>
      <c r="D312" s="444"/>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6.75" customHeight="1" x14ac:dyDescent="0.25">
      <c r="A313" s="42"/>
      <c r="B313" s="42"/>
      <c r="C313" s="42"/>
      <c r="D313" s="43"/>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48" customHeight="1" x14ac:dyDescent="0.25">
      <c r="A314" s="450" t="s">
        <v>31</v>
      </c>
      <c r="B314" s="443"/>
      <c r="C314" s="443"/>
      <c r="D314" s="444"/>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6.75" customHeight="1" x14ac:dyDescent="0.25">
      <c r="A315" s="42"/>
      <c r="B315" s="42"/>
      <c r="C315" s="42"/>
      <c r="D315" s="43"/>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48" customHeight="1" x14ac:dyDescent="0.25">
      <c r="A316" s="450" t="s">
        <v>32</v>
      </c>
      <c r="B316" s="443"/>
      <c r="C316" s="443"/>
      <c r="D316" s="444"/>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6.75" customHeight="1" x14ac:dyDescent="0.25">
      <c r="A317" s="42"/>
      <c r="B317" s="42"/>
      <c r="C317" s="42"/>
      <c r="D317" s="43"/>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36" customHeight="1" x14ac:dyDescent="0.25">
      <c r="A318" s="450" t="s">
        <v>84</v>
      </c>
      <c r="B318" s="443"/>
      <c r="C318" s="443"/>
      <c r="D318" s="444"/>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6.75" customHeight="1" x14ac:dyDescent="0.25">
      <c r="A319" s="42"/>
      <c r="B319" s="42"/>
      <c r="C319" s="42"/>
      <c r="D319" s="43"/>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15" customHeight="1" x14ac:dyDescent="0.25">
      <c r="A320" s="58" t="s">
        <v>34</v>
      </c>
      <c r="B320" s="51"/>
      <c r="C320" s="51"/>
      <c r="D320" s="60"/>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6.75" customHeight="1" x14ac:dyDescent="0.25">
      <c r="A321" s="47"/>
      <c r="B321" s="48"/>
      <c r="C321" s="48"/>
      <c r="D321" s="49"/>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0.5" customHeight="1" x14ac:dyDescent="0.25">
      <c r="A322" s="50" t="s">
        <v>71</v>
      </c>
      <c r="B322" s="51"/>
      <c r="C322" s="52" t="s">
        <v>36</v>
      </c>
      <c r="D322" s="53">
        <f>'Proposed Rates'!F13</f>
        <v>1.28</v>
      </c>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10.5" customHeight="1" x14ac:dyDescent="0.25">
      <c r="A323" s="50" t="s">
        <v>54</v>
      </c>
      <c r="B323" s="51"/>
      <c r="C323" s="52" t="s">
        <v>61</v>
      </c>
      <c r="D323" s="54">
        <f>'Proposed Rates'!F26</f>
        <v>9.0220000000000002</v>
      </c>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0.5" customHeight="1" x14ac:dyDescent="0.25">
      <c r="A324" s="50" t="s">
        <v>40</v>
      </c>
      <c r="B324" s="51"/>
      <c r="C324" s="52" t="s">
        <v>61</v>
      </c>
      <c r="D324" s="56">
        <f>'Proposed Rates'!F265</f>
        <v>1.8630000000000001E-2</v>
      </c>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0.5" hidden="1" customHeight="1" x14ac:dyDescent="0.25">
      <c r="A325" s="50" t="s">
        <v>42</v>
      </c>
      <c r="B325" s="51"/>
      <c r="C325" s="52" t="s">
        <v>61</v>
      </c>
      <c r="D325" s="54">
        <f>'Proposed Rates'!F42</f>
        <v>0</v>
      </c>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0.5" customHeight="1" x14ac:dyDescent="0.25">
      <c r="A326" s="50" t="s">
        <v>38</v>
      </c>
      <c r="B326" s="51"/>
      <c r="C326" s="52" t="s">
        <v>61</v>
      </c>
      <c r="D326" s="54">
        <f>'Proposed Rates'!F69</f>
        <v>-0.3518</v>
      </c>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5.75" customHeight="1" x14ac:dyDescent="0.25">
      <c r="A327" s="61" t="s">
        <v>55</v>
      </c>
      <c r="B327" s="51"/>
      <c r="C327" s="52" t="s">
        <v>61</v>
      </c>
      <c r="D327" s="54">
        <f>'Proposed Rates'!F95</f>
        <v>-0.59819999999999995</v>
      </c>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0.5" hidden="1" customHeight="1" x14ac:dyDescent="0.25">
      <c r="A328" s="50" t="s">
        <v>43</v>
      </c>
      <c r="B328" s="51"/>
      <c r="C328" s="52" t="s">
        <v>41</v>
      </c>
      <c r="D328" s="54">
        <f>'Proposed Rates'!F147</f>
        <v>0</v>
      </c>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0.5" customHeight="1" x14ac:dyDescent="0.25">
      <c r="A329" s="50" t="s">
        <v>85</v>
      </c>
      <c r="B329" s="51"/>
      <c r="C329" s="52" t="s">
        <v>61</v>
      </c>
      <c r="D329" s="54">
        <f>'Proposed Rates'!F82</f>
        <v>4.8925000000000001</v>
      </c>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0.5" customHeight="1" x14ac:dyDescent="0.25">
      <c r="A330" s="50" t="s">
        <v>44</v>
      </c>
      <c r="B330" s="51"/>
      <c r="C330" s="52" t="s">
        <v>61</v>
      </c>
      <c r="D330" s="54">
        <f>'Proposed Rates'!F188</f>
        <v>3.7881999999999998</v>
      </c>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0.5" customHeight="1" x14ac:dyDescent="0.25">
      <c r="A331" s="50" t="s">
        <v>45</v>
      </c>
      <c r="B331" s="51"/>
      <c r="C331" s="52" t="s">
        <v>61</v>
      </c>
      <c r="D331" s="54">
        <f>'Proposed Rates'!F201</f>
        <v>2.2107000000000001</v>
      </c>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6.75" customHeight="1" x14ac:dyDescent="0.25">
      <c r="A332" s="52"/>
      <c r="B332" s="52"/>
      <c r="C332" s="52"/>
      <c r="D332" s="57"/>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15" customHeight="1" x14ac:dyDescent="0.25">
      <c r="A333" s="58" t="s">
        <v>46</v>
      </c>
      <c r="B333" s="51"/>
      <c r="C333" s="52"/>
      <c r="D333" s="57"/>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6.75" customHeight="1" x14ac:dyDescent="0.25">
      <c r="A334" s="47"/>
      <c r="B334" s="52"/>
      <c r="C334" s="52"/>
      <c r="D334" s="57"/>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10.5" customHeight="1" x14ac:dyDescent="0.25">
      <c r="A335" s="50" t="s">
        <v>47</v>
      </c>
      <c r="B335" s="51"/>
      <c r="C335" s="52" t="s">
        <v>41</v>
      </c>
      <c r="D335" s="54">
        <f>$D$34</f>
        <v>4.1000000000000003E-3</v>
      </c>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0.5" customHeight="1" x14ac:dyDescent="0.25">
      <c r="A336" s="50" t="s">
        <v>48</v>
      </c>
      <c r="B336" s="51"/>
      <c r="C336" s="52" t="s">
        <v>41</v>
      </c>
      <c r="D336" s="54">
        <f>'Proposed Rates'!F214-'2026'!D335</f>
        <v>3.9999999999999931E-4</v>
      </c>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0.5" customHeight="1" x14ac:dyDescent="0.25">
      <c r="A337" s="50" t="s">
        <v>49</v>
      </c>
      <c r="B337" s="51"/>
      <c r="C337" s="52" t="s">
        <v>41</v>
      </c>
      <c r="D337" s="54">
        <f>'Proposed Rates'!F227</f>
        <v>1.5E-3</v>
      </c>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0.5" customHeight="1" x14ac:dyDescent="0.25">
      <c r="A338" s="50" t="s">
        <v>50</v>
      </c>
      <c r="B338" s="51"/>
      <c r="C338" s="52" t="s">
        <v>36</v>
      </c>
      <c r="D338" s="55">
        <f>'Proposed Rates'!F241</f>
        <v>1.51</v>
      </c>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6.75" customHeight="1" x14ac:dyDescent="0.25">
      <c r="A339" s="50"/>
      <c r="B339" s="51"/>
      <c r="C339" s="52"/>
      <c r="D339" s="55"/>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23.25" customHeight="1" x14ac:dyDescent="0.25">
      <c r="A340" s="442" t="str">
        <f>$A$39</f>
        <v>Hydro Ottawa Limited</v>
      </c>
      <c r="B340" s="443"/>
      <c r="C340" s="443"/>
      <c r="D340" s="444"/>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18" customHeight="1" x14ac:dyDescent="0.25">
      <c r="A341" s="445" t="str">
        <f>$A$40</f>
        <v>PROPOSED - TARIFF OF RATES AND CHARGES</v>
      </c>
      <c r="B341" s="443"/>
      <c r="C341" s="443"/>
      <c r="D341" s="444"/>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5.75" customHeight="1" x14ac:dyDescent="0.25">
      <c r="A342" s="446" t="str">
        <f>$A$41</f>
        <v>Effective and Implementation Date January 1, 2026</v>
      </c>
      <c r="B342" s="443"/>
      <c r="C342" s="443"/>
      <c r="D342" s="444"/>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1.25" customHeight="1" x14ac:dyDescent="0.25">
      <c r="A343" s="447" t="str">
        <f>$A$42</f>
        <v>This schedule supersedes and replaces all previously</v>
      </c>
      <c r="B343" s="443"/>
      <c r="C343" s="443"/>
      <c r="D343" s="444"/>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1.25" customHeight="1" x14ac:dyDescent="0.25">
      <c r="A344" s="447" t="str">
        <f>$A$43</f>
        <v>approved schedules of Rates, Charges and Loss Factors</v>
      </c>
      <c r="B344" s="443"/>
      <c r="C344" s="443"/>
      <c r="D344" s="444"/>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1.25" customHeight="1" x14ac:dyDescent="0.25">
      <c r="A345" s="448" t="str">
        <f>$A$44</f>
        <v>EB-2024-0115</v>
      </c>
      <c r="B345" s="443"/>
      <c r="C345" s="443"/>
      <c r="D345" s="444"/>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38.25" customHeight="1" x14ac:dyDescent="0.3">
      <c r="A346" s="449" t="s">
        <v>86</v>
      </c>
      <c r="B346" s="443"/>
      <c r="C346" s="443"/>
      <c r="D346" s="444"/>
      <c r="E346" s="59"/>
      <c r="F346" s="59"/>
      <c r="G346" s="59"/>
      <c r="H346" s="59"/>
      <c r="I346" s="59"/>
      <c r="J346" s="59"/>
      <c r="K346" s="59"/>
      <c r="L346" s="59"/>
      <c r="M346" s="59"/>
      <c r="N346" s="59"/>
      <c r="O346" s="59"/>
      <c r="P346" s="59"/>
      <c r="Q346" s="59"/>
      <c r="R346" s="59"/>
      <c r="S346" s="59"/>
      <c r="T346" s="59"/>
      <c r="U346" s="59"/>
      <c r="V346" s="59"/>
      <c r="W346" s="59"/>
      <c r="X346" s="59"/>
      <c r="Y346" s="59"/>
      <c r="Z346" s="59"/>
    </row>
    <row r="347" spans="1:26" ht="36" customHeight="1" x14ac:dyDescent="0.25">
      <c r="A347" s="450" t="s">
        <v>87</v>
      </c>
      <c r="B347" s="443"/>
      <c r="C347" s="443"/>
      <c r="D347" s="444"/>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ht="6.75" customHeight="1" x14ac:dyDescent="0.25">
      <c r="A348" s="42"/>
      <c r="B348" s="42"/>
      <c r="C348" s="42"/>
      <c r="D348" s="43"/>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11.25" customHeight="1" x14ac:dyDescent="0.25">
      <c r="A349" s="451" t="s">
        <v>29</v>
      </c>
      <c r="B349" s="443"/>
      <c r="C349" s="443"/>
      <c r="D349" s="444"/>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6.75" customHeight="1" x14ac:dyDescent="0.25">
      <c r="A350" s="44"/>
      <c r="B350" s="45"/>
      <c r="C350" s="45"/>
      <c r="D350" s="46"/>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36" customHeight="1" x14ac:dyDescent="0.25">
      <c r="A351" s="450" t="s">
        <v>30</v>
      </c>
      <c r="B351" s="443"/>
      <c r="C351" s="443"/>
      <c r="D351" s="444"/>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6.75" customHeight="1" x14ac:dyDescent="0.25">
      <c r="A352" s="42"/>
      <c r="B352" s="42"/>
      <c r="C352" s="42"/>
      <c r="D352" s="43"/>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48" customHeight="1" x14ac:dyDescent="0.25">
      <c r="A353" s="450" t="s">
        <v>31</v>
      </c>
      <c r="B353" s="443"/>
      <c r="C353" s="443"/>
      <c r="D353" s="444"/>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6.75" customHeight="1" x14ac:dyDescent="0.25">
      <c r="A354" s="42"/>
      <c r="B354" s="42"/>
      <c r="C354" s="42"/>
      <c r="D354" s="43"/>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24" customHeight="1" x14ac:dyDescent="0.25">
      <c r="A355" s="450" t="s">
        <v>88</v>
      </c>
      <c r="B355" s="443"/>
      <c r="C355" s="443"/>
      <c r="D355" s="444"/>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6.75" customHeight="1" x14ac:dyDescent="0.25">
      <c r="A356" s="42"/>
      <c r="B356" s="42"/>
      <c r="C356" s="42"/>
      <c r="D356" s="43"/>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36" customHeight="1" x14ac:dyDescent="0.25">
      <c r="A357" s="450" t="s">
        <v>84</v>
      </c>
      <c r="B357" s="443"/>
      <c r="C357" s="443"/>
      <c r="D357" s="444"/>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6.75" customHeight="1" x14ac:dyDescent="0.25">
      <c r="A358" s="42"/>
      <c r="B358" s="42"/>
      <c r="C358" s="42"/>
      <c r="D358" s="43"/>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15" customHeight="1" x14ac:dyDescent="0.25">
      <c r="A359" s="452" t="s">
        <v>34</v>
      </c>
      <c r="B359" s="443"/>
      <c r="C359" s="443"/>
      <c r="D359" s="444"/>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6.75" customHeight="1" x14ac:dyDescent="0.25">
      <c r="A360" s="47"/>
      <c r="B360" s="48"/>
      <c r="C360" s="48"/>
      <c r="D360" s="49"/>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11.25" customHeight="1" x14ac:dyDescent="0.25">
      <c r="A361" s="50" t="s">
        <v>35</v>
      </c>
      <c r="B361" s="51"/>
      <c r="C361" s="52" t="s">
        <v>36</v>
      </c>
      <c r="D361" s="81">
        <f>'Proposed Rates'!F369</f>
        <v>11</v>
      </c>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5.25" customHeight="1" x14ac:dyDescent="0.25">
      <c r="A362" s="64"/>
      <c r="B362" s="51"/>
      <c r="C362" s="65"/>
      <c r="D362" s="81"/>
      <c r="E362" s="66"/>
      <c r="F362" s="66"/>
      <c r="G362" s="66"/>
      <c r="H362" s="66"/>
      <c r="I362" s="66"/>
      <c r="J362" s="66"/>
      <c r="K362" s="66"/>
      <c r="L362" s="66"/>
      <c r="M362" s="66"/>
      <c r="N362" s="66"/>
      <c r="O362" s="66"/>
      <c r="P362" s="66"/>
      <c r="Q362" s="66"/>
      <c r="R362" s="66"/>
      <c r="S362" s="66"/>
      <c r="T362" s="66"/>
      <c r="U362" s="66"/>
      <c r="V362" s="66"/>
      <c r="W362" s="66"/>
      <c r="X362" s="66"/>
      <c r="Y362" s="66"/>
      <c r="Z362" s="66"/>
    </row>
    <row r="363" spans="1:26" ht="23.25" customHeight="1" x14ac:dyDescent="0.25">
      <c r="A363" s="442" t="str">
        <f>$A$39</f>
        <v>Hydro Ottawa Limited</v>
      </c>
      <c r="B363" s="443"/>
      <c r="C363" s="443"/>
      <c r="D363" s="444"/>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18" customHeight="1" x14ac:dyDescent="0.25">
      <c r="A364" s="445" t="str">
        <f>$A$40</f>
        <v>PROPOSED - TARIFF OF RATES AND CHARGES</v>
      </c>
      <c r="B364" s="443"/>
      <c r="C364" s="443"/>
      <c r="D364" s="444"/>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5.75" customHeight="1" x14ac:dyDescent="0.25">
      <c r="A365" s="446" t="str">
        <f>$A$41</f>
        <v>Effective and Implementation Date January 1, 2026</v>
      </c>
      <c r="B365" s="443"/>
      <c r="C365" s="443"/>
      <c r="D365" s="444"/>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1.25" customHeight="1" x14ac:dyDescent="0.25">
      <c r="A366" s="447" t="str">
        <f>$A$42</f>
        <v>This schedule supersedes and replaces all previously</v>
      </c>
      <c r="B366" s="443"/>
      <c r="C366" s="443"/>
      <c r="D366" s="444"/>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1.25" customHeight="1" x14ac:dyDescent="0.25">
      <c r="A367" s="447" t="str">
        <f>$A$43</f>
        <v>approved schedules of Rates, Charges and Loss Factors</v>
      </c>
      <c r="B367" s="443"/>
      <c r="C367" s="443"/>
      <c r="D367" s="444"/>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1.25" customHeight="1" x14ac:dyDescent="0.25">
      <c r="A368" s="448" t="str">
        <f>$A$44</f>
        <v>EB-2024-0115</v>
      </c>
      <c r="B368" s="443"/>
      <c r="C368" s="443"/>
      <c r="D368" s="444"/>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18.75" customHeight="1" x14ac:dyDescent="0.3">
      <c r="A369" s="449" t="s">
        <v>89</v>
      </c>
      <c r="B369" s="443"/>
      <c r="C369" s="443"/>
      <c r="D369" s="444"/>
      <c r="E369" s="59"/>
      <c r="F369" s="59"/>
      <c r="G369" s="59"/>
      <c r="H369" s="59"/>
      <c r="I369" s="59"/>
      <c r="J369" s="59"/>
      <c r="K369" s="59"/>
      <c r="L369" s="59"/>
      <c r="M369" s="59"/>
      <c r="N369" s="59"/>
      <c r="O369" s="59"/>
      <c r="P369" s="59"/>
      <c r="Q369" s="59"/>
      <c r="R369" s="59"/>
      <c r="S369" s="59"/>
      <c r="T369" s="59"/>
      <c r="U369" s="59"/>
      <c r="V369" s="59"/>
      <c r="W369" s="59"/>
      <c r="X369" s="59"/>
      <c r="Y369" s="59"/>
      <c r="Z369" s="59"/>
    </row>
    <row r="370" spans="1:26" ht="36" customHeight="1" x14ac:dyDescent="0.25">
      <c r="A370" s="450" t="s">
        <v>90</v>
      </c>
      <c r="B370" s="443"/>
      <c r="C370" s="443"/>
      <c r="D370" s="444"/>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ht="6.75" customHeight="1" x14ac:dyDescent="0.25">
      <c r="A371" s="42"/>
      <c r="B371" s="42"/>
      <c r="C371" s="42"/>
      <c r="D371" s="43"/>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11.25" customHeight="1" x14ac:dyDescent="0.25">
      <c r="A372" s="451" t="s">
        <v>29</v>
      </c>
      <c r="B372" s="443"/>
      <c r="C372" s="443"/>
      <c r="D372" s="444"/>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6.75" customHeight="1" x14ac:dyDescent="0.25">
      <c r="A373" s="44"/>
      <c r="B373" s="45"/>
      <c r="C373" s="45"/>
      <c r="D373" s="46"/>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36" customHeight="1" x14ac:dyDescent="0.25">
      <c r="A374" s="450" t="s">
        <v>30</v>
      </c>
      <c r="B374" s="443"/>
      <c r="C374" s="443"/>
      <c r="D374" s="444"/>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6.75" customHeight="1" x14ac:dyDescent="0.25">
      <c r="A375" s="42"/>
      <c r="B375" s="42"/>
      <c r="C375" s="42"/>
      <c r="D375" s="43"/>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48" customHeight="1" x14ac:dyDescent="0.25">
      <c r="A376" s="450" t="s">
        <v>31</v>
      </c>
      <c r="B376" s="443"/>
      <c r="C376" s="443"/>
      <c r="D376" s="444"/>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6.75" customHeight="1" x14ac:dyDescent="0.25">
      <c r="A377" s="42"/>
      <c r="B377" s="42"/>
      <c r="C377" s="42"/>
      <c r="D377" s="43"/>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24" customHeight="1" x14ac:dyDescent="0.25">
      <c r="A378" s="450" t="s">
        <v>88</v>
      </c>
      <c r="B378" s="443"/>
      <c r="C378" s="443"/>
      <c r="D378" s="444"/>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6.75" customHeight="1" x14ac:dyDescent="0.25">
      <c r="A379" s="42"/>
      <c r="B379" s="42"/>
      <c r="C379" s="42"/>
      <c r="D379" s="43"/>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36" customHeight="1" x14ac:dyDescent="0.25">
      <c r="A380" s="450" t="s">
        <v>84</v>
      </c>
      <c r="B380" s="443"/>
      <c r="C380" s="443"/>
      <c r="D380" s="444"/>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6.75" customHeight="1" x14ac:dyDescent="0.25">
      <c r="A381" s="42"/>
      <c r="B381" s="42"/>
      <c r="C381" s="42"/>
      <c r="D381" s="43"/>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15" customHeight="1" x14ac:dyDescent="0.25">
      <c r="A382" s="452" t="s">
        <v>34</v>
      </c>
      <c r="B382" s="443"/>
      <c r="C382" s="443"/>
      <c r="D382" s="444"/>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6.75" customHeight="1" x14ac:dyDescent="0.25">
      <c r="A383" s="47"/>
      <c r="B383" s="48"/>
      <c r="C383" s="48"/>
      <c r="D383" s="49"/>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11.25" customHeight="1" x14ac:dyDescent="0.25">
      <c r="A384" s="50" t="s">
        <v>35</v>
      </c>
      <c r="B384" s="51"/>
      <c r="C384" s="52" t="s">
        <v>36</v>
      </c>
      <c r="D384" s="81">
        <f>'Proposed Rates'!F370</f>
        <v>87</v>
      </c>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6" customHeight="1" x14ac:dyDescent="0.25">
      <c r="A385" s="64"/>
      <c r="B385" s="51"/>
      <c r="C385" s="65"/>
      <c r="D385" s="81"/>
      <c r="E385" s="66"/>
      <c r="F385" s="66"/>
      <c r="G385" s="66"/>
      <c r="H385" s="66"/>
      <c r="I385" s="66"/>
      <c r="J385" s="66"/>
      <c r="K385" s="66"/>
      <c r="L385" s="66"/>
      <c r="M385" s="66"/>
      <c r="N385" s="66"/>
      <c r="O385" s="66"/>
      <c r="P385" s="66"/>
      <c r="Q385" s="66"/>
      <c r="R385" s="66"/>
      <c r="S385" s="66"/>
      <c r="T385" s="66"/>
      <c r="U385" s="66"/>
      <c r="V385" s="66"/>
      <c r="W385" s="66"/>
      <c r="X385" s="66"/>
      <c r="Y385" s="66"/>
      <c r="Z385" s="66"/>
    </row>
    <row r="386" spans="1:26" ht="23.25" customHeight="1" x14ac:dyDescent="0.25">
      <c r="A386" s="442" t="str">
        <f>$A$39</f>
        <v>Hydro Ottawa Limited</v>
      </c>
      <c r="B386" s="443"/>
      <c r="C386" s="443"/>
      <c r="D386" s="444"/>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18" customHeight="1" x14ac:dyDescent="0.25">
      <c r="A387" s="445" t="str">
        <f>$A$40</f>
        <v>PROPOSED - TARIFF OF RATES AND CHARGES</v>
      </c>
      <c r="B387" s="443"/>
      <c r="C387" s="443"/>
      <c r="D387" s="444"/>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5.75" customHeight="1" x14ac:dyDescent="0.25">
      <c r="A388" s="446" t="str">
        <f>$A$41</f>
        <v>Effective and Implementation Date January 1, 2026</v>
      </c>
      <c r="B388" s="443"/>
      <c r="C388" s="443"/>
      <c r="D388" s="444"/>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1.25" customHeight="1" x14ac:dyDescent="0.25">
      <c r="A389" s="447" t="str">
        <f>$A$42</f>
        <v>This schedule supersedes and replaces all previously</v>
      </c>
      <c r="B389" s="443"/>
      <c r="C389" s="443"/>
      <c r="D389" s="444"/>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1.25" customHeight="1" x14ac:dyDescent="0.25">
      <c r="A390" s="447" t="str">
        <f>$A$43</f>
        <v>approved schedules of Rates, Charges and Loss Factors</v>
      </c>
      <c r="B390" s="443"/>
      <c r="C390" s="443"/>
      <c r="D390" s="444"/>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11.25" customHeight="1" x14ac:dyDescent="0.25">
      <c r="A391" s="448" t="str">
        <f>$A$44</f>
        <v>EB-2024-0115</v>
      </c>
      <c r="B391" s="443"/>
      <c r="C391" s="443"/>
      <c r="D391" s="444"/>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18.75" customHeight="1" x14ac:dyDescent="0.3">
      <c r="A392" s="449" t="s">
        <v>91</v>
      </c>
      <c r="B392" s="443"/>
      <c r="C392" s="443"/>
      <c r="D392" s="444"/>
      <c r="E392" s="59"/>
      <c r="F392" s="59"/>
      <c r="G392" s="59"/>
      <c r="H392" s="59"/>
      <c r="I392" s="59"/>
      <c r="J392" s="59"/>
      <c r="K392" s="59"/>
      <c r="L392" s="59"/>
      <c r="M392" s="59"/>
      <c r="N392" s="59"/>
      <c r="O392" s="59"/>
      <c r="P392" s="59"/>
      <c r="Q392" s="59"/>
      <c r="R392" s="59"/>
      <c r="S392" s="59"/>
      <c r="T392" s="59"/>
      <c r="U392" s="59"/>
      <c r="V392" s="59"/>
      <c r="W392" s="59"/>
      <c r="X392" s="59"/>
      <c r="Y392" s="59"/>
      <c r="Z392" s="59"/>
    </row>
    <row r="393" spans="1:26" ht="36" customHeight="1" x14ac:dyDescent="0.25">
      <c r="A393" s="450" t="s">
        <v>92</v>
      </c>
      <c r="B393" s="443"/>
      <c r="C393" s="443"/>
      <c r="D393" s="444"/>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ht="6.75" customHeight="1" x14ac:dyDescent="0.25">
      <c r="A394" s="42"/>
      <c r="B394" s="42"/>
      <c r="C394" s="42"/>
      <c r="D394" s="43"/>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11.25" customHeight="1" x14ac:dyDescent="0.25">
      <c r="A395" s="451" t="s">
        <v>29</v>
      </c>
      <c r="B395" s="443"/>
      <c r="C395" s="443"/>
      <c r="D395" s="444"/>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6.75" customHeight="1" x14ac:dyDescent="0.25">
      <c r="A396" s="44"/>
      <c r="B396" s="45"/>
      <c r="C396" s="45"/>
      <c r="D396" s="46"/>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36" customHeight="1" x14ac:dyDescent="0.25">
      <c r="A397" s="450" t="s">
        <v>30</v>
      </c>
      <c r="B397" s="443"/>
      <c r="C397" s="443"/>
      <c r="D397" s="444"/>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6.75" customHeight="1" x14ac:dyDescent="0.25">
      <c r="A398" s="42"/>
      <c r="B398" s="42"/>
      <c r="C398" s="42"/>
      <c r="D398" s="43"/>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48" customHeight="1" x14ac:dyDescent="0.25">
      <c r="A399" s="450" t="s">
        <v>31</v>
      </c>
      <c r="B399" s="443"/>
      <c r="C399" s="443"/>
      <c r="D399" s="444"/>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6.75" customHeight="1" x14ac:dyDescent="0.25">
      <c r="A400" s="42"/>
      <c r="B400" s="42"/>
      <c r="C400" s="42"/>
      <c r="D400" s="43"/>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24" customHeight="1" x14ac:dyDescent="0.25">
      <c r="A401" s="450" t="s">
        <v>88</v>
      </c>
      <c r="B401" s="443"/>
      <c r="C401" s="443"/>
      <c r="D401" s="444"/>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6.75" customHeight="1" x14ac:dyDescent="0.25">
      <c r="A402" s="42"/>
      <c r="B402" s="42"/>
      <c r="C402" s="42"/>
      <c r="D402" s="43"/>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36" customHeight="1" x14ac:dyDescent="0.25">
      <c r="A403" s="450" t="s">
        <v>84</v>
      </c>
      <c r="B403" s="443"/>
      <c r="C403" s="443"/>
      <c r="D403" s="444"/>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6.75" customHeight="1" x14ac:dyDescent="0.25">
      <c r="A404" s="42"/>
      <c r="B404" s="42"/>
      <c r="C404" s="42"/>
      <c r="D404" s="43"/>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15" customHeight="1" x14ac:dyDescent="0.25">
      <c r="A405" s="452" t="s">
        <v>34</v>
      </c>
      <c r="B405" s="443"/>
      <c r="C405" s="443"/>
      <c r="D405" s="444"/>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6.75" customHeight="1" x14ac:dyDescent="0.25">
      <c r="A406" s="47"/>
      <c r="B406" s="48"/>
      <c r="C406" s="48"/>
      <c r="D406" s="49"/>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11.25" customHeight="1" x14ac:dyDescent="0.25">
      <c r="A407" s="50" t="s">
        <v>35</v>
      </c>
      <c r="B407" s="51"/>
      <c r="C407" s="52" t="s">
        <v>36</v>
      </c>
      <c r="D407" s="81">
        <f>'Proposed Rates'!F371</f>
        <v>266</v>
      </c>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6.75" customHeight="1" x14ac:dyDescent="0.25">
      <c r="A408" s="82"/>
      <c r="B408" s="73"/>
      <c r="C408" s="52"/>
      <c r="D408" s="57"/>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8" customHeight="1" x14ac:dyDescent="0.25">
      <c r="A409" s="83" t="s">
        <v>93</v>
      </c>
      <c r="B409" s="84"/>
      <c r="C409" s="84"/>
      <c r="D409" s="60"/>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11.25" customHeight="1" x14ac:dyDescent="0.25">
      <c r="A410" s="50" t="s">
        <v>94</v>
      </c>
      <c r="B410" s="51"/>
      <c r="C410" s="85" t="s">
        <v>95</v>
      </c>
      <c r="D410" s="57">
        <v>-1</v>
      </c>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5.25" customHeight="1" x14ac:dyDescent="0.25">
      <c r="A411" s="50"/>
      <c r="B411" s="51"/>
      <c r="C411" s="85"/>
      <c r="D411" s="57"/>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23.25" customHeight="1" x14ac:dyDescent="0.25">
      <c r="A412" s="442" t="str">
        <f>$A$39</f>
        <v>Hydro Ottawa Limited</v>
      </c>
      <c r="B412" s="443"/>
      <c r="C412" s="443"/>
      <c r="D412" s="444"/>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8" customHeight="1" x14ac:dyDescent="0.25">
      <c r="A413" s="445" t="str">
        <f>$A$40</f>
        <v>PROPOSED - TARIFF OF RATES AND CHARGES</v>
      </c>
      <c r="B413" s="443"/>
      <c r="C413" s="443"/>
      <c r="D413" s="444"/>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5.75" customHeight="1" x14ac:dyDescent="0.25">
      <c r="A414" s="446" t="str">
        <f>$A$41</f>
        <v>Effective and Implementation Date January 1, 2026</v>
      </c>
      <c r="B414" s="443"/>
      <c r="C414" s="443"/>
      <c r="D414" s="444"/>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11.25" customHeight="1" x14ac:dyDescent="0.25">
      <c r="A415" s="447" t="str">
        <f>$A$42</f>
        <v>This schedule supersedes and replaces all previously</v>
      </c>
      <c r="B415" s="443"/>
      <c r="C415" s="443"/>
      <c r="D415" s="444"/>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1.25" customHeight="1" x14ac:dyDescent="0.25">
      <c r="A416" s="447" t="str">
        <f>$A$43</f>
        <v>approved schedules of Rates, Charges and Loss Factors</v>
      </c>
      <c r="B416" s="443"/>
      <c r="C416" s="443"/>
      <c r="D416" s="444"/>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ht="11.25" customHeight="1" x14ac:dyDescent="0.25">
      <c r="A417" s="448" t="str">
        <f>$A$44</f>
        <v>EB-2024-0115</v>
      </c>
      <c r="B417" s="443"/>
      <c r="C417" s="443"/>
      <c r="D417" s="444"/>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18" customHeight="1" x14ac:dyDescent="0.25">
      <c r="A418" s="83" t="s">
        <v>96</v>
      </c>
      <c r="B418" s="84"/>
      <c r="C418" s="84"/>
      <c r="D418" s="60"/>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6.75" customHeight="1" x14ac:dyDescent="0.25">
      <c r="A419" s="83"/>
      <c r="B419" s="84"/>
      <c r="C419" s="84"/>
      <c r="D419" s="60"/>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11.25" customHeight="1" x14ac:dyDescent="0.25">
      <c r="A420" s="454" t="s">
        <v>29</v>
      </c>
      <c r="B420" s="443"/>
      <c r="C420" s="443"/>
      <c r="D420" s="444"/>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6.75" customHeight="1" x14ac:dyDescent="0.25">
      <c r="A421" s="86"/>
      <c r="B421" s="42"/>
      <c r="C421" s="42"/>
      <c r="D421" s="43"/>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36" customHeight="1" x14ac:dyDescent="0.25">
      <c r="A422" s="450" t="s">
        <v>30</v>
      </c>
      <c r="B422" s="443"/>
      <c r="C422" s="443"/>
      <c r="D422" s="444"/>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6.75" customHeight="1" x14ac:dyDescent="0.25">
      <c r="A423" s="42"/>
      <c r="B423" s="42"/>
      <c r="C423" s="42"/>
      <c r="D423" s="43"/>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48" customHeight="1" x14ac:dyDescent="0.25">
      <c r="A424" s="450" t="s">
        <v>97</v>
      </c>
      <c r="B424" s="443"/>
      <c r="C424" s="443"/>
      <c r="D424" s="444"/>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6.75" customHeight="1" x14ac:dyDescent="0.25">
      <c r="A425" s="42"/>
      <c r="B425" s="42"/>
      <c r="C425" s="42"/>
      <c r="D425" s="43"/>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36" customHeight="1" x14ac:dyDescent="0.25">
      <c r="A426" s="450" t="s">
        <v>33</v>
      </c>
      <c r="B426" s="443"/>
      <c r="C426" s="443"/>
      <c r="D426" s="444"/>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6.75" customHeight="1" x14ac:dyDescent="0.25">
      <c r="A427" s="42"/>
      <c r="B427" s="42"/>
      <c r="C427" s="42"/>
      <c r="D427" s="43"/>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15" customHeight="1" x14ac:dyDescent="0.25">
      <c r="A428" s="87" t="s">
        <v>98</v>
      </c>
      <c r="B428" s="84"/>
      <c r="C428" s="84"/>
      <c r="D428" s="60"/>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2" customHeight="1" x14ac:dyDescent="0.25">
      <c r="A429" s="50" t="s">
        <v>99</v>
      </c>
      <c r="B429" s="51"/>
      <c r="C429" s="52" t="s">
        <v>36</v>
      </c>
      <c r="D429" s="88">
        <f>'Proposed Rates'!F319</f>
        <v>0</v>
      </c>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12" customHeight="1" x14ac:dyDescent="0.25">
      <c r="A430" s="52" t="s">
        <v>100</v>
      </c>
      <c r="B430" s="52"/>
      <c r="C430" s="52" t="s">
        <v>36</v>
      </c>
      <c r="D430" s="88">
        <f>'Proposed Rates'!F320</f>
        <v>30</v>
      </c>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2" customHeight="1" x14ac:dyDescent="0.25">
      <c r="A431" s="50" t="s">
        <v>101</v>
      </c>
      <c r="B431" s="51"/>
      <c r="C431" s="52" t="s">
        <v>36</v>
      </c>
      <c r="D431" s="88">
        <f>'Proposed Rates'!F321</f>
        <v>7</v>
      </c>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12" customHeight="1" x14ac:dyDescent="0.25">
      <c r="A432" s="50" t="s">
        <v>102</v>
      </c>
      <c r="B432" s="51"/>
      <c r="C432" s="52" t="s">
        <v>36</v>
      </c>
      <c r="D432" s="88">
        <f>'Proposed Rates'!F322</f>
        <v>141</v>
      </c>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2" customHeight="1" x14ac:dyDescent="0.25">
      <c r="A433" s="50" t="s">
        <v>103</v>
      </c>
      <c r="B433" s="51"/>
      <c r="C433" s="52" t="s">
        <v>36</v>
      </c>
      <c r="D433" s="88">
        <f>'Proposed Rates'!F323</f>
        <v>20</v>
      </c>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2" customHeight="1" x14ac:dyDescent="0.25">
      <c r="A434" s="50" t="s">
        <v>104</v>
      </c>
      <c r="B434" s="51"/>
      <c r="C434" s="52" t="s">
        <v>36</v>
      </c>
      <c r="D434" s="88">
        <f>'Proposed Rates'!F324</f>
        <v>25</v>
      </c>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2" customHeight="1" x14ac:dyDescent="0.25">
      <c r="A435" s="50" t="s">
        <v>105</v>
      </c>
      <c r="B435" s="51"/>
      <c r="C435" s="52" t="s">
        <v>36</v>
      </c>
      <c r="D435" s="88">
        <f>'Proposed Rates'!F325</f>
        <v>10</v>
      </c>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12" customHeight="1" x14ac:dyDescent="0.25">
      <c r="A436" s="50" t="s">
        <v>106</v>
      </c>
      <c r="B436" s="51"/>
      <c r="C436" s="52" t="s">
        <v>36</v>
      </c>
      <c r="D436" s="88">
        <f>'Proposed Rates'!F328</f>
        <v>366</v>
      </c>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2" customHeight="1" x14ac:dyDescent="0.25">
      <c r="A437" s="50" t="s">
        <v>107</v>
      </c>
      <c r="B437" s="51"/>
      <c r="C437" s="52" t="s">
        <v>36</v>
      </c>
      <c r="D437" s="88">
        <f>'Proposed Rates'!F329</f>
        <v>322</v>
      </c>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6.75" customHeight="1" x14ac:dyDescent="0.25">
      <c r="A438" s="52"/>
      <c r="B438" s="52"/>
      <c r="C438" s="52"/>
      <c r="D438" s="57"/>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5" customHeight="1" x14ac:dyDescent="0.25">
      <c r="A439" s="87" t="s">
        <v>108</v>
      </c>
      <c r="B439" s="84"/>
      <c r="C439" s="78"/>
      <c r="D439" s="80"/>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2" customHeight="1" x14ac:dyDescent="0.25">
      <c r="A440" s="50" t="s">
        <v>109</v>
      </c>
      <c r="B440" s="51"/>
      <c r="C440" s="52" t="s">
        <v>95</v>
      </c>
      <c r="D440" s="89">
        <f>'Proposed Rates'!F332</f>
        <v>1.5</v>
      </c>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2" customHeight="1" x14ac:dyDescent="0.25">
      <c r="A441" s="50" t="s">
        <v>110</v>
      </c>
      <c r="B441" s="51"/>
      <c r="C441" s="52" t="s">
        <v>36</v>
      </c>
      <c r="D441" s="88">
        <f>'Proposed Rates'!F333</f>
        <v>70</v>
      </c>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2" customHeight="1" x14ac:dyDescent="0.25">
      <c r="A442" s="50" t="s">
        <v>111</v>
      </c>
      <c r="B442" s="51"/>
      <c r="C442" s="52" t="s">
        <v>36</v>
      </c>
      <c r="D442" s="88">
        <f>'Proposed Rates'!F334</f>
        <v>94</v>
      </c>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12" customHeight="1" x14ac:dyDescent="0.25">
      <c r="A443" s="50" t="s">
        <v>112</v>
      </c>
      <c r="B443" s="51"/>
      <c r="C443" s="52" t="s">
        <v>36</v>
      </c>
      <c r="D443" s="88">
        <f>'Proposed Rates'!F335</f>
        <v>318</v>
      </c>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2" customHeight="1" x14ac:dyDescent="0.25">
      <c r="A444" s="50" t="s">
        <v>113</v>
      </c>
      <c r="B444" s="51"/>
      <c r="C444" s="52" t="s">
        <v>36</v>
      </c>
      <c r="D444" s="88">
        <f>'Proposed Rates'!F336</f>
        <v>480</v>
      </c>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6.75" customHeight="1" x14ac:dyDescent="0.25">
      <c r="A445" s="52"/>
      <c r="B445" s="52"/>
      <c r="C445" s="52"/>
      <c r="D445" s="57"/>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15" customHeight="1" x14ac:dyDescent="0.25">
      <c r="A446" s="87" t="s">
        <v>114</v>
      </c>
      <c r="B446" s="84"/>
      <c r="C446" s="78"/>
      <c r="D446" s="57"/>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12" customHeight="1" x14ac:dyDescent="0.25">
      <c r="A447" s="50" t="s">
        <v>115</v>
      </c>
      <c r="B447" s="51"/>
      <c r="C447" s="52" t="s">
        <v>36</v>
      </c>
      <c r="D447" s="88">
        <f>'Proposed Rates'!F339</f>
        <v>1079</v>
      </c>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12" customHeight="1" x14ac:dyDescent="0.25">
      <c r="A448" s="50" t="s">
        <v>116</v>
      </c>
      <c r="B448" s="51"/>
      <c r="C448" s="52" t="s">
        <v>36</v>
      </c>
      <c r="D448" s="88">
        <f>'Proposed Rates'!F340</f>
        <v>1422</v>
      </c>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12" customHeight="1" x14ac:dyDescent="0.25">
      <c r="A449" s="50" t="s">
        <v>117</v>
      </c>
      <c r="B449" s="51"/>
      <c r="C449" s="52" t="s">
        <v>36</v>
      </c>
      <c r="D449" s="88">
        <f>'Proposed Rates'!F341</f>
        <v>5010</v>
      </c>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12" customHeight="1" x14ac:dyDescent="0.25">
      <c r="A450" s="50" t="s">
        <v>118</v>
      </c>
      <c r="B450" s="51"/>
      <c r="C450" s="52" t="s">
        <v>36</v>
      </c>
      <c r="D450" s="88">
        <f>'Proposed Rates'!F342</f>
        <v>39.14</v>
      </c>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12" customHeight="1" x14ac:dyDescent="0.25">
      <c r="A451" s="50" t="s">
        <v>119</v>
      </c>
      <c r="B451" s="51"/>
      <c r="C451" s="52"/>
      <c r="D451" s="57" t="str">
        <f>'Proposed Rates'!F343</f>
        <v>Per Attached Table</v>
      </c>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2" customHeight="1" x14ac:dyDescent="0.25">
      <c r="A452" s="50" t="s">
        <v>120</v>
      </c>
      <c r="B452" s="51"/>
      <c r="C452" s="52" t="s">
        <v>36</v>
      </c>
      <c r="D452" s="88">
        <f>'Proposed Rates'!F344</f>
        <v>165</v>
      </c>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1.25" customHeight="1" x14ac:dyDescent="0.25">
      <c r="A453" s="455"/>
      <c r="B453" s="444"/>
      <c r="C453" s="52"/>
      <c r="D453" s="57"/>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23.25" customHeight="1" x14ac:dyDescent="0.25">
      <c r="A454" s="442" t="str">
        <f>$A$39</f>
        <v>Hydro Ottawa Limited</v>
      </c>
      <c r="B454" s="443"/>
      <c r="C454" s="443"/>
      <c r="D454" s="444"/>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8" customHeight="1" x14ac:dyDescent="0.25">
      <c r="A455" s="445" t="str">
        <f>$A$40</f>
        <v>PROPOSED - TARIFF OF RATES AND CHARGES</v>
      </c>
      <c r="B455" s="443"/>
      <c r="C455" s="443"/>
      <c r="D455" s="444"/>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5.75" customHeight="1" x14ac:dyDescent="0.25">
      <c r="A456" s="446" t="str">
        <f>$A$41</f>
        <v>Effective and Implementation Date January 1, 2026</v>
      </c>
      <c r="B456" s="443"/>
      <c r="C456" s="443"/>
      <c r="D456" s="444"/>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1.25" customHeight="1" x14ac:dyDescent="0.25">
      <c r="A457" s="447" t="str">
        <f>$A$42</f>
        <v>This schedule supersedes and replaces all previously</v>
      </c>
      <c r="B457" s="443"/>
      <c r="C457" s="443"/>
      <c r="D457" s="444"/>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1.25" customHeight="1" x14ac:dyDescent="0.25">
      <c r="A458" s="447" t="str">
        <f>$A$43</f>
        <v>approved schedules of Rates, Charges and Loss Factors</v>
      </c>
      <c r="B458" s="443"/>
      <c r="C458" s="443"/>
      <c r="D458" s="444"/>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1.25" customHeight="1" x14ac:dyDescent="0.25">
      <c r="A459" s="448" t="str">
        <f>$A$44</f>
        <v>EB-2024-0115</v>
      </c>
      <c r="B459" s="443"/>
      <c r="C459" s="443"/>
      <c r="D459" s="444"/>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8" customHeight="1" x14ac:dyDescent="0.25">
      <c r="A460" s="83" t="s">
        <v>121</v>
      </c>
      <c r="B460" s="84"/>
      <c r="C460" s="84"/>
      <c r="D460" s="60"/>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6.75" customHeight="1" x14ac:dyDescent="0.25">
      <c r="A461" s="83"/>
      <c r="B461" s="84"/>
      <c r="C461" s="84"/>
      <c r="D461" s="60"/>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36" customHeight="1" x14ac:dyDescent="0.25">
      <c r="A462" s="450" t="s">
        <v>122</v>
      </c>
      <c r="B462" s="443"/>
      <c r="C462" s="443"/>
      <c r="D462" s="444"/>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6.75" customHeight="1" x14ac:dyDescent="0.25">
      <c r="A463" s="42"/>
      <c r="B463" s="42"/>
      <c r="C463" s="42"/>
      <c r="D463" s="43"/>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48" customHeight="1" x14ac:dyDescent="0.25">
      <c r="A464" s="450" t="s">
        <v>31</v>
      </c>
      <c r="B464" s="443"/>
      <c r="C464" s="443"/>
      <c r="D464" s="444"/>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6.75" customHeight="1" x14ac:dyDescent="0.25">
      <c r="A465" s="42"/>
      <c r="B465" s="42"/>
      <c r="C465" s="42"/>
      <c r="D465" s="43"/>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24" customHeight="1" x14ac:dyDescent="0.25">
      <c r="A466" s="450" t="s">
        <v>74</v>
      </c>
      <c r="B466" s="443"/>
      <c r="C466" s="443"/>
      <c r="D466" s="444"/>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6.75" customHeight="1" x14ac:dyDescent="0.25">
      <c r="A467" s="42"/>
      <c r="B467" s="42"/>
      <c r="C467" s="42"/>
      <c r="D467" s="43"/>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36" customHeight="1" x14ac:dyDescent="0.25">
      <c r="A468" s="450" t="s">
        <v>33</v>
      </c>
      <c r="B468" s="443"/>
      <c r="C468" s="443"/>
      <c r="D468" s="444"/>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6.75" customHeight="1" x14ac:dyDescent="0.25">
      <c r="A469" s="42"/>
      <c r="B469" s="42"/>
      <c r="C469" s="42"/>
      <c r="D469" s="43"/>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24" customHeight="1" x14ac:dyDescent="0.25">
      <c r="A470" s="450" t="s">
        <v>123</v>
      </c>
      <c r="B470" s="443"/>
      <c r="C470" s="443"/>
      <c r="D470" s="444"/>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2" customHeight="1" x14ac:dyDescent="0.25">
      <c r="A471" s="42"/>
      <c r="B471" s="51"/>
      <c r="C471" s="51"/>
      <c r="D471" s="60"/>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0.5" customHeight="1" x14ac:dyDescent="0.25">
      <c r="A472" s="50" t="s">
        <v>124</v>
      </c>
      <c r="B472" s="51"/>
      <c r="C472" s="90" t="s">
        <v>36</v>
      </c>
      <c r="D472" s="91">
        <f>'Proposed Rates'!F347</f>
        <v>121.23</v>
      </c>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0.5" customHeight="1" x14ac:dyDescent="0.25">
      <c r="A473" s="50" t="s">
        <v>125</v>
      </c>
      <c r="B473" s="51"/>
      <c r="C473" s="90" t="s">
        <v>36</v>
      </c>
      <c r="D473" s="91">
        <f>'Proposed Rates'!F348</f>
        <v>48.5</v>
      </c>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0.5" customHeight="1" x14ac:dyDescent="0.25">
      <c r="A474" s="50" t="s">
        <v>126</v>
      </c>
      <c r="B474" s="51"/>
      <c r="C474" s="90" t="s">
        <v>127</v>
      </c>
      <c r="D474" s="92">
        <f>'Proposed Rates'!F349</f>
        <v>1.2</v>
      </c>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0.5" customHeight="1" x14ac:dyDescent="0.25">
      <c r="A475" s="50" t="s">
        <v>128</v>
      </c>
      <c r="B475" s="51"/>
      <c r="C475" s="90" t="s">
        <v>127</v>
      </c>
      <c r="D475" s="91">
        <f>'Proposed Rates'!F350</f>
        <v>0.71</v>
      </c>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0.5" customHeight="1" x14ac:dyDescent="0.25">
      <c r="A476" s="50" t="s">
        <v>129</v>
      </c>
      <c r="B476" s="51"/>
      <c r="C476" s="90" t="s">
        <v>127</v>
      </c>
      <c r="D476" s="91">
        <f>'Proposed Rates'!F351</f>
        <v>-0.71</v>
      </c>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10.5" customHeight="1" x14ac:dyDescent="0.25">
      <c r="A477" s="50" t="s">
        <v>130</v>
      </c>
      <c r="B477" s="51"/>
      <c r="C477" s="50"/>
      <c r="D477" s="80"/>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10.5" customHeight="1" x14ac:dyDescent="0.25">
      <c r="A478" s="50" t="s">
        <v>131</v>
      </c>
      <c r="B478" s="51"/>
      <c r="C478" s="90" t="s">
        <v>36</v>
      </c>
      <c r="D478" s="91">
        <f>'Proposed Rates'!F353</f>
        <v>0.61</v>
      </c>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0.5" customHeight="1" x14ac:dyDescent="0.25">
      <c r="A479" s="50" t="s">
        <v>132</v>
      </c>
      <c r="B479" s="51"/>
      <c r="C479" s="90" t="s">
        <v>36</v>
      </c>
      <c r="D479" s="92">
        <f>'Proposed Rates'!F354</f>
        <v>1.2</v>
      </c>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3" customHeight="1" x14ac:dyDescent="0.25">
      <c r="A480" s="50"/>
      <c r="B480" s="51"/>
      <c r="C480" s="90"/>
      <c r="D480" s="80"/>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0.5" customHeight="1" x14ac:dyDescent="0.25">
      <c r="A481" s="50" t="s">
        <v>133</v>
      </c>
      <c r="B481" s="51"/>
      <c r="C481" s="93"/>
      <c r="D481" s="80"/>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0.5" customHeight="1" x14ac:dyDescent="0.25">
      <c r="A482" s="50" t="s">
        <v>134</v>
      </c>
      <c r="B482" s="51"/>
      <c r="C482" s="93"/>
      <c r="D482" s="80"/>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10.5" customHeight="1" x14ac:dyDescent="0.25">
      <c r="A483" s="50" t="s">
        <v>135</v>
      </c>
      <c r="B483" s="51"/>
      <c r="C483" s="93"/>
      <c r="D483" s="80"/>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10.5" customHeight="1" x14ac:dyDescent="0.25">
      <c r="A484" s="50" t="s">
        <v>136</v>
      </c>
      <c r="B484" s="51"/>
      <c r="C484" s="90" t="s">
        <v>36</v>
      </c>
      <c r="D484" s="91" t="str">
        <f>'Proposed Rates'!F358</f>
        <v>no charge</v>
      </c>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10.5" customHeight="1" x14ac:dyDescent="0.25">
      <c r="A485" s="50" t="s">
        <v>137</v>
      </c>
      <c r="B485" s="51"/>
      <c r="C485" s="90" t="s">
        <v>36</v>
      </c>
      <c r="D485" s="91">
        <f>'Proposed Rates'!F359</f>
        <v>4.8499999999999996</v>
      </c>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3" customHeight="1" x14ac:dyDescent="0.25">
      <c r="A486" s="50"/>
      <c r="B486" s="51"/>
      <c r="C486" s="90"/>
      <c r="D486" s="80"/>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10.5" customHeight="1" x14ac:dyDescent="0.25">
      <c r="A487" s="50" t="s">
        <v>138</v>
      </c>
      <c r="B487" s="51"/>
      <c r="C487" s="93"/>
      <c r="D487" s="80"/>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10.5" customHeight="1" x14ac:dyDescent="0.25">
      <c r="A488" s="50" t="s">
        <v>139</v>
      </c>
      <c r="B488" s="51"/>
      <c r="C488" s="90" t="s">
        <v>36</v>
      </c>
      <c r="D488" s="91">
        <f>'Proposed Rates'!F361</f>
        <v>2.42</v>
      </c>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6.75" customHeight="1" x14ac:dyDescent="0.25">
      <c r="A489" s="50"/>
      <c r="B489" s="50"/>
      <c r="C489" s="90"/>
      <c r="D489" s="80"/>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23.25" customHeight="1" x14ac:dyDescent="0.25">
      <c r="A490" s="442" t="str">
        <f>$A$39</f>
        <v>Hydro Ottawa Limited</v>
      </c>
      <c r="B490" s="443"/>
      <c r="C490" s="443"/>
      <c r="D490" s="444"/>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18" customHeight="1" x14ac:dyDescent="0.25">
      <c r="A491" s="445" t="str">
        <f>$A$40</f>
        <v>PROPOSED - TARIFF OF RATES AND CHARGES</v>
      </c>
      <c r="B491" s="443"/>
      <c r="C491" s="443"/>
      <c r="D491" s="444"/>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15.75" customHeight="1" x14ac:dyDescent="0.25">
      <c r="A492" s="446" t="str">
        <f>$A$41</f>
        <v>Effective and Implementation Date January 1, 2026</v>
      </c>
      <c r="B492" s="443"/>
      <c r="C492" s="443"/>
      <c r="D492" s="444"/>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11.25" customHeight="1" x14ac:dyDescent="0.25">
      <c r="A493" s="447" t="str">
        <f>$A$42</f>
        <v>This schedule supersedes and replaces all previously</v>
      </c>
      <c r="B493" s="443"/>
      <c r="C493" s="443"/>
      <c r="D493" s="444"/>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11.25" customHeight="1" x14ac:dyDescent="0.25">
      <c r="A494" s="447" t="str">
        <f>$A$43</f>
        <v>approved schedules of Rates, Charges and Loss Factors</v>
      </c>
      <c r="B494" s="443"/>
      <c r="C494" s="443"/>
      <c r="D494" s="444"/>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11.25" customHeight="1" x14ac:dyDescent="0.25">
      <c r="A495" s="448" t="str">
        <f>$A$44</f>
        <v>EB-2024-0115</v>
      </c>
      <c r="B495" s="443"/>
      <c r="C495" s="443"/>
      <c r="D495" s="444"/>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5" customHeight="1" x14ac:dyDescent="0.3">
      <c r="A496" s="94" t="s">
        <v>140</v>
      </c>
      <c r="B496" s="94"/>
      <c r="C496" s="95"/>
      <c r="D496" s="96"/>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6.75" customHeight="1" x14ac:dyDescent="0.3">
      <c r="A497" s="94"/>
      <c r="B497" s="94"/>
      <c r="C497" s="95"/>
      <c r="D497" s="96"/>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22.5" customHeight="1" x14ac:dyDescent="0.25">
      <c r="A498" s="456" t="s">
        <v>141</v>
      </c>
      <c r="B498" s="443"/>
      <c r="C498" s="444"/>
      <c r="D498" s="60"/>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1.25" customHeight="1" x14ac:dyDescent="0.25">
      <c r="A499" s="50" t="s">
        <v>142</v>
      </c>
      <c r="B499" s="51"/>
      <c r="C499" s="51"/>
      <c r="D499" s="57">
        <f>'Proposed Rates'!F312</f>
        <v>1.0331999999999999</v>
      </c>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1.25" customHeight="1" x14ac:dyDescent="0.25">
      <c r="A500" s="50" t="s">
        <v>143</v>
      </c>
      <c r="B500" s="51"/>
      <c r="C500" s="51"/>
      <c r="D500" s="57">
        <f>'Proposed Rates'!F313</f>
        <v>1.0150999999999999</v>
      </c>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1.25" customHeight="1" x14ac:dyDescent="0.25">
      <c r="A501" s="50" t="s">
        <v>144</v>
      </c>
      <c r="B501" s="51"/>
      <c r="C501" s="51"/>
      <c r="D501" s="57">
        <f>'Proposed Rates'!F314</f>
        <v>1.0228999999999999</v>
      </c>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1.25" customHeight="1" x14ac:dyDescent="0.25">
      <c r="A502" s="50" t="s">
        <v>145</v>
      </c>
      <c r="B502" s="51"/>
      <c r="C502" s="51"/>
      <c r="D502" s="57">
        <f>'Proposed Rates'!F315</f>
        <v>1.0048999999999999</v>
      </c>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7.25" customHeight="1" x14ac:dyDescent="0.25">
      <c r="A503" s="41"/>
      <c r="B503" s="41"/>
      <c r="C503" s="41"/>
      <c r="D503" s="97"/>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36" customHeight="1" x14ac:dyDescent="0.25">
      <c r="A504" s="41"/>
      <c r="B504" s="41"/>
      <c r="C504" s="41"/>
      <c r="D504" s="97"/>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27.5" customHeight="1" x14ac:dyDescent="0.25">
      <c r="A505" s="41"/>
      <c r="B505" s="41"/>
      <c r="C505" s="41"/>
      <c r="D505" s="97"/>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27.5" customHeight="1" x14ac:dyDescent="0.25">
      <c r="A506" s="41"/>
      <c r="B506" s="41"/>
      <c r="C506" s="41"/>
      <c r="D506" s="97"/>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27.5" customHeight="1" x14ac:dyDescent="0.25">
      <c r="A507" s="41"/>
      <c r="B507" s="41"/>
      <c r="C507" s="41"/>
      <c r="D507" s="97"/>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27.5" customHeight="1" x14ac:dyDescent="0.25">
      <c r="A508" s="41"/>
      <c r="B508" s="41"/>
      <c r="C508" s="41"/>
      <c r="D508" s="97"/>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27.5" customHeight="1" x14ac:dyDescent="0.25">
      <c r="A509" s="41"/>
      <c r="B509" s="41"/>
      <c r="C509" s="41"/>
      <c r="D509" s="97"/>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127.5" customHeight="1" x14ac:dyDescent="0.25">
      <c r="A510" s="41"/>
      <c r="B510" s="41"/>
      <c r="C510" s="41"/>
      <c r="D510" s="97"/>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27.5" customHeight="1" x14ac:dyDescent="0.25">
      <c r="A511" s="41"/>
      <c r="B511" s="41"/>
      <c r="C511" s="41"/>
      <c r="D511" s="97"/>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27.5" customHeight="1" x14ac:dyDescent="0.25">
      <c r="A512" s="41"/>
      <c r="B512" s="41"/>
      <c r="C512" s="41"/>
      <c r="D512" s="97"/>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127.5" customHeight="1" x14ac:dyDescent="0.25">
      <c r="A513" s="41"/>
      <c r="B513" s="41"/>
      <c r="C513" s="41"/>
      <c r="D513" s="97"/>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127.5" customHeight="1" x14ac:dyDescent="0.25">
      <c r="A514" s="41"/>
      <c r="B514" s="41"/>
      <c r="C514" s="41"/>
      <c r="D514" s="97"/>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27.5" customHeight="1" x14ac:dyDescent="0.25">
      <c r="A515" s="41"/>
      <c r="B515" s="41"/>
      <c r="C515" s="41"/>
      <c r="D515" s="97"/>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27.5" customHeight="1" x14ac:dyDescent="0.25">
      <c r="A516" s="41"/>
      <c r="B516" s="41"/>
      <c r="C516" s="41"/>
      <c r="D516" s="97"/>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27.5" customHeight="1" x14ac:dyDescent="0.25">
      <c r="A517" s="41"/>
      <c r="B517" s="41"/>
      <c r="C517" s="41"/>
      <c r="D517" s="97"/>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27.5" customHeight="1" x14ac:dyDescent="0.25">
      <c r="A518" s="41"/>
      <c r="B518" s="41"/>
      <c r="C518" s="41"/>
      <c r="D518" s="97"/>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127.5" customHeight="1" x14ac:dyDescent="0.25">
      <c r="A519" s="41"/>
      <c r="B519" s="41"/>
      <c r="C519" s="41"/>
      <c r="D519" s="97"/>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27.5" customHeight="1" x14ac:dyDescent="0.25">
      <c r="A520" s="41"/>
      <c r="B520" s="41"/>
      <c r="C520" s="41"/>
      <c r="D520" s="97"/>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127.5" customHeight="1" x14ac:dyDescent="0.25">
      <c r="A521" s="41"/>
      <c r="B521" s="41"/>
      <c r="C521" s="41"/>
      <c r="D521" s="97"/>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127.5" customHeight="1" x14ac:dyDescent="0.25">
      <c r="A522" s="41"/>
      <c r="B522" s="41"/>
      <c r="C522" s="41"/>
      <c r="D522" s="97"/>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27.5" customHeight="1" x14ac:dyDescent="0.25">
      <c r="A523" s="41"/>
      <c r="B523" s="41"/>
      <c r="C523" s="41"/>
      <c r="D523" s="97"/>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27.5" customHeight="1" x14ac:dyDescent="0.25">
      <c r="A524" s="41"/>
      <c r="B524" s="41"/>
      <c r="C524" s="41"/>
      <c r="D524" s="97"/>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27.5" customHeight="1" x14ac:dyDescent="0.25">
      <c r="A525" s="41"/>
      <c r="B525" s="41"/>
      <c r="C525" s="41"/>
      <c r="D525" s="97"/>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27.5" customHeight="1" x14ac:dyDescent="0.25">
      <c r="A526" s="41"/>
      <c r="B526" s="41"/>
      <c r="C526" s="41"/>
      <c r="D526" s="97"/>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27.5" customHeight="1" x14ac:dyDescent="0.25">
      <c r="A527" s="41"/>
      <c r="B527" s="41"/>
      <c r="C527" s="41"/>
      <c r="D527" s="97"/>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27.5" customHeight="1" x14ac:dyDescent="0.25">
      <c r="A528" s="41"/>
      <c r="B528" s="41"/>
      <c r="C528" s="41"/>
      <c r="D528" s="97"/>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27.5" customHeight="1" x14ac:dyDescent="0.25">
      <c r="A529" s="41"/>
      <c r="B529" s="41"/>
      <c r="C529" s="41"/>
      <c r="D529" s="97"/>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27.5" customHeight="1" x14ac:dyDescent="0.25">
      <c r="A530" s="41"/>
      <c r="B530" s="41"/>
      <c r="C530" s="41"/>
      <c r="D530" s="97"/>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27.5" customHeight="1" x14ac:dyDescent="0.25">
      <c r="A531" s="41"/>
      <c r="B531" s="41"/>
      <c r="C531" s="41"/>
      <c r="D531" s="97"/>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27.5" customHeight="1" x14ac:dyDescent="0.25">
      <c r="A532" s="41"/>
      <c r="B532" s="41"/>
      <c r="C532" s="41"/>
      <c r="D532" s="97"/>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27.5" customHeight="1" x14ac:dyDescent="0.25">
      <c r="A533" s="41"/>
      <c r="B533" s="41"/>
      <c r="C533" s="41"/>
      <c r="D533" s="97"/>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27.5" customHeight="1" x14ac:dyDescent="0.25">
      <c r="A534" s="41"/>
      <c r="B534" s="41"/>
      <c r="C534" s="41"/>
      <c r="D534" s="97"/>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27.5" customHeight="1" x14ac:dyDescent="0.25">
      <c r="A535" s="41"/>
      <c r="B535" s="41"/>
      <c r="C535" s="41"/>
      <c r="D535" s="97"/>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27.5" customHeight="1" x14ac:dyDescent="0.25">
      <c r="A536" s="41"/>
      <c r="B536" s="41"/>
      <c r="C536" s="41"/>
      <c r="D536" s="97"/>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27.5" customHeight="1" x14ac:dyDescent="0.25">
      <c r="A537" s="41"/>
      <c r="B537" s="41"/>
      <c r="C537" s="41"/>
      <c r="D537" s="97"/>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27.5" customHeight="1" x14ac:dyDescent="0.25">
      <c r="A538" s="41"/>
      <c r="B538" s="41"/>
      <c r="C538" s="41"/>
      <c r="D538" s="97"/>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27.5" customHeight="1" x14ac:dyDescent="0.25">
      <c r="A539" s="41"/>
      <c r="B539" s="41"/>
      <c r="C539" s="41"/>
      <c r="D539" s="97"/>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27.5" customHeight="1" x14ac:dyDescent="0.25">
      <c r="A540" s="41"/>
      <c r="B540" s="41"/>
      <c r="C540" s="41"/>
      <c r="D540" s="97"/>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27.5" customHeight="1" x14ac:dyDescent="0.25">
      <c r="A541" s="41"/>
      <c r="B541" s="41"/>
      <c r="C541" s="41"/>
      <c r="D541" s="97"/>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27.5" customHeight="1" x14ac:dyDescent="0.25">
      <c r="A542" s="41"/>
      <c r="B542" s="41"/>
      <c r="C542" s="41"/>
      <c r="D542" s="97"/>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27.5" customHeight="1" x14ac:dyDescent="0.25">
      <c r="A543" s="41"/>
      <c r="B543" s="41"/>
      <c r="C543" s="41"/>
      <c r="D543" s="97"/>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27.5" customHeight="1" x14ac:dyDescent="0.25">
      <c r="A544" s="41"/>
      <c r="B544" s="41"/>
      <c r="C544" s="41"/>
      <c r="D544" s="97"/>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27.5" customHeight="1" x14ac:dyDescent="0.25">
      <c r="A545" s="41"/>
      <c r="B545" s="41"/>
      <c r="C545" s="41"/>
      <c r="D545" s="97"/>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27.5" customHeight="1" x14ac:dyDescent="0.25">
      <c r="A546" s="41"/>
      <c r="B546" s="41"/>
      <c r="C546" s="41"/>
      <c r="D546" s="97"/>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27.5" customHeight="1" x14ac:dyDescent="0.25">
      <c r="A547" s="41"/>
      <c r="B547" s="41"/>
      <c r="C547" s="41"/>
      <c r="D547" s="97"/>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27.5" customHeight="1" x14ac:dyDescent="0.25">
      <c r="A548" s="41"/>
      <c r="B548" s="41"/>
      <c r="C548" s="41"/>
      <c r="D548" s="97"/>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27.5" customHeight="1" x14ac:dyDescent="0.25">
      <c r="A549" s="41"/>
      <c r="B549" s="41"/>
      <c r="C549" s="41"/>
      <c r="D549" s="97"/>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27.5" customHeight="1" x14ac:dyDescent="0.25">
      <c r="A550" s="41"/>
      <c r="B550" s="41"/>
      <c r="C550" s="41"/>
      <c r="D550" s="97"/>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27.5" customHeight="1" x14ac:dyDescent="0.25">
      <c r="A551" s="41"/>
      <c r="B551" s="41"/>
      <c r="C551" s="41"/>
      <c r="D551" s="97"/>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27.5" customHeight="1" x14ac:dyDescent="0.25">
      <c r="A552" s="41"/>
      <c r="B552" s="41"/>
      <c r="C552" s="41"/>
      <c r="D552" s="97"/>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27.5" customHeight="1" x14ac:dyDescent="0.25">
      <c r="A553" s="41"/>
      <c r="B553" s="41"/>
      <c r="C553" s="41"/>
      <c r="D553" s="97"/>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27.5" customHeight="1" x14ac:dyDescent="0.25">
      <c r="A554" s="41"/>
      <c r="B554" s="41"/>
      <c r="C554" s="41"/>
      <c r="D554" s="97"/>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27.5" customHeight="1" x14ac:dyDescent="0.25">
      <c r="A555" s="41"/>
      <c r="B555" s="41"/>
      <c r="C555" s="41"/>
      <c r="D555" s="97"/>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27.5" customHeight="1" x14ac:dyDescent="0.25">
      <c r="A556" s="41"/>
      <c r="B556" s="41"/>
      <c r="C556" s="41"/>
      <c r="D556" s="97"/>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27.5" customHeight="1" x14ac:dyDescent="0.25">
      <c r="A557" s="41"/>
      <c r="B557" s="41"/>
      <c r="C557" s="41"/>
      <c r="D557" s="97"/>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27.5" customHeight="1" x14ac:dyDescent="0.25">
      <c r="A558" s="41"/>
      <c r="B558" s="41"/>
      <c r="C558" s="41"/>
      <c r="D558" s="97"/>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27.5" customHeight="1" x14ac:dyDescent="0.25">
      <c r="A559" s="41"/>
      <c r="B559" s="41"/>
      <c r="C559" s="41"/>
      <c r="D559" s="97"/>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27.5" customHeight="1" x14ac:dyDescent="0.25">
      <c r="A560" s="41"/>
      <c r="B560" s="41"/>
      <c r="C560" s="41"/>
      <c r="D560" s="97"/>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27.5" customHeight="1" x14ac:dyDescent="0.25">
      <c r="A561" s="41"/>
      <c r="B561" s="41"/>
      <c r="C561" s="41"/>
      <c r="D561" s="97"/>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27.5" customHeight="1" x14ac:dyDescent="0.25">
      <c r="A562" s="41"/>
      <c r="B562" s="41"/>
      <c r="C562" s="41"/>
      <c r="D562" s="97"/>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27.5" customHeight="1" x14ac:dyDescent="0.25">
      <c r="A563" s="41"/>
      <c r="B563" s="41"/>
      <c r="C563" s="41"/>
      <c r="D563" s="97"/>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27.5" customHeight="1" x14ac:dyDescent="0.25">
      <c r="A564" s="41"/>
      <c r="B564" s="41"/>
      <c r="C564" s="41"/>
      <c r="D564" s="97"/>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27.5" customHeight="1" x14ac:dyDescent="0.25">
      <c r="A565" s="41"/>
      <c r="B565" s="41"/>
      <c r="C565" s="41"/>
      <c r="D565" s="97"/>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27.5" customHeight="1" x14ac:dyDescent="0.25">
      <c r="A566" s="41"/>
      <c r="B566" s="41"/>
      <c r="C566" s="41"/>
      <c r="D566" s="97"/>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27.5" customHeight="1" x14ac:dyDescent="0.25">
      <c r="A567" s="41"/>
      <c r="B567" s="41"/>
      <c r="C567" s="41"/>
      <c r="D567" s="97"/>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27.5" customHeight="1" x14ac:dyDescent="0.25">
      <c r="A568" s="41"/>
      <c r="B568" s="41"/>
      <c r="C568" s="41"/>
      <c r="D568" s="97"/>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27.5" customHeight="1" x14ac:dyDescent="0.25">
      <c r="A569" s="41"/>
      <c r="B569" s="41"/>
      <c r="C569" s="41"/>
      <c r="D569" s="97"/>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27.5" customHeight="1" x14ac:dyDescent="0.25">
      <c r="A570" s="41"/>
      <c r="B570" s="41"/>
      <c r="C570" s="41"/>
      <c r="D570" s="97"/>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27.5" customHeight="1" x14ac:dyDescent="0.25">
      <c r="A571" s="41"/>
      <c r="B571" s="41"/>
      <c r="C571" s="41"/>
      <c r="D571" s="97"/>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27.5" customHeight="1" x14ac:dyDescent="0.25">
      <c r="A572" s="41"/>
      <c r="B572" s="41"/>
      <c r="C572" s="41"/>
      <c r="D572" s="97"/>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27.5" customHeight="1" x14ac:dyDescent="0.25">
      <c r="A573" s="41"/>
      <c r="B573" s="41"/>
      <c r="C573" s="41"/>
      <c r="D573" s="97"/>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27.5" customHeight="1" x14ac:dyDescent="0.25">
      <c r="A574" s="41"/>
      <c r="B574" s="41"/>
      <c r="C574" s="41"/>
      <c r="D574" s="97"/>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27.5" customHeight="1" x14ac:dyDescent="0.25">
      <c r="A575" s="41"/>
      <c r="B575" s="41"/>
      <c r="C575" s="41"/>
      <c r="D575" s="97"/>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27.5" customHeight="1" x14ac:dyDescent="0.25">
      <c r="A576" s="41"/>
      <c r="B576" s="41"/>
      <c r="C576" s="41"/>
      <c r="D576" s="97"/>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27.5" customHeight="1" x14ac:dyDescent="0.25">
      <c r="A577" s="41"/>
      <c r="B577" s="41"/>
      <c r="C577" s="41"/>
      <c r="D577" s="97"/>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27.5" customHeight="1" x14ac:dyDescent="0.25">
      <c r="A578" s="41"/>
      <c r="B578" s="41"/>
      <c r="C578" s="41"/>
      <c r="D578" s="97"/>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27.5" customHeight="1" x14ac:dyDescent="0.25">
      <c r="A579" s="41"/>
      <c r="B579" s="41"/>
      <c r="C579" s="41"/>
      <c r="D579" s="97"/>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27.5" customHeight="1" x14ac:dyDescent="0.25">
      <c r="A580" s="41"/>
      <c r="B580" s="41"/>
      <c r="C580" s="41"/>
      <c r="D580" s="97"/>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27.5" customHeight="1" x14ac:dyDescent="0.25">
      <c r="A581" s="41"/>
      <c r="B581" s="41"/>
      <c r="C581" s="41"/>
      <c r="D581" s="97"/>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27.5" customHeight="1" x14ac:dyDescent="0.25">
      <c r="A582" s="41"/>
      <c r="B582" s="41"/>
      <c r="C582" s="41"/>
      <c r="D582" s="97"/>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27.5" customHeight="1" x14ac:dyDescent="0.25">
      <c r="A583" s="41"/>
      <c r="B583" s="41"/>
      <c r="C583" s="41"/>
      <c r="D583" s="97"/>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27.5" customHeight="1" x14ac:dyDescent="0.25">
      <c r="A584" s="41"/>
      <c r="B584" s="41"/>
      <c r="C584" s="41"/>
      <c r="D584" s="97"/>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27.5" customHeight="1" x14ac:dyDescent="0.25">
      <c r="A585" s="41"/>
      <c r="B585" s="41"/>
      <c r="C585" s="41"/>
      <c r="D585" s="97"/>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27.5" customHeight="1" x14ac:dyDescent="0.25">
      <c r="A586" s="41"/>
      <c r="B586" s="41"/>
      <c r="C586" s="41"/>
      <c r="D586" s="97"/>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27.5" customHeight="1" x14ac:dyDescent="0.25">
      <c r="A587" s="41"/>
      <c r="B587" s="41"/>
      <c r="C587" s="41"/>
      <c r="D587" s="97"/>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27.5" customHeight="1" x14ac:dyDescent="0.25">
      <c r="A588" s="41"/>
      <c r="B588" s="41"/>
      <c r="C588" s="41"/>
      <c r="D588" s="97"/>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27.5" customHeight="1" x14ac:dyDescent="0.25">
      <c r="A589" s="41"/>
      <c r="B589" s="41"/>
      <c r="C589" s="41"/>
      <c r="D589" s="97"/>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27.5" customHeight="1" x14ac:dyDescent="0.25">
      <c r="A590" s="41"/>
      <c r="B590" s="41"/>
      <c r="C590" s="41"/>
      <c r="D590" s="97"/>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27.5" customHeight="1" x14ac:dyDescent="0.25">
      <c r="A591" s="41"/>
      <c r="B591" s="41"/>
      <c r="C591" s="41"/>
      <c r="D591" s="97"/>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27.5" customHeight="1" x14ac:dyDescent="0.25">
      <c r="A592" s="41"/>
      <c r="B592" s="41"/>
      <c r="C592" s="41"/>
      <c r="D592" s="97"/>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27.5" customHeight="1" x14ac:dyDescent="0.25">
      <c r="A593" s="41"/>
      <c r="B593" s="41"/>
      <c r="C593" s="41"/>
      <c r="D593" s="97"/>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27.5" customHeight="1" x14ac:dyDescent="0.25">
      <c r="A594" s="41"/>
      <c r="B594" s="41"/>
      <c r="C594" s="41"/>
      <c r="D594" s="97"/>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27.5" customHeight="1" x14ac:dyDescent="0.25">
      <c r="A595" s="41"/>
      <c r="B595" s="41"/>
      <c r="C595" s="41"/>
      <c r="D595" s="97"/>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27.5" customHeight="1" x14ac:dyDescent="0.25">
      <c r="A596" s="41"/>
      <c r="B596" s="41"/>
      <c r="C596" s="41"/>
      <c r="D596" s="97"/>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27.5" customHeight="1" x14ac:dyDescent="0.25">
      <c r="A597" s="41"/>
      <c r="B597" s="41"/>
      <c r="C597" s="41"/>
      <c r="D597" s="97"/>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27.5" customHeight="1" x14ac:dyDescent="0.25">
      <c r="A598" s="41"/>
      <c r="B598" s="41"/>
      <c r="C598" s="41"/>
      <c r="D598" s="97"/>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27.5" customHeight="1" x14ac:dyDescent="0.25">
      <c r="A599" s="41"/>
      <c r="B599" s="41"/>
      <c r="C599" s="41"/>
      <c r="D599" s="97"/>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27.5" customHeight="1" x14ac:dyDescent="0.25">
      <c r="A600" s="41"/>
      <c r="B600" s="41"/>
      <c r="C600" s="41"/>
      <c r="D600" s="97"/>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27.5" customHeight="1" x14ac:dyDescent="0.25">
      <c r="A601" s="41"/>
      <c r="B601" s="41"/>
      <c r="C601" s="41"/>
      <c r="D601" s="97"/>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27.5" customHeight="1" x14ac:dyDescent="0.25">
      <c r="A602" s="41"/>
      <c r="B602" s="41"/>
      <c r="C602" s="41"/>
      <c r="D602" s="97"/>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27.5" customHeight="1" x14ac:dyDescent="0.25">
      <c r="A603" s="41"/>
      <c r="B603" s="41"/>
      <c r="C603" s="41"/>
      <c r="D603" s="97"/>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27.5" customHeight="1" x14ac:dyDescent="0.25">
      <c r="A604" s="41"/>
      <c r="B604" s="41"/>
      <c r="C604" s="41"/>
      <c r="D604" s="97"/>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27.5" customHeight="1" x14ac:dyDescent="0.25">
      <c r="A605" s="41"/>
      <c r="B605" s="41"/>
      <c r="C605" s="41"/>
      <c r="D605" s="97"/>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27.5" customHeight="1" x14ac:dyDescent="0.25">
      <c r="A606" s="41"/>
      <c r="B606" s="41"/>
      <c r="C606" s="41"/>
      <c r="D606" s="97"/>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27.5" customHeight="1" x14ac:dyDescent="0.25">
      <c r="A607" s="41"/>
      <c r="B607" s="41"/>
      <c r="C607" s="41"/>
      <c r="D607" s="97"/>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27.5" customHeight="1" x14ac:dyDescent="0.25">
      <c r="A608" s="41"/>
      <c r="B608" s="41"/>
      <c r="C608" s="41"/>
      <c r="D608" s="97"/>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27.5" customHeight="1" x14ac:dyDescent="0.25">
      <c r="A609" s="41"/>
      <c r="B609" s="41"/>
      <c r="C609" s="41"/>
      <c r="D609" s="97"/>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27.5" customHeight="1" x14ac:dyDescent="0.25">
      <c r="A610" s="41"/>
      <c r="B610" s="41"/>
      <c r="C610" s="41"/>
      <c r="D610" s="97"/>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27.5" customHeight="1" x14ac:dyDescent="0.25">
      <c r="A611" s="41"/>
      <c r="B611" s="41"/>
      <c r="C611" s="41"/>
      <c r="D611" s="97"/>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27.5" customHeight="1" x14ac:dyDescent="0.25">
      <c r="A612" s="41"/>
      <c r="B612" s="41"/>
      <c r="C612" s="41"/>
      <c r="D612" s="97"/>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27.5" customHeight="1" x14ac:dyDescent="0.25">
      <c r="A613" s="41"/>
      <c r="B613" s="41"/>
      <c r="C613" s="41"/>
      <c r="D613" s="97"/>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5.75" customHeight="1" x14ac:dyDescent="0.25">
      <c r="A614" s="41"/>
      <c r="B614" s="41"/>
      <c r="C614" s="41"/>
      <c r="D614" s="97"/>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5.75" customHeight="1" x14ac:dyDescent="0.25">
      <c r="A615" s="41"/>
      <c r="B615" s="41"/>
      <c r="C615" s="41"/>
      <c r="D615" s="97"/>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5.75" customHeight="1" x14ac:dyDescent="0.25">
      <c r="A616" s="41"/>
      <c r="B616" s="41"/>
      <c r="C616" s="41"/>
      <c r="D616" s="97"/>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5.75" customHeight="1" x14ac:dyDescent="0.25">
      <c r="A617" s="41"/>
      <c r="B617" s="41"/>
      <c r="C617" s="41"/>
      <c r="D617" s="97"/>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5.75" customHeight="1" x14ac:dyDescent="0.25">
      <c r="A618" s="41"/>
      <c r="B618" s="41"/>
      <c r="C618" s="41"/>
      <c r="D618" s="97"/>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5.75" customHeight="1" x14ac:dyDescent="0.25">
      <c r="A619" s="41"/>
      <c r="B619" s="41"/>
      <c r="C619" s="41"/>
      <c r="D619" s="97"/>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5.75" customHeight="1" x14ac:dyDescent="0.25">
      <c r="A620" s="41"/>
      <c r="B620" s="41"/>
      <c r="C620" s="41"/>
      <c r="D620" s="97"/>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5.75" customHeight="1" x14ac:dyDescent="0.25">
      <c r="A621" s="41"/>
      <c r="B621" s="41"/>
      <c r="C621" s="41"/>
      <c r="D621" s="97"/>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5.75" customHeight="1" x14ac:dyDescent="0.25">
      <c r="A622" s="41"/>
      <c r="B622" s="41"/>
      <c r="C622" s="41"/>
      <c r="D622" s="97"/>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5.75" customHeight="1" x14ac:dyDescent="0.25">
      <c r="A623" s="41"/>
      <c r="B623" s="41"/>
      <c r="C623" s="41"/>
      <c r="D623" s="97"/>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5.75" customHeight="1" x14ac:dyDescent="0.25">
      <c r="A624" s="41"/>
      <c r="B624" s="41"/>
      <c r="C624" s="41"/>
      <c r="D624" s="97"/>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5.75" customHeight="1" x14ac:dyDescent="0.25">
      <c r="A625" s="41"/>
      <c r="B625" s="41"/>
      <c r="C625" s="41"/>
      <c r="D625" s="97"/>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5.75" customHeight="1" x14ac:dyDescent="0.25">
      <c r="A626" s="41"/>
      <c r="B626" s="41"/>
      <c r="C626" s="41"/>
      <c r="D626" s="97"/>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5.75" customHeight="1" x14ac:dyDescent="0.25">
      <c r="A627" s="41"/>
      <c r="B627" s="41"/>
      <c r="C627" s="41"/>
      <c r="D627" s="97"/>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5.75" customHeight="1" x14ac:dyDescent="0.25">
      <c r="A628" s="41"/>
      <c r="B628" s="41"/>
      <c r="C628" s="41"/>
      <c r="D628" s="97"/>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5.75" customHeight="1" x14ac:dyDescent="0.25">
      <c r="A629" s="41"/>
      <c r="B629" s="41"/>
      <c r="C629" s="41"/>
      <c r="D629" s="97"/>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5.75" customHeight="1" x14ac:dyDescent="0.25">
      <c r="A630" s="41"/>
      <c r="B630" s="41"/>
      <c r="C630" s="41"/>
      <c r="D630" s="97"/>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5.75" customHeight="1" x14ac:dyDescent="0.25">
      <c r="A631" s="41"/>
      <c r="B631" s="41"/>
      <c r="C631" s="41"/>
      <c r="D631" s="97"/>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5.75" customHeight="1" x14ac:dyDescent="0.25">
      <c r="A632" s="41"/>
      <c r="B632" s="41"/>
      <c r="C632" s="41"/>
      <c r="D632" s="97"/>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5.75" customHeight="1" x14ac:dyDescent="0.25">
      <c r="A633" s="41"/>
      <c r="B633" s="41"/>
      <c r="C633" s="41"/>
      <c r="D633" s="97"/>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5.75" customHeight="1" x14ac:dyDescent="0.25">
      <c r="A634" s="41"/>
      <c r="B634" s="41"/>
      <c r="C634" s="41"/>
      <c r="D634" s="97"/>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5.75" customHeight="1" x14ac:dyDescent="0.25">
      <c r="A635" s="41"/>
      <c r="B635" s="41"/>
      <c r="C635" s="41"/>
      <c r="D635" s="97"/>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5.75" customHeight="1" x14ac:dyDescent="0.25">
      <c r="A636" s="41"/>
      <c r="B636" s="41"/>
      <c r="C636" s="41"/>
      <c r="D636" s="97"/>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5.75" customHeight="1" x14ac:dyDescent="0.25">
      <c r="A637" s="41"/>
      <c r="B637" s="41"/>
      <c r="C637" s="41"/>
      <c r="D637" s="97"/>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5.75" customHeight="1" x14ac:dyDescent="0.25">
      <c r="A638" s="41"/>
      <c r="B638" s="41"/>
      <c r="C638" s="41"/>
      <c r="D638" s="97"/>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5.75" customHeight="1" x14ac:dyDescent="0.25">
      <c r="A639" s="41"/>
      <c r="B639" s="41"/>
      <c r="C639" s="41"/>
      <c r="D639" s="97"/>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5.75" customHeight="1" x14ac:dyDescent="0.25">
      <c r="A640" s="41"/>
      <c r="B640" s="41"/>
      <c r="C640" s="41"/>
      <c r="D640" s="97"/>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5.75" customHeight="1" x14ac:dyDescent="0.25">
      <c r="A641" s="41"/>
      <c r="B641" s="41"/>
      <c r="C641" s="41"/>
      <c r="D641" s="97"/>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5.75" customHeight="1" x14ac:dyDescent="0.25">
      <c r="A642" s="41"/>
      <c r="B642" s="41"/>
      <c r="C642" s="41"/>
      <c r="D642" s="97"/>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5.75" customHeight="1" x14ac:dyDescent="0.25">
      <c r="A643" s="41"/>
      <c r="B643" s="41"/>
      <c r="C643" s="41"/>
      <c r="D643" s="97"/>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5.75" customHeight="1" x14ac:dyDescent="0.25">
      <c r="A644" s="41"/>
      <c r="B644" s="41"/>
      <c r="C644" s="41"/>
      <c r="D644" s="97"/>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5.75" customHeight="1" x14ac:dyDescent="0.25">
      <c r="A645" s="41"/>
      <c r="B645" s="41"/>
      <c r="C645" s="41"/>
      <c r="D645" s="97"/>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5.75" customHeight="1" x14ac:dyDescent="0.25">
      <c r="A646" s="41"/>
      <c r="B646" s="41"/>
      <c r="C646" s="41"/>
      <c r="D646" s="97"/>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5.75" customHeight="1" x14ac:dyDescent="0.25">
      <c r="A647" s="41"/>
      <c r="B647" s="41"/>
      <c r="C647" s="41"/>
      <c r="D647" s="97"/>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5.75" customHeight="1" x14ac:dyDescent="0.25">
      <c r="A648" s="41"/>
      <c r="B648" s="41"/>
      <c r="C648" s="41"/>
      <c r="D648" s="97"/>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5.75" customHeight="1" x14ac:dyDescent="0.25">
      <c r="A649" s="41"/>
      <c r="B649" s="41"/>
      <c r="C649" s="41"/>
      <c r="D649" s="97"/>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5.75" customHeight="1" x14ac:dyDescent="0.25">
      <c r="A650" s="41"/>
      <c r="B650" s="41"/>
      <c r="C650" s="41"/>
      <c r="D650" s="97"/>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5.75" customHeight="1" x14ac:dyDescent="0.25">
      <c r="A651" s="41"/>
      <c r="B651" s="41"/>
      <c r="C651" s="41"/>
      <c r="D651" s="97"/>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5.75" customHeight="1" x14ac:dyDescent="0.25">
      <c r="A652" s="41"/>
      <c r="B652" s="41"/>
      <c r="C652" s="41"/>
      <c r="D652" s="97"/>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5.75" customHeight="1" x14ac:dyDescent="0.25">
      <c r="A653" s="41"/>
      <c r="B653" s="41"/>
      <c r="C653" s="41"/>
      <c r="D653" s="97"/>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5.75" customHeight="1" x14ac:dyDescent="0.25">
      <c r="A654" s="41"/>
      <c r="B654" s="41"/>
      <c r="C654" s="41"/>
      <c r="D654" s="97"/>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5.75" customHeight="1" x14ac:dyDescent="0.25">
      <c r="A655" s="41"/>
      <c r="B655" s="41"/>
      <c r="C655" s="41"/>
      <c r="D655" s="97"/>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5.75" customHeight="1" x14ac:dyDescent="0.25">
      <c r="A656" s="41"/>
      <c r="B656" s="41"/>
      <c r="C656" s="41"/>
      <c r="D656" s="97"/>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5.75" customHeight="1" x14ac:dyDescent="0.25">
      <c r="A657" s="41"/>
      <c r="B657" s="41"/>
      <c r="C657" s="41"/>
      <c r="D657" s="97"/>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5.75" customHeight="1" x14ac:dyDescent="0.25">
      <c r="A658" s="41"/>
      <c r="B658" s="41"/>
      <c r="C658" s="41"/>
      <c r="D658" s="97"/>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5.75" customHeight="1" x14ac:dyDescent="0.25">
      <c r="A659" s="41"/>
      <c r="B659" s="41"/>
      <c r="C659" s="41"/>
      <c r="D659" s="97"/>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5.75" customHeight="1" x14ac:dyDescent="0.25">
      <c r="A660" s="41"/>
      <c r="B660" s="41"/>
      <c r="C660" s="41"/>
      <c r="D660" s="97"/>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5.75" customHeight="1" x14ac:dyDescent="0.25">
      <c r="A661" s="41"/>
      <c r="B661" s="41"/>
      <c r="C661" s="41"/>
      <c r="D661" s="97"/>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5.75" customHeight="1" x14ac:dyDescent="0.25">
      <c r="A662" s="41"/>
      <c r="B662" s="41"/>
      <c r="C662" s="41"/>
      <c r="D662" s="97"/>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5.75" customHeight="1" x14ac:dyDescent="0.25">
      <c r="A663" s="41"/>
      <c r="B663" s="41"/>
      <c r="C663" s="41"/>
      <c r="D663" s="97"/>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5.75" customHeight="1" x14ac:dyDescent="0.25">
      <c r="A664" s="41"/>
      <c r="B664" s="41"/>
      <c r="C664" s="41"/>
      <c r="D664" s="97"/>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5.75" customHeight="1" x14ac:dyDescent="0.25">
      <c r="A665" s="41"/>
      <c r="B665" s="41"/>
      <c r="C665" s="41"/>
      <c r="D665" s="97"/>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5.75" customHeight="1" x14ac:dyDescent="0.25">
      <c r="A666" s="41"/>
      <c r="B666" s="41"/>
      <c r="C666" s="41"/>
      <c r="D666" s="97"/>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5.75" customHeight="1" x14ac:dyDescent="0.25">
      <c r="A667" s="41"/>
      <c r="B667" s="41"/>
      <c r="C667" s="41"/>
      <c r="D667" s="97"/>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5.75" customHeight="1" x14ac:dyDescent="0.25">
      <c r="A668" s="41"/>
      <c r="B668" s="41"/>
      <c r="C668" s="41"/>
      <c r="D668" s="97"/>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5.75" customHeight="1" x14ac:dyDescent="0.25">
      <c r="A669" s="41"/>
      <c r="B669" s="41"/>
      <c r="C669" s="41"/>
      <c r="D669" s="97"/>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5.75" customHeight="1" x14ac:dyDescent="0.25">
      <c r="A670" s="41"/>
      <c r="B670" s="41"/>
      <c r="C670" s="41"/>
      <c r="D670" s="97"/>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5.75" customHeight="1" x14ac:dyDescent="0.25">
      <c r="A671" s="41"/>
      <c r="B671" s="41"/>
      <c r="C671" s="41"/>
      <c r="D671" s="97"/>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5.75" customHeight="1" x14ac:dyDescent="0.25">
      <c r="A672" s="41"/>
      <c r="B672" s="41"/>
      <c r="C672" s="41"/>
      <c r="D672" s="97"/>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5.75" customHeight="1" x14ac:dyDescent="0.25">
      <c r="A673" s="41"/>
      <c r="B673" s="41"/>
      <c r="C673" s="41"/>
      <c r="D673" s="97"/>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5.75" customHeight="1" x14ac:dyDescent="0.25">
      <c r="A674" s="41"/>
      <c r="B674" s="41"/>
      <c r="C674" s="41"/>
      <c r="D674" s="97"/>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5.75" customHeight="1" x14ac:dyDescent="0.25">
      <c r="A675" s="41"/>
      <c r="B675" s="41"/>
      <c r="C675" s="41"/>
      <c r="D675" s="97"/>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5.75" customHeight="1" x14ac:dyDescent="0.25">
      <c r="A676" s="41"/>
      <c r="B676" s="41"/>
      <c r="C676" s="41"/>
      <c r="D676" s="97"/>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5.75" customHeight="1" x14ac:dyDescent="0.25">
      <c r="A677" s="41"/>
      <c r="B677" s="41"/>
      <c r="C677" s="41"/>
      <c r="D677" s="97"/>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5.75" customHeight="1" x14ac:dyDescent="0.25">
      <c r="A678" s="41"/>
      <c r="B678" s="41"/>
      <c r="C678" s="41"/>
      <c r="D678" s="97"/>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5.75" customHeight="1" x14ac:dyDescent="0.25">
      <c r="A679" s="41"/>
      <c r="B679" s="41"/>
      <c r="C679" s="41"/>
      <c r="D679" s="97"/>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5.75" customHeight="1" x14ac:dyDescent="0.25">
      <c r="A680" s="41"/>
      <c r="B680" s="41"/>
      <c r="C680" s="41"/>
      <c r="D680" s="97"/>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5.75" customHeight="1" x14ac:dyDescent="0.25">
      <c r="A681" s="41"/>
      <c r="B681" s="41"/>
      <c r="C681" s="41"/>
      <c r="D681" s="97"/>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5.75" customHeight="1" x14ac:dyDescent="0.25">
      <c r="A682" s="41"/>
      <c r="B682" s="41"/>
      <c r="C682" s="41"/>
      <c r="D682" s="97"/>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5.75" customHeight="1" x14ac:dyDescent="0.25">
      <c r="A683" s="41"/>
      <c r="B683" s="41"/>
      <c r="C683" s="41"/>
      <c r="D683" s="97"/>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5.75" customHeight="1" x14ac:dyDescent="0.25">
      <c r="A684" s="41"/>
      <c r="B684" s="41"/>
      <c r="C684" s="41"/>
      <c r="D684" s="97"/>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5.75" customHeight="1" x14ac:dyDescent="0.25">
      <c r="A685" s="41"/>
      <c r="B685" s="41"/>
      <c r="C685" s="41"/>
      <c r="D685" s="97"/>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5.75" customHeight="1" x14ac:dyDescent="0.25">
      <c r="A686" s="41"/>
      <c r="B686" s="41"/>
      <c r="C686" s="41"/>
      <c r="D686" s="97"/>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5.75" customHeight="1" x14ac:dyDescent="0.25">
      <c r="A687" s="41"/>
      <c r="B687" s="41"/>
      <c r="C687" s="41"/>
      <c r="D687" s="97"/>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5.75" customHeight="1" x14ac:dyDescent="0.2">
      <c r="A688" s="51"/>
      <c r="B688" s="51"/>
      <c r="C688" s="51"/>
      <c r="D688" s="98"/>
      <c r="E688" s="51"/>
      <c r="F688" s="51"/>
      <c r="G688" s="51"/>
      <c r="H688" s="51"/>
      <c r="I688" s="51"/>
      <c r="J688" s="51"/>
      <c r="K688" s="51"/>
      <c r="L688" s="51"/>
      <c r="M688" s="51"/>
      <c r="N688" s="51"/>
      <c r="O688" s="51"/>
      <c r="P688" s="51"/>
      <c r="Q688" s="51"/>
      <c r="R688" s="51"/>
      <c r="S688" s="51"/>
      <c r="T688" s="51"/>
      <c r="U688" s="51"/>
      <c r="V688" s="51"/>
      <c r="W688" s="51"/>
      <c r="X688" s="51"/>
      <c r="Y688" s="51"/>
      <c r="Z688" s="51"/>
    </row>
    <row r="689" spans="1:26" ht="15.75" customHeight="1" x14ac:dyDescent="0.2">
      <c r="A689" s="51"/>
      <c r="B689" s="51"/>
      <c r="C689" s="51"/>
      <c r="D689" s="98"/>
      <c r="E689" s="51"/>
      <c r="F689" s="51"/>
      <c r="G689" s="51"/>
      <c r="H689" s="51"/>
      <c r="I689" s="51"/>
      <c r="J689" s="51"/>
      <c r="K689" s="51"/>
      <c r="L689" s="51"/>
      <c r="M689" s="51"/>
      <c r="N689" s="51"/>
      <c r="O689" s="51"/>
      <c r="P689" s="51"/>
      <c r="Q689" s="51"/>
      <c r="R689" s="51"/>
      <c r="S689" s="51"/>
      <c r="T689" s="51"/>
      <c r="U689" s="51"/>
      <c r="V689" s="51"/>
      <c r="W689" s="51"/>
      <c r="X689" s="51"/>
      <c r="Y689" s="51"/>
      <c r="Z689" s="51"/>
    </row>
    <row r="690" spans="1:26" ht="15.75" customHeight="1" x14ac:dyDescent="0.2">
      <c r="A690" s="51"/>
      <c r="B690" s="51"/>
      <c r="C690" s="51"/>
      <c r="D690" s="98"/>
      <c r="E690" s="51"/>
      <c r="F690" s="51"/>
      <c r="G690" s="51"/>
      <c r="H690" s="51"/>
      <c r="I690" s="51"/>
      <c r="J690" s="51"/>
      <c r="K690" s="51"/>
      <c r="L690" s="51"/>
      <c r="M690" s="51"/>
      <c r="N690" s="51"/>
      <c r="O690" s="51"/>
      <c r="P690" s="51"/>
      <c r="Q690" s="51"/>
      <c r="R690" s="51"/>
      <c r="S690" s="51"/>
      <c r="T690" s="51"/>
      <c r="U690" s="51"/>
      <c r="V690" s="51"/>
      <c r="W690" s="51"/>
      <c r="X690" s="51"/>
      <c r="Y690" s="51"/>
      <c r="Z690" s="51"/>
    </row>
    <row r="691" spans="1:26" ht="15.75" customHeight="1" x14ac:dyDescent="0.2">
      <c r="A691" s="51"/>
      <c r="B691" s="51"/>
      <c r="C691" s="51"/>
      <c r="D691" s="98"/>
      <c r="E691" s="51"/>
      <c r="F691" s="51"/>
      <c r="G691" s="51"/>
      <c r="H691" s="51"/>
      <c r="I691" s="51"/>
      <c r="J691" s="51"/>
      <c r="K691" s="51"/>
      <c r="L691" s="51"/>
      <c r="M691" s="51"/>
      <c r="N691" s="51"/>
      <c r="O691" s="51"/>
      <c r="P691" s="51"/>
      <c r="Q691" s="51"/>
      <c r="R691" s="51"/>
      <c r="S691" s="51"/>
      <c r="T691" s="51"/>
      <c r="U691" s="51"/>
      <c r="V691" s="51"/>
      <c r="W691" s="51"/>
      <c r="X691" s="51"/>
      <c r="Y691" s="51"/>
      <c r="Z691" s="51"/>
    </row>
    <row r="692" spans="1:26" ht="15.75" customHeight="1" x14ac:dyDescent="0.2">
      <c r="A692" s="51"/>
      <c r="B692" s="51"/>
      <c r="C692" s="51"/>
      <c r="D692" s="98"/>
      <c r="E692" s="51"/>
      <c r="F692" s="51"/>
      <c r="G692" s="51"/>
      <c r="H692" s="51"/>
      <c r="I692" s="51"/>
      <c r="J692" s="51"/>
      <c r="K692" s="51"/>
      <c r="L692" s="51"/>
      <c r="M692" s="51"/>
      <c r="N692" s="51"/>
      <c r="O692" s="51"/>
      <c r="P692" s="51"/>
      <c r="Q692" s="51"/>
      <c r="R692" s="51"/>
      <c r="S692" s="51"/>
      <c r="T692" s="51"/>
      <c r="U692" s="51"/>
      <c r="V692" s="51"/>
      <c r="W692" s="51"/>
      <c r="X692" s="51"/>
      <c r="Y692" s="51"/>
      <c r="Z692" s="51"/>
    </row>
    <row r="693" spans="1:26" ht="15.75" customHeight="1" x14ac:dyDescent="0.2">
      <c r="A693" s="51"/>
      <c r="B693" s="51"/>
      <c r="C693" s="51"/>
      <c r="D693" s="98"/>
      <c r="E693" s="51"/>
      <c r="F693" s="51"/>
      <c r="G693" s="51"/>
      <c r="H693" s="51"/>
      <c r="I693" s="51"/>
      <c r="J693" s="51"/>
      <c r="K693" s="51"/>
      <c r="L693" s="51"/>
      <c r="M693" s="51"/>
      <c r="N693" s="51"/>
      <c r="O693" s="51"/>
      <c r="P693" s="51"/>
      <c r="Q693" s="51"/>
      <c r="R693" s="51"/>
      <c r="S693" s="51"/>
      <c r="T693" s="51"/>
      <c r="U693" s="51"/>
      <c r="V693" s="51"/>
      <c r="W693" s="51"/>
      <c r="X693" s="51"/>
      <c r="Y693" s="51"/>
      <c r="Z693" s="51"/>
    </row>
    <row r="694" spans="1:26" ht="15.75" customHeight="1" x14ac:dyDescent="0.2">
      <c r="A694" s="51"/>
      <c r="B694" s="51"/>
      <c r="C694" s="51"/>
      <c r="D694" s="98"/>
      <c r="E694" s="51"/>
      <c r="F694" s="51"/>
      <c r="G694" s="51"/>
      <c r="H694" s="51"/>
      <c r="I694" s="51"/>
      <c r="J694" s="51"/>
      <c r="K694" s="51"/>
      <c r="L694" s="51"/>
      <c r="M694" s="51"/>
      <c r="N694" s="51"/>
      <c r="O694" s="51"/>
      <c r="P694" s="51"/>
      <c r="Q694" s="51"/>
      <c r="R694" s="51"/>
      <c r="S694" s="51"/>
      <c r="T694" s="51"/>
      <c r="U694" s="51"/>
      <c r="V694" s="51"/>
      <c r="W694" s="51"/>
      <c r="X694" s="51"/>
      <c r="Y694" s="51"/>
      <c r="Z694" s="51"/>
    </row>
    <row r="695" spans="1:26" ht="15.75" customHeight="1" x14ac:dyDescent="0.2">
      <c r="A695" s="51"/>
      <c r="B695" s="51"/>
      <c r="C695" s="51"/>
      <c r="D695" s="98"/>
      <c r="E695" s="51"/>
      <c r="F695" s="51"/>
      <c r="G695" s="51"/>
      <c r="H695" s="51"/>
      <c r="I695" s="51"/>
      <c r="J695" s="51"/>
      <c r="K695" s="51"/>
      <c r="L695" s="51"/>
      <c r="M695" s="51"/>
      <c r="N695" s="51"/>
      <c r="O695" s="51"/>
      <c r="P695" s="51"/>
      <c r="Q695" s="51"/>
      <c r="R695" s="51"/>
      <c r="S695" s="51"/>
      <c r="T695" s="51"/>
      <c r="U695" s="51"/>
      <c r="V695" s="51"/>
      <c r="W695" s="51"/>
      <c r="X695" s="51"/>
      <c r="Y695" s="51"/>
      <c r="Z695" s="51"/>
    </row>
    <row r="696" spans="1:26" ht="15.75" customHeight="1" x14ac:dyDescent="0.2">
      <c r="A696" s="51"/>
      <c r="B696" s="51"/>
      <c r="C696" s="51"/>
      <c r="D696" s="98"/>
      <c r="E696" s="51"/>
      <c r="F696" s="51"/>
      <c r="G696" s="51"/>
      <c r="H696" s="51"/>
      <c r="I696" s="51"/>
      <c r="J696" s="51"/>
      <c r="K696" s="51"/>
      <c r="L696" s="51"/>
      <c r="M696" s="51"/>
      <c r="N696" s="51"/>
      <c r="O696" s="51"/>
      <c r="P696" s="51"/>
      <c r="Q696" s="51"/>
      <c r="R696" s="51"/>
      <c r="S696" s="51"/>
      <c r="T696" s="51"/>
      <c r="U696" s="51"/>
      <c r="V696" s="51"/>
      <c r="W696" s="51"/>
      <c r="X696" s="51"/>
      <c r="Y696" s="51"/>
      <c r="Z696" s="51"/>
    </row>
    <row r="697" spans="1:26" ht="15.75" customHeight="1" x14ac:dyDescent="0.2">
      <c r="A697" s="51"/>
      <c r="B697" s="51"/>
      <c r="C697" s="51"/>
      <c r="D697" s="98"/>
      <c r="E697" s="51"/>
      <c r="F697" s="51"/>
      <c r="G697" s="51"/>
      <c r="H697" s="51"/>
      <c r="I697" s="51"/>
      <c r="J697" s="51"/>
      <c r="K697" s="51"/>
      <c r="L697" s="51"/>
      <c r="M697" s="51"/>
      <c r="N697" s="51"/>
      <c r="O697" s="51"/>
      <c r="P697" s="51"/>
      <c r="Q697" s="51"/>
      <c r="R697" s="51"/>
      <c r="S697" s="51"/>
      <c r="T697" s="51"/>
      <c r="U697" s="51"/>
      <c r="V697" s="51"/>
      <c r="W697" s="51"/>
      <c r="X697" s="51"/>
      <c r="Y697" s="51"/>
      <c r="Z697" s="51"/>
    </row>
    <row r="698" spans="1:26" ht="15.75" customHeight="1" x14ac:dyDescent="0.2">
      <c r="A698" s="51"/>
      <c r="B698" s="51"/>
      <c r="C698" s="51"/>
      <c r="D698" s="98"/>
      <c r="E698" s="51"/>
      <c r="F698" s="51"/>
      <c r="G698" s="51"/>
      <c r="H698" s="51"/>
      <c r="I698" s="51"/>
      <c r="J698" s="51"/>
      <c r="K698" s="51"/>
      <c r="L698" s="51"/>
      <c r="M698" s="51"/>
      <c r="N698" s="51"/>
      <c r="O698" s="51"/>
      <c r="P698" s="51"/>
      <c r="Q698" s="51"/>
      <c r="R698" s="51"/>
      <c r="S698" s="51"/>
      <c r="T698" s="51"/>
      <c r="U698" s="51"/>
      <c r="V698" s="51"/>
      <c r="W698" s="51"/>
      <c r="X698" s="51"/>
      <c r="Y698" s="51"/>
      <c r="Z698" s="51"/>
    </row>
    <row r="699" spans="1:26" ht="15.75" customHeight="1" x14ac:dyDescent="0.2">
      <c r="A699" s="51"/>
      <c r="B699" s="51"/>
      <c r="C699" s="51"/>
      <c r="D699" s="98"/>
      <c r="E699" s="51"/>
      <c r="F699" s="51"/>
      <c r="G699" s="51"/>
      <c r="H699" s="51"/>
      <c r="I699" s="51"/>
      <c r="J699" s="51"/>
      <c r="K699" s="51"/>
      <c r="L699" s="51"/>
      <c r="M699" s="51"/>
      <c r="N699" s="51"/>
      <c r="O699" s="51"/>
      <c r="P699" s="51"/>
      <c r="Q699" s="51"/>
      <c r="R699" s="51"/>
      <c r="S699" s="51"/>
      <c r="T699" s="51"/>
      <c r="U699" s="51"/>
      <c r="V699" s="51"/>
      <c r="W699" s="51"/>
      <c r="X699" s="51"/>
      <c r="Y699" s="51"/>
      <c r="Z699" s="51"/>
    </row>
    <row r="700" spans="1:26" ht="15.75" customHeight="1" x14ac:dyDescent="0.2">
      <c r="A700" s="51"/>
      <c r="B700" s="51"/>
      <c r="C700" s="51"/>
      <c r="D700" s="98"/>
      <c r="E700" s="51"/>
      <c r="F700" s="51"/>
      <c r="G700" s="51"/>
      <c r="H700" s="51"/>
      <c r="I700" s="51"/>
      <c r="J700" s="51"/>
      <c r="K700" s="51"/>
      <c r="L700" s="51"/>
      <c r="M700" s="51"/>
      <c r="N700" s="51"/>
      <c r="O700" s="51"/>
      <c r="P700" s="51"/>
      <c r="Q700" s="51"/>
      <c r="R700" s="51"/>
      <c r="S700" s="51"/>
      <c r="T700" s="51"/>
      <c r="U700" s="51"/>
      <c r="V700" s="51"/>
      <c r="W700" s="51"/>
      <c r="X700" s="51"/>
      <c r="Y700" s="51"/>
      <c r="Z700" s="51"/>
    </row>
    <row r="701" spans="1:26" ht="15.75" customHeight="1" x14ac:dyDescent="0.2">
      <c r="A701" s="51"/>
      <c r="B701" s="51"/>
      <c r="C701" s="51"/>
      <c r="D701" s="98"/>
      <c r="E701" s="51"/>
      <c r="F701" s="51"/>
      <c r="G701" s="51"/>
      <c r="H701" s="51"/>
      <c r="I701" s="51"/>
      <c r="J701" s="51"/>
      <c r="K701" s="51"/>
      <c r="L701" s="51"/>
      <c r="M701" s="51"/>
      <c r="N701" s="51"/>
      <c r="O701" s="51"/>
      <c r="P701" s="51"/>
      <c r="Q701" s="51"/>
      <c r="R701" s="51"/>
      <c r="S701" s="51"/>
      <c r="T701" s="51"/>
      <c r="U701" s="51"/>
      <c r="V701" s="51"/>
      <c r="W701" s="51"/>
      <c r="X701" s="51"/>
      <c r="Y701" s="51"/>
      <c r="Z701" s="51"/>
    </row>
    <row r="702" spans="1:26" ht="15.75" customHeight="1" x14ac:dyDescent="0.2">
      <c r="A702" s="51"/>
      <c r="B702" s="51"/>
      <c r="C702" s="51"/>
      <c r="D702" s="98"/>
      <c r="E702" s="51"/>
      <c r="F702" s="51"/>
      <c r="G702" s="51"/>
      <c r="H702" s="51"/>
      <c r="I702" s="51"/>
      <c r="J702" s="51"/>
      <c r="K702" s="51"/>
      <c r="L702" s="51"/>
      <c r="M702" s="51"/>
      <c r="N702" s="51"/>
      <c r="O702" s="51"/>
      <c r="P702" s="51"/>
      <c r="Q702" s="51"/>
      <c r="R702" s="51"/>
      <c r="S702" s="51"/>
      <c r="T702" s="51"/>
      <c r="U702" s="51"/>
      <c r="V702" s="51"/>
      <c r="W702" s="51"/>
      <c r="X702" s="51"/>
      <c r="Y702" s="51"/>
      <c r="Z702" s="51"/>
    </row>
    <row r="703" spans="1:26" ht="15.75" customHeight="1" x14ac:dyDescent="0.2"/>
    <row r="704" spans="1:26"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98">
    <mergeCell ref="A405:D405"/>
    <mergeCell ref="A412:D412"/>
    <mergeCell ref="A413:D413"/>
    <mergeCell ref="A414:D414"/>
    <mergeCell ref="A415:D415"/>
    <mergeCell ref="A416:D416"/>
    <mergeCell ref="A417:D417"/>
    <mergeCell ref="A344:D344"/>
    <mergeCell ref="A345:D345"/>
    <mergeCell ref="A346:D346"/>
    <mergeCell ref="A347:D347"/>
    <mergeCell ref="A349:D349"/>
    <mergeCell ref="A351:D351"/>
    <mergeCell ref="A353:D353"/>
    <mergeCell ref="A355:D355"/>
    <mergeCell ref="A357:D357"/>
    <mergeCell ref="A390:D390"/>
    <mergeCell ref="A391:D391"/>
    <mergeCell ref="A392:D392"/>
    <mergeCell ref="A393:D393"/>
    <mergeCell ref="A395:D395"/>
    <mergeCell ref="A397:D397"/>
    <mergeCell ref="A399:D399"/>
    <mergeCell ref="A401:D401"/>
    <mergeCell ref="A310:D310"/>
    <mergeCell ref="A312:D312"/>
    <mergeCell ref="A314:D314"/>
    <mergeCell ref="A316:D316"/>
    <mergeCell ref="A318:D318"/>
    <mergeCell ref="A340:D340"/>
    <mergeCell ref="A341:D341"/>
    <mergeCell ref="A342:D342"/>
    <mergeCell ref="A343:D343"/>
    <mergeCell ref="A281:D281"/>
    <mergeCell ref="A301:D301"/>
    <mergeCell ref="A302:D302"/>
    <mergeCell ref="A303:D303"/>
    <mergeCell ref="A304:D304"/>
    <mergeCell ref="A305:D305"/>
    <mergeCell ref="A306:D306"/>
    <mergeCell ref="A307:D307"/>
    <mergeCell ref="A308:D308"/>
    <mergeCell ref="A458:D458"/>
    <mergeCell ref="A459:D459"/>
    <mergeCell ref="A462:D462"/>
    <mergeCell ref="A464:D464"/>
    <mergeCell ref="A466:D466"/>
    <mergeCell ref="A495:D495"/>
    <mergeCell ref="A498:C498"/>
    <mergeCell ref="A468:D468"/>
    <mergeCell ref="A470:D470"/>
    <mergeCell ref="A490:D490"/>
    <mergeCell ref="A491:D491"/>
    <mergeCell ref="A492:D492"/>
    <mergeCell ref="A493:D493"/>
    <mergeCell ref="A494:D494"/>
    <mergeCell ref="A420:D420"/>
    <mergeCell ref="A422:D422"/>
    <mergeCell ref="A424:D424"/>
    <mergeCell ref="A426:D426"/>
    <mergeCell ref="A453:B453"/>
    <mergeCell ref="A454:D454"/>
    <mergeCell ref="A455:D455"/>
    <mergeCell ref="A456:D456"/>
    <mergeCell ref="A457:D457"/>
    <mergeCell ref="A403:D403"/>
    <mergeCell ref="A374:D374"/>
    <mergeCell ref="A376:D376"/>
    <mergeCell ref="A378:D378"/>
    <mergeCell ref="A380:D380"/>
    <mergeCell ref="A382:D382"/>
    <mergeCell ref="A386:D386"/>
    <mergeCell ref="A387:D387"/>
    <mergeCell ref="A388:D388"/>
    <mergeCell ref="A389:D389"/>
    <mergeCell ref="A363:D363"/>
    <mergeCell ref="A364:D364"/>
    <mergeCell ref="A365:D365"/>
    <mergeCell ref="A366:D366"/>
    <mergeCell ref="A367:D367"/>
    <mergeCell ref="A368:D368"/>
    <mergeCell ref="A369:D369"/>
    <mergeCell ref="A370:D370"/>
    <mergeCell ref="A372:D372"/>
    <mergeCell ref="A240:D240"/>
    <mergeCell ref="A241:D241"/>
    <mergeCell ref="A242:D242"/>
    <mergeCell ref="A243:D243"/>
    <mergeCell ref="A244:D244"/>
    <mergeCell ref="A245:D245"/>
    <mergeCell ref="A247:D247"/>
    <mergeCell ref="A249:D249"/>
    <mergeCell ref="A359:D359"/>
    <mergeCell ref="A251:D251"/>
    <mergeCell ref="A253:D253"/>
    <mergeCell ref="A255:D255"/>
    <mergeCell ref="A264:D264"/>
    <mergeCell ref="A265:D265"/>
    <mergeCell ref="A266:D266"/>
    <mergeCell ref="A267:D267"/>
    <mergeCell ref="A268:D268"/>
    <mergeCell ref="A269:D269"/>
    <mergeCell ref="A270:D270"/>
    <mergeCell ref="A271:D271"/>
    <mergeCell ref="A273:D273"/>
    <mergeCell ref="A275:D275"/>
    <mergeCell ref="A277:D277"/>
    <mergeCell ref="A279:D279"/>
    <mergeCell ref="A207:D207"/>
    <mergeCell ref="A208:D208"/>
    <mergeCell ref="A210:D210"/>
    <mergeCell ref="A212:D212"/>
    <mergeCell ref="A214:D214"/>
    <mergeCell ref="A216:D216"/>
    <mergeCell ref="A218:D218"/>
    <mergeCell ref="A238:D238"/>
    <mergeCell ref="A239:D239"/>
    <mergeCell ref="A178:D178"/>
    <mergeCell ref="A179:D179"/>
    <mergeCell ref="A180:D180"/>
    <mergeCell ref="A201:D201"/>
    <mergeCell ref="A202:D202"/>
    <mergeCell ref="A203:D203"/>
    <mergeCell ref="A204:D204"/>
    <mergeCell ref="A205:D205"/>
    <mergeCell ref="A206:D206"/>
    <mergeCell ref="A164:D164"/>
    <mergeCell ref="A165:D165"/>
    <mergeCell ref="A166:D166"/>
    <mergeCell ref="A167:D167"/>
    <mergeCell ref="A169:D169"/>
    <mergeCell ref="A171:D171"/>
    <mergeCell ref="A173:D173"/>
    <mergeCell ref="A175:D175"/>
    <mergeCell ref="A177:D177"/>
    <mergeCell ref="A134:D134"/>
    <mergeCell ref="A136:D136"/>
    <mergeCell ref="A137:D137"/>
    <mergeCell ref="A138:D138"/>
    <mergeCell ref="A139:D139"/>
    <mergeCell ref="A160:D160"/>
    <mergeCell ref="A161:D161"/>
    <mergeCell ref="A162:D162"/>
    <mergeCell ref="A163:D163"/>
    <mergeCell ref="A121:D121"/>
    <mergeCell ref="A122:D122"/>
    <mergeCell ref="A123:D123"/>
    <mergeCell ref="A124:D124"/>
    <mergeCell ref="A125:D125"/>
    <mergeCell ref="A126:D126"/>
    <mergeCell ref="A128:D128"/>
    <mergeCell ref="A130:D130"/>
    <mergeCell ref="A132:D132"/>
    <mergeCell ref="A89:D89"/>
    <mergeCell ref="A91:D91"/>
    <mergeCell ref="A93:D93"/>
    <mergeCell ref="A95:D95"/>
    <mergeCell ref="A96:D96"/>
    <mergeCell ref="A97:D97"/>
    <mergeCell ref="A98:D98"/>
    <mergeCell ref="A119:D119"/>
    <mergeCell ref="A120:D120"/>
    <mergeCell ref="A78:D78"/>
    <mergeCell ref="A79:D79"/>
    <mergeCell ref="A80:D80"/>
    <mergeCell ref="A81:D81"/>
    <mergeCell ref="A82:D82"/>
    <mergeCell ref="A83:D83"/>
    <mergeCell ref="A84:D84"/>
    <mergeCell ref="A85:D85"/>
    <mergeCell ref="A87:D87"/>
    <mergeCell ref="A43:D43"/>
    <mergeCell ref="A44:D44"/>
    <mergeCell ref="A45:D45"/>
    <mergeCell ref="A46:D46"/>
    <mergeCell ref="A48:D48"/>
    <mergeCell ref="A50:D50"/>
    <mergeCell ref="A52:D52"/>
    <mergeCell ref="A54:D54"/>
    <mergeCell ref="A56:D56"/>
    <mergeCell ref="A12:D12"/>
    <mergeCell ref="A14:D14"/>
    <mergeCell ref="A16:D16"/>
    <mergeCell ref="A18:D18"/>
    <mergeCell ref="A20:D20"/>
    <mergeCell ref="A39:D39"/>
    <mergeCell ref="A40:D40"/>
    <mergeCell ref="A41:D41"/>
    <mergeCell ref="A42:D42"/>
    <mergeCell ref="A1:D1"/>
    <mergeCell ref="A2:D2"/>
    <mergeCell ref="A3:D3"/>
    <mergeCell ref="A4:D4"/>
    <mergeCell ref="A5:D5"/>
    <mergeCell ref="A6:D6"/>
    <mergeCell ref="A7:D7"/>
    <mergeCell ref="A8:D8"/>
    <mergeCell ref="A10:D10"/>
  </mergeCells>
  <pageMargins left="0.7" right="0.7" top="0.75" bottom="0.75" header="0" footer="0"/>
  <pageSetup orientation="portrait"/>
  <rowBreaks count="3" manualBreakCount="3">
    <brk id="83" man="1"/>
    <brk id="44" man="1"/>
    <brk id="12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30.7109375" customWidth="1"/>
    <col min="3" max="3" width="4.42578125" customWidth="1"/>
    <col min="4" max="4" width="11.42578125" customWidth="1"/>
    <col min="5" max="5" width="1.42578125" customWidth="1"/>
    <col min="6" max="6" width="9.7109375" customWidth="1"/>
    <col min="7" max="7" width="8" customWidth="1"/>
    <col min="8" max="8" width="8.7109375" customWidth="1"/>
    <col min="9" max="9" width="0.42578125" customWidth="1"/>
    <col min="10" max="10" width="9.7109375" customWidth="1"/>
    <col min="11" max="11" width="8" customWidth="1"/>
    <col min="12" max="12" width="8.7109375" customWidth="1"/>
    <col min="13" max="13" width="0.42578125" customWidth="1"/>
    <col min="14" max="14" width="9.42578125" customWidth="1"/>
    <col min="15" max="15" width="10" customWidth="1"/>
    <col min="16" max="16" width="0.42578125" customWidth="1"/>
    <col min="17" max="17" width="9.7109375" customWidth="1"/>
    <col min="18" max="18" width="8" customWidth="1"/>
    <col min="19" max="19" width="8.7109375" customWidth="1"/>
    <col min="20" max="20" width="0.42578125" customWidth="1"/>
    <col min="21" max="21" width="9.42578125" customWidth="1"/>
    <col min="22" max="22" width="10" customWidth="1"/>
    <col min="23" max="23" width="1" customWidth="1"/>
    <col min="24" max="24" width="9.7109375" customWidth="1"/>
    <col min="25" max="25" width="8" customWidth="1"/>
    <col min="26" max="26" width="8.7109375" customWidth="1"/>
    <col min="27" max="27" width="0.42578125" customWidth="1"/>
    <col min="28" max="28" width="9.42578125" customWidth="1"/>
    <col min="29" max="29" width="10" customWidth="1"/>
    <col min="30" max="30" width="0.42578125" customWidth="1"/>
    <col min="31" max="31" width="10.7109375" customWidth="1"/>
    <col min="32" max="32" width="8" customWidth="1"/>
    <col min="33" max="33" width="8.7109375" customWidth="1"/>
    <col min="34" max="34" width="0.42578125" customWidth="1"/>
    <col min="35" max="35" width="9.42578125" customWidth="1"/>
    <col min="36" max="36" width="10" customWidth="1"/>
    <col min="37" max="37" width="0.42578125" customWidth="1"/>
    <col min="38" max="38" width="9.7109375" customWidth="1"/>
    <col min="39" max="39" width="8" customWidth="1"/>
    <col min="40" max="40" width="8.7109375" customWidth="1"/>
    <col min="41" max="41" width="0.42578125" customWidth="1"/>
    <col min="42" max="42" width="9.42578125" customWidth="1"/>
    <col min="43" max="43" width="10" customWidth="1"/>
    <col min="44" max="44" width="0.7109375" customWidth="1"/>
    <col min="45" max="46" width="12.42578125" customWidth="1"/>
  </cols>
  <sheetData>
    <row r="1" spans="1:46" ht="12" customHeight="1" x14ac:dyDescent="0.25">
      <c r="A1" s="37"/>
      <c r="B1" s="37"/>
      <c r="C1" s="37"/>
      <c r="D1" s="37"/>
      <c r="E1" s="37"/>
      <c r="F1" s="37"/>
      <c r="G1" s="37"/>
      <c r="H1" s="37"/>
      <c r="I1" s="37"/>
      <c r="J1" s="37"/>
      <c r="K1" s="37"/>
      <c r="L1" s="3"/>
      <c r="M1" s="3"/>
      <c r="N1" s="3"/>
      <c r="O1" s="3"/>
      <c r="P1" s="3"/>
      <c r="Q1" s="37"/>
      <c r="R1" s="37"/>
      <c r="S1" s="466" t="s">
        <v>228</v>
      </c>
      <c r="T1" s="467"/>
      <c r="U1" s="467"/>
      <c r="V1" s="467"/>
      <c r="W1" s="467"/>
      <c r="X1" s="467"/>
      <c r="Y1" s="468"/>
      <c r="Z1" s="37"/>
      <c r="AA1" s="37"/>
      <c r="AB1" s="37"/>
      <c r="AC1" s="37"/>
      <c r="AD1" s="37"/>
      <c r="AE1" s="37"/>
      <c r="AF1" s="37"/>
      <c r="AG1" s="37"/>
      <c r="AH1" s="37"/>
      <c r="AI1" s="37"/>
      <c r="AJ1" s="37"/>
      <c r="AK1" s="37"/>
      <c r="AL1" s="37"/>
      <c r="AM1" s="37"/>
      <c r="AN1" s="37"/>
      <c r="AO1" s="37"/>
      <c r="AP1" s="37"/>
      <c r="AQ1" s="37"/>
      <c r="AR1" s="37"/>
      <c r="AS1" s="3"/>
      <c r="AT1" s="3"/>
    </row>
    <row r="2" spans="1:46" ht="12" customHeight="1" x14ac:dyDescent="0.25">
      <c r="A2" s="37"/>
      <c r="B2" s="37"/>
      <c r="C2" s="183"/>
      <c r="D2" s="183"/>
      <c r="E2" s="183"/>
      <c r="F2" s="183" t="s">
        <v>229</v>
      </c>
      <c r="G2" s="183"/>
      <c r="H2" s="183"/>
      <c r="I2" s="183"/>
      <c r="J2" s="183"/>
      <c r="K2" s="183"/>
      <c r="L2" s="183"/>
      <c r="M2" s="183"/>
      <c r="N2" s="183"/>
      <c r="O2" s="183"/>
      <c r="P2" s="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c r="AS2" s="3"/>
      <c r="AT2" s="3"/>
    </row>
    <row r="3" spans="1:46" ht="12" customHeight="1" x14ac:dyDescent="0.25">
      <c r="A3" s="37"/>
      <c r="B3" s="37"/>
      <c r="C3" s="183"/>
      <c r="D3" s="183"/>
      <c r="E3" s="183"/>
      <c r="F3" s="183" t="s">
        <v>231</v>
      </c>
      <c r="G3" s="183"/>
      <c r="H3" s="183"/>
      <c r="I3" s="183"/>
      <c r="J3" s="183"/>
      <c r="K3" s="183"/>
      <c r="L3" s="183"/>
      <c r="M3" s="183"/>
      <c r="N3" s="183"/>
      <c r="O3" s="183"/>
      <c r="P3" s="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
      <c r="AT3" s="3"/>
    </row>
    <row r="4" spans="1:46" ht="12" customHeight="1" x14ac:dyDescent="0.2">
      <c r="A4" s="37"/>
      <c r="B4" s="37"/>
      <c r="C4" s="37"/>
      <c r="D4" s="37"/>
      <c r="E4" s="37"/>
      <c r="F4" s="37"/>
      <c r="G4" s="37"/>
      <c r="H4" s="37"/>
      <c r="I4" s="37"/>
      <c r="J4" s="37"/>
      <c r="K4" s="37"/>
      <c r="L4" s="3"/>
      <c r="M4" s="3"/>
      <c r="N4" s="3"/>
      <c r="O4" s="3"/>
      <c r="P4" s="3"/>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
      <c r="AT4" s="3"/>
    </row>
    <row r="5" spans="1:46" ht="12" customHeight="1" x14ac:dyDescent="0.2">
      <c r="A5" s="37"/>
      <c r="B5" s="37"/>
      <c r="C5" s="37"/>
      <c r="D5" s="37"/>
      <c r="E5" s="37"/>
      <c r="F5" s="37"/>
      <c r="G5" s="37"/>
      <c r="H5" s="37"/>
      <c r="I5" s="37"/>
      <c r="J5" s="37"/>
      <c r="K5" s="37"/>
      <c r="L5" s="3"/>
      <c r="M5" s="3"/>
      <c r="N5" s="3"/>
      <c r="O5" s="3"/>
      <c r="P5" s="3"/>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
      <c r="AT5" s="3"/>
    </row>
    <row r="6" spans="1:46" ht="12" customHeight="1" x14ac:dyDescent="0.2">
      <c r="A6" s="37"/>
      <c r="B6" s="138" t="s">
        <v>232</v>
      </c>
      <c r="C6" s="37"/>
      <c r="D6" s="309" t="s">
        <v>158</v>
      </c>
      <c r="E6" s="310"/>
      <c r="F6" s="310"/>
      <c r="G6" s="310"/>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row>
    <row r="7" spans="1:46"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
      <c r="AT7" s="3"/>
    </row>
    <row r="8" spans="1:46" ht="12"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
      <c r="AT8" s="3"/>
    </row>
    <row r="9" spans="1:46" ht="12"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
      <c r="AT9" s="3"/>
    </row>
    <row r="10" spans="1:46" ht="12" customHeight="1" x14ac:dyDescent="0.2">
      <c r="A10" s="37"/>
      <c r="B10" s="37"/>
      <c r="C10" s="37"/>
      <c r="D10" s="125" t="s">
        <v>235</v>
      </c>
      <c r="E10" s="125"/>
      <c r="F10" s="190">
        <v>2400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
      <c r="AT10" s="3"/>
    </row>
    <row r="11" spans="1:46" ht="12"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c r="AS11" s="3"/>
      <c r="AT11" s="3"/>
    </row>
    <row r="12" spans="1:46" ht="12"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c r="AS12" s="3"/>
      <c r="AT12" s="3"/>
    </row>
    <row r="13" spans="1:46" ht="12"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c r="AS13" s="3"/>
      <c r="AT13" s="3"/>
    </row>
    <row r="14" spans="1:46" ht="12"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c r="AS14" s="3"/>
      <c r="AT14" s="3"/>
    </row>
    <row r="15" spans="1:46" ht="12" customHeight="1" x14ac:dyDescent="0.2">
      <c r="A15" s="37"/>
      <c r="B15" s="139" t="s">
        <v>156</v>
      </c>
      <c r="C15" s="199" t="str">
        <f t="shared" ref="C15:C28" si="0">D$6&amp;"."&amp;B15</f>
        <v>General Service &lt; 50 kW.Monthly Service Charge</v>
      </c>
      <c r="D15" s="200" t="s">
        <v>244</v>
      </c>
      <c r="E15" s="139"/>
      <c r="F15" s="201">
        <f>IFERROR(VLOOKUP($C15,'Proposed Rates'!$B:$J,F$11,FALSE),0)</f>
        <v>23.53</v>
      </c>
      <c r="G15" s="202">
        <f t="shared" ref="G15:G28" si="1">IF($D15="Monthly",1,IF($D15="per KWH",$F$10,0))</f>
        <v>1</v>
      </c>
      <c r="H15" s="204">
        <f t="shared" ref="H15:H28" si="2">G15*F15</f>
        <v>23.53</v>
      </c>
      <c r="I15" s="38"/>
      <c r="J15" s="201">
        <f>IFERROR(VLOOKUP($C15,'Proposed Rates'!$B:$J,J$11,FALSE),0)</f>
        <v>28.1</v>
      </c>
      <c r="K15" s="202">
        <f t="shared" ref="K15:K28" si="3">IF($D15="Monthly",1,IF($D15="per KWH",$F$10,0))</f>
        <v>1</v>
      </c>
      <c r="L15" s="204">
        <f t="shared" ref="L15:L28" si="4">K15*J15</f>
        <v>28.1</v>
      </c>
      <c r="M15" s="38"/>
      <c r="N15" s="205">
        <f t="shared" ref="N15:N48" si="5">L15-H15</f>
        <v>4.57</v>
      </c>
      <c r="O15" s="206">
        <f t="shared" ref="O15:O48" si="6">IF((H15)=0,"",(N15/H15))</f>
        <v>0.19422014449638758</v>
      </c>
      <c r="P15" s="37"/>
      <c r="Q15" s="201">
        <f>IFERROR(VLOOKUP($C15,'Proposed Rates'!$B:$J,Q$11,FALSE),0)</f>
        <v>30.32</v>
      </c>
      <c r="R15" s="202">
        <f t="shared" ref="R15:R28" si="7">IF($D15="Monthly",1,IF($D15="per KWH",$F$10,0))</f>
        <v>1</v>
      </c>
      <c r="S15" s="204">
        <f t="shared" ref="S15:S28" si="8">R15*Q15</f>
        <v>30.32</v>
      </c>
      <c r="T15" s="38"/>
      <c r="U15" s="205">
        <f t="shared" ref="U15:U48" si="9">S15-L15</f>
        <v>2.2199999999999989</v>
      </c>
      <c r="V15" s="206">
        <f t="shared" ref="V15:V48" si="10">IF((L15)=0,"",(U15/L15))</f>
        <v>7.9003558718861167E-2</v>
      </c>
      <c r="W15" s="37"/>
      <c r="X15" s="201">
        <f>IFERROR(VLOOKUP($C15,'Proposed Rates'!$B:$J,X$11,FALSE),0)</f>
        <v>32.42</v>
      </c>
      <c r="Y15" s="202">
        <f t="shared" ref="Y15:Y28" si="11">IF($D15="Monthly",1,IF($D15="per KWH",$F$10,0))</f>
        <v>1</v>
      </c>
      <c r="Z15" s="204">
        <f t="shared" ref="Z15:Z28" si="12">Y15*X15</f>
        <v>32.42</v>
      </c>
      <c r="AA15" s="38"/>
      <c r="AB15" s="205">
        <f t="shared" ref="AB15:AB48" si="13">Z15-S15</f>
        <v>2.1000000000000014</v>
      </c>
      <c r="AC15" s="206">
        <f t="shared" ref="AC15:AC48" si="14">IF((S15)=0,"",(AB15/S15))</f>
        <v>6.9261213720316669E-2</v>
      </c>
      <c r="AD15" s="37"/>
      <c r="AE15" s="201">
        <f>IFERROR(VLOOKUP($C15,'Proposed Rates'!$B:$J,AE$11,FALSE),0)</f>
        <v>34.24</v>
      </c>
      <c r="AF15" s="202">
        <f t="shared" ref="AF15:AF28" si="15">IF($D15="Monthly",1,IF($D15="per KWH",$F$10,0))</f>
        <v>1</v>
      </c>
      <c r="AG15" s="204">
        <f t="shared" ref="AG15:AG28" si="16">AF15*AE15</f>
        <v>34.24</v>
      </c>
      <c r="AH15" s="38"/>
      <c r="AI15" s="205">
        <f t="shared" ref="AI15:AI48" si="17">AG15-Z15</f>
        <v>1.8200000000000003</v>
      </c>
      <c r="AJ15" s="206">
        <f t="shared" ref="AJ15:AJ48" si="18">IF((Z15)=0,"",(AI15/Z15))</f>
        <v>5.6138186304750162E-2</v>
      </c>
      <c r="AK15" s="37"/>
      <c r="AL15" s="201">
        <f>IFERROR(VLOOKUP($C15,'Proposed Rates'!$B:$J,AL$11,FALSE),0)</f>
        <v>35.840000000000003</v>
      </c>
      <c r="AM15" s="202">
        <f t="shared" ref="AM15:AM28" si="19">IF($D15="Monthly",1,IF($D15="per KWH",$F$10,0))</f>
        <v>1</v>
      </c>
      <c r="AN15" s="204">
        <f t="shared" ref="AN15:AN16" si="20">AM15*AL15</f>
        <v>35.840000000000003</v>
      </c>
      <c r="AO15" s="38"/>
      <c r="AP15" s="205">
        <f t="shared" ref="AP15:AP48" si="21">AN15-AG15</f>
        <v>1.6000000000000014</v>
      </c>
      <c r="AQ15" s="206">
        <f t="shared" ref="AQ15:AQ48" si="22">IF((AG15)=0,"",(AP15/AG15))</f>
        <v>4.6728971962616862E-2</v>
      </c>
      <c r="AR15" s="207"/>
      <c r="AS15" s="3"/>
      <c r="AT15" s="3"/>
    </row>
    <row r="16" spans="1:46" ht="12" customHeight="1" x14ac:dyDescent="0.2">
      <c r="A16" s="37"/>
      <c r="B16" s="139" t="s">
        <v>245</v>
      </c>
      <c r="C16" s="199" t="str">
        <f t="shared" si="0"/>
        <v>General Service &lt; 50 kW.Smart Meter Rate Adder</v>
      </c>
      <c r="D16" s="200" t="s">
        <v>244</v>
      </c>
      <c r="E16" s="139"/>
      <c r="F16" s="218">
        <f>IFERROR(VLOOKUP($C16,'Proposed Rates'!$B:$J,F$11,FALSE),0)</f>
        <v>0</v>
      </c>
      <c r="G16" s="202">
        <f t="shared" si="1"/>
        <v>1</v>
      </c>
      <c r="H16" s="204">
        <f t="shared" si="2"/>
        <v>0</v>
      </c>
      <c r="I16" s="38"/>
      <c r="J16" s="218">
        <f>IFERROR(VLOOKUP($C16,'Proposed Rates'!$B:$J,J$11,FALSE),0)</f>
        <v>0</v>
      </c>
      <c r="K16" s="202">
        <f t="shared" si="3"/>
        <v>1</v>
      </c>
      <c r="L16" s="204">
        <f t="shared" si="4"/>
        <v>0</v>
      </c>
      <c r="M16" s="38"/>
      <c r="N16" s="205">
        <f t="shared" si="5"/>
        <v>0</v>
      </c>
      <c r="O16" s="206" t="str">
        <f t="shared" si="6"/>
        <v/>
      </c>
      <c r="P16" s="37"/>
      <c r="Q16" s="218">
        <f>IFERROR(VLOOKUP($C16,'Proposed Rates'!$B:$J,Q$11,FALSE),0)</f>
        <v>0</v>
      </c>
      <c r="R16" s="202">
        <f t="shared" si="7"/>
        <v>1</v>
      </c>
      <c r="S16" s="204">
        <f t="shared" si="8"/>
        <v>0</v>
      </c>
      <c r="T16" s="38"/>
      <c r="U16" s="205">
        <f t="shared" si="9"/>
        <v>0</v>
      </c>
      <c r="V16" s="206" t="str">
        <f t="shared" si="10"/>
        <v/>
      </c>
      <c r="W16" s="37"/>
      <c r="X16" s="218">
        <f>IFERROR(VLOOKUP($C16,'Proposed Rates'!$B:$J,X$11,FALSE),0)</f>
        <v>0</v>
      </c>
      <c r="Y16" s="202">
        <f t="shared" si="11"/>
        <v>1</v>
      </c>
      <c r="Z16" s="204">
        <f t="shared" si="12"/>
        <v>0</v>
      </c>
      <c r="AA16" s="38"/>
      <c r="AB16" s="205">
        <f t="shared" si="13"/>
        <v>0</v>
      </c>
      <c r="AC16" s="206" t="str">
        <f t="shared" si="14"/>
        <v/>
      </c>
      <c r="AD16" s="37"/>
      <c r="AE16" s="218">
        <f>IFERROR(VLOOKUP($C16,'Proposed Rates'!$B:$J,AE$11,FALSE),0)</f>
        <v>0</v>
      </c>
      <c r="AF16" s="202">
        <f t="shared" si="15"/>
        <v>1</v>
      </c>
      <c r="AG16" s="204">
        <f t="shared" si="16"/>
        <v>0</v>
      </c>
      <c r="AH16" s="38"/>
      <c r="AI16" s="205">
        <f t="shared" si="17"/>
        <v>0</v>
      </c>
      <c r="AJ16" s="206" t="str">
        <f t="shared" si="18"/>
        <v/>
      </c>
      <c r="AK16" s="37"/>
      <c r="AL16" s="218">
        <f>IFERROR(VLOOKUP($C16,'Proposed Rates'!$B:$J,AL$11,FALSE),0)</f>
        <v>0</v>
      </c>
      <c r="AM16" s="202">
        <f t="shared" si="19"/>
        <v>1</v>
      </c>
      <c r="AN16" s="204">
        <f t="shared" si="20"/>
        <v>0</v>
      </c>
      <c r="AO16" s="38"/>
      <c r="AP16" s="205">
        <f t="shared" si="21"/>
        <v>0</v>
      </c>
      <c r="AQ16" s="206" t="str">
        <f t="shared" si="22"/>
        <v/>
      </c>
      <c r="AR16" s="207"/>
      <c r="AS16" s="3"/>
      <c r="AT16" s="3"/>
    </row>
    <row r="17" spans="1:46" ht="12" customHeight="1" x14ac:dyDescent="0.2">
      <c r="A17" s="37"/>
      <c r="B17" s="208" t="str">
        <f>'Proposed Rates'!C115</f>
        <v>Rate Rider Calculation for PILs</v>
      </c>
      <c r="C17" s="199" t="str">
        <f t="shared" si="0"/>
        <v>General Service &lt; 50 kW.Rate Rider Calculation for PILs</v>
      </c>
      <c r="D17" s="200" t="s">
        <v>246</v>
      </c>
      <c r="E17" s="139"/>
      <c r="F17" s="218">
        <f>IFERROR(VLOOKUP($C17,'Proposed Rates'!$B:$J,F$11,FALSE),0)</f>
        <v>0</v>
      </c>
      <c r="G17" s="202">
        <f t="shared" si="1"/>
        <v>2400</v>
      </c>
      <c r="H17" s="204">
        <f t="shared" si="2"/>
        <v>0</v>
      </c>
      <c r="I17" s="38"/>
      <c r="J17" s="218">
        <f>IFERROR(VLOOKUP($C17,'Proposed Rates'!$B:$J,J$11,FALSE),0)</f>
        <v>0</v>
      </c>
      <c r="K17" s="202">
        <f t="shared" si="3"/>
        <v>2400</v>
      </c>
      <c r="L17" s="204">
        <f t="shared" si="4"/>
        <v>0</v>
      </c>
      <c r="M17" s="38"/>
      <c r="N17" s="205">
        <f t="shared" si="5"/>
        <v>0</v>
      </c>
      <c r="O17" s="206" t="str">
        <f t="shared" si="6"/>
        <v/>
      </c>
      <c r="P17" s="37"/>
      <c r="Q17" s="218">
        <f>IFERROR(VLOOKUP($C17,'Proposed Rates'!$B:$J,Q$11,FALSE),0)</f>
        <v>0</v>
      </c>
      <c r="R17" s="202">
        <f t="shared" si="7"/>
        <v>2400</v>
      </c>
      <c r="S17" s="204">
        <f t="shared" si="8"/>
        <v>0</v>
      </c>
      <c r="T17" s="38"/>
      <c r="U17" s="205">
        <f t="shared" si="9"/>
        <v>0</v>
      </c>
      <c r="V17" s="206" t="str">
        <f t="shared" si="10"/>
        <v/>
      </c>
      <c r="W17" s="37"/>
      <c r="X17" s="218">
        <f>IFERROR(VLOOKUP($C17,'Proposed Rates'!$B:$J,X$11,FALSE),0)</f>
        <v>0</v>
      </c>
      <c r="Y17" s="202">
        <f t="shared" si="11"/>
        <v>2400</v>
      </c>
      <c r="Z17" s="204">
        <f t="shared" si="12"/>
        <v>0</v>
      </c>
      <c r="AA17" s="38"/>
      <c r="AB17" s="205">
        <f t="shared" si="13"/>
        <v>0</v>
      </c>
      <c r="AC17" s="206" t="str">
        <f t="shared" si="14"/>
        <v/>
      </c>
      <c r="AD17" s="37"/>
      <c r="AE17" s="218">
        <f>IFERROR(VLOOKUP($C17,'Proposed Rates'!$B:$J,AE$11,FALSE),0)</f>
        <v>0</v>
      </c>
      <c r="AF17" s="202">
        <f t="shared" si="15"/>
        <v>2400</v>
      </c>
      <c r="AG17" s="204">
        <f t="shared" si="16"/>
        <v>0</v>
      </c>
      <c r="AH17" s="38"/>
      <c r="AI17" s="205">
        <f t="shared" si="17"/>
        <v>0</v>
      </c>
      <c r="AJ17" s="206" t="str">
        <f t="shared" si="18"/>
        <v/>
      </c>
      <c r="AK17" s="37"/>
      <c r="AL17" s="218">
        <f>IFERROR(VLOOKUP($C17,'Proposed Rates'!$B:$J,AL$11,FALSE),0)</f>
        <v>0</v>
      </c>
      <c r="AM17" s="202">
        <f t="shared" si="19"/>
        <v>2400</v>
      </c>
      <c r="AN17" s="204">
        <f t="shared" ref="AN17:AN18" si="23">AL17*AM17</f>
        <v>0</v>
      </c>
      <c r="AO17" s="38"/>
      <c r="AP17" s="205">
        <f t="shared" si="21"/>
        <v>0</v>
      </c>
      <c r="AQ17" s="206" t="str">
        <f t="shared" si="22"/>
        <v/>
      </c>
      <c r="AR17" s="207"/>
      <c r="AS17" s="3"/>
      <c r="AT17" s="3"/>
    </row>
    <row r="18" spans="1:46" ht="12" customHeight="1" x14ac:dyDescent="0.2">
      <c r="A18" s="37"/>
      <c r="B18" s="208" t="str">
        <f>'Proposed Rates'!C128</f>
        <v>Rate Rider Calculation for Generic</v>
      </c>
      <c r="C18" s="199" t="str">
        <f t="shared" si="0"/>
        <v>General Service &lt; 50 kW.Rate Rider Calculation for Generic</v>
      </c>
      <c r="D18" s="200" t="s">
        <v>244</v>
      </c>
      <c r="E18" s="139"/>
      <c r="F18" s="218">
        <f>IFERROR(VLOOKUP($C18,'Proposed Rates'!$B:$J,F$11,FALSE),0)</f>
        <v>0</v>
      </c>
      <c r="G18" s="202">
        <f t="shared" si="1"/>
        <v>1</v>
      </c>
      <c r="H18" s="204">
        <f t="shared" si="2"/>
        <v>0</v>
      </c>
      <c r="I18" s="38"/>
      <c r="J18" s="218">
        <f>IFERROR(VLOOKUP($C18,'Proposed Rates'!$B:$J,J$11,FALSE),0)</f>
        <v>0</v>
      </c>
      <c r="K18" s="202">
        <f t="shared" si="3"/>
        <v>1</v>
      </c>
      <c r="L18" s="204">
        <f t="shared" si="4"/>
        <v>0</v>
      </c>
      <c r="M18" s="38"/>
      <c r="N18" s="205">
        <f t="shared" si="5"/>
        <v>0</v>
      </c>
      <c r="O18" s="206" t="str">
        <f t="shared" si="6"/>
        <v/>
      </c>
      <c r="P18" s="37"/>
      <c r="Q18" s="218">
        <f>IFERROR(VLOOKUP($C18,'Proposed Rates'!$B:$J,Q$11,FALSE),0)</f>
        <v>0</v>
      </c>
      <c r="R18" s="202">
        <f t="shared" si="7"/>
        <v>1</v>
      </c>
      <c r="S18" s="204">
        <f t="shared" si="8"/>
        <v>0</v>
      </c>
      <c r="T18" s="38"/>
      <c r="U18" s="205">
        <f t="shared" si="9"/>
        <v>0</v>
      </c>
      <c r="V18" s="206" t="str">
        <f t="shared" si="10"/>
        <v/>
      </c>
      <c r="W18" s="37"/>
      <c r="X18" s="218">
        <f>IFERROR(VLOOKUP($C18,'Proposed Rates'!$B:$J,X$11,FALSE),0)</f>
        <v>0</v>
      </c>
      <c r="Y18" s="202">
        <f t="shared" si="11"/>
        <v>1</v>
      </c>
      <c r="Z18" s="204">
        <f t="shared" si="12"/>
        <v>0</v>
      </c>
      <c r="AA18" s="38"/>
      <c r="AB18" s="205">
        <f t="shared" si="13"/>
        <v>0</v>
      </c>
      <c r="AC18" s="206" t="str">
        <f t="shared" si="14"/>
        <v/>
      </c>
      <c r="AD18" s="37"/>
      <c r="AE18" s="218">
        <f>IFERROR(VLOOKUP($C18,'Proposed Rates'!$B:$J,AE$11,FALSE),0)</f>
        <v>0</v>
      </c>
      <c r="AF18" s="202">
        <f t="shared" si="15"/>
        <v>1</v>
      </c>
      <c r="AG18" s="204">
        <f t="shared" si="16"/>
        <v>0</v>
      </c>
      <c r="AH18" s="38"/>
      <c r="AI18" s="205">
        <f t="shared" si="17"/>
        <v>0</v>
      </c>
      <c r="AJ18" s="206" t="str">
        <f t="shared" si="18"/>
        <v/>
      </c>
      <c r="AK18" s="37"/>
      <c r="AL18" s="218">
        <f>IFERROR(VLOOKUP($C18,'Proposed Rates'!$B:$J,AL$11,FALSE),0)</f>
        <v>0</v>
      </c>
      <c r="AM18" s="202">
        <f t="shared" si="19"/>
        <v>1</v>
      </c>
      <c r="AN18" s="204">
        <f t="shared" si="23"/>
        <v>0</v>
      </c>
      <c r="AO18" s="38"/>
      <c r="AP18" s="205">
        <f t="shared" si="21"/>
        <v>0</v>
      </c>
      <c r="AQ18" s="206" t="str">
        <f t="shared" si="22"/>
        <v/>
      </c>
      <c r="AR18" s="207"/>
      <c r="AS18" s="3"/>
      <c r="AT18" s="3"/>
    </row>
    <row r="19" spans="1:46" ht="12" customHeight="1" x14ac:dyDescent="0.2">
      <c r="A19" s="37"/>
      <c r="B19" s="139" t="s">
        <v>54</v>
      </c>
      <c r="C19" s="199" t="str">
        <f t="shared" si="0"/>
        <v>General Service &lt; 50 kW.Distribution Volumetric Rate</v>
      </c>
      <c r="D19" s="200" t="s">
        <v>246</v>
      </c>
      <c r="E19" s="139"/>
      <c r="F19" s="218">
        <f>IFERROR(VLOOKUP($C19,'Proposed Rates'!$B:$J,F$11,FALSE),0)</f>
        <v>3.0499999999999999E-2</v>
      </c>
      <c r="G19" s="202">
        <f t="shared" si="1"/>
        <v>2400</v>
      </c>
      <c r="H19" s="204">
        <f t="shared" si="2"/>
        <v>73.2</v>
      </c>
      <c r="I19" s="38"/>
      <c r="J19" s="218">
        <f>IFERROR(VLOOKUP($C19,'Proposed Rates'!$B:$J,J$11,FALSE),0)</f>
        <v>3.6400000000000002E-2</v>
      </c>
      <c r="K19" s="202">
        <f t="shared" si="3"/>
        <v>2400</v>
      </c>
      <c r="L19" s="204">
        <f t="shared" si="4"/>
        <v>87.36</v>
      </c>
      <c r="M19" s="38"/>
      <c r="N19" s="205">
        <f t="shared" si="5"/>
        <v>14.159999999999997</v>
      </c>
      <c r="O19" s="206">
        <f t="shared" si="6"/>
        <v>0.19344262295081963</v>
      </c>
      <c r="P19" s="37"/>
      <c r="Q19" s="218">
        <f>IFERROR(VLOOKUP($C19,'Proposed Rates'!$B:$J,Q$11,FALSE),0)</f>
        <v>3.9300000000000002E-2</v>
      </c>
      <c r="R19" s="202">
        <f t="shared" si="7"/>
        <v>2400</v>
      </c>
      <c r="S19" s="204">
        <f t="shared" si="8"/>
        <v>94.320000000000007</v>
      </c>
      <c r="T19" s="38"/>
      <c r="U19" s="205">
        <f t="shared" si="9"/>
        <v>6.960000000000008</v>
      </c>
      <c r="V19" s="206">
        <f t="shared" si="10"/>
        <v>7.9670329670329762E-2</v>
      </c>
      <c r="W19" s="37"/>
      <c r="X19" s="218">
        <f>IFERROR(VLOOKUP($C19,'Proposed Rates'!$B:$J,X$11,FALSE),0)</f>
        <v>4.2000000000000003E-2</v>
      </c>
      <c r="Y19" s="202">
        <f t="shared" si="11"/>
        <v>2400</v>
      </c>
      <c r="Z19" s="204">
        <f t="shared" si="12"/>
        <v>100.80000000000001</v>
      </c>
      <c r="AA19" s="38"/>
      <c r="AB19" s="205">
        <f t="shared" si="13"/>
        <v>6.480000000000004</v>
      </c>
      <c r="AC19" s="206">
        <f t="shared" si="14"/>
        <v>6.8702290076335909E-2</v>
      </c>
      <c r="AD19" s="37"/>
      <c r="AE19" s="218">
        <f>IFERROR(VLOOKUP($C19,'Proposed Rates'!$B:$J,AE$11,FALSE),0)</f>
        <v>4.4400000000000002E-2</v>
      </c>
      <c r="AF19" s="202">
        <f t="shared" si="15"/>
        <v>2400</v>
      </c>
      <c r="AG19" s="204">
        <f t="shared" si="16"/>
        <v>106.56</v>
      </c>
      <c r="AH19" s="38"/>
      <c r="AI19" s="205">
        <f t="shared" si="17"/>
        <v>5.7599999999999909</v>
      </c>
      <c r="AJ19" s="206">
        <f t="shared" si="18"/>
        <v>5.7142857142857044E-2</v>
      </c>
      <c r="AK19" s="37"/>
      <c r="AL19" s="218">
        <f>IFERROR(VLOOKUP($C19,'Proposed Rates'!$B:$J,AL$11,FALSE),0)</f>
        <v>4.65E-2</v>
      </c>
      <c r="AM19" s="202">
        <f t="shared" si="19"/>
        <v>2400</v>
      </c>
      <c r="AN19" s="204">
        <f t="shared" ref="AN19:AN28" si="24">AM19*AL19</f>
        <v>111.6</v>
      </c>
      <c r="AO19" s="38"/>
      <c r="AP19" s="205">
        <f t="shared" si="21"/>
        <v>5.039999999999992</v>
      </c>
      <c r="AQ19" s="206">
        <f t="shared" si="22"/>
        <v>4.7297297297297224E-2</v>
      </c>
      <c r="AR19" s="207"/>
      <c r="AS19" s="3"/>
      <c r="AT19" s="3"/>
    </row>
    <row r="20" spans="1:46" ht="12" customHeight="1" x14ac:dyDescent="0.2">
      <c r="A20" s="37"/>
      <c r="B20" s="139" t="s">
        <v>247</v>
      </c>
      <c r="C20" s="199" t="str">
        <f t="shared" si="0"/>
        <v>General Service &lt; 50 kW.Smart Meter Disposition Rider</v>
      </c>
      <c r="D20" s="200" t="s">
        <v>246</v>
      </c>
      <c r="E20" s="139"/>
      <c r="F20" s="218">
        <f>IFERROR(VLOOKUP($C20,'Proposed Rates'!$B:$J,F$11,FALSE),0)</f>
        <v>0</v>
      </c>
      <c r="G20" s="202">
        <f t="shared" si="1"/>
        <v>2400</v>
      </c>
      <c r="H20" s="204">
        <f t="shared" si="2"/>
        <v>0</v>
      </c>
      <c r="I20" s="38"/>
      <c r="J20" s="218">
        <f>IFERROR(VLOOKUP($C20,'Proposed Rates'!$B:$J,J$11,FALSE),0)</f>
        <v>0</v>
      </c>
      <c r="K20" s="202">
        <f t="shared" si="3"/>
        <v>2400</v>
      </c>
      <c r="L20" s="204">
        <f t="shared" si="4"/>
        <v>0</v>
      </c>
      <c r="M20" s="38"/>
      <c r="N20" s="205">
        <f t="shared" si="5"/>
        <v>0</v>
      </c>
      <c r="O20" s="206" t="str">
        <f t="shared" si="6"/>
        <v/>
      </c>
      <c r="P20" s="37"/>
      <c r="Q20" s="218">
        <f>IFERROR(VLOOKUP($C20,'Proposed Rates'!$B:$J,Q$11,FALSE),0)</f>
        <v>0</v>
      </c>
      <c r="R20" s="202">
        <f t="shared" si="7"/>
        <v>2400</v>
      </c>
      <c r="S20" s="204">
        <f t="shared" si="8"/>
        <v>0</v>
      </c>
      <c r="T20" s="38"/>
      <c r="U20" s="205">
        <f t="shared" si="9"/>
        <v>0</v>
      </c>
      <c r="V20" s="206" t="str">
        <f t="shared" si="10"/>
        <v/>
      </c>
      <c r="W20" s="37"/>
      <c r="X20" s="218">
        <f>IFERROR(VLOOKUP($C20,'Proposed Rates'!$B:$J,X$11,FALSE),0)</f>
        <v>0</v>
      </c>
      <c r="Y20" s="202">
        <f t="shared" si="11"/>
        <v>2400</v>
      </c>
      <c r="Z20" s="204">
        <f t="shared" si="12"/>
        <v>0</v>
      </c>
      <c r="AA20" s="38"/>
      <c r="AB20" s="205">
        <f t="shared" si="13"/>
        <v>0</v>
      </c>
      <c r="AC20" s="206" t="str">
        <f t="shared" si="14"/>
        <v/>
      </c>
      <c r="AD20" s="37"/>
      <c r="AE20" s="218">
        <f>IFERROR(VLOOKUP($C20,'Proposed Rates'!$B:$J,AE$11,FALSE),0)</f>
        <v>0</v>
      </c>
      <c r="AF20" s="202">
        <f t="shared" si="15"/>
        <v>2400</v>
      </c>
      <c r="AG20" s="204">
        <f t="shared" si="16"/>
        <v>0</v>
      </c>
      <c r="AH20" s="38"/>
      <c r="AI20" s="205">
        <f t="shared" si="17"/>
        <v>0</v>
      </c>
      <c r="AJ20" s="206" t="str">
        <f t="shared" si="18"/>
        <v/>
      </c>
      <c r="AK20" s="37"/>
      <c r="AL20" s="218">
        <f>IFERROR(VLOOKUP($C20,'Proposed Rates'!$B:$J,AL$11,FALSE),0)</f>
        <v>0</v>
      </c>
      <c r="AM20" s="202">
        <f t="shared" si="19"/>
        <v>2400</v>
      </c>
      <c r="AN20" s="204">
        <f t="shared" si="24"/>
        <v>0</v>
      </c>
      <c r="AO20" s="38"/>
      <c r="AP20" s="205">
        <f t="shared" si="21"/>
        <v>0</v>
      </c>
      <c r="AQ20" s="206" t="str">
        <f t="shared" si="22"/>
        <v/>
      </c>
      <c r="AR20" s="207"/>
      <c r="AS20" s="3"/>
      <c r="AT20" s="3"/>
    </row>
    <row r="21" spans="1:46" ht="12" customHeight="1" x14ac:dyDescent="0.2">
      <c r="A21" s="37"/>
      <c r="B21" s="139" t="s">
        <v>179</v>
      </c>
      <c r="C21" s="199" t="str">
        <f t="shared" si="0"/>
        <v>General Service &lt; 50 kW.LRAM Rate Rider</v>
      </c>
      <c r="D21" s="200" t="s">
        <v>246</v>
      </c>
      <c r="E21" s="139"/>
      <c r="F21" s="218">
        <f>'Proposed Rates'!E78+'Proposed Rates'!E91</f>
        <v>6.9999999999999999E-4</v>
      </c>
      <c r="G21" s="202">
        <f t="shared" si="1"/>
        <v>2400</v>
      </c>
      <c r="H21" s="204">
        <f t="shared" si="2"/>
        <v>1.68</v>
      </c>
      <c r="I21" s="38"/>
      <c r="J21" s="218">
        <f>'Proposed Rates'!F78+'Proposed Rates'!F91</f>
        <v>4.0000000000000002E-4</v>
      </c>
      <c r="K21" s="202">
        <f t="shared" si="3"/>
        <v>2400</v>
      </c>
      <c r="L21" s="204">
        <f t="shared" si="4"/>
        <v>0.96000000000000008</v>
      </c>
      <c r="M21" s="38"/>
      <c r="N21" s="205">
        <f t="shared" si="5"/>
        <v>-0.71999999999999986</v>
      </c>
      <c r="O21" s="206">
        <f t="shared" si="6"/>
        <v>-0.42857142857142849</v>
      </c>
      <c r="P21" s="37"/>
      <c r="Q21" s="218">
        <f>'Proposed Rates'!G78+'Proposed Rates'!G91</f>
        <v>0</v>
      </c>
      <c r="R21" s="202">
        <f t="shared" si="7"/>
        <v>2400</v>
      </c>
      <c r="S21" s="204">
        <f t="shared" si="8"/>
        <v>0</v>
      </c>
      <c r="T21" s="38"/>
      <c r="U21" s="205">
        <f t="shared" si="9"/>
        <v>-0.96000000000000008</v>
      </c>
      <c r="V21" s="206">
        <f t="shared" si="10"/>
        <v>-1</v>
      </c>
      <c r="W21" s="37"/>
      <c r="X21" s="218">
        <f>IFERROR(VLOOKUP($C21,'Proposed Rates'!$B:$J,X$11,FALSE),0)</f>
        <v>0</v>
      </c>
      <c r="Y21" s="202">
        <f t="shared" si="11"/>
        <v>2400</v>
      </c>
      <c r="Z21" s="204">
        <f t="shared" si="12"/>
        <v>0</v>
      </c>
      <c r="AA21" s="38"/>
      <c r="AB21" s="205">
        <f t="shared" si="13"/>
        <v>0</v>
      </c>
      <c r="AC21" s="206" t="str">
        <f t="shared" si="14"/>
        <v/>
      </c>
      <c r="AD21" s="37"/>
      <c r="AE21" s="218">
        <f>IFERROR(VLOOKUP($C21,'Proposed Rates'!$B:$J,AE$11,FALSE),0)</f>
        <v>0</v>
      </c>
      <c r="AF21" s="202">
        <f t="shared" si="15"/>
        <v>2400</v>
      </c>
      <c r="AG21" s="204">
        <f t="shared" si="16"/>
        <v>0</v>
      </c>
      <c r="AH21" s="38"/>
      <c r="AI21" s="205">
        <f t="shared" si="17"/>
        <v>0</v>
      </c>
      <c r="AJ21" s="206" t="str">
        <f t="shared" si="18"/>
        <v/>
      </c>
      <c r="AK21" s="37"/>
      <c r="AL21" s="218">
        <f>IFERROR(VLOOKUP($C21,'Proposed Rates'!$B:$J,AL$11,FALSE),0)</f>
        <v>0</v>
      </c>
      <c r="AM21" s="202">
        <f t="shared" si="19"/>
        <v>2400</v>
      </c>
      <c r="AN21" s="204">
        <f t="shared" si="24"/>
        <v>0</v>
      </c>
      <c r="AO21" s="38"/>
      <c r="AP21" s="205">
        <f t="shared" si="21"/>
        <v>0</v>
      </c>
      <c r="AQ21" s="206" t="str">
        <f t="shared" si="22"/>
        <v/>
      </c>
      <c r="AR21" s="207"/>
      <c r="AS21" s="3"/>
      <c r="AT21" s="3"/>
    </row>
    <row r="22" spans="1:46" ht="12" customHeight="1" x14ac:dyDescent="0.2">
      <c r="A22" s="37"/>
      <c r="B22" s="208" t="s">
        <v>175</v>
      </c>
      <c r="C22" s="199" t="str">
        <f t="shared" si="0"/>
        <v>General Service &lt; 50 kW.Deferral/Variance Account Disposition Rate Rider Group 2</v>
      </c>
      <c r="D22" s="200" t="s">
        <v>246</v>
      </c>
      <c r="E22" s="139"/>
      <c r="F22" s="218">
        <f>IFERROR(VLOOKUP($C22,'Proposed Rates'!$B:$J,F$11,FALSE),0)</f>
        <v>0</v>
      </c>
      <c r="G22" s="202">
        <f t="shared" si="1"/>
        <v>2400</v>
      </c>
      <c r="H22" s="204">
        <f t="shared" si="2"/>
        <v>0</v>
      </c>
      <c r="I22" s="38"/>
      <c r="J22" s="218">
        <f>IFERROR(VLOOKUP($C22,'Proposed Rates'!$B:$J,J$11,FALSE),0)</f>
        <v>-5.9999999999999995E-4</v>
      </c>
      <c r="K22" s="202">
        <f t="shared" si="3"/>
        <v>2400</v>
      </c>
      <c r="L22" s="204">
        <f t="shared" si="4"/>
        <v>-1.44</v>
      </c>
      <c r="M22" s="38"/>
      <c r="N22" s="205">
        <f t="shared" si="5"/>
        <v>-1.44</v>
      </c>
      <c r="O22" s="206" t="str">
        <f t="shared" si="6"/>
        <v/>
      </c>
      <c r="P22" s="37"/>
      <c r="Q22" s="218">
        <f>IFERROR(VLOOKUP($C22,'Proposed Rates'!$B:$J,Q$11,FALSE),0)</f>
        <v>0</v>
      </c>
      <c r="R22" s="202">
        <f t="shared" si="7"/>
        <v>2400</v>
      </c>
      <c r="S22" s="204">
        <f t="shared" si="8"/>
        <v>0</v>
      </c>
      <c r="T22" s="38"/>
      <c r="U22" s="205">
        <f t="shared" si="9"/>
        <v>1.44</v>
      </c>
      <c r="V22" s="206">
        <f t="shared" si="10"/>
        <v>-1</v>
      </c>
      <c r="W22" s="37"/>
      <c r="X22" s="218">
        <f>IFERROR(VLOOKUP($C22,'Proposed Rates'!$B:$J,X$11,FALSE),0)</f>
        <v>0</v>
      </c>
      <c r="Y22" s="202">
        <f t="shared" si="11"/>
        <v>2400</v>
      </c>
      <c r="Z22" s="204">
        <f t="shared" si="12"/>
        <v>0</v>
      </c>
      <c r="AA22" s="38"/>
      <c r="AB22" s="205">
        <f t="shared" si="13"/>
        <v>0</v>
      </c>
      <c r="AC22" s="206" t="str">
        <f t="shared" si="14"/>
        <v/>
      </c>
      <c r="AD22" s="37"/>
      <c r="AE22" s="218">
        <f>IFERROR(VLOOKUP($C22,'Proposed Rates'!$B:$J,AE$11,FALSE),0)</f>
        <v>0</v>
      </c>
      <c r="AF22" s="202">
        <f t="shared" si="15"/>
        <v>2400</v>
      </c>
      <c r="AG22" s="204">
        <f t="shared" si="16"/>
        <v>0</v>
      </c>
      <c r="AH22" s="38"/>
      <c r="AI22" s="205">
        <f t="shared" si="17"/>
        <v>0</v>
      </c>
      <c r="AJ22" s="206" t="str">
        <f t="shared" si="18"/>
        <v/>
      </c>
      <c r="AK22" s="37"/>
      <c r="AL22" s="218">
        <f>IFERROR(VLOOKUP($C22,'Proposed Rates'!$B:$J,AL$11,FALSE),0)</f>
        <v>0</v>
      </c>
      <c r="AM22" s="202">
        <f t="shared" si="19"/>
        <v>2400</v>
      </c>
      <c r="AN22" s="204">
        <f t="shared" si="24"/>
        <v>0</v>
      </c>
      <c r="AO22" s="38"/>
      <c r="AP22" s="205">
        <f t="shared" si="21"/>
        <v>0</v>
      </c>
      <c r="AQ22" s="206" t="str">
        <f t="shared" si="22"/>
        <v/>
      </c>
      <c r="AR22" s="207"/>
      <c r="AS22" s="3"/>
      <c r="AT22" s="3"/>
    </row>
    <row r="23" spans="1:46" ht="12" customHeight="1" x14ac:dyDescent="0.2">
      <c r="A23" s="37"/>
      <c r="B23" s="208"/>
      <c r="C23" s="199" t="str">
        <f t="shared" si="0"/>
        <v>General Service &lt; 50 kW.</v>
      </c>
      <c r="D23" s="200"/>
      <c r="E23" s="139"/>
      <c r="F23" s="218">
        <f>IFERROR(VLOOKUP($C23,'Proposed Rates'!$B:$J,F$11,FALSE),0)</f>
        <v>0</v>
      </c>
      <c r="G23" s="202">
        <f t="shared" si="1"/>
        <v>0</v>
      </c>
      <c r="H23" s="204">
        <f t="shared" si="2"/>
        <v>0</v>
      </c>
      <c r="I23" s="38"/>
      <c r="J23" s="218">
        <f>IFERROR(VLOOKUP($C23,'Proposed Rates'!$B:$J,J$11,FALSE),0)</f>
        <v>0</v>
      </c>
      <c r="K23" s="202">
        <f t="shared" si="3"/>
        <v>0</v>
      </c>
      <c r="L23" s="204">
        <f t="shared" si="4"/>
        <v>0</v>
      </c>
      <c r="M23" s="38"/>
      <c r="N23" s="205">
        <f t="shared" si="5"/>
        <v>0</v>
      </c>
      <c r="O23" s="206" t="str">
        <f t="shared" si="6"/>
        <v/>
      </c>
      <c r="P23" s="37"/>
      <c r="Q23" s="218">
        <f>IFERROR(VLOOKUP($C23,'Proposed Rates'!$B:$J,Q$11,FALSE),0)</f>
        <v>0</v>
      </c>
      <c r="R23" s="202">
        <f t="shared" si="7"/>
        <v>0</v>
      </c>
      <c r="S23" s="204">
        <f t="shared" si="8"/>
        <v>0</v>
      </c>
      <c r="T23" s="38"/>
      <c r="U23" s="205">
        <f t="shared" si="9"/>
        <v>0</v>
      </c>
      <c r="V23" s="206" t="str">
        <f t="shared" si="10"/>
        <v/>
      </c>
      <c r="W23" s="37"/>
      <c r="X23" s="218">
        <f>IFERROR(VLOOKUP($C23,'Proposed Rates'!$B:$J,X$11,FALSE),0)</f>
        <v>0</v>
      </c>
      <c r="Y23" s="202">
        <f t="shared" si="11"/>
        <v>0</v>
      </c>
      <c r="Z23" s="204">
        <f t="shared" si="12"/>
        <v>0</v>
      </c>
      <c r="AA23" s="38"/>
      <c r="AB23" s="205">
        <f t="shared" si="13"/>
        <v>0</v>
      </c>
      <c r="AC23" s="206" t="str">
        <f t="shared" si="14"/>
        <v/>
      </c>
      <c r="AD23" s="37"/>
      <c r="AE23" s="218">
        <f>IFERROR(VLOOKUP($C23,'Proposed Rates'!$B:$J,AE$11,FALSE),0)</f>
        <v>0</v>
      </c>
      <c r="AF23" s="202">
        <f t="shared" si="15"/>
        <v>0</v>
      </c>
      <c r="AG23" s="204">
        <f t="shared" si="16"/>
        <v>0</v>
      </c>
      <c r="AH23" s="38"/>
      <c r="AI23" s="205">
        <f t="shared" si="17"/>
        <v>0</v>
      </c>
      <c r="AJ23" s="206" t="str">
        <f t="shared" si="18"/>
        <v/>
      </c>
      <c r="AK23" s="37"/>
      <c r="AL23" s="218">
        <f>IFERROR(VLOOKUP($C23,'Proposed Rates'!$B:$J,AL$11,FALSE),0)</f>
        <v>0</v>
      </c>
      <c r="AM23" s="202">
        <f t="shared" si="19"/>
        <v>0</v>
      </c>
      <c r="AN23" s="204">
        <f t="shared" si="24"/>
        <v>0</v>
      </c>
      <c r="AO23" s="38"/>
      <c r="AP23" s="205">
        <f t="shared" si="21"/>
        <v>0</v>
      </c>
      <c r="AQ23" s="206" t="str">
        <f t="shared" si="22"/>
        <v/>
      </c>
      <c r="AR23" s="207"/>
      <c r="AS23" s="3"/>
      <c r="AT23" s="3"/>
    </row>
    <row r="24" spans="1:46" ht="12" customHeight="1" x14ac:dyDescent="0.2">
      <c r="A24" s="37"/>
      <c r="B24" s="208"/>
      <c r="C24" s="199" t="str">
        <f t="shared" si="0"/>
        <v>General Service &lt; 50 kW.</v>
      </c>
      <c r="D24" s="200"/>
      <c r="E24" s="139"/>
      <c r="F24" s="218">
        <f>IFERROR(VLOOKUP($C24,'Proposed Rates'!$B:$J,F$11,FALSE),0)</f>
        <v>0</v>
      </c>
      <c r="G24" s="202">
        <f t="shared" si="1"/>
        <v>0</v>
      </c>
      <c r="H24" s="204">
        <f t="shared" si="2"/>
        <v>0</v>
      </c>
      <c r="I24" s="38"/>
      <c r="J24" s="218">
        <f>IFERROR(VLOOKUP($C24,'Proposed Rates'!$B:$J,J$11,FALSE),0)</f>
        <v>0</v>
      </c>
      <c r="K24" s="202">
        <f t="shared" si="3"/>
        <v>0</v>
      </c>
      <c r="L24" s="204">
        <f t="shared" si="4"/>
        <v>0</v>
      </c>
      <c r="M24" s="38"/>
      <c r="N24" s="205">
        <f t="shared" si="5"/>
        <v>0</v>
      </c>
      <c r="O24" s="206" t="str">
        <f t="shared" si="6"/>
        <v/>
      </c>
      <c r="P24" s="37"/>
      <c r="Q24" s="218">
        <f>IFERROR(VLOOKUP($C24,'Proposed Rates'!$B:$J,Q$11,FALSE),0)</f>
        <v>0</v>
      </c>
      <c r="R24" s="202">
        <f t="shared" si="7"/>
        <v>0</v>
      </c>
      <c r="S24" s="204">
        <f t="shared" si="8"/>
        <v>0</v>
      </c>
      <c r="T24" s="38"/>
      <c r="U24" s="205">
        <f t="shared" si="9"/>
        <v>0</v>
      </c>
      <c r="V24" s="206" t="str">
        <f t="shared" si="10"/>
        <v/>
      </c>
      <c r="W24" s="37"/>
      <c r="X24" s="218">
        <f>IFERROR(VLOOKUP($C24,'Proposed Rates'!$B:$J,X$11,FALSE),0)</f>
        <v>0</v>
      </c>
      <c r="Y24" s="202">
        <f t="shared" si="11"/>
        <v>0</v>
      </c>
      <c r="Z24" s="204">
        <f t="shared" si="12"/>
        <v>0</v>
      </c>
      <c r="AA24" s="38"/>
      <c r="AB24" s="205">
        <f t="shared" si="13"/>
        <v>0</v>
      </c>
      <c r="AC24" s="206" t="str">
        <f t="shared" si="14"/>
        <v/>
      </c>
      <c r="AD24" s="37"/>
      <c r="AE24" s="218">
        <f>IFERROR(VLOOKUP($C24,'Proposed Rates'!$B:$J,AE$11,FALSE),0)</f>
        <v>0</v>
      </c>
      <c r="AF24" s="202">
        <f t="shared" si="15"/>
        <v>0</v>
      </c>
      <c r="AG24" s="204">
        <f t="shared" si="16"/>
        <v>0</v>
      </c>
      <c r="AH24" s="38"/>
      <c r="AI24" s="205">
        <f t="shared" si="17"/>
        <v>0</v>
      </c>
      <c r="AJ24" s="206" t="str">
        <f t="shared" si="18"/>
        <v/>
      </c>
      <c r="AK24" s="37"/>
      <c r="AL24" s="218">
        <f>IFERROR(VLOOKUP($C24,'Proposed Rates'!$B:$J,AL$11,FALSE),0)</f>
        <v>0</v>
      </c>
      <c r="AM24" s="202">
        <f t="shared" si="19"/>
        <v>0</v>
      </c>
      <c r="AN24" s="204">
        <f t="shared" si="24"/>
        <v>0</v>
      </c>
      <c r="AO24" s="38"/>
      <c r="AP24" s="205">
        <f t="shared" si="21"/>
        <v>0</v>
      </c>
      <c r="AQ24" s="206" t="str">
        <f t="shared" si="22"/>
        <v/>
      </c>
      <c r="AR24" s="207"/>
      <c r="AS24" s="3"/>
      <c r="AT24" s="3"/>
    </row>
    <row r="25" spans="1:46" ht="12" customHeight="1" x14ac:dyDescent="0.2">
      <c r="A25" s="37"/>
      <c r="B25" s="208"/>
      <c r="C25" s="199" t="str">
        <f t="shared" si="0"/>
        <v>General Service &lt; 50 kW.</v>
      </c>
      <c r="D25" s="200"/>
      <c r="E25" s="139"/>
      <c r="F25" s="218">
        <f>IFERROR(VLOOKUP($C25,'Proposed Rates'!$B:$J,F$11,FALSE),0)</f>
        <v>0</v>
      </c>
      <c r="G25" s="202">
        <f t="shared" si="1"/>
        <v>0</v>
      </c>
      <c r="H25" s="204">
        <f t="shared" si="2"/>
        <v>0</v>
      </c>
      <c r="I25" s="38"/>
      <c r="J25" s="218">
        <f>IFERROR(VLOOKUP($C25,'Proposed Rates'!$B:$J,J$11,FALSE),0)</f>
        <v>0</v>
      </c>
      <c r="K25" s="202">
        <f t="shared" si="3"/>
        <v>0</v>
      </c>
      <c r="L25" s="204">
        <f t="shared" si="4"/>
        <v>0</v>
      </c>
      <c r="M25" s="38"/>
      <c r="N25" s="205">
        <f t="shared" si="5"/>
        <v>0</v>
      </c>
      <c r="O25" s="206" t="str">
        <f t="shared" si="6"/>
        <v/>
      </c>
      <c r="P25" s="37"/>
      <c r="Q25" s="218">
        <f>IFERROR(VLOOKUP($C25,'Proposed Rates'!$B:$J,Q$11,FALSE),0)</f>
        <v>0</v>
      </c>
      <c r="R25" s="202">
        <f t="shared" si="7"/>
        <v>0</v>
      </c>
      <c r="S25" s="204">
        <f t="shared" si="8"/>
        <v>0</v>
      </c>
      <c r="T25" s="38"/>
      <c r="U25" s="205">
        <f t="shared" si="9"/>
        <v>0</v>
      </c>
      <c r="V25" s="206" t="str">
        <f t="shared" si="10"/>
        <v/>
      </c>
      <c r="W25" s="37"/>
      <c r="X25" s="218">
        <f>IFERROR(VLOOKUP($C25,'Proposed Rates'!$B:$J,X$11,FALSE),0)</f>
        <v>0</v>
      </c>
      <c r="Y25" s="202">
        <f t="shared" si="11"/>
        <v>0</v>
      </c>
      <c r="Z25" s="204">
        <f t="shared" si="12"/>
        <v>0</v>
      </c>
      <c r="AA25" s="38"/>
      <c r="AB25" s="205">
        <f t="shared" si="13"/>
        <v>0</v>
      </c>
      <c r="AC25" s="206" t="str">
        <f t="shared" si="14"/>
        <v/>
      </c>
      <c r="AD25" s="37"/>
      <c r="AE25" s="218">
        <f>IFERROR(VLOOKUP($C25,'Proposed Rates'!$B:$J,AE$11,FALSE),0)</f>
        <v>0</v>
      </c>
      <c r="AF25" s="202">
        <f t="shared" si="15"/>
        <v>0</v>
      </c>
      <c r="AG25" s="204">
        <f t="shared" si="16"/>
        <v>0</v>
      </c>
      <c r="AH25" s="38"/>
      <c r="AI25" s="205">
        <f t="shared" si="17"/>
        <v>0</v>
      </c>
      <c r="AJ25" s="206" t="str">
        <f t="shared" si="18"/>
        <v/>
      </c>
      <c r="AK25" s="37"/>
      <c r="AL25" s="218">
        <f>IFERROR(VLOOKUP($C25,'Proposed Rates'!$B:$J,AL$11,FALSE),0)</f>
        <v>0</v>
      </c>
      <c r="AM25" s="202">
        <f t="shared" si="19"/>
        <v>0</v>
      </c>
      <c r="AN25" s="204">
        <f t="shared" si="24"/>
        <v>0</v>
      </c>
      <c r="AO25" s="38"/>
      <c r="AP25" s="205">
        <f t="shared" si="21"/>
        <v>0</v>
      </c>
      <c r="AQ25" s="206" t="str">
        <f t="shared" si="22"/>
        <v/>
      </c>
      <c r="AR25" s="207"/>
      <c r="AS25" s="3"/>
      <c r="AT25" s="3"/>
    </row>
    <row r="26" spans="1:46" ht="12" customHeight="1" x14ac:dyDescent="0.2">
      <c r="A26" s="37"/>
      <c r="B26" s="208"/>
      <c r="C26" s="199" t="str">
        <f t="shared" si="0"/>
        <v>General Service &lt; 50 kW.</v>
      </c>
      <c r="D26" s="200"/>
      <c r="E26" s="139"/>
      <c r="F26" s="218">
        <f>IFERROR(VLOOKUP($C26,'Proposed Rates'!$B:$J,F$11,FALSE),0)</f>
        <v>0</v>
      </c>
      <c r="G26" s="202">
        <f t="shared" si="1"/>
        <v>0</v>
      </c>
      <c r="H26" s="204">
        <f t="shared" si="2"/>
        <v>0</v>
      </c>
      <c r="I26" s="38"/>
      <c r="J26" s="218">
        <f>IFERROR(VLOOKUP($C26,'Proposed Rates'!$B:$J,J$11,FALSE),0)</f>
        <v>0</v>
      </c>
      <c r="K26" s="202">
        <f t="shared" si="3"/>
        <v>0</v>
      </c>
      <c r="L26" s="204">
        <f t="shared" si="4"/>
        <v>0</v>
      </c>
      <c r="M26" s="38"/>
      <c r="N26" s="205">
        <f t="shared" si="5"/>
        <v>0</v>
      </c>
      <c r="O26" s="206" t="str">
        <f t="shared" si="6"/>
        <v/>
      </c>
      <c r="P26" s="37"/>
      <c r="Q26" s="218">
        <f>IFERROR(VLOOKUP($C26,'Proposed Rates'!$B:$J,Q$11,FALSE),0)</f>
        <v>0</v>
      </c>
      <c r="R26" s="202">
        <f t="shared" si="7"/>
        <v>0</v>
      </c>
      <c r="S26" s="204">
        <f t="shared" si="8"/>
        <v>0</v>
      </c>
      <c r="T26" s="38"/>
      <c r="U26" s="205">
        <f t="shared" si="9"/>
        <v>0</v>
      </c>
      <c r="V26" s="206" t="str">
        <f t="shared" si="10"/>
        <v/>
      </c>
      <c r="W26" s="37"/>
      <c r="X26" s="218">
        <f>IFERROR(VLOOKUP($C26,'Proposed Rates'!$B:$J,X$11,FALSE),0)</f>
        <v>0</v>
      </c>
      <c r="Y26" s="202">
        <f t="shared" si="11"/>
        <v>0</v>
      </c>
      <c r="Z26" s="204">
        <f t="shared" si="12"/>
        <v>0</v>
      </c>
      <c r="AA26" s="38"/>
      <c r="AB26" s="205">
        <f t="shared" si="13"/>
        <v>0</v>
      </c>
      <c r="AC26" s="206" t="str">
        <f t="shared" si="14"/>
        <v/>
      </c>
      <c r="AD26" s="37"/>
      <c r="AE26" s="218">
        <f>IFERROR(VLOOKUP($C26,'Proposed Rates'!$B:$J,AE$11,FALSE),0)</f>
        <v>0</v>
      </c>
      <c r="AF26" s="202">
        <f t="shared" si="15"/>
        <v>0</v>
      </c>
      <c r="AG26" s="204">
        <f t="shared" si="16"/>
        <v>0</v>
      </c>
      <c r="AH26" s="38"/>
      <c r="AI26" s="205">
        <f t="shared" si="17"/>
        <v>0</v>
      </c>
      <c r="AJ26" s="206" t="str">
        <f t="shared" si="18"/>
        <v/>
      </c>
      <c r="AK26" s="37"/>
      <c r="AL26" s="218">
        <f>IFERROR(VLOOKUP($C26,'Proposed Rates'!$B:$J,AL$11,FALSE),0)</f>
        <v>0</v>
      </c>
      <c r="AM26" s="202">
        <f t="shared" si="19"/>
        <v>0</v>
      </c>
      <c r="AN26" s="204">
        <f t="shared" si="24"/>
        <v>0</v>
      </c>
      <c r="AO26" s="38"/>
      <c r="AP26" s="205">
        <f t="shared" si="21"/>
        <v>0</v>
      </c>
      <c r="AQ26" s="206" t="str">
        <f t="shared" si="22"/>
        <v/>
      </c>
      <c r="AR26" s="207"/>
      <c r="AS26" s="3"/>
      <c r="AT26" s="3"/>
    </row>
    <row r="27" spans="1:46" ht="12" customHeight="1" x14ac:dyDescent="0.2">
      <c r="A27" s="37"/>
      <c r="B27" s="208"/>
      <c r="C27" s="199" t="str">
        <f t="shared" si="0"/>
        <v>General Service &lt; 50 kW.</v>
      </c>
      <c r="D27" s="200"/>
      <c r="E27" s="139"/>
      <c r="F27" s="218">
        <f>IFERROR(VLOOKUP($C27,'Proposed Rates'!$B:$J,F$11,FALSE),0)</f>
        <v>0</v>
      </c>
      <c r="G27" s="202">
        <f t="shared" si="1"/>
        <v>0</v>
      </c>
      <c r="H27" s="204">
        <f t="shared" si="2"/>
        <v>0</v>
      </c>
      <c r="I27" s="38"/>
      <c r="J27" s="218">
        <f>IFERROR(VLOOKUP($C27,'Proposed Rates'!$B:$J,J$11,FALSE),0)</f>
        <v>0</v>
      </c>
      <c r="K27" s="202">
        <f t="shared" si="3"/>
        <v>0</v>
      </c>
      <c r="L27" s="204">
        <f t="shared" si="4"/>
        <v>0</v>
      </c>
      <c r="M27" s="38"/>
      <c r="N27" s="205">
        <f t="shared" si="5"/>
        <v>0</v>
      </c>
      <c r="O27" s="206" t="str">
        <f t="shared" si="6"/>
        <v/>
      </c>
      <c r="P27" s="37"/>
      <c r="Q27" s="218">
        <f>IFERROR(VLOOKUP($C27,'Proposed Rates'!$B:$J,Q$11,FALSE),0)</f>
        <v>0</v>
      </c>
      <c r="R27" s="202">
        <f t="shared" si="7"/>
        <v>0</v>
      </c>
      <c r="S27" s="204">
        <f t="shared" si="8"/>
        <v>0</v>
      </c>
      <c r="T27" s="38"/>
      <c r="U27" s="205">
        <f t="shared" si="9"/>
        <v>0</v>
      </c>
      <c r="V27" s="206" t="str">
        <f t="shared" si="10"/>
        <v/>
      </c>
      <c r="W27" s="37"/>
      <c r="X27" s="218">
        <f>IFERROR(VLOOKUP($C27,'Proposed Rates'!$B:$J,X$11,FALSE),0)</f>
        <v>0</v>
      </c>
      <c r="Y27" s="202">
        <f t="shared" si="11"/>
        <v>0</v>
      </c>
      <c r="Z27" s="204">
        <f t="shared" si="12"/>
        <v>0</v>
      </c>
      <c r="AA27" s="38"/>
      <c r="AB27" s="205">
        <f t="shared" si="13"/>
        <v>0</v>
      </c>
      <c r="AC27" s="206" t="str">
        <f t="shared" si="14"/>
        <v/>
      </c>
      <c r="AD27" s="37"/>
      <c r="AE27" s="218">
        <f>IFERROR(VLOOKUP($C27,'Proposed Rates'!$B:$J,AE$11,FALSE),0)</f>
        <v>0</v>
      </c>
      <c r="AF27" s="202">
        <f t="shared" si="15"/>
        <v>0</v>
      </c>
      <c r="AG27" s="204">
        <f t="shared" si="16"/>
        <v>0</v>
      </c>
      <c r="AH27" s="38"/>
      <c r="AI27" s="205">
        <f t="shared" si="17"/>
        <v>0</v>
      </c>
      <c r="AJ27" s="206" t="str">
        <f t="shared" si="18"/>
        <v/>
      </c>
      <c r="AK27" s="37"/>
      <c r="AL27" s="218">
        <f>IFERROR(VLOOKUP($C27,'Proposed Rates'!$B:$J,AL$11,FALSE),0)</f>
        <v>0</v>
      </c>
      <c r="AM27" s="202">
        <f t="shared" si="19"/>
        <v>0</v>
      </c>
      <c r="AN27" s="204">
        <f t="shared" si="24"/>
        <v>0</v>
      </c>
      <c r="AO27" s="38"/>
      <c r="AP27" s="205">
        <f t="shared" si="21"/>
        <v>0</v>
      </c>
      <c r="AQ27" s="206" t="str">
        <f t="shared" si="22"/>
        <v/>
      </c>
      <c r="AR27" s="207"/>
      <c r="AS27" s="3"/>
      <c r="AT27" s="3"/>
    </row>
    <row r="28" spans="1:46" ht="12" customHeight="1" x14ac:dyDescent="0.2">
      <c r="A28" s="37"/>
      <c r="B28" s="208"/>
      <c r="C28" s="199" t="str">
        <f t="shared" si="0"/>
        <v>General Service &lt; 50 kW.</v>
      </c>
      <c r="D28" s="200"/>
      <c r="E28" s="139"/>
      <c r="F28" s="218">
        <f>IFERROR(VLOOKUP($C28,'Proposed Rates'!$B:$J,F$11,FALSE),0)</f>
        <v>0</v>
      </c>
      <c r="G28" s="202">
        <f t="shared" si="1"/>
        <v>0</v>
      </c>
      <c r="H28" s="204">
        <f t="shared" si="2"/>
        <v>0</v>
      </c>
      <c r="I28" s="38"/>
      <c r="J28" s="218">
        <f>IFERROR(VLOOKUP($C28,'Proposed Rates'!$B:$J,J$11,FALSE),0)</f>
        <v>0</v>
      </c>
      <c r="K28" s="202">
        <f t="shared" si="3"/>
        <v>0</v>
      </c>
      <c r="L28" s="204">
        <f t="shared" si="4"/>
        <v>0</v>
      </c>
      <c r="M28" s="38"/>
      <c r="N28" s="205">
        <f t="shared" si="5"/>
        <v>0</v>
      </c>
      <c r="O28" s="206" t="str">
        <f t="shared" si="6"/>
        <v/>
      </c>
      <c r="P28" s="37"/>
      <c r="Q28" s="218">
        <f>IFERROR(VLOOKUP($C28,'Proposed Rates'!$B:$J,Q$11,FALSE),0)</f>
        <v>0</v>
      </c>
      <c r="R28" s="202">
        <f t="shared" si="7"/>
        <v>0</v>
      </c>
      <c r="S28" s="204">
        <f t="shared" si="8"/>
        <v>0</v>
      </c>
      <c r="T28" s="38"/>
      <c r="U28" s="205">
        <f t="shared" si="9"/>
        <v>0</v>
      </c>
      <c r="V28" s="206" t="str">
        <f t="shared" si="10"/>
        <v/>
      </c>
      <c r="W28" s="37"/>
      <c r="X28" s="218">
        <f>IFERROR(VLOOKUP($C28,'Proposed Rates'!$B:$J,X$11,FALSE),0)</f>
        <v>0</v>
      </c>
      <c r="Y28" s="202">
        <f t="shared" si="11"/>
        <v>0</v>
      </c>
      <c r="Z28" s="204">
        <f t="shared" si="12"/>
        <v>0</v>
      </c>
      <c r="AA28" s="38"/>
      <c r="AB28" s="205">
        <f t="shared" si="13"/>
        <v>0</v>
      </c>
      <c r="AC28" s="206" t="str">
        <f t="shared" si="14"/>
        <v/>
      </c>
      <c r="AD28" s="37"/>
      <c r="AE28" s="218">
        <f>IFERROR(VLOOKUP($C28,'Proposed Rates'!$B:$J,AE$11,FALSE),0)</f>
        <v>0</v>
      </c>
      <c r="AF28" s="202">
        <f t="shared" si="15"/>
        <v>0</v>
      </c>
      <c r="AG28" s="204">
        <f t="shared" si="16"/>
        <v>0</v>
      </c>
      <c r="AH28" s="38"/>
      <c r="AI28" s="205">
        <f t="shared" si="17"/>
        <v>0</v>
      </c>
      <c r="AJ28" s="206" t="str">
        <f t="shared" si="18"/>
        <v/>
      </c>
      <c r="AK28" s="37"/>
      <c r="AL28" s="218">
        <f>IFERROR(VLOOKUP($C28,'Proposed Rates'!$B:$J,AL$11,FALSE),0)</f>
        <v>0</v>
      </c>
      <c r="AM28" s="202">
        <f t="shared" si="19"/>
        <v>0</v>
      </c>
      <c r="AN28" s="204">
        <f t="shared" si="24"/>
        <v>0</v>
      </c>
      <c r="AO28" s="38"/>
      <c r="AP28" s="205">
        <f t="shared" si="21"/>
        <v>0</v>
      </c>
      <c r="AQ28" s="206" t="str">
        <f t="shared" si="22"/>
        <v/>
      </c>
      <c r="AR28" s="207"/>
      <c r="AS28" s="3"/>
      <c r="AT28" s="3"/>
    </row>
    <row r="29" spans="1:46" ht="12" customHeight="1" x14ac:dyDescent="0.2">
      <c r="A29" s="125"/>
      <c r="B29" s="209" t="s">
        <v>248</v>
      </c>
      <c r="C29" s="210"/>
      <c r="D29" s="210"/>
      <c r="E29" s="210"/>
      <c r="F29" s="211"/>
      <c r="G29" s="304"/>
      <c r="H29" s="213">
        <f>SUM(H15:H28)</f>
        <v>98.410000000000011</v>
      </c>
      <c r="I29" s="214"/>
      <c r="J29" s="211"/>
      <c r="K29" s="304"/>
      <c r="L29" s="306">
        <f>SUM(L15:L28)</f>
        <v>114.98</v>
      </c>
      <c r="M29" s="214"/>
      <c r="N29" s="215">
        <f t="shared" si="5"/>
        <v>16.569999999999993</v>
      </c>
      <c r="O29" s="216">
        <f t="shared" si="6"/>
        <v>0.16837719743928453</v>
      </c>
      <c r="P29" s="125"/>
      <c r="Q29" s="211"/>
      <c r="R29" s="304"/>
      <c r="S29" s="213">
        <f>SUM(S15:S28)</f>
        <v>124.64000000000001</v>
      </c>
      <c r="T29" s="214"/>
      <c r="U29" s="215">
        <f t="shared" si="9"/>
        <v>9.6600000000000108</v>
      </c>
      <c r="V29" s="216">
        <f t="shared" si="10"/>
        <v>8.4014611236736911E-2</v>
      </c>
      <c r="W29" s="125"/>
      <c r="X29" s="211"/>
      <c r="Y29" s="304"/>
      <c r="Z29" s="213">
        <f>SUM(Z15:Z28)</f>
        <v>133.22000000000003</v>
      </c>
      <c r="AA29" s="214"/>
      <c r="AB29" s="215">
        <f t="shared" si="13"/>
        <v>8.5800000000000125</v>
      </c>
      <c r="AC29" s="216">
        <f t="shared" si="14"/>
        <v>6.8838254172015501E-2</v>
      </c>
      <c r="AD29" s="125"/>
      <c r="AE29" s="211"/>
      <c r="AF29" s="304"/>
      <c r="AG29" s="213">
        <f>SUM(AG15:AG28)</f>
        <v>140.80000000000001</v>
      </c>
      <c r="AH29" s="214"/>
      <c r="AI29" s="215">
        <f t="shared" si="17"/>
        <v>7.5799999999999841</v>
      </c>
      <c r="AJ29" s="216">
        <f t="shared" si="18"/>
        <v>5.6898363609067575E-2</v>
      </c>
      <c r="AK29" s="125"/>
      <c r="AL29" s="211"/>
      <c r="AM29" s="304"/>
      <c r="AN29" s="213">
        <f>SUM(AN15:AN28)</f>
        <v>147.44</v>
      </c>
      <c r="AO29" s="214"/>
      <c r="AP29" s="215">
        <f t="shared" si="21"/>
        <v>6.6399999999999864</v>
      </c>
      <c r="AQ29" s="216">
        <f t="shared" si="22"/>
        <v>4.715909090909081E-2</v>
      </c>
      <c r="AR29" s="217"/>
      <c r="AS29" s="3"/>
      <c r="AT29" s="3"/>
    </row>
    <row r="30" spans="1:46" ht="12" customHeight="1" x14ac:dyDescent="0.2">
      <c r="A30" s="37"/>
      <c r="B30" s="208" t="s">
        <v>172</v>
      </c>
      <c r="C30" s="199" t="str">
        <f t="shared" ref="C30:C36" si="25">D$6&amp;"."&amp;B30</f>
        <v>General Service &lt; 50 kW.DVA Disposition Rate Rider Group 1 -2025</v>
      </c>
      <c r="D30" s="200" t="s">
        <v>246</v>
      </c>
      <c r="E30" s="139"/>
      <c r="F30" s="218">
        <f>IFERROR(VLOOKUP($C30,'Proposed Rates'!$B:$J,F$11,FALSE),0)</f>
        <v>0</v>
      </c>
      <c r="G30" s="202">
        <f t="shared" ref="G30:G33" si="26">IF($D30="Monthly",1,IF($D30="per KWH",$F$10,0))</f>
        <v>2400</v>
      </c>
      <c r="H30" s="204">
        <f t="shared" ref="H30:H36" si="27">G30*F30</f>
        <v>0</v>
      </c>
      <c r="I30" s="38"/>
      <c r="J30" s="218">
        <f>IFERROR(VLOOKUP($C30,'Proposed Rates'!$B:$J,J$11,FALSE),0)</f>
        <v>0</v>
      </c>
      <c r="K30" s="202">
        <f t="shared" ref="K30:K33" si="28">IF($D30="Monthly",1,IF($D30="per KWH",$F$10,0))</f>
        <v>2400</v>
      </c>
      <c r="L30" s="204">
        <f t="shared" ref="L30:L36" si="29">K30*J30</f>
        <v>0</v>
      </c>
      <c r="M30" s="38"/>
      <c r="N30" s="205">
        <f t="shared" si="5"/>
        <v>0</v>
      </c>
      <c r="O30" s="206" t="str">
        <f t="shared" si="6"/>
        <v/>
      </c>
      <c r="P30" s="37"/>
      <c r="Q30" s="218">
        <f>IFERROR(VLOOKUP($C30,'Proposed Rates'!$B:$J,Q$11,FALSE),0)</f>
        <v>0</v>
      </c>
      <c r="R30" s="202">
        <f t="shared" ref="R30:R33" si="30">IF($D30="Monthly",1,IF($D30="per KWH",$F$10,0))</f>
        <v>2400</v>
      </c>
      <c r="S30" s="204">
        <f t="shared" ref="S30:S36" si="31">R30*Q30</f>
        <v>0</v>
      </c>
      <c r="T30" s="38"/>
      <c r="U30" s="205">
        <f t="shared" si="9"/>
        <v>0</v>
      </c>
      <c r="V30" s="206" t="str">
        <f t="shared" si="10"/>
        <v/>
      </c>
      <c r="W30" s="37"/>
      <c r="X30" s="218">
        <f>IFERROR(VLOOKUP($C30,'Proposed Rates'!$B:$J,X$11,FALSE),0)</f>
        <v>0</v>
      </c>
      <c r="Y30" s="202">
        <f t="shared" ref="Y30:Y33" si="32">IF($D30="Monthly",1,IF($D30="per KWH",$F$10,0))</f>
        <v>2400</v>
      </c>
      <c r="Z30" s="204">
        <f t="shared" ref="Z30:Z36" si="33">Y30*X30</f>
        <v>0</v>
      </c>
      <c r="AA30" s="38"/>
      <c r="AB30" s="205">
        <f t="shared" si="13"/>
        <v>0</v>
      </c>
      <c r="AC30" s="206" t="str">
        <f t="shared" si="14"/>
        <v/>
      </c>
      <c r="AD30" s="37"/>
      <c r="AE30" s="218">
        <f>IFERROR(VLOOKUP($C30,'Proposed Rates'!$B:$J,AE$11,FALSE),0)</f>
        <v>0</v>
      </c>
      <c r="AF30" s="202">
        <f t="shared" ref="AF30:AF33" si="34">IF($D30="Monthly",1,IF($D30="per KWH",$F$10,0))</f>
        <v>2400</v>
      </c>
      <c r="AG30" s="204">
        <f t="shared" ref="AG30:AG36" si="35">AF30*AE30</f>
        <v>0</v>
      </c>
      <c r="AH30" s="38"/>
      <c r="AI30" s="205">
        <f t="shared" si="17"/>
        <v>0</v>
      </c>
      <c r="AJ30" s="206" t="str">
        <f t="shared" si="18"/>
        <v/>
      </c>
      <c r="AK30" s="37"/>
      <c r="AL30" s="218">
        <f>IFERROR(VLOOKUP($C30,'Proposed Rates'!$B:$J,AL$11,FALSE),0)</f>
        <v>0</v>
      </c>
      <c r="AM30" s="202">
        <f t="shared" ref="AM30:AM33" si="36">IF($D30="Monthly",1,IF($D30="per KWH",$F$10,0))</f>
        <v>2400</v>
      </c>
      <c r="AN30" s="204">
        <f t="shared" ref="AN30:AN36" si="37">AM30*AL30</f>
        <v>0</v>
      </c>
      <c r="AO30" s="38"/>
      <c r="AP30" s="205">
        <f t="shared" si="21"/>
        <v>0</v>
      </c>
      <c r="AQ30" s="206" t="str">
        <f t="shared" si="22"/>
        <v/>
      </c>
      <c r="AR30" s="207"/>
      <c r="AS30" s="3"/>
      <c r="AT30" s="3"/>
    </row>
    <row r="31" spans="1:46" ht="12" customHeight="1" x14ac:dyDescent="0.2">
      <c r="A31" s="37"/>
      <c r="B31" s="208" t="s">
        <v>174</v>
      </c>
      <c r="C31" s="199" t="str">
        <f t="shared" si="25"/>
        <v>General Service &lt; 50 kW.DVA Disposition Rate Rider Group 1 - 2024</v>
      </c>
      <c r="D31" s="200" t="s">
        <v>246</v>
      </c>
      <c r="E31" s="139"/>
      <c r="F31" s="218">
        <f>IFERROR(VLOOKUP($C31,'Proposed Rates'!$B:$J,F$11,FALSE),0)</f>
        <v>0</v>
      </c>
      <c r="G31" s="202">
        <f t="shared" si="26"/>
        <v>2400</v>
      </c>
      <c r="H31" s="204">
        <f t="shared" si="27"/>
        <v>0</v>
      </c>
      <c r="I31" s="289"/>
      <c r="J31" s="218">
        <f>IFERROR(VLOOKUP($C31,'Proposed Rates'!$B:$J,J$11,FALSE),0)</f>
        <v>0</v>
      </c>
      <c r="K31" s="202">
        <f t="shared" si="28"/>
        <v>2400</v>
      </c>
      <c r="L31" s="204">
        <f t="shared" si="29"/>
        <v>0</v>
      </c>
      <c r="M31" s="221"/>
      <c r="N31" s="205">
        <f t="shared" si="5"/>
        <v>0</v>
      </c>
      <c r="O31" s="206" t="str">
        <f t="shared" si="6"/>
        <v/>
      </c>
      <c r="P31" s="37"/>
      <c r="Q31" s="218">
        <f>IFERROR(VLOOKUP($C31,'Proposed Rates'!$B:$J,Q$11,FALSE),0)</f>
        <v>0</v>
      </c>
      <c r="R31" s="202">
        <f t="shared" si="30"/>
        <v>2400</v>
      </c>
      <c r="S31" s="204">
        <f t="shared" si="31"/>
        <v>0</v>
      </c>
      <c r="T31" s="221"/>
      <c r="U31" s="205">
        <f t="shared" si="9"/>
        <v>0</v>
      </c>
      <c r="V31" s="206" t="str">
        <f t="shared" si="10"/>
        <v/>
      </c>
      <c r="W31" s="37"/>
      <c r="X31" s="218">
        <f>IFERROR(VLOOKUP($C31,'Proposed Rates'!$B:$J,X$11,FALSE),0)</f>
        <v>0</v>
      </c>
      <c r="Y31" s="202">
        <f t="shared" si="32"/>
        <v>2400</v>
      </c>
      <c r="Z31" s="204">
        <f t="shared" si="33"/>
        <v>0</v>
      </c>
      <c r="AA31" s="221"/>
      <c r="AB31" s="205">
        <f t="shared" si="13"/>
        <v>0</v>
      </c>
      <c r="AC31" s="206" t="str">
        <f t="shared" si="14"/>
        <v/>
      </c>
      <c r="AD31" s="37"/>
      <c r="AE31" s="218">
        <f>IFERROR(VLOOKUP($C31,'Proposed Rates'!$B:$J,AE$11,FALSE),0)</f>
        <v>0</v>
      </c>
      <c r="AF31" s="202">
        <f t="shared" si="34"/>
        <v>2400</v>
      </c>
      <c r="AG31" s="204">
        <f t="shared" si="35"/>
        <v>0</v>
      </c>
      <c r="AH31" s="221"/>
      <c r="AI31" s="205">
        <f t="shared" si="17"/>
        <v>0</v>
      </c>
      <c r="AJ31" s="206" t="str">
        <f t="shared" si="18"/>
        <v/>
      </c>
      <c r="AK31" s="37"/>
      <c r="AL31" s="218">
        <f>IFERROR(VLOOKUP($C31,'Proposed Rates'!$B:$J,AL$11,FALSE),0)</f>
        <v>0</v>
      </c>
      <c r="AM31" s="202">
        <f t="shared" si="36"/>
        <v>2400</v>
      </c>
      <c r="AN31" s="204">
        <f t="shared" si="37"/>
        <v>0</v>
      </c>
      <c r="AO31" s="221"/>
      <c r="AP31" s="205">
        <f t="shared" si="21"/>
        <v>0</v>
      </c>
      <c r="AQ31" s="206" t="str">
        <f t="shared" si="22"/>
        <v/>
      </c>
      <c r="AR31" s="207"/>
      <c r="AS31" s="3"/>
      <c r="AT31" s="3"/>
    </row>
    <row r="32" spans="1:46" ht="12" customHeight="1" x14ac:dyDescent="0.2">
      <c r="A32" s="37"/>
      <c r="B32" s="208" t="s">
        <v>182</v>
      </c>
      <c r="C32" s="199" t="str">
        <f t="shared" si="25"/>
        <v>General Service &lt; 50 kW.CBR Class B Rate Riders</v>
      </c>
      <c r="D32" s="200" t="s">
        <v>246</v>
      </c>
      <c r="E32" s="139"/>
      <c r="F32" s="218">
        <f>IFERROR(VLOOKUP($C32,'Proposed Rates'!$B:$J,F$11,FALSE),0)</f>
        <v>2.0000000000000001E-4</v>
      </c>
      <c r="G32" s="202">
        <f t="shared" si="26"/>
        <v>2400</v>
      </c>
      <c r="H32" s="204">
        <f t="shared" si="27"/>
        <v>0.48000000000000004</v>
      </c>
      <c r="I32" s="289"/>
      <c r="J32" s="218">
        <f>IFERROR(VLOOKUP($C32,'Proposed Rates'!$B:$J,J$11,FALSE),0)</f>
        <v>0</v>
      </c>
      <c r="K32" s="202">
        <f t="shared" si="28"/>
        <v>2400</v>
      </c>
      <c r="L32" s="204">
        <f t="shared" si="29"/>
        <v>0</v>
      </c>
      <c r="M32" s="221"/>
      <c r="N32" s="205">
        <f t="shared" si="5"/>
        <v>-0.48000000000000004</v>
      </c>
      <c r="O32" s="206">
        <f t="shared" si="6"/>
        <v>-1</v>
      </c>
      <c r="P32" s="37"/>
      <c r="Q32" s="218">
        <f>IFERROR(VLOOKUP($C32,'Proposed Rates'!$B:$J,Q$11,FALSE),0)</f>
        <v>0</v>
      </c>
      <c r="R32" s="202">
        <f t="shared" si="30"/>
        <v>2400</v>
      </c>
      <c r="S32" s="204">
        <f t="shared" si="31"/>
        <v>0</v>
      </c>
      <c r="T32" s="221"/>
      <c r="U32" s="205">
        <f t="shared" si="9"/>
        <v>0</v>
      </c>
      <c r="V32" s="206" t="str">
        <f t="shared" si="10"/>
        <v/>
      </c>
      <c r="W32" s="37"/>
      <c r="X32" s="218">
        <f>IFERROR(VLOOKUP($C32,'Proposed Rates'!$B:$J,X$11,FALSE),0)</f>
        <v>0</v>
      </c>
      <c r="Y32" s="202">
        <f t="shared" si="32"/>
        <v>2400</v>
      </c>
      <c r="Z32" s="204">
        <f t="shared" si="33"/>
        <v>0</v>
      </c>
      <c r="AA32" s="221"/>
      <c r="AB32" s="205">
        <f t="shared" si="13"/>
        <v>0</v>
      </c>
      <c r="AC32" s="206" t="str">
        <f t="shared" si="14"/>
        <v/>
      </c>
      <c r="AD32" s="37"/>
      <c r="AE32" s="218">
        <f>IFERROR(VLOOKUP($C32,'Proposed Rates'!$B:$J,AE$11,FALSE),0)</f>
        <v>0</v>
      </c>
      <c r="AF32" s="202">
        <f t="shared" si="34"/>
        <v>2400</v>
      </c>
      <c r="AG32" s="204">
        <f t="shared" si="35"/>
        <v>0</v>
      </c>
      <c r="AH32" s="221"/>
      <c r="AI32" s="205">
        <f t="shared" si="17"/>
        <v>0</v>
      </c>
      <c r="AJ32" s="206" t="str">
        <f t="shared" si="18"/>
        <v/>
      </c>
      <c r="AK32" s="37"/>
      <c r="AL32" s="218">
        <f>IFERROR(VLOOKUP($C32,'Proposed Rates'!$B:$J,AL$11,FALSE),0)</f>
        <v>0</v>
      </c>
      <c r="AM32" s="202">
        <f t="shared" si="36"/>
        <v>2400</v>
      </c>
      <c r="AN32" s="204">
        <f t="shared" si="37"/>
        <v>0</v>
      </c>
      <c r="AO32" s="221"/>
      <c r="AP32" s="205">
        <f t="shared" si="21"/>
        <v>0</v>
      </c>
      <c r="AQ32" s="206" t="str">
        <f t="shared" si="22"/>
        <v/>
      </c>
      <c r="AR32" s="207"/>
      <c r="AS32" s="3"/>
      <c r="AT32" s="3"/>
    </row>
    <row r="33" spans="1:46" ht="12" customHeight="1" x14ac:dyDescent="0.2">
      <c r="A33" s="37"/>
      <c r="B33" s="208" t="s">
        <v>249</v>
      </c>
      <c r="C33" s="199" t="str">
        <f t="shared" si="25"/>
        <v>General Service &lt; 50 kW.GA Disposition Rate Rider-NonRPP</v>
      </c>
      <c r="D33" s="200" t="s">
        <v>246</v>
      </c>
      <c r="E33" s="139"/>
      <c r="F33" s="218">
        <f>IFERROR(VLOOKUP($C33,'Proposed Rates'!$B:$J,F$11,FALSE),0)</f>
        <v>0</v>
      </c>
      <c r="G33" s="202">
        <f t="shared" si="26"/>
        <v>2400</v>
      </c>
      <c r="H33" s="204">
        <f t="shared" si="27"/>
        <v>0</v>
      </c>
      <c r="I33" s="289"/>
      <c r="J33" s="218">
        <f>IFERROR(VLOOKUP($C33,'Proposed Rates'!$B:$J,J$11,FALSE),0)</f>
        <v>0</v>
      </c>
      <c r="K33" s="202">
        <f t="shared" si="28"/>
        <v>2400</v>
      </c>
      <c r="L33" s="204">
        <f t="shared" si="29"/>
        <v>0</v>
      </c>
      <c r="M33" s="221"/>
      <c r="N33" s="205">
        <f t="shared" si="5"/>
        <v>0</v>
      </c>
      <c r="O33" s="206" t="str">
        <f t="shared" si="6"/>
        <v/>
      </c>
      <c r="P33" s="37"/>
      <c r="Q33" s="218">
        <f>IFERROR(VLOOKUP($C33,'Proposed Rates'!$B:$J,Q$11,FALSE),0)</f>
        <v>0</v>
      </c>
      <c r="R33" s="202">
        <f t="shared" si="30"/>
        <v>2400</v>
      </c>
      <c r="S33" s="204">
        <f t="shared" si="31"/>
        <v>0</v>
      </c>
      <c r="T33" s="221"/>
      <c r="U33" s="205">
        <f t="shared" si="9"/>
        <v>0</v>
      </c>
      <c r="V33" s="206" t="str">
        <f t="shared" si="10"/>
        <v/>
      </c>
      <c r="W33" s="37"/>
      <c r="X33" s="218">
        <f>IFERROR(VLOOKUP($C33,'Proposed Rates'!$B:$J,X$11,FALSE),0)</f>
        <v>0</v>
      </c>
      <c r="Y33" s="202">
        <f t="shared" si="32"/>
        <v>2400</v>
      </c>
      <c r="Z33" s="204">
        <f t="shared" si="33"/>
        <v>0</v>
      </c>
      <c r="AA33" s="221"/>
      <c r="AB33" s="205">
        <f t="shared" si="13"/>
        <v>0</v>
      </c>
      <c r="AC33" s="206" t="str">
        <f t="shared" si="14"/>
        <v/>
      </c>
      <c r="AD33" s="37"/>
      <c r="AE33" s="218">
        <f>IFERROR(VLOOKUP($C33,'Proposed Rates'!$B:$J,AE$11,FALSE),0)</f>
        <v>0</v>
      </c>
      <c r="AF33" s="202">
        <f t="shared" si="34"/>
        <v>2400</v>
      </c>
      <c r="AG33" s="204">
        <f t="shared" si="35"/>
        <v>0</v>
      </c>
      <c r="AH33" s="221"/>
      <c r="AI33" s="205">
        <f t="shared" si="17"/>
        <v>0</v>
      </c>
      <c r="AJ33" s="206" t="str">
        <f t="shared" si="18"/>
        <v/>
      </c>
      <c r="AK33" s="37"/>
      <c r="AL33" s="218">
        <f>IFERROR(VLOOKUP($C33,'Proposed Rates'!$B:$J,AL$11,FALSE),0)</f>
        <v>0</v>
      </c>
      <c r="AM33" s="202">
        <f t="shared" si="36"/>
        <v>2400</v>
      </c>
      <c r="AN33" s="204">
        <f t="shared" si="37"/>
        <v>0</v>
      </c>
      <c r="AO33" s="221"/>
      <c r="AP33" s="205">
        <f t="shared" si="21"/>
        <v>0</v>
      </c>
      <c r="AQ33" s="206" t="str">
        <f t="shared" si="22"/>
        <v/>
      </c>
      <c r="AR33" s="207"/>
      <c r="AS33" s="3"/>
      <c r="AT33" s="3"/>
    </row>
    <row r="34" spans="1:46" ht="12" customHeight="1" x14ac:dyDescent="0.2">
      <c r="A34" s="37"/>
      <c r="B34" s="139" t="s">
        <v>207</v>
      </c>
      <c r="C34" s="199" t="str">
        <f t="shared" si="25"/>
        <v>General Service &lt; 50 kW.Low Voltage Service Charge</v>
      </c>
      <c r="D34" s="200" t="s">
        <v>246</v>
      </c>
      <c r="E34" s="139"/>
      <c r="F34" s="222">
        <f>IFERROR(VLOOKUP($C34,'Proposed Rates'!$B:$J,F$11,FALSE),0)</f>
        <v>5.0000000000000002E-5</v>
      </c>
      <c r="G34" s="223">
        <f>$F$10*(1+F$63)</f>
        <v>2481.1200000000003</v>
      </c>
      <c r="H34" s="204">
        <f t="shared" si="27"/>
        <v>0.12405600000000003</v>
      </c>
      <c r="I34" s="38"/>
      <c r="J34" s="222">
        <f>IFERROR(VLOOKUP($C34,'Proposed Rates'!$B:$J,J$11,FALSE),0)</f>
        <v>6.0000000000000002E-5</v>
      </c>
      <c r="K34" s="223">
        <f>$F$10*(1+J$63)</f>
        <v>2479.6799999999998</v>
      </c>
      <c r="L34" s="204">
        <f t="shared" si="29"/>
        <v>0.14878079999999999</v>
      </c>
      <c r="M34" s="38"/>
      <c r="N34" s="205">
        <f t="shared" si="5"/>
        <v>2.4724799999999963E-2</v>
      </c>
      <c r="O34" s="206">
        <f t="shared" si="6"/>
        <v>0.19930354033662184</v>
      </c>
      <c r="P34" s="37"/>
      <c r="Q34" s="222">
        <f>IFERROR(VLOOKUP($C34,'Proposed Rates'!$B:$J,Q$11,FALSE),0)</f>
        <v>6.0000000000000002E-5</v>
      </c>
      <c r="R34" s="223">
        <f>$F$10*(1+Q$63)</f>
        <v>2479.6799999999998</v>
      </c>
      <c r="S34" s="204">
        <f t="shared" si="31"/>
        <v>0.14878079999999999</v>
      </c>
      <c r="T34" s="38"/>
      <c r="U34" s="205">
        <f t="shared" si="9"/>
        <v>0</v>
      </c>
      <c r="V34" s="206">
        <f t="shared" si="10"/>
        <v>0</v>
      </c>
      <c r="W34" s="37"/>
      <c r="X34" s="222">
        <f>IFERROR(VLOOKUP($C34,'Proposed Rates'!$B:$J,X$11,FALSE),0)</f>
        <v>6.9999999999999994E-5</v>
      </c>
      <c r="Y34" s="223">
        <f>$F$10*(1+X$63)</f>
        <v>2479.6799999999998</v>
      </c>
      <c r="Z34" s="204">
        <f t="shared" si="33"/>
        <v>0.17357759999999997</v>
      </c>
      <c r="AA34" s="38"/>
      <c r="AB34" s="205">
        <f t="shared" si="13"/>
        <v>2.479679999999998E-2</v>
      </c>
      <c r="AC34" s="206">
        <f t="shared" si="14"/>
        <v>0.16666666666666655</v>
      </c>
      <c r="AD34" s="37"/>
      <c r="AE34" s="313">
        <f>IFERROR(VLOOKUP($C34,'Proposed Rates'!$B:$J,AE$11,FALSE),0)</f>
        <v>6.9999999999999994E-5</v>
      </c>
      <c r="AF34" s="223">
        <f>$F$10*(1+AE$63)</f>
        <v>2479.6799999999998</v>
      </c>
      <c r="AG34" s="314">
        <f t="shared" si="35"/>
        <v>0.17357759999999997</v>
      </c>
      <c r="AH34" s="38"/>
      <c r="AI34" s="205">
        <f t="shared" si="17"/>
        <v>0</v>
      </c>
      <c r="AJ34" s="206">
        <f t="shared" si="18"/>
        <v>0</v>
      </c>
      <c r="AK34" s="37"/>
      <c r="AL34" s="222">
        <f>IFERROR(VLOOKUP($C34,'Proposed Rates'!$B:$J,AL$11,FALSE),0)</f>
        <v>6.9999999999999994E-5</v>
      </c>
      <c r="AM34" s="223">
        <f>$F$10*(1+AL$63)</f>
        <v>2479.6799999999998</v>
      </c>
      <c r="AN34" s="204">
        <f t="shared" si="37"/>
        <v>0.17357759999999997</v>
      </c>
      <c r="AO34" s="38"/>
      <c r="AP34" s="205">
        <f t="shared" si="21"/>
        <v>0</v>
      </c>
      <c r="AQ34" s="206">
        <f t="shared" si="22"/>
        <v>0</v>
      </c>
      <c r="AR34" s="207"/>
      <c r="AS34" s="3"/>
      <c r="AT34" s="3"/>
    </row>
    <row r="35" spans="1:46" ht="12" customHeight="1" x14ac:dyDescent="0.2">
      <c r="A35" s="37"/>
      <c r="B35" s="139" t="s">
        <v>250</v>
      </c>
      <c r="C35" s="199" t="str">
        <f t="shared" si="25"/>
        <v>General Service &lt; 50 kW.Line Losses on Cost of Power</v>
      </c>
      <c r="D35" s="200" t="s">
        <v>246</v>
      </c>
      <c r="E35" s="139"/>
      <c r="F35" s="224">
        <f>'Proposed Rates'!$K$249*F$44+'Proposed Rates'!$K$250*F$45+'Proposed Rates'!$K$251*F$46</f>
        <v>9.9039999999999989E-2</v>
      </c>
      <c r="G35" s="311">
        <f>$F$10*(1+F$63)-$F$10</f>
        <v>81.120000000000346</v>
      </c>
      <c r="H35" s="204">
        <f t="shared" si="27"/>
        <v>8.0341248000000327</v>
      </c>
      <c r="I35" s="38"/>
      <c r="J35" s="224">
        <f>'Proposed Rates'!$K$249*J$44+'Proposed Rates'!$K$250*J$45+'Proposed Rates'!$K$251*J$46</f>
        <v>9.9039999999999989E-2</v>
      </c>
      <c r="K35" s="311">
        <f>$F$10*(1+J$63)-$F$10</f>
        <v>79.679999999999836</v>
      </c>
      <c r="L35" s="204">
        <f t="shared" si="29"/>
        <v>7.8915071999999826</v>
      </c>
      <c r="M35" s="38"/>
      <c r="N35" s="205">
        <f t="shared" si="5"/>
        <v>-0.14261760000005008</v>
      </c>
      <c r="O35" s="206">
        <f t="shared" si="6"/>
        <v>-1.7751479289946991E-2</v>
      </c>
      <c r="P35" s="37"/>
      <c r="Q35" s="224">
        <f>'Proposed Rates'!$K$249*Q$44+'Proposed Rates'!$K$250*Q$45+'Proposed Rates'!$K$251*Q$46</f>
        <v>9.9039999999999989E-2</v>
      </c>
      <c r="R35" s="311">
        <f>$F$10*(1+Q$63)-$F$10</f>
        <v>79.679999999999836</v>
      </c>
      <c r="S35" s="204">
        <f t="shared" si="31"/>
        <v>7.8915071999999826</v>
      </c>
      <c r="T35" s="38"/>
      <c r="U35" s="205">
        <f t="shared" si="9"/>
        <v>0</v>
      </c>
      <c r="V35" s="206">
        <f t="shared" si="10"/>
        <v>0</v>
      </c>
      <c r="W35" s="37"/>
      <c r="X35" s="224">
        <f>'Proposed Rates'!$K$249*X$44+'Proposed Rates'!$K$250*X$45+'Proposed Rates'!$K$251*X$46</f>
        <v>9.9039999999999989E-2</v>
      </c>
      <c r="Y35" s="311">
        <f>$F$10*(1+X$63)-$F$10</f>
        <v>79.679999999999836</v>
      </c>
      <c r="Z35" s="204">
        <f t="shared" si="33"/>
        <v>7.8915071999999826</v>
      </c>
      <c r="AA35" s="38"/>
      <c r="AB35" s="205">
        <f t="shared" si="13"/>
        <v>0</v>
      </c>
      <c r="AC35" s="206">
        <f t="shared" si="14"/>
        <v>0</v>
      </c>
      <c r="AD35" s="37"/>
      <c r="AE35" s="224">
        <f>'Proposed Rates'!$K$249*AE$44+'Proposed Rates'!$K$250*AE$45+'Proposed Rates'!$K$251*AE$46</f>
        <v>9.9039999999999989E-2</v>
      </c>
      <c r="AF35" s="311">
        <f>$F$10*(1+AE$63)-$F$10</f>
        <v>79.679999999999836</v>
      </c>
      <c r="AG35" s="314">
        <f t="shared" si="35"/>
        <v>7.8915071999999826</v>
      </c>
      <c r="AH35" s="38"/>
      <c r="AI35" s="205">
        <f t="shared" si="17"/>
        <v>0</v>
      </c>
      <c r="AJ35" s="206">
        <f t="shared" si="18"/>
        <v>0</v>
      </c>
      <c r="AK35" s="37"/>
      <c r="AL35" s="224">
        <f>'Proposed Rates'!$K$249*AL$44+'Proposed Rates'!$K$250*AL$45+'Proposed Rates'!$K$251*AL$46</f>
        <v>9.9039999999999989E-2</v>
      </c>
      <c r="AM35" s="311">
        <f>$F$10*(1+AL$63)-$F$10</f>
        <v>79.679999999999836</v>
      </c>
      <c r="AN35" s="204">
        <f t="shared" si="37"/>
        <v>7.8915071999999826</v>
      </c>
      <c r="AO35" s="38"/>
      <c r="AP35" s="205">
        <f t="shared" si="21"/>
        <v>0</v>
      </c>
      <c r="AQ35" s="206">
        <f t="shared" si="22"/>
        <v>0</v>
      </c>
      <c r="AR35" s="207"/>
      <c r="AS35" s="3"/>
      <c r="AT35" s="3"/>
    </row>
    <row r="36" spans="1:46" ht="12" customHeight="1" x14ac:dyDescent="0.2">
      <c r="A36" s="37"/>
      <c r="B36" s="139" t="s">
        <v>209</v>
      </c>
      <c r="C36" s="199" t="str">
        <f t="shared" si="25"/>
        <v>General Service &lt; 50 kW.Smart Meter Entity Charge</v>
      </c>
      <c r="D36" s="200" t="s">
        <v>244</v>
      </c>
      <c r="E36" s="139"/>
      <c r="F36" s="201">
        <f>IFERROR(VLOOKUP($C36,'Proposed Rates'!$B:$J,F$11,FALSE),0)</f>
        <v>0.42</v>
      </c>
      <c r="G36" s="202">
        <f>IF($D36="Monthly",1,IF($D36="per KWH",$F$10,0))</f>
        <v>1</v>
      </c>
      <c r="H36" s="204">
        <f t="shared" si="27"/>
        <v>0.42</v>
      </c>
      <c r="I36" s="38"/>
      <c r="J36" s="201">
        <f>IFERROR(VLOOKUP($C36,'Proposed Rates'!$B:$J,J$11,FALSE),0)</f>
        <v>0.42</v>
      </c>
      <c r="K36" s="202">
        <f>IF($D36="Monthly",1,IF($D36="per KWH",$F$10,0))</f>
        <v>1</v>
      </c>
      <c r="L36" s="204">
        <f t="shared" si="29"/>
        <v>0.42</v>
      </c>
      <c r="M36" s="38"/>
      <c r="N36" s="205">
        <f t="shared" si="5"/>
        <v>0</v>
      </c>
      <c r="O36" s="206">
        <f t="shared" si="6"/>
        <v>0</v>
      </c>
      <c r="P36" s="37"/>
      <c r="Q36" s="201">
        <f>IFERROR(VLOOKUP($C36,'Proposed Rates'!$B:$J,Q$11,FALSE),0)</f>
        <v>0.42</v>
      </c>
      <c r="R36" s="202">
        <f>IF($D36="Monthly",1,IF($D36="per KWH",$F$10,0))</f>
        <v>1</v>
      </c>
      <c r="S36" s="204">
        <f t="shared" si="31"/>
        <v>0.42</v>
      </c>
      <c r="T36" s="38"/>
      <c r="U36" s="205">
        <f t="shared" si="9"/>
        <v>0</v>
      </c>
      <c r="V36" s="206">
        <f t="shared" si="10"/>
        <v>0</v>
      </c>
      <c r="W36" s="37"/>
      <c r="X36" s="201">
        <f>IFERROR(VLOOKUP($C36,'Proposed Rates'!$B:$J,X$11,FALSE),0)</f>
        <v>0.43</v>
      </c>
      <c r="Y36" s="202">
        <f>IF($D36="Monthly",1,IF($D36="per KWH",$F$10,0))</f>
        <v>1</v>
      </c>
      <c r="Z36" s="204">
        <f t="shared" si="33"/>
        <v>0.43</v>
      </c>
      <c r="AA36" s="38"/>
      <c r="AB36" s="205">
        <f t="shared" si="13"/>
        <v>1.0000000000000009E-2</v>
      </c>
      <c r="AC36" s="206">
        <f t="shared" si="14"/>
        <v>2.3809523809523832E-2</v>
      </c>
      <c r="AD36" s="37"/>
      <c r="AE36" s="201">
        <f>IFERROR(VLOOKUP($C36,'Proposed Rates'!$B:$J,AE$11,FALSE),0)</f>
        <v>0.44</v>
      </c>
      <c r="AF36" s="202">
        <f>IF($D36="Monthly",1,IF($D36="per KWH",$F$10,0))</f>
        <v>1</v>
      </c>
      <c r="AG36" s="314">
        <f t="shared" si="35"/>
        <v>0.44</v>
      </c>
      <c r="AH36" s="38"/>
      <c r="AI36" s="205">
        <f t="shared" si="17"/>
        <v>1.0000000000000009E-2</v>
      </c>
      <c r="AJ36" s="206">
        <f t="shared" si="18"/>
        <v>2.3255813953488393E-2</v>
      </c>
      <c r="AK36" s="37"/>
      <c r="AL36" s="201">
        <f>IFERROR(VLOOKUP($C36,'Proposed Rates'!$B:$J,AL$11,FALSE),0)</f>
        <v>0.45</v>
      </c>
      <c r="AM36" s="202">
        <f>IF($D36="Monthly",1,IF($D36="per KWH",$F$10,0))</f>
        <v>1</v>
      </c>
      <c r="AN36" s="204">
        <f t="shared" si="37"/>
        <v>0.45</v>
      </c>
      <c r="AO36" s="38"/>
      <c r="AP36" s="205">
        <f t="shared" si="21"/>
        <v>1.0000000000000009E-2</v>
      </c>
      <c r="AQ36" s="206">
        <f t="shared" si="22"/>
        <v>2.2727272727272749E-2</v>
      </c>
      <c r="AR36" s="207"/>
      <c r="AS36" s="3"/>
      <c r="AT36" s="3"/>
    </row>
    <row r="37" spans="1:46" ht="12" customHeight="1" x14ac:dyDescent="0.2">
      <c r="A37" s="37"/>
      <c r="B37" s="209" t="s">
        <v>251</v>
      </c>
      <c r="C37" s="226"/>
      <c r="D37" s="226"/>
      <c r="E37" s="226"/>
      <c r="F37" s="227"/>
      <c r="G37" s="305"/>
      <c r="H37" s="213">
        <f>SUM(H30:H36)+H29</f>
        <v>107.46818080000004</v>
      </c>
      <c r="I37" s="229"/>
      <c r="J37" s="227"/>
      <c r="K37" s="305"/>
      <c r="L37" s="306">
        <f>SUM(L30:L36)+L29</f>
        <v>123.44028799999998</v>
      </c>
      <c r="M37" s="229"/>
      <c r="N37" s="215">
        <f t="shared" si="5"/>
        <v>15.97210719999994</v>
      </c>
      <c r="O37" s="216">
        <f t="shared" si="6"/>
        <v>0.14862173232209336</v>
      </c>
      <c r="P37" s="37"/>
      <c r="Q37" s="227"/>
      <c r="R37" s="305"/>
      <c r="S37" s="213">
        <f>SUM(S30:S36)+S29</f>
        <v>133.10028800000001</v>
      </c>
      <c r="T37" s="229"/>
      <c r="U37" s="215">
        <f t="shared" si="9"/>
        <v>9.660000000000025</v>
      </c>
      <c r="V37" s="216">
        <f t="shared" si="10"/>
        <v>7.8256460321933355E-2</v>
      </c>
      <c r="W37" s="37"/>
      <c r="X37" s="227"/>
      <c r="Y37" s="305"/>
      <c r="Z37" s="213">
        <f>SUM(Z30:Z36)+Z29</f>
        <v>141.7150848</v>
      </c>
      <c r="AA37" s="229"/>
      <c r="AB37" s="215">
        <f t="shared" si="13"/>
        <v>8.6147967999999935</v>
      </c>
      <c r="AC37" s="216">
        <f t="shared" si="14"/>
        <v>6.4724103376846129E-2</v>
      </c>
      <c r="AD37" s="37"/>
      <c r="AE37" s="227"/>
      <c r="AF37" s="305"/>
      <c r="AG37" s="213">
        <f>SUM(AG30:AG36)+AG29</f>
        <v>149.3050848</v>
      </c>
      <c r="AH37" s="229"/>
      <c r="AI37" s="215">
        <f t="shared" si="17"/>
        <v>7.5900000000000034</v>
      </c>
      <c r="AJ37" s="216">
        <f t="shared" si="18"/>
        <v>5.355816574298803E-2</v>
      </c>
      <c r="AK37" s="37"/>
      <c r="AL37" s="227"/>
      <c r="AM37" s="305"/>
      <c r="AN37" s="213">
        <f>SUM(AN30:AN36)+AN29</f>
        <v>155.95508479999998</v>
      </c>
      <c r="AO37" s="229"/>
      <c r="AP37" s="215">
        <f t="shared" si="21"/>
        <v>6.6499999999999773</v>
      </c>
      <c r="AQ37" s="216">
        <f t="shared" si="22"/>
        <v>4.4539675315866917E-2</v>
      </c>
      <c r="AR37" s="217"/>
      <c r="AS37" s="3"/>
      <c r="AT37" s="3"/>
    </row>
    <row r="38" spans="1:46" ht="12" customHeight="1" x14ac:dyDescent="0.2">
      <c r="A38" s="37"/>
      <c r="B38" s="38" t="s">
        <v>193</v>
      </c>
      <c r="C38" s="199" t="str">
        <f t="shared" ref="C38:C39" si="38">D$6&amp;"."&amp;B38</f>
        <v>General Service &lt; 50 kW.RTSR - Network</v>
      </c>
      <c r="D38" s="230" t="s">
        <v>246</v>
      </c>
      <c r="E38" s="38"/>
      <c r="F38" s="218">
        <f>IFERROR(VLOOKUP($C38,'Proposed Rates'!$B:$J,F$11,FALSE),0)</f>
        <v>1.18E-2</v>
      </c>
      <c r="G38" s="312">
        <f t="shared" ref="G38:G39" si="39">$F$10*(1+F$63)</f>
        <v>2481.1200000000003</v>
      </c>
      <c r="H38" s="204">
        <f t="shared" ref="H38:H39" si="40">G38*F38</f>
        <v>29.277216000000003</v>
      </c>
      <c r="I38" s="38"/>
      <c r="J38" s="218">
        <f>IFERROR(VLOOKUP($C38,'Proposed Rates'!$B:$J,J$11,FALSE),0)</f>
        <v>1.24E-2</v>
      </c>
      <c r="K38" s="312">
        <f t="shared" ref="K38:K39" si="41">$F$10*(1+J$63)</f>
        <v>2479.6799999999998</v>
      </c>
      <c r="L38" s="204">
        <f t="shared" ref="L38:L39" si="42">K38*J38</f>
        <v>30.748031999999998</v>
      </c>
      <c r="M38" s="38"/>
      <c r="N38" s="205">
        <f t="shared" si="5"/>
        <v>1.4708159999999957</v>
      </c>
      <c r="O38" s="206">
        <f t="shared" si="6"/>
        <v>5.0237563571618134E-2</v>
      </c>
      <c r="P38" s="37"/>
      <c r="Q38" s="218">
        <f>IFERROR(VLOOKUP($C38,'Proposed Rates'!$B:$J,Q$11,FALSE),0)</f>
        <v>1.24E-2</v>
      </c>
      <c r="R38" s="312">
        <f t="shared" ref="R38:R39" si="43">$F$10*(1+Q$63)</f>
        <v>2479.6799999999998</v>
      </c>
      <c r="S38" s="204">
        <f t="shared" ref="S38:S39" si="44">R38*Q38</f>
        <v>30.748031999999998</v>
      </c>
      <c r="T38" s="38"/>
      <c r="U38" s="205">
        <f t="shared" si="9"/>
        <v>0</v>
      </c>
      <c r="V38" s="206">
        <f t="shared" si="10"/>
        <v>0</v>
      </c>
      <c r="W38" s="37"/>
      <c r="X38" s="218">
        <f>IFERROR(VLOOKUP($C38,'Proposed Rates'!$B:$J,X$11,FALSE),0)</f>
        <v>1.24E-2</v>
      </c>
      <c r="Y38" s="312">
        <f t="shared" ref="Y38:Y39" si="45">$F$10*(1+X$63)</f>
        <v>2479.6799999999998</v>
      </c>
      <c r="Z38" s="204">
        <f t="shared" ref="Z38:Z39" si="46">Y38*X38</f>
        <v>30.748031999999998</v>
      </c>
      <c r="AA38" s="38"/>
      <c r="AB38" s="205">
        <f t="shared" si="13"/>
        <v>0</v>
      </c>
      <c r="AC38" s="206">
        <f t="shared" si="14"/>
        <v>0</v>
      </c>
      <c r="AD38" s="37"/>
      <c r="AE38" s="218">
        <f>IFERROR(VLOOKUP($C38,'Proposed Rates'!$B:$J,AE$11,FALSE),0)</f>
        <v>1.24E-2</v>
      </c>
      <c r="AF38" s="312">
        <f t="shared" ref="AF38:AF39" si="47">$F$10*(1+AE$63)</f>
        <v>2479.6799999999998</v>
      </c>
      <c r="AG38" s="204">
        <f t="shared" ref="AG38:AG39" si="48">AF38*AE38</f>
        <v>30.748031999999998</v>
      </c>
      <c r="AH38" s="38"/>
      <c r="AI38" s="205">
        <f t="shared" si="17"/>
        <v>0</v>
      </c>
      <c r="AJ38" s="206">
        <f t="shared" si="18"/>
        <v>0</v>
      </c>
      <c r="AK38" s="37"/>
      <c r="AL38" s="218">
        <f>IFERROR(VLOOKUP($C38,'Proposed Rates'!$B:$J,AL$11,FALSE),0)</f>
        <v>1.24E-2</v>
      </c>
      <c r="AM38" s="312">
        <f t="shared" ref="AM38:AM39" si="49">$F$10*(1+AL$63)</f>
        <v>2479.6799999999998</v>
      </c>
      <c r="AN38" s="204">
        <f t="shared" ref="AN38:AN39" si="50">AM38*AL38</f>
        <v>30.748031999999998</v>
      </c>
      <c r="AO38" s="38"/>
      <c r="AP38" s="205">
        <f t="shared" si="21"/>
        <v>0</v>
      </c>
      <c r="AQ38" s="206">
        <f t="shared" si="22"/>
        <v>0</v>
      </c>
      <c r="AR38" s="207"/>
      <c r="AS38" s="3"/>
      <c r="AT38" s="3"/>
    </row>
    <row r="39" spans="1:46" ht="12" customHeight="1" x14ac:dyDescent="0.2">
      <c r="A39" s="37"/>
      <c r="B39" s="38" t="s">
        <v>194</v>
      </c>
      <c r="C39" s="199" t="str">
        <f t="shared" si="38"/>
        <v>General Service &lt; 50 kW.RTSR - Line and Transformation Connection</v>
      </c>
      <c r="D39" s="230" t="s">
        <v>246</v>
      </c>
      <c r="E39" s="38"/>
      <c r="F39" s="218">
        <f>IFERROR(VLOOKUP($C39,'Proposed Rates'!$B:$J,F$11,FALSE),0)</f>
        <v>7.0000000000000001E-3</v>
      </c>
      <c r="G39" s="312">
        <f t="shared" si="39"/>
        <v>2481.1200000000003</v>
      </c>
      <c r="H39" s="204">
        <f t="shared" si="40"/>
        <v>17.367840000000001</v>
      </c>
      <c r="I39" s="38"/>
      <c r="J39" s="218">
        <f>IFERROR(VLOOKUP($C39,'Proposed Rates'!$B:$J,J$11,FALSE),0)</f>
        <v>7.1999999999999998E-3</v>
      </c>
      <c r="K39" s="312">
        <f t="shared" si="41"/>
        <v>2479.6799999999998</v>
      </c>
      <c r="L39" s="204">
        <f t="shared" si="42"/>
        <v>17.853695999999999</v>
      </c>
      <c r="M39" s="38"/>
      <c r="N39" s="205">
        <f t="shared" si="5"/>
        <v>0.48585599999999829</v>
      </c>
      <c r="O39" s="206">
        <f t="shared" si="6"/>
        <v>2.7974463145676046E-2</v>
      </c>
      <c r="P39" s="37"/>
      <c r="Q39" s="218">
        <f>IFERROR(VLOOKUP($C39,'Proposed Rates'!$B:$J,Q$11,FALSE),0)</f>
        <v>7.1999999999999998E-3</v>
      </c>
      <c r="R39" s="312">
        <f t="shared" si="43"/>
        <v>2479.6799999999998</v>
      </c>
      <c r="S39" s="204">
        <f t="shared" si="44"/>
        <v>17.853695999999999</v>
      </c>
      <c r="T39" s="38"/>
      <c r="U39" s="205">
        <f t="shared" si="9"/>
        <v>0</v>
      </c>
      <c r="V39" s="206">
        <f t="shared" si="10"/>
        <v>0</v>
      </c>
      <c r="W39" s="37"/>
      <c r="X39" s="218">
        <f>IFERROR(VLOOKUP($C39,'Proposed Rates'!$B:$J,X$11,FALSE),0)</f>
        <v>7.1999999999999998E-3</v>
      </c>
      <c r="Y39" s="312">
        <f t="shared" si="45"/>
        <v>2479.6799999999998</v>
      </c>
      <c r="Z39" s="204">
        <f t="shared" si="46"/>
        <v>17.853695999999999</v>
      </c>
      <c r="AA39" s="38"/>
      <c r="AB39" s="205">
        <f t="shared" si="13"/>
        <v>0</v>
      </c>
      <c r="AC39" s="206">
        <f t="shared" si="14"/>
        <v>0</v>
      </c>
      <c r="AD39" s="37"/>
      <c r="AE39" s="218">
        <f>IFERROR(VLOOKUP($C39,'Proposed Rates'!$B:$J,AE$11,FALSE),0)</f>
        <v>7.1999999999999998E-3</v>
      </c>
      <c r="AF39" s="312">
        <f t="shared" si="47"/>
        <v>2479.6799999999998</v>
      </c>
      <c r="AG39" s="204">
        <f t="shared" si="48"/>
        <v>17.853695999999999</v>
      </c>
      <c r="AH39" s="38"/>
      <c r="AI39" s="205">
        <f t="shared" si="17"/>
        <v>0</v>
      </c>
      <c r="AJ39" s="206">
        <f t="shared" si="18"/>
        <v>0</v>
      </c>
      <c r="AK39" s="37"/>
      <c r="AL39" s="218">
        <f>IFERROR(VLOOKUP($C39,'Proposed Rates'!$B:$J,AL$11,FALSE),0)</f>
        <v>7.1999999999999998E-3</v>
      </c>
      <c r="AM39" s="312">
        <f t="shared" si="49"/>
        <v>2479.6799999999998</v>
      </c>
      <c r="AN39" s="204">
        <f t="shared" si="50"/>
        <v>17.853695999999999</v>
      </c>
      <c r="AO39" s="38"/>
      <c r="AP39" s="205">
        <f t="shared" si="21"/>
        <v>0</v>
      </c>
      <c r="AQ39" s="206">
        <f t="shared" si="22"/>
        <v>0</v>
      </c>
      <c r="AR39" s="207"/>
      <c r="AS39" s="3"/>
      <c r="AT39" s="3"/>
    </row>
    <row r="40" spans="1:46" ht="12" customHeight="1" x14ac:dyDescent="0.2">
      <c r="A40" s="37"/>
      <c r="B40" s="209" t="s">
        <v>252</v>
      </c>
      <c r="C40" s="231"/>
      <c r="D40" s="231"/>
      <c r="E40" s="231"/>
      <c r="F40" s="232"/>
      <c r="G40" s="305"/>
      <c r="H40" s="213">
        <f>SUM(H37:H39)</f>
        <v>154.11323680000004</v>
      </c>
      <c r="I40" s="214"/>
      <c r="J40" s="232"/>
      <c r="K40" s="305"/>
      <c r="L40" s="306">
        <f>SUM(L37:L39)</f>
        <v>172.04201599999999</v>
      </c>
      <c r="M40" s="214"/>
      <c r="N40" s="215">
        <f t="shared" si="5"/>
        <v>17.928779199999951</v>
      </c>
      <c r="O40" s="216">
        <f t="shared" si="6"/>
        <v>0.11633510250172065</v>
      </c>
      <c r="P40" s="37"/>
      <c r="Q40" s="232"/>
      <c r="R40" s="305"/>
      <c r="S40" s="213">
        <f>SUM(S37:S39)</f>
        <v>181.70201600000001</v>
      </c>
      <c r="T40" s="214"/>
      <c r="U40" s="215">
        <f t="shared" si="9"/>
        <v>9.660000000000025</v>
      </c>
      <c r="V40" s="216">
        <f t="shared" si="10"/>
        <v>5.6149074653949797E-2</v>
      </c>
      <c r="W40" s="37"/>
      <c r="X40" s="232"/>
      <c r="Y40" s="305"/>
      <c r="Z40" s="213">
        <f>SUM(Z37:Z39)</f>
        <v>190.31681279999998</v>
      </c>
      <c r="AA40" s="214"/>
      <c r="AB40" s="215">
        <f t="shared" si="13"/>
        <v>8.6147967999999651</v>
      </c>
      <c r="AC40" s="216">
        <f t="shared" si="14"/>
        <v>4.7411674287642272E-2</v>
      </c>
      <c r="AD40" s="37"/>
      <c r="AE40" s="232"/>
      <c r="AF40" s="305"/>
      <c r="AG40" s="213">
        <f>SUM(AG37:AG39)</f>
        <v>197.90681280000001</v>
      </c>
      <c r="AH40" s="214"/>
      <c r="AI40" s="215">
        <f t="shared" si="17"/>
        <v>7.5900000000000318</v>
      </c>
      <c r="AJ40" s="216">
        <f t="shared" si="18"/>
        <v>3.9880869631713549E-2</v>
      </c>
      <c r="AK40" s="37"/>
      <c r="AL40" s="232"/>
      <c r="AM40" s="305"/>
      <c r="AN40" s="213">
        <f>SUM(AN37:AN39)</f>
        <v>204.55681279999999</v>
      </c>
      <c r="AO40" s="214"/>
      <c r="AP40" s="215">
        <f t="shared" si="21"/>
        <v>6.6499999999999773</v>
      </c>
      <c r="AQ40" s="216">
        <f t="shared" si="22"/>
        <v>3.3601672958678344E-2</v>
      </c>
      <c r="AR40" s="217"/>
      <c r="AS40" s="3"/>
      <c r="AT40" s="3"/>
    </row>
    <row r="41" spans="1:46" ht="12" customHeight="1" x14ac:dyDescent="0.2">
      <c r="A41" s="37"/>
      <c r="B41" s="139" t="s">
        <v>195</v>
      </c>
      <c r="C41" s="199" t="str">
        <f t="shared" ref="C41:C48" si="51">D$6&amp;"."&amp;B41</f>
        <v>General Service &lt; 50 kW.Wholesale Market Service Charge (WMSC)</v>
      </c>
      <c r="D41" s="200" t="s">
        <v>246</v>
      </c>
      <c r="E41" s="139"/>
      <c r="F41" s="218">
        <f>IFERROR(VLOOKUP($C41,'Proposed Rates'!$B:$J,F$11,FALSE),0)</f>
        <v>4.4999999999999997E-3</v>
      </c>
      <c r="G41" s="312">
        <f t="shared" ref="G41:G42" si="52">$F$10*(1+F$63)</f>
        <v>2481.1200000000003</v>
      </c>
      <c r="H41" s="204">
        <f t="shared" ref="H41:H48" si="53">G41*F41</f>
        <v>11.165040000000001</v>
      </c>
      <c r="I41" s="38"/>
      <c r="J41" s="218">
        <f>IFERROR(VLOOKUP($C41,'Proposed Rates'!$B:$J,J$11,FALSE),0)</f>
        <v>4.4999999999999997E-3</v>
      </c>
      <c r="K41" s="312">
        <f t="shared" ref="K41:K42" si="54">$F$10*(1+J$63)</f>
        <v>2479.6799999999998</v>
      </c>
      <c r="L41" s="204">
        <f t="shared" ref="L41:L48" si="55">K41*J41</f>
        <v>11.158559999999998</v>
      </c>
      <c r="M41" s="38"/>
      <c r="N41" s="205">
        <f t="shared" si="5"/>
        <v>-6.480000000003372E-3</v>
      </c>
      <c r="O41" s="206">
        <f t="shared" si="6"/>
        <v>-5.8038305281515976E-4</v>
      </c>
      <c r="P41" s="37"/>
      <c r="Q41" s="218">
        <f>IFERROR(VLOOKUP($C41,'Proposed Rates'!$B:$J,Q$11,FALSE),0)</f>
        <v>4.4999999999999997E-3</v>
      </c>
      <c r="R41" s="312">
        <f t="shared" ref="R41:R42" si="56">$F$10*(1+Q$63)</f>
        <v>2479.6799999999998</v>
      </c>
      <c r="S41" s="204">
        <f t="shared" ref="S41:S48" si="57">R41*Q41</f>
        <v>11.158559999999998</v>
      </c>
      <c r="T41" s="38"/>
      <c r="U41" s="205">
        <f t="shared" si="9"/>
        <v>0</v>
      </c>
      <c r="V41" s="206">
        <f t="shared" si="10"/>
        <v>0</v>
      </c>
      <c r="W41" s="37"/>
      <c r="X41" s="218">
        <f>IFERROR(VLOOKUP($C41,'Proposed Rates'!$B:$J,X$11,FALSE),0)</f>
        <v>4.4999999999999997E-3</v>
      </c>
      <c r="Y41" s="312">
        <f t="shared" ref="Y41:Y42" si="58">$F$10*(1+X$63)</f>
        <v>2479.6799999999998</v>
      </c>
      <c r="Z41" s="204">
        <f t="shared" ref="Z41:Z48" si="59">Y41*X41</f>
        <v>11.158559999999998</v>
      </c>
      <c r="AA41" s="38"/>
      <c r="AB41" s="205">
        <f t="shared" si="13"/>
        <v>0</v>
      </c>
      <c r="AC41" s="206">
        <f t="shared" si="14"/>
        <v>0</v>
      </c>
      <c r="AD41" s="37"/>
      <c r="AE41" s="218">
        <f>IFERROR(VLOOKUP($C41,'Proposed Rates'!$B:$J,AE$11,FALSE),0)</f>
        <v>4.4999999999999997E-3</v>
      </c>
      <c r="AF41" s="312">
        <f t="shared" ref="AF41:AF42" si="60">$F$10*(1+AE$63)</f>
        <v>2479.6799999999998</v>
      </c>
      <c r="AG41" s="204">
        <f t="shared" ref="AG41:AG48" si="61">AF41*AE41</f>
        <v>11.158559999999998</v>
      </c>
      <c r="AH41" s="38"/>
      <c r="AI41" s="205">
        <f t="shared" si="17"/>
        <v>0</v>
      </c>
      <c r="AJ41" s="206">
        <f t="shared" si="18"/>
        <v>0</v>
      </c>
      <c r="AK41" s="37"/>
      <c r="AL41" s="218">
        <f>IFERROR(VLOOKUP($C41,'Proposed Rates'!$B:$J,AL$11,FALSE),0)</f>
        <v>4.4999999999999997E-3</v>
      </c>
      <c r="AM41" s="312">
        <f t="shared" ref="AM41:AM42" si="62">$F$10*(1+AL$63)</f>
        <v>2479.6799999999998</v>
      </c>
      <c r="AN41" s="204">
        <f t="shared" ref="AN41:AN48" si="63">AM41*AL41</f>
        <v>11.158559999999998</v>
      </c>
      <c r="AO41" s="38"/>
      <c r="AP41" s="205">
        <f t="shared" si="21"/>
        <v>0</v>
      </c>
      <c r="AQ41" s="206">
        <f t="shared" si="22"/>
        <v>0</v>
      </c>
      <c r="AR41" s="207"/>
      <c r="AS41" s="3"/>
      <c r="AT41" s="3"/>
    </row>
    <row r="42" spans="1:46" ht="12" customHeight="1" x14ac:dyDescent="0.2">
      <c r="A42" s="37"/>
      <c r="B42" s="139" t="s">
        <v>196</v>
      </c>
      <c r="C42" s="199" t="str">
        <f t="shared" si="51"/>
        <v>General Service &lt; 50 kW.Rural and Remote Rate Protection (RRRP)</v>
      </c>
      <c r="D42" s="200" t="s">
        <v>246</v>
      </c>
      <c r="E42" s="139"/>
      <c r="F42" s="218">
        <f>IFERROR(VLOOKUP($C42,'Proposed Rates'!$B:$J,F$11,FALSE),0)</f>
        <v>1.5E-3</v>
      </c>
      <c r="G42" s="312">
        <f t="shared" si="52"/>
        <v>2481.1200000000003</v>
      </c>
      <c r="H42" s="204">
        <f t="shared" si="53"/>
        <v>3.7216800000000005</v>
      </c>
      <c r="I42" s="38"/>
      <c r="J42" s="218">
        <f>IFERROR(VLOOKUP($C42,'Proposed Rates'!$B:$J,J$11,FALSE),0)</f>
        <v>1.5E-3</v>
      </c>
      <c r="K42" s="312">
        <f t="shared" si="54"/>
        <v>2479.6799999999998</v>
      </c>
      <c r="L42" s="204">
        <f t="shared" si="55"/>
        <v>3.7195199999999997</v>
      </c>
      <c r="M42" s="38"/>
      <c r="N42" s="205">
        <f t="shared" si="5"/>
        <v>-2.1600000000008279E-3</v>
      </c>
      <c r="O42" s="206">
        <f t="shared" si="6"/>
        <v>-5.8038305281508018E-4</v>
      </c>
      <c r="P42" s="37"/>
      <c r="Q42" s="218">
        <f>IFERROR(VLOOKUP($C42,'Proposed Rates'!$B:$J,Q$11,FALSE),0)</f>
        <v>1.5E-3</v>
      </c>
      <c r="R42" s="312">
        <f t="shared" si="56"/>
        <v>2479.6799999999998</v>
      </c>
      <c r="S42" s="204">
        <f t="shared" si="57"/>
        <v>3.7195199999999997</v>
      </c>
      <c r="T42" s="38"/>
      <c r="U42" s="205">
        <f t="shared" si="9"/>
        <v>0</v>
      </c>
      <c r="V42" s="206">
        <f t="shared" si="10"/>
        <v>0</v>
      </c>
      <c r="W42" s="37"/>
      <c r="X42" s="218">
        <f>IFERROR(VLOOKUP($C42,'Proposed Rates'!$B:$J,X$11,FALSE),0)</f>
        <v>1.5E-3</v>
      </c>
      <c r="Y42" s="312">
        <f t="shared" si="58"/>
        <v>2479.6799999999998</v>
      </c>
      <c r="Z42" s="204">
        <f t="shared" si="59"/>
        <v>3.7195199999999997</v>
      </c>
      <c r="AA42" s="38"/>
      <c r="AB42" s="205">
        <f t="shared" si="13"/>
        <v>0</v>
      </c>
      <c r="AC42" s="206">
        <f t="shared" si="14"/>
        <v>0</v>
      </c>
      <c r="AD42" s="37"/>
      <c r="AE42" s="218">
        <f>IFERROR(VLOOKUP($C42,'Proposed Rates'!$B:$J,AE$11,FALSE),0)</f>
        <v>1.5E-3</v>
      </c>
      <c r="AF42" s="312">
        <f t="shared" si="60"/>
        <v>2479.6799999999998</v>
      </c>
      <c r="AG42" s="204">
        <f t="shared" si="61"/>
        <v>3.7195199999999997</v>
      </c>
      <c r="AH42" s="38"/>
      <c r="AI42" s="205">
        <f t="shared" si="17"/>
        <v>0</v>
      </c>
      <c r="AJ42" s="206">
        <f t="shared" si="18"/>
        <v>0</v>
      </c>
      <c r="AK42" s="37"/>
      <c r="AL42" s="218">
        <f>IFERROR(VLOOKUP($C42,'Proposed Rates'!$B:$J,AL$11,FALSE),0)</f>
        <v>1.5E-3</v>
      </c>
      <c r="AM42" s="312">
        <f t="shared" si="62"/>
        <v>2479.6799999999998</v>
      </c>
      <c r="AN42" s="204">
        <f t="shared" si="63"/>
        <v>3.7195199999999997</v>
      </c>
      <c r="AO42" s="38"/>
      <c r="AP42" s="205">
        <f t="shared" si="21"/>
        <v>0</v>
      </c>
      <c r="AQ42" s="206">
        <f t="shared" si="22"/>
        <v>0</v>
      </c>
      <c r="AR42" s="207"/>
      <c r="AS42" s="3"/>
      <c r="AT42" s="3"/>
    </row>
    <row r="43" spans="1:46" ht="12" customHeight="1" x14ac:dyDescent="0.2">
      <c r="A43" s="37"/>
      <c r="B43" s="139" t="s">
        <v>198</v>
      </c>
      <c r="C43" s="199" t="str">
        <f t="shared" si="51"/>
        <v>General Service &lt; 50 kW.Standard Supply Service Charge</v>
      </c>
      <c r="D43" s="200" t="s">
        <v>244</v>
      </c>
      <c r="E43" s="139"/>
      <c r="F43" s="201">
        <f>IFERROR(VLOOKUP($C43,'Proposed Rates'!$B:$J,F$11,FALSE),0)</f>
        <v>0.25</v>
      </c>
      <c r="G43" s="202">
        <f>IF($D43="Monthly",1,IF($D43="per KWH",$F$10,0))</f>
        <v>1</v>
      </c>
      <c r="H43" s="204">
        <f t="shared" si="53"/>
        <v>0.25</v>
      </c>
      <c r="I43" s="38"/>
      <c r="J43" s="201">
        <f>IFERROR(VLOOKUP($C43,'Proposed Rates'!$B:$J,J$11,FALSE),0)</f>
        <v>1.51</v>
      </c>
      <c r="K43" s="202">
        <f>IF($D43="Monthly",1,IF($D43="per KWH",$F$10,0))</f>
        <v>1</v>
      </c>
      <c r="L43" s="204">
        <f t="shared" si="55"/>
        <v>1.51</v>
      </c>
      <c r="M43" s="38"/>
      <c r="N43" s="205">
        <f t="shared" si="5"/>
        <v>1.26</v>
      </c>
      <c r="O43" s="206">
        <f t="shared" si="6"/>
        <v>5.04</v>
      </c>
      <c r="P43" s="37"/>
      <c r="Q43" s="201">
        <f>IFERROR(VLOOKUP($C43,'Proposed Rates'!$B:$J,Q$11,FALSE),0)</f>
        <v>1.54</v>
      </c>
      <c r="R43" s="202">
        <f>IF($D43="Monthly",1,IF($D43="per KWH",$F$10,0))</f>
        <v>1</v>
      </c>
      <c r="S43" s="204">
        <f t="shared" si="57"/>
        <v>1.54</v>
      </c>
      <c r="T43" s="38"/>
      <c r="U43" s="205">
        <f t="shared" si="9"/>
        <v>3.0000000000000027E-2</v>
      </c>
      <c r="V43" s="206">
        <f t="shared" si="10"/>
        <v>1.986754966887419E-2</v>
      </c>
      <c r="W43" s="37"/>
      <c r="X43" s="201">
        <f>IFERROR(VLOOKUP($C43,'Proposed Rates'!$B:$J,X$11,FALSE),0)</f>
        <v>1.57</v>
      </c>
      <c r="Y43" s="202">
        <f>IF($D43="Monthly",1,IF($D43="per KWH",$F$10,0))</f>
        <v>1</v>
      </c>
      <c r="Z43" s="204">
        <f t="shared" si="59"/>
        <v>1.57</v>
      </c>
      <c r="AA43" s="38"/>
      <c r="AB43" s="205">
        <f t="shared" si="13"/>
        <v>3.0000000000000027E-2</v>
      </c>
      <c r="AC43" s="206">
        <f t="shared" si="14"/>
        <v>1.9480519480519497E-2</v>
      </c>
      <c r="AD43" s="37"/>
      <c r="AE43" s="201">
        <f>IFERROR(VLOOKUP($C43,'Proposed Rates'!$B:$J,AE$11,FALSE),0)</f>
        <v>1.6</v>
      </c>
      <c r="AF43" s="202">
        <f>IF($D43="Monthly",1,IF($D43="per KWH",$F$10,0))</f>
        <v>1</v>
      </c>
      <c r="AG43" s="204">
        <f t="shared" si="61"/>
        <v>1.6</v>
      </c>
      <c r="AH43" s="38"/>
      <c r="AI43" s="205">
        <f t="shared" si="17"/>
        <v>3.0000000000000027E-2</v>
      </c>
      <c r="AJ43" s="206">
        <f t="shared" si="18"/>
        <v>1.9108280254777087E-2</v>
      </c>
      <c r="AK43" s="37"/>
      <c r="AL43" s="201">
        <f>IFERROR(VLOOKUP($C43,'Proposed Rates'!$B:$J,AL$11,FALSE),0)</f>
        <v>1.63</v>
      </c>
      <c r="AM43" s="202">
        <f>IF($D43="Monthly",1,IF($D43="per KWH",$F$10,0))</f>
        <v>1</v>
      </c>
      <c r="AN43" s="204">
        <f t="shared" si="63"/>
        <v>1.63</v>
      </c>
      <c r="AO43" s="38"/>
      <c r="AP43" s="205">
        <f t="shared" si="21"/>
        <v>2.9999999999999805E-2</v>
      </c>
      <c r="AQ43" s="206">
        <f t="shared" si="22"/>
        <v>1.8749999999999878E-2</v>
      </c>
      <c r="AR43" s="207"/>
      <c r="AS43" s="3"/>
      <c r="AT43" s="3"/>
    </row>
    <row r="44" spans="1:46" ht="12" customHeight="1" x14ac:dyDescent="0.2">
      <c r="A44" s="37"/>
      <c r="B44" s="139" t="s">
        <v>200</v>
      </c>
      <c r="C44" s="199" t="str">
        <f t="shared" si="51"/>
        <v>General Service &lt; 50 kW.TOU - Off Peak</v>
      </c>
      <c r="D44" s="200" t="s">
        <v>246</v>
      </c>
      <c r="E44" s="139"/>
      <c r="F44" s="234">
        <f>VLOOKUP($B44,'Proposed Rates'!$D$248:$J$254,+F$11-2,FALSE)</f>
        <v>7.5999999999999998E-2</v>
      </c>
      <c r="G44" s="312">
        <f>'Proposed Rates'!$K$249*$F$10</f>
        <v>1536</v>
      </c>
      <c r="H44" s="204">
        <f t="shared" si="53"/>
        <v>116.73599999999999</v>
      </c>
      <c r="I44" s="38"/>
      <c r="J44" s="234">
        <f>VLOOKUP($B44,'Proposed Rates'!$D$248:$J$254,+J$11-2,FALSE)</f>
        <v>7.5999999999999998E-2</v>
      </c>
      <c r="K44" s="312">
        <f>'Proposed Rates'!$K$249*$F$10</f>
        <v>1536</v>
      </c>
      <c r="L44" s="204">
        <f t="shared" si="55"/>
        <v>116.73599999999999</v>
      </c>
      <c r="M44" s="38"/>
      <c r="N44" s="205">
        <f t="shared" si="5"/>
        <v>0</v>
      </c>
      <c r="O44" s="206">
        <f t="shared" si="6"/>
        <v>0</v>
      </c>
      <c r="P44" s="37"/>
      <c r="Q44" s="234">
        <f>VLOOKUP($B44,'Proposed Rates'!$D$248:$J$254,+Q$11-2,FALSE)</f>
        <v>7.5999999999999998E-2</v>
      </c>
      <c r="R44" s="312">
        <f>'Proposed Rates'!$K$249*$F$10</f>
        <v>1536</v>
      </c>
      <c r="S44" s="204">
        <f t="shared" si="57"/>
        <v>116.73599999999999</v>
      </c>
      <c r="T44" s="38"/>
      <c r="U44" s="205">
        <f t="shared" si="9"/>
        <v>0</v>
      </c>
      <c r="V44" s="206">
        <f t="shared" si="10"/>
        <v>0</v>
      </c>
      <c r="W44" s="37"/>
      <c r="X44" s="234">
        <f>VLOOKUP($B44,'Proposed Rates'!$D$248:$J$254,+X$11-2,FALSE)</f>
        <v>7.5999999999999998E-2</v>
      </c>
      <c r="Y44" s="312">
        <f>'Proposed Rates'!$K$249*$F$10</f>
        <v>1536</v>
      </c>
      <c r="Z44" s="204">
        <f t="shared" si="59"/>
        <v>116.73599999999999</v>
      </c>
      <c r="AA44" s="38"/>
      <c r="AB44" s="205">
        <f t="shared" si="13"/>
        <v>0</v>
      </c>
      <c r="AC44" s="206">
        <f t="shared" si="14"/>
        <v>0</v>
      </c>
      <c r="AD44" s="37"/>
      <c r="AE44" s="234">
        <f>VLOOKUP($B44,'Proposed Rates'!$D$248:$J$254,+AE$11-2,FALSE)</f>
        <v>7.5999999999999998E-2</v>
      </c>
      <c r="AF44" s="312">
        <f>'Proposed Rates'!$K$249*$F$10</f>
        <v>1536</v>
      </c>
      <c r="AG44" s="204">
        <f t="shared" si="61"/>
        <v>116.73599999999999</v>
      </c>
      <c r="AH44" s="38"/>
      <c r="AI44" s="205">
        <f t="shared" si="17"/>
        <v>0</v>
      </c>
      <c r="AJ44" s="206">
        <f t="shared" si="18"/>
        <v>0</v>
      </c>
      <c r="AK44" s="37"/>
      <c r="AL44" s="234">
        <f>VLOOKUP($B44,'Proposed Rates'!$D$248:$J$254,+AL$11-2,FALSE)</f>
        <v>7.5999999999999998E-2</v>
      </c>
      <c r="AM44" s="312">
        <f>'Proposed Rates'!$K$249*$F$10</f>
        <v>1536</v>
      </c>
      <c r="AN44" s="204">
        <f t="shared" si="63"/>
        <v>116.73599999999999</v>
      </c>
      <c r="AO44" s="38"/>
      <c r="AP44" s="205">
        <f t="shared" si="21"/>
        <v>0</v>
      </c>
      <c r="AQ44" s="206">
        <f t="shared" si="22"/>
        <v>0</v>
      </c>
      <c r="AR44" s="207"/>
      <c r="AS44" s="3"/>
      <c r="AT44" s="3"/>
    </row>
    <row r="45" spans="1:46" ht="12" customHeight="1" x14ac:dyDescent="0.2">
      <c r="A45" s="37"/>
      <c r="B45" s="139" t="s">
        <v>201</v>
      </c>
      <c r="C45" s="199" t="str">
        <f t="shared" si="51"/>
        <v>General Service &lt; 50 kW.TOU - Mid Peak</v>
      </c>
      <c r="D45" s="200" t="s">
        <v>246</v>
      </c>
      <c r="E45" s="139"/>
      <c r="F45" s="234">
        <f>VLOOKUP($B45,'Proposed Rates'!$D$248:$J$254,+F$11-2,FALSE)</f>
        <v>0.122</v>
      </c>
      <c r="G45" s="312">
        <f>'Proposed Rates'!$K$250*$F$10</f>
        <v>432</v>
      </c>
      <c r="H45" s="204">
        <f t="shared" si="53"/>
        <v>52.704000000000001</v>
      </c>
      <c r="I45" s="38"/>
      <c r="J45" s="234">
        <f>VLOOKUP($B45,'Proposed Rates'!$D$248:$J$254,+J$11-2,FALSE)</f>
        <v>0.122</v>
      </c>
      <c r="K45" s="312">
        <f>'Proposed Rates'!$K$250*$F$10</f>
        <v>432</v>
      </c>
      <c r="L45" s="204">
        <f t="shared" si="55"/>
        <v>52.704000000000001</v>
      </c>
      <c r="M45" s="38"/>
      <c r="N45" s="205">
        <f t="shared" si="5"/>
        <v>0</v>
      </c>
      <c r="O45" s="206">
        <f t="shared" si="6"/>
        <v>0</v>
      </c>
      <c r="P45" s="37"/>
      <c r="Q45" s="234">
        <f>VLOOKUP($B45,'Proposed Rates'!$D$248:$J$254,+Q$11-2,FALSE)</f>
        <v>0.122</v>
      </c>
      <c r="R45" s="312">
        <f>'Proposed Rates'!$K$250*$F$10</f>
        <v>432</v>
      </c>
      <c r="S45" s="204">
        <f t="shared" si="57"/>
        <v>52.704000000000001</v>
      </c>
      <c r="T45" s="38"/>
      <c r="U45" s="205">
        <f t="shared" si="9"/>
        <v>0</v>
      </c>
      <c r="V45" s="206">
        <f t="shared" si="10"/>
        <v>0</v>
      </c>
      <c r="W45" s="37"/>
      <c r="X45" s="234">
        <f>VLOOKUP($B45,'Proposed Rates'!$D$248:$J$254,+X$11-2,FALSE)</f>
        <v>0.122</v>
      </c>
      <c r="Y45" s="312">
        <f>'Proposed Rates'!$K$250*$F$10</f>
        <v>432</v>
      </c>
      <c r="Z45" s="204">
        <f t="shared" si="59"/>
        <v>52.704000000000001</v>
      </c>
      <c r="AA45" s="38"/>
      <c r="AB45" s="205">
        <f t="shared" si="13"/>
        <v>0</v>
      </c>
      <c r="AC45" s="206">
        <f t="shared" si="14"/>
        <v>0</v>
      </c>
      <c r="AD45" s="37"/>
      <c r="AE45" s="234">
        <f>VLOOKUP($B45,'Proposed Rates'!$D$248:$J$254,+AE$11-2,FALSE)</f>
        <v>0.122</v>
      </c>
      <c r="AF45" s="312">
        <f>'Proposed Rates'!$K$250*$F$10</f>
        <v>432</v>
      </c>
      <c r="AG45" s="204">
        <f t="shared" si="61"/>
        <v>52.704000000000001</v>
      </c>
      <c r="AH45" s="38"/>
      <c r="AI45" s="205">
        <f t="shared" si="17"/>
        <v>0</v>
      </c>
      <c r="AJ45" s="206">
        <f t="shared" si="18"/>
        <v>0</v>
      </c>
      <c r="AK45" s="37"/>
      <c r="AL45" s="234">
        <f>VLOOKUP($B45,'Proposed Rates'!$D$248:$J$254,+AL$11-2,FALSE)</f>
        <v>0.122</v>
      </c>
      <c r="AM45" s="312">
        <f>'Proposed Rates'!$K$250*$F$10</f>
        <v>432</v>
      </c>
      <c r="AN45" s="204">
        <f t="shared" si="63"/>
        <v>52.704000000000001</v>
      </c>
      <c r="AO45" s="38"/>
      <c r="AP45" s="205">
        <f t="shared" si="21"/>
        <v>0</v>
      </c>
      <c r="AQ45" s="206">
        <f t="shared" si="22"/>
        <v>0</v>
      </c>
      <c r="AR45" s="207"/>
      <c r="AS45" s="3"/>
      <c r="AT45" s="3"/>
    </row>
    <row r="46" spans="1:46" ht="12" customHeight="1" x14ac:dyDescent="0.2">
      <c r="A46" s="37"/>
      <c r="B46" s="37" t="s">
        <v>202</v>
      </c>
      <c r="C46" s="199" t="str">
        <f t="shared" si="51"/>
        <v>General Service &lt; 50 kW.TOU - On Peak</v>
      </c>
      <c r="D46" s="200" t="s">
        <v>246</v>
      </c>
      <c r="E46" s="139"/>
      <c r="F46" s="234">
        <f>VLOOKUP($B46,'Proposed Rates'!$D$248:$J$254,+F$11-2,FALSE)</f>
        <v>0.158</v>
      </c>
      <c r="G46" s="312">
        <f>'Proposed Rates'!$K$251*$F$10</f>
        <v>432</v>
      </c>
      <c r="H46" s="204">
        <f t="shared" si="53"/>
        <v>68.256</v>
      </c>
      <c r="I46" s="38"/>
      <c r="J46" s="234">
        <f>VLOOKUP($B46,'Proposed Rates'!$D$248:$J$254,+J$11-2,FALSE)</f>
        <v>0.158</v>
      </c>
      <c r="K46" s="312">
        <f>'Proposed Rates'!$K$251*$F$10</f>
        <v>432</v>
      </c>
      <c r="L46" s="204">
        <f t="shared" si="55"/>
        <v>68.256</v>
      </c>
      <c r="M46" s="38"/>
      <c r="N46" s="205">
        <f t="shared" si="5"/>
        <v>0</v>
      </c>
      <c r="O46" s="206">
        <f t="shared" si="6"/>
        <v>0</v>
      </c>
      <c r="P46" s="37"/>
      <c r="Q46" s="234">
        <f>VLOOKUP($B46,'Proposed Rates'!$D$248:$J$254,+Q$11-2,FALSE)</f>
        <v>0.158</v>
      </c>
      <c r="R46" s="312">
        <f>'Proposed Rates'!$K$251*$F$10</f>
        <v>432</v>
      </c>
      <c r="S46" s="204">
        <f t="shared" si="57"/>
        <v>68.256</v>
      </c>
      <c r="T46" s="38"/>
      <c r="U46" s="205">
        <f t="shared" si="9"/>
        <v>0</v>
      </c>
      <c r="V46" s="206">
        <f t="shared" si="10"/>
        <v>0</v>
      </c>
      <c r="W46" s="37"/>
      <c r="X46" s="234">
        <f>VLOOKUP($B46,'Proposed Rates'!$D$248:$J$254,+X$11-2,FALSE)</f>
        <v>0.158</v>
      </c>
      <c r="Y46" s="312">
        <f>'Proposed Rates'!$K$251*$F$10</f>
        <v>432</v>
      </c>
      <c r="Z46" s="204">
        <f t="shared" si="59"/>
        <v>68.256</v>
      </c>
      <c r="AA46" s="38"/>
      <c r="AB46" s="205">
        <f t="shared" si="13"/>
        <v>0</v>
      </c>
      <c r="AC46" s="206">
        <f t="shared" si="14"/>
        <v>0</v>
      </c>
      <c r="AD46" s="37"/>
      <c r="AE46" s="234">
        <f>VLOOKUP($B46,'Proposed Rates'!$D$248:$J$254,+AE$11-2,FALSE)</f>
        <v>0.158</v>
      </c>
      <c r="AF46" s="312">
        <f>'Proposed Rates'!$K$251*$F$10</f>
        <v>432</v>
      </c>
      <c r="AG46" s="204">
        <f t="shared" si="61"/>
        <v>68.256</v>
      </c>
      <c r="AH46" s="38"/>
      <c r="AI46" s="205">
        <f t="shared" si="17"/>
        <v>0</v>
      </c>
      <c r="AJ46" s="206">
        <f t="shared" si="18"/>
        <v>0</v>
      </c>
      <c r="AK46" s="37"/>
      <c r="AL46" s="234">
        <f>VLOOKUP($B46,'Proposed Rates'!$D$248:$J$254,+AL$11-2,FALSE)</f>
        <v>0.158</v>
      </c>
      <c r="AM46" s="312">
        <f>'Proposed Rates'!$K$251*$F$10</f>
        <v>432</v>
      </c>
      <c r="AN46" s="204">
        <f t="shared" si="63"/>
        <v>68.256</v>
      </c>
      <c r="AO46" s="38"/>
      <c r="AP46" s="205">
        <f t="shared" si="21"/>
        <v>0</v>
      </c>
      <c r="AQ46" s="206">
        <f t="shared" si="22"/>
        <v>0</v>
      </c>
      <c r="AR46" s="207"/>
      <c r="AS46" s="3"/>
      <c r="AT46" s="3"/>
    </row>
    <row r="47" spans="1:46" ht="12" customHeight="1" x14ac:dyDescent="0.2">
      <c r="A47" s="37"/>
      <c r="B47" s="139" t="s">
        <v>203</v>
      </c>
      <c r="C47" s="199" t="str">
        <f t="shared" si="51"/>
        <v>General Service &lt; 50 kW.Energy - RPP - Tier 1</v>
      </c>
      <c r="D47" s="200" t="s">
        <v>246</v>
      </c>
      <c r="E47" s="139"/>
      <c r="F47" s="234">
        <f>VLOOKUP($B47,'Proposed Rates'!$D$248:$J$254,+F$11-2,FALSE)</f>
        <v>9.2999999999999999E-2</v>
      </c>
      <c r="G47" s="312">
        <f>IF(AND($S$2=1, $F$10&gt;=750), 750, IF(AND($S$2=1, AND($F$10&lt;750, $F$10&gt;=0)), $F$10, IF(AND($S$2=2, $F$10&gt;=1000), 1000, IF(AND($S$2=2, AND($F$10&lt;1000, $F$10&gt;=0)), $F$10))))</f>
        <v>750</v>
      </c>
      <c r="H47" s="204">
        <f t="shared" si="53"/>
        <v>69.75</v>
      </c>
      <c r="I47" s="38"/>
      <c r="J47" s="234">
        <f>VLOOKUP($B47,'Proposed Rates'!$D$248:$J$254,+J$11-2,FALSE)</f>
        <v>9.2999999999999999E-2</v>
      </c>
      <c r="K47" s="312">
        <f>IF(AND($S$2=1, $F$10&gt;=750), 750, IF(AND($S$2=1, AND($F$10&lt;750, $F$10&gt;=0)), $F$10, IF(AND($S$2=2, $F$10&gt;=1000), 1000, IF(AND($S$2=2, AND($F$10&lt;1000, $F$10&gt;=0)), $F$10))))</f>
        <v>750</v>
      </c>
      <c r="L47" s="204">
        <f t="shared" si="55"/>
        <v>69.75</v>
      </c>
      <c r="M47" s="38"/>
      <c r="N47" s="205">
        <f t="shared" si="5"/>
        <v>0</v>
      </c>
      <c r="O47" s="206">
        <f t="shared" si="6"/>
        <v>0</v>
      </c>
      <c r="P47" s="37"/>
      <c r="Q47" s="234">
        <f>VLOOKUP($B47,'Proposed Rates'!$D$248:$J$254,+Q$11-2,FALSE)</f>
        <v>9.2999999999999999E-2</v>
      </c>
      <c r="R47" s="312">
        <f>IF(AND($S$2=1, $F$10&gt;=750), 750, IF(AND($S$2=1, AND($F$10&lt;750, $F$10&gt;=0)), $F$10, IF(AND($S$2=2, $F$10&gt;=1000), 1000, IF(AND($S$2=2, AND($F$10&lt;1000, $F$10&gt;=0)), $F$10))))</f>
        <v>750</v>
      </c>
      <c r="S47" s="204">
        <f t="shared" si="57"/>
        <v>69.75</v>
      </c>
      <c r="T47" s="38"/>
      <c r="U47" s="205">
        <f t="shared" si="9"/>
        <v>0</v>
      </c>
      <c r="V47" s="206">
        <f t="shared" si="10"/>
        <v>0</v>
      </c>
      <c r="W47" s="37"/>
      <c r="X47" s="234">
        <f>VLOOKUP($B47,'Proposed Rates'!$D$248:$J$254,+X$11-2,FALSE)</f>
        <v>9.2999999999999999E-2</v>
      </c>
      <c r="Y47" s="312">
        <f>IF(AND($S$2=1, $F$10&gt;=750), 750, IF(AND($S$2=1, AND($F$10&lt;750, $F$10&gt;=0)), $F$10, IF(AND($S$2=2, $F$10&gt;=1000), 1000, IF(AND($S$2=2, AND($F$10&lt;1000, $F$10&gt;=0)), $F$10))))</f>
        <v>750</v>
      </c>
      <c r="Z47" s="204">
        <f t="shared" si="59"/>
        <v>69.75</v>
      </c>
      <c r="AA47" s="38"/>
      <c r="AB47" s="205">
        <f t="shared" si="13"/>
        <v>0</v>
      </c>
      <c r="AC47" s="206">
        <f t="shared" si="14"/>
        <v>0</v>
      </c>
      <c r="AD47" s="37"/>
      <c r="AE47" s="234">
        <f>VLOOKUP($B47,'Proposed Rates'!$D$248:$J$254,+AE$11-2,FALSE)</f>
        <v>9.2999999999999999E-2</v>
      </c>
      <c r="AF47" s="312">
        <f>IF(AND($S$2=1, $F$10&gt;=750), 750, IF(AND($S$2=1, AND($F$10&lt;750, $F$10&gt;=0)), $F$10, IF(AND($S$2=2, $F$10&gt;=1000), 1000, IF(AND($S$2=2, AND($F$10&lt;1000, $F$10&gt;=0)), $F$10))))</f>
        <v>750</v>
      </c>
      <c r="AG47" s="204">
        <f t="shared" si="61"/>
        <v>69.75</v>
      </c>
      <c r="AH47" s="38"/>
      <c r="AI47" s="205">
        <f t="shared" si="17"/>
        <v>0</v>
      </c>
      <c r="AJ47" s="206">
        <f t="shared" si="18"/>
        <v>0</v>
      </c>
      <c r="AK47" s="37"/>
      <c r="AL47" s="234">
        <f>VLOOKUP($B47,'Proposed Rates'!$D$248:$J$254,+AL$11-2,FALSE)</f>
        <v>9.2999999999999999E-2</v>
      </c>
      <c r="AM47" s="312">
        <f>IF(AND($S$2=1, $F$10&gt;=750), 750, IF(AND($S$2=1, AND($F$10&lt;750, $F$10&gt;=0)), $F$10, IF(AND($S$2=2, $F$10&gt;=1000), 1000, IF(AND($S$2=2, AND($F$10&lt;1000, $F$10&gt;=0)), $F$10))))</f>
        <v>750</v>
      </c>
      <c r="AN47" s="204">
        <f t="shared" si="63"/>
        <v>69.75</v>
      </c>
      <c r="AO47" s="38"/>
      <c r="AP47" s="205">
        <f t="shared" si="21"/>
        <v>0</v>
      </c>
      <c r="AQ47" s="206">
        <f t="shared" si="22"/>
        <v>0</v>
      </c>
      <c r="AR47" s="207"/>
      <c r="AS47" s="3"/>
      <c r="AT47" s="3"/>
    </row>
    <row r="48" spans="1:46" ht="12" customHeight="1" x14ac:dyDescent="0.2">
      <c r="A48" s="37"/>
      <c r="B48" s="139" t="s">
        <v>204</v>
      </c>
      <c r="C48" s="199" t="str">
        <f t="shared" si="51"/>
        <v>General Service &lt; 50 kW.Energy - RPP - Tier 2</v>
      </c>
      <c r="D48" s="200" t="s">
        <v>246</v>
      </c>
      <c r="E48" s="139"/>
      <c r="F48" s="234">
        <f>VLOOKUP($B48,'Proposed Rates'!$D$248:$J$254,+F$11-2,FALSE)</f>
        <v>0.11</v>
      </c>
      <c r="G48" s="312">
        <f>IF(AND($S$2=1, $F$10&gt;=750), $F$10-750, IF(AND($S$2=1, AND($F$10&lt;750, $F$10&gt;=0)), 0, IF(AND($S$2=2, $F$10&gt;=1000), $F$10-1000, IF(AND($S$2=2, AND($F$10&lt;1000, $F$10&gt;=0)), 0))))</f>
        <v>1650</v>
      </c>
      <c r="H48" s="204">
        <f t="shared" si="53"/>
        <v>181.5</v>
      </c>
      <c r="I48" s="38"/>
      <c r="J48" s="234">
        <f>VLOOKUP($B48,'Proposed Rates'!$D$248:$J$254,+J$11-2,FALSE)</f>
        <v>0.11</v>
      </c>
      <c r="K48" s="312">
        <f>IF(AND($S$2=1, $F$10&gt;=750), $F$10-750, IF(AND($S$2=1, AND($F$10&lt;750, $F$10&gt;=0)), 0, IF(AND($S$2=2, $F$10&gt;=1000), $F$10-1000, IF(AND($S$2=2, AND($F$10&lt;1000, $F$10&gt;=0)), 0))))</f>
        <v>1650</v>
      </c>
      <c r="L48" s="204">
        <f t="shared" si="55"/>
        <v>181.5</v>
      </c>
      <c r="M48" s="38"/>
      <c r="N48" s="205">
        <f t="shared" si="5"/>
        <v>0</v>
      </c>
      <c r="O48" s="206">
        <f t="shared" si="6"/>
        <v>0</v>
      </c>
      <c r="P48" s="37"/>
      <c r="Q48" s="234">
        <f>VLOOKUP($B48,'Proposed Rates'!$D$248:$J$254,+Q$11-2,FALSE)</f>
        <v>0.11</v>
      </c>
      <c r="R48" s="312">
        <f>IF(AND($S$2=1, $F$10&gt;=750), $F$10-750, IF(AND($S$2=1, AND($F$10&lt;750, $F$10&gt;=0)), 0, IF(AND($S$2=2, $F$10&gt;=1000), $F$10-1000, IF(AND($S$2=2, AND($F$10&lt;1000, $F$10&gt;=0)), 0))))</f>
        <v>1650</v>
      </c>
      <c r="S48" s="204">
        <f t="shared" si="57"/>
        <v>181.5</v>
      </c>
      <c r="T48" s="38"/>
      <c r="U48" s="205">
        <f t="shared" si="9"/>
        <v>0</v>
      </c>
      <c r="V48" s="206">
        <f t="shared" si="10"/>
        <v>0</v>
      </c>
      <c r="W48" s="37"/>
      <c r="X48" s="234">
        <f>VLOOKUP($B48,'Proposed Rates'!$D$248:$J$254,+X$11-2,FALSE)</f>
        <v>0.11</v>
      </c>
      <c r="Y48" s="312">
        <f>IF(AND($S$2=1, $F$10&gt;=750), $F$10-750, IF(AND($S$2=1, AND($F$10&lt;750, $F$10&gt;=0)), 0, IF(AND($S$2=2, $F$10&gt;=1000), $F$10-1000, IF(AND($S$2=2, AND($F$10&lt;1000, $F$10&gt;=0)), 0))))</f>
        <v>1650</v>
      </c>
      <c r="Z48" s="204">
        <f t="shared" si="59"/>
        <v>181.5</v>
      </c>
      <c r="AA48" s="38"/>
      <c r="AB48" s="205">
        <f t="shared" si="13"/>
        <v>0</v>
      </c>
      <c r="AC48" s="206">
        <f t="shared" si="14"/>
        <v>0</v>
      </c>
      <c r="AD48" s="37"/>
      <c r="AE48" s="234">
        <f>VLOOKUP($B48,'Proposed Rates'!$D$248:$J$254,+AE$11-2,FALSE)</f>
        <v>0.11</v>
      </c>
      <c r="AF48" s="312">
        <f>IF(AND($S$2=1, $F$10&gt;=750), $F$10-750, IF(AND($S$2=1, AND($F$10&lt;750, $F$10&gt;=0)), 0, IF(AND($S$2=2, $F$10&gt;=1000), $F$10-1000, IF(AND($S$2=2, AND($F$10&lt;1000, $F$10&gt;=0)), 0))))</f>
        <v>1650</v>
      </c>
      <c r="AG48" s="204">
        <f t="shared" si="61"/>
        <v>181.5</v>
      </c>
      <c r="AH48" s="38"/>
      <c r="AI48" s="205">
        <f t="shared" si="17"/>
        <v>0</v>
      </c>
      <c r="AJ48" s="206">
        <f t="shared" si="18"/>
        <v>0</v>
      </c>
      <c r="AK48" s="37"/>
      <c r="AL48" s="234">
        <f>VLOOKUP($B48,'Proposed Rates'!$D$248:$J$254,+AL$11-2,FALSE)</f>
        <v>0.11</v>
      </c>
      <c r="AM48" s="312">
        <f>IF(AND($S$2=1, $F$10&gt;=750), $F$10-750, IF(AND($S$2=1, AND($F$10&lt;750, $F$10&gt;=0)), 0, IF(AND($S$2=2, $F$10&gt;=1000), $F$10-1000, IF(AND($S$2=2, AND($F$10&lt;1000, $F$10&gt;=0)), 0))))</f>
        <v>1650</v>
      </c>
      <c r="AN48" s="204">
        <f t="shared" si="63"/>
        <v>181.5</v>
      </c>
      <c r="AO48" s="38"/>
      <c r="AP48" s="205">
        <f t="shared" si="21"/>
        <v>0</v>
      </c>
      <c r="AQ48" s="206">
        <f t="shared" si="22"/>
        <v>0</v>
      </c>
      <c r="AR48" s="207"/>
      <c r="AS48" s="3"/>
      <c r="AT48" s="3"/>
    </row>
    <row r="49" spans="1:46" ht="12"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c r="AS49" s="3"/>
      <c r="AT49" s="3"/>
    </row>
    <row r="50" spans="1:46" ht="12" customHeight="1" x14ac:dyDescent="0.2">
      <c r="A50" s="37"/>
      <c r="B50" s="248" t="s">
        <v>253</v>
      </c>
      <c r="C50" s="139"/>
      <c r="D50" s="139"/>
      <c r="E50" s="139"/>
      <c r="F50" s="249"/>
      <c r="G50" s="293"/>
      <c r="H50" s="251">
        <f>SUM(H41:H46,H40)</f>
        <v>406.94595680000003</v>
      </c>
      <c r="I50" s="286"/>
      <c r="J50" s="249"/>
      <c r="K50" s="250"/>
      <c r="L50" s="252">
        <f>SUM(L41:L46,L40)</f>
        <v>426.12609599999996</v>
      </c>
      <c r="M50" s="253"/>
      <c r="N50" s="252">
        <f t="shared" ref="N50:N54" si="64">L50-H50</f>
        <v>19.180139199999928</v>
      </c>
      <c r="O50" s="254">
        <f t="shared" ref="O50:O54" si="65">IF((H50)=0,"",(N50/H50))</f>
        <v>4.7131907516226555E-2</v>
      </c>
      <c r="P50" s="37"/>
      <c r="Q50" s="249"/>
      <c r="R50" s="250"/>
      <c r="S50" s="252">
        <f>SUM(S41:S46,S40)</f>
        <v>435.81609600000002</v>
      </c>
      <c r="T50" s="253"/>
      <c r="U50" s="252">
        <f t="shared" ref="U50:U54" si="66">S50-L50</f>
        <v>9.6900000000000546</v>
      </c>
      <c r="V50" s="254">
        <f t="shared" ref="V50:V54" si="67">IF((L50)=0,"",(U50/L50))</f>
        <v>2.2739747907858841E-2</v>
      </c>
      <c r="W50" s="37"/>
      <c r="X50" s="249"/>
      <c r="Y50" s="250"/>
      <c r="Z50" s="252">
        <f>SUM(Z41:Z46,Z40)</f>
        <v>444.46089280000001</v>
      </c>
      <c r="AA50" s="253"/>
      <c r="AB50" s="252">
        <f t="shared" ref="AB50:AB54" si="68">Z50-S50</f>
        <v>8.6447967999999946</v>
      </c>
      <c r="AC50" s="254">
        <f t="shared" ref="AC50:AC54" si="69">IF((S50)=0,"",(AB50/S50))</f>
        <v>1.9835882335103094E-2</v>
      </c>
      <c r="AD50" s="37"/>
      <c r="AE50" s="249"/>
      <c r="AF50" s="250"/>
      <c r="AG50" s="252">
        <f>SUM(AG41:AG46,AG40)</f>
        <v>452.08089280000002</v>
      </c>
      <c r="AH50" s="253"/>
      <c r="AI50" s="252">
        <f t="shared" ref="AI50:AI54" si="70">AG50-Z50</f>
        <v>7.6200000000000045</v>
      </c>
      <c r="AJ50" s="254">
        <f t="shared" ref="AJ50:AJ54" si="71">IF((Z50)=0,"",(AI50/Z50))</f>
        <v>1.7144365507605813E-2</v>
      </c>
      <c r="AK50" s="37"/>
      <c r="AL50" s="249"/>
      <c r="AM50" s="250"/>
      <c r="AN50" s="252">
        <f>SUM(AN41:AN46,AN40)</f>
        <v>458.76089279999997</v>
      </c>
      <c r="AO50" s="253"/>
      <c r="AP50" s="252">
        <f t="shared" ref="AP50:AP54" si="72">AN50-AG50</f>
        <v>6.67999999999995</v>
      </c>
      <c r="AQ50" s="254">
        <f t="shared" ref="AQ50:AQ54" si="73">IF((AG50)=0,"",(AP50/AG50))</f>
        <v>1.477611663396527E-2</v>
      </c>
      <c r="AR50" s="255"/>
      <c r="AS50" s="3"/>
      <c r="AT50" s="3"/>
    </row>
    <row r="51" spans="1:46" ht="12" customHeight="1" x14ac:dyDescent="0.2">
      <c r="A51" s="37"/>
      <c r="B51" s="256" t="s">
        <v>254</v>
      </c>
      <c r="C51" s="139"/>
      <c r="D51" s="139"/>
      <c r="E51" s="139"/>
      <c r="F51" s="249">
        <v>0.13</v>
      </c>
      <c r="G51" s="38"/>
      <c r="H51" s="294">
        <f>H50*F51</f>
        <v>52.902974384000004</v>
      </c>
      <c r="I51" s="221"/>
      <c r="J51" s="249">
        <v>0.13</v>
      </c>
      <c r="K51" s="221"/>
      <c r="L51" s="204">
        <f>L50*J51</f>
        <v>55.396392479999996</v>
      </c>
      <c r="M51" s="38"/>
      <c r="N51" s="205">
        <f t="shared" si="64"/>
        <v>2.4934180959999921</v>
      </c>
      <c r="O51" s="206">
        <f t="shared" si="65"/>
        <v>4.7131907516226583E-2</v>
      </c>
      <c r="P51" s="37"/>
      <c r="Q51" s="249">
        <v>0.13</v>
      </c>
      <c r="R51" s="221"/>
      <c r="S51" s="204">
        <f>S50*Q51</f>
        <v>56.656092480000005</v>
      </c>
      <c r="T51" s="38"/>
      <c r="U51" s="205">
        <f t="shared" si="66"/>
        <v>1.2597000000000094</v>
      </c>
      <c r="V51" s="206">
        <f t="shared" si="67"/>
        <v>2.2739747907858883E-2</v>
      </c>
      <c r="W51" s="37"/>
      <c r="X51" s="249">
        <v>0.13</v>
      </c>
      <c r="Y51" s="221"/>
      <c r="Z51" s="204">
        <f>Z50*X51</f>
        <v>57.779916064000005</v>
      </c>
      <c r="AA51" s="38"/>
      <c r="AB51" s="205">
        <f t="shared" si="68"/>
        <v>1.1238235840000002</v>
      </c>
      <c r="AC51" s="206">
        <f t="shared" si="69"/>
        <v>1.9835882335103108E-2</v>
      </c>
      <c r="AD51" s="37"/>
      <c r="AE51" s="249">
        <v>0.13</v>
      </c>
      <c r="AF51" s="221"/>
      <c r="AG51" s="204">
        <f>AG50*AE51</f>
        <v>58.770516064000006</v>
      </c>
      <c r="AH51" s="38"/>
      <c r="AI51" s="205">
        <f t="shared" si="70"/>
        <v>0.99060000000000059</v>
      </c>
      <c r="AJ51" s="206">
        <f t="shared" si="71"/>
        <v>1.714436550760581E-2</v>
      </c>
      <c r="AK51" s="37"/>
      <c r="AL51" s="249">
        <v>0.13</v>
      </c>
      <c r="AM51" s="221"/>
      <c r="AN51" s="204">
        <f>AN50*AL51</f>
        <v>59.638916064</v>
      </c>
      <c r="AO51" s="38"/>
      <c r="AP51" s="205">
        <f t="shared" si="72"/>
        <v>0.86839999999999407</v>
      </c>
      <c r="AQ51" s="206">
        <f t="shared" si="73"/>
        <v>1.4776116633965278E-2</v>
      </c>
      <c r="AR51" s="207"/>
      <c r="AS51" s="3"/>
      <c r="AT51" s="3"/>
    </row>
    <row r="52" spans="1:46" ht="12" customHeight="1" x14ac:dyDescent="0.2">
      <c r="A52" s="37"/>
      <c r="B52" s="258" t="s">
        <v>305</v>
      </c>
      <c r="C52" s="139"/>
      <c r="D52" s="139"/>
      <c r="E52" s="139"/>
      <c r="F52" s="259"/>
      <c r="G52" s="38"/>
      <c r="H52" s="294">
        <f>H50+H51</f>
        <v>459.84893118400004</v>
      </c>
      <c r="I52" s="221"/>
      <c r="J52" s="259"/>
      <c r="K52" s="221"/>
      <c r="L52" s="204">
        <f>L50+L51</f>
        <v>481.52248847999994</v>
      </c>
      <c r="M52" s="38"/>
      <c r="N52" s="205">
        <f t="shared" si="64"/>
        <v>21.673557295999899</v>
      </c>
      <c r="O52" s="206">
        <f t="shared" si="65"/>
        <v>4.7131907516226514E-2</v>
      </c>
      <c r="P52" s="37"/>
      <c r="Q52" s="259"/>
      <c r="R52" s="221"/>
      <c r="S52" s="204">
        <f>S50+S51</f>
        <v>492.47218848</v>
      </c>
      <c r="T52" s="38"/>
      <c r="U52" s="205">
        <f t="shared" si="66"/>
        <v>10.949700000000064</v>
      </c>
      <c r="V52" s="206">
        <f t="shared" si="67"/>
        <v>2.2739747907858845E-2</v>
      </c>
      <c r="W52" s="37"/>
      <c r="X52" s="259"/>
      <c r="Y52" s="221"/>
      <c r="Z52" s="204">
        <f>Z50+Z51</f>
        <v>502.24080886400003</v>
      </c>
      <c r="AA52" s="38"/>
      <c r="AB52" s="205">
        <f t="shared" si="68"/>
        <v>9.7686203840000303</v>
      </c>
      <c r="AC52" s="206">
        <f t="shared" si="69"/>
        <v>1.983588233510317E-2</v>
      </c>
      <c r="AD52" s="37"/>
      <c r="AE52" s="259"/>
      <c r="AF52" s="221"/>
      <c r="AG52" s="204">
        <f>AG50+AG51</f>
        <v>510.85140886400001</v>
      </c>
      <c r="AH52" s="38"/>
      <c r="AI52" s="205">
        <f t="shared" si="70"/>
        <v>8.6105999999999767</v>
      </c>
      <c r="AJ52" s="206">
        <f t="shared" si="71"/>
        <v>1.7144365507605754E-2</v>
      </c>
      <c r="AK52" s="37"/>
      <c r="AL52" s="259"/>
      <c r="AM52" s="221"/>
      <c r="AN52" s="204">
        <f>AN50+AN51</f>
        <v>518.39980886399997</v>
      </c>
      <c r="AO52" s="38"/>
      <c r="AP52" s="205">
        <f t="shared" si="72"/>
        <v>7.5483999999999583</v>
      </c>
      <c r="AQ52" s="206">
        <f t="shared" si="73"/>
        <v>1.4776116633965299E-2</v>
      </c>
      <c r="AR52" s="207"/>
      <c r="AS52" s="3"/>
      <c r="AT52" s="3"/>
    </row>
    <row r="53" spans="1:46" ht="12" customHeight="1" x14ac:dyDescent="0.2">
      <c r="A53" s="37"/>
      <c r="B53" s="462" t="s">
        <v>211</v>
      </c>
      <c r="C53" s="441"/>
      <c r="D53" s="441"/>
      <c r="E53" s="139"/>
      <c r="F53" s="260">
        <f>'Proposed Rates'!E287</f>
        <v>0.13100000000000001</v>
      </c>
      <c r="G53" s="38"/>
      <c r="H53" s="296">
        <f>F53*H50</f>
        <v>53.309920340800005</v>
      </c>
      <c r="I53" s="221"/>
      <c r="J53" s="260">
        <f>'Proposed Rates'!I287</f>
        <v>0.13100000000000001</v>
      </c>
      <c r="K53" s="221"/>
      <c r="L53" s="261">
        <f>J53*L50</f>
        <v>55.822518576</v>
      </c>
      <c r="M53" s="38"/>
      <c r="N53" s="261">
        <f t="shared" si="64"/>
        <v>2.5125982351999951</v>
      </c>
      <c r="O53" s="263">
        <f t="shared" si="65"/>
        <v>4.7131907516226638E-2</v>
      </c>
      <c r="P53" s="37"/>
      <c r="Q53" s="260">
        <f>'Proposed Rates'!H287</f>
        <v>0.13100000000000001</v>
      </c>
      <c r="R53" s="221"/>
      <c r="S53" s="261">
        <f>Q53*S50</f>
        <v>57.091908576000002</v>
      </c>
      <c r="T53" s="38"/>
      <c r="U53" s="261">
        <f t="shared" si="66"/>
        <v>1.2693900000000014</v>
      </c>
      <c r="V53" s="263">
        <f t="shared" si="67"/>
        <v>2.2739747907858734E-2</v>
      </c>
      <c r="W53" s="37"/>
      <c r="X53" s="260">
        <f>'Proposed Rates'!J287</f>
        <v>0.13100000000000001</v>
      </c>
      <c r="Y53" s="221"/>
      <c r="Z53" s="261">
        <f>X53*Z50</f>
        <v>58.2243769568</v>
      </c>
      <c r="AA53" s="38"/>
      <c r="AB53" s="261">
        <f t="shared" si="68"/>
        <v>1.1324683807999989</v>
      </c>
      <c r="AC53" s="263">
        <f t="shared" si="69"/>
        <v>1.9835882335103087E-2</v>
      </c>
      <c r="AD53" s="37"/>
      <c r="AE53" s="260">
        <f>'Proposed Rates'!J287</f>
        <v>0.13100000000000001</v>
      </c>
      <c r="AF53" s="221"/>
      <c r="AG53" s="261">
        <f>AE53*AG50</f>
        <v>59.222596956800004</v>
      </c>
      <c r="AH53" s="38"/>
      <c r="AI53" s="261">
        <f t="shared" si="70"/>
        <v>0.99822000000000344</v>
      </c>
      <c r="AJ53" s="263">
        <f t="shared" si="71"/>
        <v>1.7144365507605862E-2</v>
      </c>
      <c r="AK53" s="37"/>
      <c r="AL53" s="260">
        <f>'Proposed Rates'!J287</f>
        <v>0.13100000000000001</v>
      </c>
      <c r="AM53" s="221"/>
      <c r="AN53" s="261">
        <f>AL53*AN50</f>
        <v>60.097676956800001</v>
      </c>
      <c r="AO53" s="38"/>
      <c r="AP53" s="261">
        <f t="shared" si="72"/>
        <v>0.87507999999999697</v>
      </c>
      <c r="AQ53" s="263">
        <f t="shared" si="73"/>
        <v>1.4776116633965329E-2</v>
      </c>
      <c r="AR53" s="264"/>
      <c r="AS53" s="3"/>
      <c r="AT53" s="3"/>
    </row>
    <row r="54" spans="1:46" ht="12" customHeight="1" x14ac:dyDescent="0.2">
      <c r="A54" s="37"/>
      <c r="B54" s="464" t="s">
        <v>256</v>
      </c>
      <c r="C54" s="439"/>
      <c r="D54" s="440"/>
      <c r="E54" s="265"/>
      <c r="F54" s="266"/>
      <c r="G54" s="297"/>
      <c r="H54" s="298">
        <f>H52-H53</f>
        <v>406.5390108432</v>
      </c>
      <c r="I54" s="267"/>
      <c r="J54" s="266"/>
      <c r="K54" s="267"/>
      <c r="L54" s="268">
        <f>L52-L53</f>
        <v>425.69996990399994</v>
      </c>
      <c r="M54" s="269"/>
      <c r="N54" s="270">
        <f t="shared" si="64"/>
        <v>19.160959060799939</v>
      </c>
      <c r="O54" s="271">
        <f t="shared" si="65"/>
        <v>4.7131907516226583E-2</v>
      </c>
      <c r="P54" s="37"/>
      <c r="Q54" s="266"/>
      <c r="R54" s="267"/>
      <c r="S54" s="268">
        <f>S52-S53</f>
        <v>435.38027990400002</v>
      </c>
      <c r="T54" s="269"/>
      <c r="U54" s="270">
        <f t="shared" si="66"/>
        <v>9.6803100000000768</v>
      </c>
      <c r="V54" s="271">
        <f t="shared" si="67"/>
        <v>2.2739747907858893E-2</v>
      </c>
      <c r="W54" s="37"/>
      <c r="X54" s="266"/>
      <c r="Y54" s="267"/>
      <c r="Z54" s="268">
        <f>Z52-Z53</f>
        <v>444.01643190720006</v>
      </c>
      <c r="AA54" s="269"/>
      <c r="AB54" s="270">
        <f t="shared" si="68"/>
        <v>8.6361520032000385</v>
      </c>
      <c r="AC54" s="271">
        <f t="shared" si="69"/>
        <v>1.9835882335103194E-2</v>
      </c>
      <c r="AD54" s="37"/>
      <c r="AE54" s="266"/>
      <c r="AF54" s="267"/>
      <c r="AG54" s="268">
        <f>AG52-AG53</f>
        <v>451.62881190719997</v>
      </c>
      <c r="AH54" s="269"/>
      <c r="AI54" s="270">
        <f t="shared" si="70"/>
        <v>7.6123799999999164</v>
      </c>
      <c r="AJ54" s="271">
        <f t="shared" si="71"/>
        <v>1.7144365507605612E-2</v>
      </c>
      <c r="AK54" s="37"/>
      <c r="AL54" s="266"/>
      <c r="AM54" s="267"/>
      <c r="AN54" s="268">
        <f>AN52-AN53</f>
        <v>458.30213190719996</v>
      </c>
      <c r="AO54" s="269"/>
      <c r="AP54" s="270">
        <f t="shared" si="72"/>
        <v>6.6733199999999897</v>
      </c>
      <c r="AQ54" s="271">
        <f t="shared" si="73"/>
        <v>1.4776116633965358E-2</v>
      </c>
      <c r="AR54" s="272"/>
      <c r="AS54" s="3"/>
      <c r="AT54" s="3"/>
    </row>
    <row r="55" spans="1:46" ht="12"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c r="AS55" s="3"/>
      <c r="AT55" s="3"/>
    </row>
    <row r="56" spans="1:46" ht="12" customHeight="1" x14ac:dyDescent="0.2">
      <c r="A56" s="37"/>
      <c r="B56" s="248" t="s">
        <v>257</v>
      </c>
      <c r="C56" s="139"/>
      <c r="D56" s="139"/>
      <c r="E56" s="139"/>
      <c r="F56" s="249"/>
      <c r="G56" s="293"/>
      <c r="H56" s="251">
        <f>SUM(H47:H48,H40,H41:H43)</f>
        <v>420.49995680000001</v>
      </c>
      <c r="I56" s="286"/>
      <c r="J56" s="249"/>
      <c r="K56" s="250"/>
      <c r="L56" s="252">
        <f>SUM(L47:L48,L40,L41:L43)</f>
        <v>439.68009599999999</v>
      </c>
      <c r="M56" s="253"/>
      <c r="N56" s="252">
        <f t="shared" ref="N56:N60" si="74">L56-H56</f>
        <v>19.180139199999985</v>
      </c>
      <c r="O56" s="254">
        <f t="shared" ref="O56:O60" si="75">IF((H56)=0,"",(N56/H56))</f>
        <v>4.5612701951174103E-2</v>
      </c>
      <c r="P56" s="37"/>
      <c r="Q56" s="249"/>
      <c r="R56" s="250"/>
      <c r="S56" s="252">
        <f>SUM(S47:S48,S40,S41:S43)</f>
        <v>449.37009600000005</v>
      </c>
      <c r="T56" s="253"/>
      <c r="U56" s="252">
        <f t="shared" ref="U56:U60" si="76">S56-L56</f>
        <v>9.6900000000000546</v>
      </c>
      <c r="V56" s="254">
        <f t="shared" ref="V56:V60" si="77">IF((L56)=0,"",(U56/L56))</f>
        <v>2.203875064656112E-2</v>
      </c>
      <c r="W56" s="37"/>
      <c r="X56" s="249"/>
      <c r="Y56" s="250"/>
      <c r="Z56" s="252">
        <f>SUM(Z47:Z48,Z40,Z41:Z43)</f>
        <v>458.01489279999998</v>
      </c>
      <c r="AA56" s="253"/>
      <c r="AB56" s="252">
        <f t="shared" ref="AB56:AB60" si="78">Z56-S56</f>
        <v>8.6447967999999378</v>
      </c>
      <c r="AC56" s="254">
        <f t="shared" ref="AC56:AC60" si="79">IF((S56)=0,"",(AB56/S56))</f>
        <v>1.9237588074841404E-2</v>
      </c>
      <c r="AD56" s="37"/>
      <c r="AE56" s="249"/>
      <c r="AF56" s="250"/>
      <c r="AG56" s="252">
        <f>SUM(AG47:AG48,AG40,AG41:AG43)</f>
        <v>465.63489280000005</v>
      </c>
      <c r="AH56" s="253"/>
      <c r="AI56" s="252">
        <f t="shared" ref="AI56:AI60" si="80">AG56-Z56</f>
        <v>7.6200000000000614</v>
      </c>
      <c r="AJ56" s="254">
        <f t="shared" ref="AJ56:AJ60" si="81">IF((Z56)=0,"",(AI56/Z56))</f>
        <v>1.6637013598873224E-2</v>
      </c>
      <c r="AK56" s="37"/>
      <c r="AL56" s="249"/>
      <c r="AM56" s="250"/>
      <c r="AN56" s="252">
        <f>SUM(AN47:AN48,AN40,AN41:AN43)</f>
        <v>472.3148928</v>
      </c>
      <c r="AO56" s="253"/>
      <c r="AP56" s="252">
        <f t="shared" ref="AP56:AP60" si="82">AN56-AG56</f>
        <v>6.67999999999995</v>
      </c>
      <c r="AQ56" s="254">
        <f t="shared" ref="AQ56:AQ60" si="83">IF((AG56)=0,"",(AP56/AG56))</f>
        <v>1.4346003925588862E-2</v>
      </c>
      <c r="AR56" s="255"/>
      <c r="AS56" s="3"/>
      <c r="AT56" s="3"/>
    </row>
    <row r="57" spans="1:46" ht="12" customHeight="1" x14ac:dyDescent="0.2">
      <c r="A57" s="37"/>
      <c r="B57" s="256" t="s">
        <v>254</v>
      </c>
      <c r="C57" s="139"/>
      <c r="D57" s="139"/>
      <c r="E57" s="139"/>
      <c r="F57" s="249">
        <v>0.13</v>
      </c>
      <c r="G57" s="293"/>
      <c r="H57" s="294">
        <f>H56*F57</f>
        <v>54.664994384000003</v>
      </c>
      <c r="I57" s="221"/>
      <c r="J57" s="249">
        <v>0.13</v>
      </c>
      <c r="K57" s="257"/>
      <c r="L57" s="205">
        <f>L56*J57</f>
        <v>57.158412480000003</v>
      </c>
      <c r="M57" s="38"/>
      <c r="N57" s="205">
        <f t="shared" si="74"/>
        <v>2.4934180959999992</v>
      </c>
      <c r="O57" s="206">
        <f t="shared" si="75"/>
        <v>4.5612701951174117E-2</v>
      </c>
      <c r="P57" s="37"/>
      <c r="Q57" s="249">
        <v>0.13</v>
      </c>
      <c r="R57" s="257"/>
      <c r="S57" s="204">
        <f>S56*Q57</f>
        <v>58.418112480000005</v>
      </c>
      <c r="T57" s="38"/>
      <c r="U57" s="205">
        <f t="shared" si="76"/>
        <v>1.2597000000000023</v>
      </c>
      <c r="V57" s="206">
        <f t="shared" si="77"/>
        <v>2.2038750646561033E-2</v>
      </c>
      <c r="W57" s="37"/>
      <c r="X57" s="249">
        <v>0.13</v>
      </c>
      <c r="Y57" s="257"/>
      <c r="Z57" s="204">
        <f>Z56*X57</f>
        <v>59.541936063999998</v>
      </c>
      <c r="AA57" s="38"/>
      <c r="AB57" s="205">
        <f t="shared" si="78"/>
        <v>1.123823583999993</v>
      </c>
      <c r="AC57" s="206">
        <f t="shared" si="79"/>
        <v>1.9237588074841425E-2</v>
      </c>
      <c r="AD57" s="37"/>
      <c r="AE57" s="249">
        <v>0.13</v>
      </c>
      <c r="AF57" s="257"/>
      <c r="AG57" s="205">
        <f>AG56*AE57</f>
        <v>60.532536064000006</v>
      </c>
      <c r="AH57" s="38"/>
      <c r="AI57" s="205">
        <f t="shared" si="80"/>
        <v>0.9906000000000077</v>
      </c>
      <c r="AJ57" s="206">
        <f t="shared" si="81"/>
        <v>1.6637013598873217E-2</v>
      </c>
      <c r="AK57" s="37"/>
      <c r="AL57" s="249">
        <v>0.13</v>
      </c>
      <c r="AM57" s="257"/>
      <c r="AN57" s="204">
        <f>AN56*AL57</f>
        <v>61.400936064</v>
      </c>
      <c r="AO57" s="38"/>
      <c r="AP57" s="205">
        <f t="shared" si="82"/>
        <v>0.86839999999999407</v>
      </c>
      <c r="AQ57" s="206">
        <f t="shared" si="83"/>
        <v>1.4346003925588872E-2</v>
      </c>
      <c r="AR57" s="207"/>
      <c r="AS57" s="3"/>
      <c r="AT57" s="3"/>
    </row>
    <row r="58" spans="1:46" ht="12" customHeight="1" x14ac:dyDescent="0.2">
      <c r="A58" s="37"/>
      <c r="B58" s="258" t="s">
        <v>306</v>
      </c>
      <c r="C58" s="139"/>
      <c r="D58" s="139"/>
      <c r="E58" s="139"/>
      <c r="F58" s="259"/>
      <c r="G58" s="38"/>
      <c r="H58" s="294">
        <f>H56+H57</f>
        <v>475.16495118400002</v>
      </c>
      <c r="I58" s="221"/>
      <c r="J58" s="259"/>
      <c r="K58" s="221"/>
      <c r="L58" s="204">
        <f>L56+L57</f>
        <v>496.83850847999997</v>
      </c>
      <c r="M58" s="38"/>
      <c r="N58" s="205">
        <f t="shared" si="74"/>
        <v>21.673557295999956</v>
      </c>
      <c r="O58" s="206">
        <f t="shared" si="75"/>
        <v>4.5612701951174041E-2</v>
      </c>
      <c r="P58" s="37"/>
      <c r="Q58" s="259"/>
      <c r="R58" s="221"/>
      <c r="S58" s="204">
        <f>S56+S57</f>
        <v>507.78820848000004</v>
      </c>
      <c r="T58" s="38"/>
      <c r="U58" s="205">
        <f t="shared" si="76"/>
        <v>10.949700000000064</v>
      </c>
      <c r="V58" s="206">
        <f t="shared" si="77"/>
        <v>2.2038750646561123E-2</v>
      </c>
      <c r="W58" s="37"/>
      <c r="X58" s="259"/>
      <c r="Y58" s="221"/>
      <c r="Z58" s="204">
        <f>Z56+Z57</f>
        <v>517.55682886399995</v>
      </c>
      <c r="AA58" s="38"/>
      <c r="AB58" s="205">
        <f t="shared" si="78"/>
        <v>9.7686203839999166</v>
      </c>
      <c r="AC58" s="206">
        <f t="shared" si="79"/>
        <v>1.923758807484138E-2</v>
      </c>
      <c r="AD58" s="37"/>
      <c r="AE58" s="259"/>
      <c r="AF58" s="221"/>
      <c r="AG58" s="204">
        <f>AG56+AG57</f>
        <v>526.16742886400004</v>
      </c>
      <c r="AH58" s="38"/>
      <c r="AI58" s="205">
        <f t="shared" si="80"/>
        <v>8.6106000000000904</v>
      </c>
      <c r="AJ58" s="206">
        <f t="shared" si="81"/>
        <v>1.6637013598873266E-2</v>
      </c>
      <c r="AK58" s="37"/>
      <c r="AL58" s="259"/>
      <c r="AM58" s="221"/>
      <c r="AN58" s="204">
        <f>AN56+AN57</f>
        <v>533.71582886399995</v>
      </c>
      <c r="AO58" s="38"/>
      <c r="AP58" s="205">
        <f t="shared" si="82"/>
        <v>7.5483999999999014</v>
      </c>
      <c r="AQ58" s="206">
        <f t="shared" si="83"/>
        <v>1.4346003925588782E-2</v>
      </c>
      <c r="AR58" s="207"/>
      <c r="AS58" s="3"/>
      <c r="AT58" s="3"/>
    </row>
    <row r="59" spans="1:46" ht="12" customHeight="1" x14ac:dyDescent="0.2">
      <c r="A59" s="37"/>
      <c r="B59" s="462" t="s">
        <v>211</v>
      </c>
      <c r="C59" s="441"/>
      <c r="D59" s="441"/>
      <c r="E59" s="139"/>
      <c r="F59" s="260">
        <f>F53</f>
        <v>0.13100000000000001</v>
      </c>
      <c r="G59" s="38"/>
      <c r="H59" s="296">
        <f>F59*H56</f>
        <v>55.085494340800004</v>
      </c>
      <c r="I59" s="221"/>
      <c r="J59" s="260">
        <f>J53</f>
        <v>0.13100000000000001</v>
      </c>
      <c r="K59" s="221"/>
      <c r="L59" s="261">
        <f>J59*L56</f>
        <v>57.598092575999999</v>
      </c>
      <c r="M59" s="38"/>
      <c r="N59" s="261">
        <f t="shared" si="74"/>
        <v>2.5125982351999951</v>
      </c>
      <c r="O59" s="263">
        <f t="shared" si="75"/>
        <v>4.5612701951174048E-2</v>
      </c>
      <c r="P59" s="37"/>
      <c r="Q59" s="260">
        <f>Q53</f>
        <v>0.13100000000000001</v>
      </c>
      <c r="R59" s="221"/>
      <c r="S59" s="261">
        <f>Q59*S56</f>
        <v>58.867482576000008</v>
      </c>
      <c r="T59" s="38"/>
      <c r="U59" s="261">
        <f t="shared" si="76"/>
        <v>1.2693900000000085</v>
      </c>
      <c r="V59" s="263">
        <f t="shared" si="77"/>
        <v>2.2038750646561141E-2</v>
      </c>
      <c r="W59" s="37"/>
      <c r="X59" s="260">
        <f>X53</f>
        <v>0.13100000000000001</v>
      </c>
      <c r="Y59" s="221"/>
      <c r="Z59" s="261">
        <f>X59*Z56</f>
        <v>59.999950956799999</v>
      </c>
      <c r="AA59" s="38"/>
      <c r="AB59" s="261">
        <f t="shared" si="78"/>
        <v>1.1324683807999918</v>
      </c>
      <c r="AC59" s="263">
        <f t="shared" si="79"/>
        <v>1.9237588074841404E-2</v>
      </c>
      <c r="AD59" s="37"/>
      <c r="AE59" s="260">
        <f>AE53</f>
        <v>0.13100000000000001</v>
      </c>
      <c r="AF59" s="221"/>
      <c r="AG59" s="261">
        <f>AE59*AG56</f>
        <v>60.99817095680001</v>
      </c>
      <c r="AH59" s="38"/>
      <c r="AI59" s="261">
        <f t="shared" si="80"/>
        <v>0.99822000000001054</v>
      </c>
      <c r="AJ59" s="263">
        <f t="shared" si="81"/>
        <v>1.6637013598873266E-2</v>
      </c>
      <c r="AK59" s="37"/>
      <c r="AL59" s="260">
        <f>AL53</f>
        <v>0.13100000000000001</v>
      </c>
      <c r="AM59" s="221"/>
      <c r="AN59" s="261">
        <f>AL59*AN56</f>
        <v>61.8732509568</v>
      </c>
      <c r="AO59" s="38"/>
      <c r="AP59" s="261">
        <f t="shared" si="82"/>
        <v>0.87507999999998987</v>
      </c>
      <c r="AQ59" s="263">
        <f t="shared" si="83"/>
        <v>1.4346003925588803E-2</v>
      </c>
      <c r="AR59" s="264"/>
      <c r="AS59" s="3"/>
      <c r="AT59" s="3"/>
    </row>
    <row r="60" spans="1:46" ht="12" customHeight="1" x14ac:dyDescent="0.2">
      <c r="A60" s="37"/>
      <c r="B60" s="464" t="s">
        <v>259</v>
      </c>
      <c r="C60" s="439"/>
      <c r="D60" s="440"/>
      <c r="E60" s="265"/>
      <c r="F60" s="273"/>
      <c r="G60" s="299"/>
      <c r="H60" s="300">
        <f>H58-H59</f>
        <v>420.07945684320003</v>
      </c>
      <c r="I60" s="274"/>
      <c r="J60" s="273"/>
      <c r="K60" s="274"/>
      <c r="L60" s="275">
        <f>L58-L59</f>
        <v>439.24041590399997</v>
      </c>
      <c r="M60" s="276"/>
      <c r="N60" s="277">
        <f t="shared" si="74"/>
        <v>19.160959060799939</v>
      </c>
      <c r="O60" s="278">
        <f t="shared" si="75"/>
        <v>4.5612701951173985E-2</v>
      </c>
      <c r="P60" s="37"/>
      <c r="Q60" s="273"/>
      <c r="R60" s="274"/>
      <c r="S60" s="275">
        <f>S58-S59</f>
        <v>448.92072590400005</v>
      </c>
      <c r="T60" s="276"/>
      <c r="U60" s="277">
        <f t="shared" si="76"/>
        <v>9.6803100000000768</v>
      </c>
      <c r="V60" s="278">
        <f t="shared" si="77"/>
        <v>2.2038750646561172E-2</v>
      </c>
      <c r="W60" s="37"/>
      <c r="X60" s="273"/>
      <c r="Y60" s="274"/>
      <c r="Z60" s="275">
        <f>Z58-Z59</f>
        <v>457.55687790719998</v>
      </c>
      <c r="AA60" s="276"/>
      <c r="AB60" s="277">
        <f t="shared" si="78"/>
        <v>8.6361520031999248</v>
      </c>
      <c r="AC60" s="278">
        <f t="shared" si="79"/>
        <v>1.9237588074841376E-2</v>
      </c>
      <c r="AD60" s="37"/>
      <c r="AE60" s="273"/>
      <c r="AF60" s="274"/>
      <c r="AG60" s="275">
        <f>AG58-AG59</f>
        <v>465.16925790720006</v>
      </c>
      <c r="AH60" s="276"/>
      <c r="AI60" s="277">
        <f t="shared" si="80"/>
        <v>7.612380000000087</v>
      </c>
      <c r="AJ60" s="278">
        <f t="shared" si="81"/>
        <v>1.663701359887328E-2</v>
      </c>
      <c r="AK60" s="37"/>
      <c r="AL60" s="273"/>
      <c r="AM60" s="274"/>
      <c r="AN60" s="275">
        <f>AN58-AN59</f>
        <v>471.84257790719994</v>
      </c>
      <c r="AO60" s="276"/>
      <c r="AP60" s="277">
        <f t="shared" si="82"/>
        <v>6.673319999999876</v>
      </c>
      <c r="AQ60" s="278">
        <f t="shared" si="83"/>
        <v>1.4346003925588702E-2</v>
      </c>
      <c r="AR60" s="272"/>
      <c r="AS60" s="3"/>
      <c r="AT60" s="3"/>
    </row>
    <row r="61" spans="1:46" ht="12"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c r="AS61" s="3"/>
      <c r="AT61" s="3"/>
    </row>
    <row r="62" spans="1:46" ht="12"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c r="AS62" s="3"/>
      <c r="AT62" s="3"/>
    </row>
    <row r="63" spans="1:46" ht="12"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c r="AS63" s="3"/>
      <c r="AT63" s="3"/>
    </row>
    <row r="64" spans="1:46" ht="12"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
      <c r="AT64" s="3"/>
    </row>
    <row r="65" spans="1:46" ht="12" customHeight="1" x14ac:dyDescent="0.2">
      <c r="A65" s="37" t="s">
        <v>265</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
      <c r="AT65" s="3"/>
    </row>
    <row r="66" spans="1:46"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
      <c r="AT66" s="3"/>
    </row>
    <row r="67" spans="1:46" ht="12" customHeight="1" x14ac:dyDescent="0.2">
      <c r="A67" s="37" t="s">
        <v>266</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
      <c r="AT67" s="3"/>
    </row>
    <row r="68" spans="1:46" ht="12" customHeight="1" x14ac:dyDescent="0.2">
      <c r="A68" s="37" t="s">
        <v>267</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
      <c r="AT68" s="3"/>
    </row>
    <row r="69" spans="1:46" ht="12" customHeight="1" x14ac:dyDescent="0.2">
      <c r="A69" s="37" t="s">
        <v>268</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
      <c r="AT69" s="3"/>
    </row>
    <row r="70" spans="1:46" ht="12" customHeight="1" x14ac:dyDescent="0.2">
      <c r="A70" s="37" t="s">
        <v>269</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
      <c r="AT70" s="3"/>
    </row>
    <row r="71" spans="1:46" ht="12" customHeight="1" x14ac:dyDescent="0.2">
      <c r="A71" s="37" t="s">
        <v>270</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
      <c r="AT71" s="3"/>
    </row>
    <row r="72" spans="1:46"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
      <c r="AT72" s="3"/>
    </row>
    <row r="73" spans="1:46" ht="12" customHeight="1" x14ac:dyDescent="0.2">
      <c r="A73" s="284"/>
      <c r="B73" s="37" t="s">
        <v>271</v>
      </c>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
      <c r="AT73" s="3"/>
    </row>
    <row r="74" spans="1:46"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
      <c r="AT74" s="3"/>
    </row>
    <row r="75" spans="1:46" ht="12" customHeight="1" x14ac:dyDescent="0.2">
      <c r="A75" s="37"/>
      <c r="B75" s="37" t="s">
        <v>272</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
      <c r="AT75" s="3"/>
    </row>
    <row r="76" spans="1:46" ht="12"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
      <c r="AT76" s="3"/>
    </row>
    <row r="77" spans="1:46" ht="12"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
      <c r="AT77" s="3"/>
    </row>
    <row r="78" spans="1:46"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
      <c r="AT78" s="3"/>
    </row>
    <row r="79" spans="1:46" ht="12"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
      <c r="AT79" s="3"/>
    </row>
    <row r="80" spans="1:46"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
      <c r="AT80" s="3"/>
    </row>
    <row r="81" spans="1:46" ht="12"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
      <c r="AT81" s="3"/>
    </row>
    <row r="82" spans="1:46"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
      <c r="AT82" s="3"/>
    </row>
    <row r="83" spans="1:46" ht="12"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
      <c r="AT83" s="3"/>
    </row>
    <row r="84" spans="1:46"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
      <c r="AT84" s="3"/>
    </row>
    <row r="85" spans="1:46"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
      <c r="AT85" s="3"/>
    </row>
    <row r="86" spans="1:46"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
      <c r="AT86" s="3"/>
    </row>
    <row r="87" spans="1:46"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
      <c r="AT87" s="3"/>
    </row>
    <row r="88" spans="1:46"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
      <c r="AT88" s="3"/>
    </row>
    <row r="89" spans="1:46"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
      <c r="AT89" s="3"/>
    </row>
    <row r="90" spans="1:46"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
      <c r="AT90" s="3"/>
    </row>
    <row r="91" spans="1:46"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
      <c r="AT91" s="3"/>
    </row>
    <row r="92" spans="1:46"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
      <c r="AT92" s="3"/>
    </row>
    <row r="93" spans="1:46"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
      <c r="AT93" s="3"/>
    </row>
    <row r="94" spans="1:46"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
      <c r="AT94" s="3"/>
    </row>
    <row r="95" spans="1:46"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
      <c r="AT95" s="3"/>
    </row>
    <row r="96" spans="1:46"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
      <c r="AT96" s="3"/>
    </row>
    <row r="97" spans="1:46"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
      <c r="AT97" s="3"/>
    </row>
    <row r="98" spans="1:46"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
      <c r="AT98" s="3"/>
    </row>
    <row r="99" spans="1:46"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
      <c r="AT99" s="3"/>
    </row>
    <row r="100" spans="1:46"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
      <c r="AT100" s="3"/>
    </row>
    <row r="101" spans="1:46"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
      <c r="AT101" s="3"/>
    </row>
    <row r="102" spans="1:46"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
      <c r="AT102" s="3"/>
    </row>
    <row r="103" spans="1:46"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
      <c r="AT103" s="3"/>
    </row>
    <row r="104" spans="1:46"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
      <c r="AT104" s="3"/>
    </row>
    <row r="105" spans="1:46"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
      <c r="AT105" s="3"/>
    </row>
    <row r="106" spans="1:46"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
      <c r="AT106" s="3"/>
    </row>
    <row r="107" spans="1:46"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
      <c r="AT107" s="3"/>
    </row>
    <row r="108" spans="1:46"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
      <c r="AT108" s="3"/>
    </row>
    <row r="109" spans="1:46"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
      <c r="AT109" s="3"/>
    </row>
    <row r="110" spans="1:46"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
      <c r="AT110" s="3"/>
    </row>
    <row r="111" spans="1:46"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
      <c r="AT111" s="3"/>
    </row>
    <row r="112" spans="1:46"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
      <c r="AT112" s="3"/>
    </row>
    <row r="113" spans="1:46"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
      <c r="AT113" s="3"/>
    </row>
    <row r="114" spans="1:46"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
      <c r="AT114" s="3"/>
    </row>
    <row r="115" spans="1:46"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
      <c r="AT115" s="3"/>
    </row>
    <row r="116" spans="1:46"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
      <c r="AT116" s="3"/>
    </row>
    <row r="117" spans="1:46"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
      <c r="AT117" s="3"/>
    </row>
    <row r="118" spans="1:46"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
      <c r="AT118" s="3"/>
    </row>
    <row r="119" spans="1:46"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
      <c r="AT119" s="3"/>
    </row>
    <row r="120" spans="1:46"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
      <c r="AT120" s="3"/>
    </row>
    <row r="121" spans="1:46"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
      <c r="AT121" s="3"/>
    </row>
    <row r="122" spans="1:46"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
      <c r="AT122" s="3"/>
    </row>
    <row r="123" spans="1:46"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
      <c r="AT123" s="3"/>
    </row>
    <row r="124" spans="1:46"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
      <c r="AT124" s="3"/>
    </row>
    <row r="125" spans="1:46"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
      <c r="AT125" s="3"/>
    </row>
    <row r="126" spans="1:46"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
      <c r="AT126" s="3"/>
    </row>
    <row r="127" spans="1:46"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
      <c r="AT127" s="3"/>
    </row>
    <row r="128" spans="1:46"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
      <c r="AT128" s="3"/>
    </row>
    <row r="129" spans="1:46"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
      <c r="AT129" s="3"/>
    </row>
    <row r="130" spans="1:46"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
      <c r="AT130" s="3"/>
    </row>
    <row r="131" spans="1:46"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
      <c r="AT131" s="3"/>
    </row>
    <row r="132" spans="1:46"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
      <c r="AT132" s="3"/>
    </row>
    <row r="133" spans="1:46"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
      <c r="AT133" s="3"/>
    </row>
    <row r="134" spans="1:46"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
      <c r="AT134" s="3"/>
    </row>
    <row r="135" spans="1:46"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
      <c r="AT135" s="3"/>
    </row>
    <row r="136" spans="1:46"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
      <c r="AT136" s="3"/>
    </row>
    <row r="137" spans="1:46"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
      <c r="AT137" s="3"/>
    </row>
    <row r="138" spans="1:46"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
      <c r="AT138" s="3"/>
    </row>
    <row r="139" spans="1:46"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
      <c r="AT139" s="3"/>
    </row>
    <row r="140" spans="1:46"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
      <c r="AT140" s="3"/>
    </row>
    <row r="141" spans="1:46"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
      <c r="AT141" s="3"/>
    </row>
    <row r="142" spans="1:46"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
      <c r="AT142" s="3"/>
    </row>
    <row r="143" spans="1:46"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
      <c r="AT143" s="3"/>
    </row>
    <row r="144" spans="1:46"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
      <c r="AT144" s="3"/>
    </row>
    <row r="145" spans="1:46"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
      <c r="AT145" s="3"/>
    </row>
    <row r="146" spans="1:46"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
      <c r="AT146" s="3"/>
    </row>
    <row r="147" spans="1:46"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
      <c r="AT147" s="3"/>
    </row>
    <row r="148" spans="1:46"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
      <c r="AT148" s="3"/>
    </row>
    <row r="149" spans="1:46"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
      <c r="AT149" s="3"/>
    </row>
    <row r="150" spans="1:46"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
      <c r="AT150" s="3"/>
    </row>
    <row r="151" spans="1:46"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
      <c r="AT151" s="3"/>
    </row>
    <row r="152" spans="1:46"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
      <c r="AT152" s="3"/>
    </row>
    <row r="153" spans="1:46"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
      <c r="AT153" s="3"/>
    </row>
    <row r="154" spans="1:46"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
      <c r="AT154" s="3"/>
    </row>
    <row r="155" spans="1:46"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
      <c r="AT155" s="3"/>
    </row>
    <row r="156" spans="1:46"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
      <c r="AT156" s="3"/>
    </row>
    <row r="157" spans="1:46"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
      <c r="AT157" s="3"/>
    </row>
    <row r="158" spans="1:46"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
      <c r="AT158" s="3"/>
    </row>
    <row r="159" spans="1:46"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
      <c r="AT159" s="3"/>
    </row>
    <row r="160" spans="1:46"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
      <c r="AT160" s="3"/>
    </row>
    <row r="161" spans="1:46"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
      <c r="AT161" s="3"/>
    </row>
    <row r="162" spans="1:46"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
      <c r="AT162" s="3"/>
    </row>
    <row r="163" spans="1:46"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
      <c r="AT163" s="3"/>
    </row>
    <row r="164" spans="1:46"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
      <c r="AT164" s="3"/>
    </row>
    <row r="165" spans="1:46"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
      <c r="AT165" s="3"/>
    </row>
    <row r="166" spans="1:46"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
      <c r="AT166" s="3"/>
    </row>
    <row r="167" spans="1:46"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
      <c r="AT167" s="3"/>
    </row>
    <row r="168" spans="1:46"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
      <c r="AT168" s="3"/>
    </row>
    <row r="169" spans="1:46"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
      <c r="AT169" s="3"/>
    </row>
    <row r="170" spans="1:46"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
      <c r="AT170" s="3"/>
    </row>
    <row r="171" spans="1:46"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
      <c r="AT171" s="3"/>
    </row>
    <row r="172" spans="1:46"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
      <c r="AT172" s="3"/>
    </row>
    <row r="173" spans="1:46"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
      <c r="AT173" s="3"/>
    </row>
    <row r="174" spans="1:46"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
      <c r="AT174" s="3"/>
    </row>
    <row r="175" spans="1:46"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
      <c r="AT175" s="3"/>
    </row>
    <row r="176" spans="1:46"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
      <c r="AT176" s="3"/>
    </row>
    <row r="177" spans="1:46"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
      <c r="AT177" s="3"/>
    </row>
    <row r="178" spans="1:46"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
      <c r="AT178" s="3"/>
    </row>
    <row r="179" spans="1:46"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
      <c r="AT179" s="3"/>
    </row>
    <row r="180" spans="1:46"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
      <c r="AT180" s="3"/>
    </row>
    <row r="181" spans="1:46"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
      <c r="AT181" s="3"/>
    </row>
    <row r="182" spans="1:46"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
      <c r="AT182" s="3"/>
    </row>
    <row r="183" spans="1:46"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
      <c r="AT183" s="3"/>
    </row>
    <row r="184" spans="1:46"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
      <c r="AT184" s="3"/>
    </row>
    <row r="185" spans="1:46"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
      <c r="AT185" s="3"/>
    </row>
    <row r="186" spans="1:46"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
      <c r="AT186" s="3"/>
    </row>
    <row r="187" spans="1:46"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
      <c r="AT187" s="3"/>
    </row>
    <row r="188" spans="1:46"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
      <c r="AT188" s="3"/>
    </row>
    <row r="189" spans="1:46"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
      <c r="AT189" s="3"/>
    </row>
    <row r="190" spans="1:46"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
      <c r="AT190" s="3"/>
    </row>
    <row r="191" spans="1:46"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
      <c r="AS191" s="3"/>
      <c r="AT191" s="3"/>
    </row>
    <row r="192" spans="1:46"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
      <c r="AS192" s="3"/>
      <c r="AT192" s="3"/>
    </row>
    <row r="193" spans="1:46"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
      <c r="AS193" s="3"/>
      <c r="AT193" s="3"/>
    </row>
    <row r="194" spans="1:46"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
      <c r="AS194" s="3"/>
      <c r="AT194" s="3"/>
    </row>
    <row r="195" spans="1:46"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
      <c r="AS195" s="3"/>
      <c r="AT195" s="3"/>
    </row>
    <row r="196" spans="1:46"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
      <c r="AS196" s="3"/>
      <c r="AT196" s="3"/>
    </row>
    <row r="197" spans="1:46"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
      <c r="AS197" s="3"/>
      <c r="AT197" s="3"/>
    </row>
    <row r="198" spans="1:46"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
      <c r="AS198" s="3"/>
      <c r="AT198" s="3"/>
    </row>
    <row r="199" spans="1:46"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
      <c r="AS199" s="3"/>
      <c r="AT199" s="3"/>
    </row>
    <row r="200" spans="1:46"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
      <c r="AS200" s="3"/>
      <c r="AT200" s="3"/>
    </row>
    <row r="201" spans="1:46"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
      <c r="AS201" s="3"/>
      <c r="AT201" s="3"/>
    </row>
    <row r="202" spans="1:46"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
      <c r="AS202" s="3"/>
      <c r="AT202" s="3"/>
    </row>
    <row r="203" spans="1:46"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
      <c r="AS203" s="3"/>
      <c r="AT203" s="3"/>
    </row>
    <row r="204" spans="1:46"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
      <c r="AS204" s="3"/>
      <c r="AT204" s="3"/>
    </row>
    <row r="205" spans="1:46"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
      <c r="AS205" s="3"/>
      <c r="AT205" s="3"/>
    </row>
    <row r="206" spans="1:46"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
      <c r="AS206" s="3"/>
      <c r="AT206" s="3"/>
    </row>
    <row r="207" spans="1:46"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
      <c r="AS207" s="3"/>
      <c r="AT207" s="3"/>
    </row>
    <row r="208" spans="1:46"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
      <c r="AS208" s="3"/>
      <c r="AT208" s="3"/>
    </row>
    <row r="209" spans="1:46"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
      <c r="AS209" s="3"/>
      <c r="AT209" s="3"/>
    </row>
    <row r="210" spans="1:46"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
      <c r="AS210" s="3"/>
      <c r="AT210" s="3"/>
    </row>
    <row r="211" spans="1:46"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
      <c r="AS211" s="3"/>
      <c r="AT211" s="3"/>
    </row>
    <row r="212" spans="1:46"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
      <c r="AS212" s="3"/>
      <c r="AT212" s="3"/>
    </row>
    <row r="213" spans="1:46"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
      <c r="AS213" s="3"/>
      <c r="AT213" s="3"/>
    </row>
    <row r="214" spans="1:46"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
      <c r="AS214" s="3"/>
      <c r="AT214" s="3"/>
    </row>
    <row r="215" spans="1:46"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
      <c r="AS215" s="3"/>
      <c r="AT215" s="3"/>
    </row>
    <row r="216" spans="1:46"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
      <c r="AS216" s="3"/>
      <c r="AT216" s="3"/>
    </row>
    <row r="217" spans="1:46"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
      <c r="AS217" s="3"/>
      <c r="AT217" s="3"/>
    </row>
    <row r="218" spans="1:46"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
      <c r="AS218" s="3"/>
      <c r="AT218" s="3"/>
    </row>
    <row r="219" spans="1:46"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
      <c r="AS219" s="3"/>
      <c r="AT219" s="3"/>
    </row>
    <row r="220" spans="1:46"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
      <c r="AS220" s="3"/>
      <c r="AT220" s="3"/>
    </row>
    <row r="221" spans="1:46"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
      <c r="AS221" s="3"/>
      <c r="AT221" s="3"/>
    </row>
    <row r="222" spans="1:46"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
      <c r="AS222" s="3"/>
      <c r="AT222" s="3"/>
    </row>
    <row r="223" spans="1:46"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
      <c r="AS223" s="3"/>
      <c r="AT223" s="3"/>
    </row>
    <row r="224" spans="1:46"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
      <c r="AS224" s="3"/>
      <c r="AT224" s="3"/>
    </row>
    <row r="225" spans="1:46"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
      <c r="AS225" s="3"/>
      <c r="AT225" s="3"/>
    </row>
    <row r="226" spans="1:46"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
      <c r="AS226" s="3"/>
      <c r="AT226" s="3"/>
    </row>
    <row r="227" spans="1:46"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
      <c r="AS227" s="3"/>
      <c r="AT227" s="3"/>
    </row>
    <row r="228" spans="1:46"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
      <c r="AS228" s="3"/>
      <c r="AT228" s="3"/>
    </row>
    <row r="229" spans="1:46"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
      <c r="AS229" s="3"/>
      <c r="AT229" s="3"/>
    </row>
    <row r="230" spans="1:46"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
      <c r="AS230" s="3"/>
      <c r="AT230" s="3"/>
    </row>
    <row r="231" spans="1:46"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
      <c r="AS231" s="3"/>
      <c r="AT231" s="3"/>
    </row>
    <row r="232" spans="1:46"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
      <c r="AS232" s="3"/>
      <c r="AT232" s="3"/>
    </row>
    <row r="233" spans="1:46"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
      <c r="AS233" s="3"/>
      <c r="AT233" s="3"/>
    </row>
    <row r="234" spans="1:46"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
      <c r="AS234" s="3"/>
      <c r="AT234" s="3"/>
    </row>
    <row r="235" spans="1:46"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
      <c r="AS235" s="3"/>
      <c r="AT235" s="3"/>
    </row>
    <row r="236" spans="1:46"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
      <c r="AS236" s="3"/>
      <c r="AT236" s="3"/>
    </row>
    <row r="237" spans="1:46"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
      <c r="AS237" s="3"/>
      <c r="AT237" s="3"/>
    </row>
    <row r="238" spans="1:46"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
      <c r="AS238" s="3"/>
      <c r="AT238" s="3"/>
    </row>
    <row r="239" spans="1:46"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
      <c r="AS239" s="3"/>
      <c r="AT239" s="3"/>
    </row>
    <row r="240" spans="1:46"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
      <c r="AS240" s="3"/>
      <c r="AT240" s="3"/>
    </row>
    <row r="241" spans="1:46"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
      <c r="AS241" s="3"/>
      <c r="AT241" s="3"/>
    </row>
    <row r="242" spans="1:46"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
      <c r="AS242" s="3"/>
      <c r="AT242" s="3"/>
    </row>
    <row r="243" spans="1:46"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
      <c r="AS243" s="3"/>
      <c r="AT243" s="3"/>
    </row>
    <row r="244" spans="1:46"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
      <c r="AS244" s="3"/>
      <c r="AT244" s="3"/>
    </row>
    <row r="245" spans="1:46"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
      <c r="AS245" s="3"/>
      <c r="AT245" s="3"/>
    </row>
    <row r="246" spans="1:46"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
      <c r="AS246" s="3"/>
      <c r="AT246" s="3"/>
    </row>
    <row r="247" spans="1:46"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
      <c r="AS247" s="3"/>
      <c r="AT247" s="3"/>
    </row>
    <row r="248" spans="1:46"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
      <c r="AS248" s="3"/>
      <c r="AT248" s="3"/>
    </row>
    <row r="249" spans="1:46"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
      <c r="AS249" s="3"/>
      <c r="AT249" s="3"/>
    </row>
    <row r="250" spans="1:46"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
      <c r="AS250" s="3"/>
      <c r="AT250" s="3"/>
    </row>
    <row r="251" spans="1:46"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
      <c r="AS251" s="3"/>
      <c r="AT251" s="3"/>
    </row>
    <row r="252" spans="1:46"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
      <c r="AS252" s="3"/>
      <c r="AT252" s="3"/>
    </row>
    <row r="253" spans="1:46"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
      <c r="AS253" s="3"/>
      <c r="AT253" s="3"/>
    </row>
    <row r="254" spans="1:46"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
      <c r="AS254" s="3"/>
      <c r="AT254" s="3"/>
    </row>
    <row r="255" spans="1:46"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
      <c r="AS255" s="3"/>
      <c r="AT255" s="3"/>
    </row>
    <row r="256" spans="1:46"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
      <c r="AS256" s="3"/>
      <c r="AT256" s="3"/>
    </row>
    <row r="257" spans="1:46"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
      <c r="AS257" s="3"/>
      <c r="AT257" s="3"/>
    </row>
    <row r="258" spans="1:46"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
      <c r="AS258" s="3"/>
      <c r="AT258" s="3"/>
    </row>
    <row r="259" spans="1:46"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
      <c r="AS259" s="3"/>
      <c r="AT259" s="3"/>
    </row>
    <row r="260" spans="1:46"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
      <c r="AS260" s="3"/>
      <c r="AT260" s="3"/>
    </row>
    <row r="261" spans="1:46"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
      <c r="AS261" s="3"/>
      <c r="AT261" s="3"/>
    </row>
    <row r="262" spans="1:46"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
      <c r="AS262" s="3"/>
      <c r="AT262" s="3"/>
    </row>
    <row r="263" spans="1:46"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
      <c r="AS263" s="3"/>
      <c r="AT263" s="3"/>
    </row>
    <row r="264" spans="1:46"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
      <c r="AS264" s="3"/>
      <c r="AT264" s="3"/>
    </row>
    <row r="265" spans="1:46"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
      <c r="AS265" s="3"/>
      <c r="AT265" s="3"/>
    </row>
    <row r="266" spans="1:46"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
      <c r="AS266" s="3"/>
      <c r="AT266" s="3"/>
    </row>
    <row r="267" spans="1:46"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
      <c r="AS267" s="3"/>
      <c r="AT267" s="3"/>
    </row>
    <row r="268" spans="1:46"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
      <c r="AS268" s="3"/>
      <c r="AT268" s="3"/>
    </row>
    <row r="269" spans="1:46"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
      <c r="AS269" s="3"/>
      <c r="AT269" s="3"/>
    </row>
    <row r="270" spans="1:46"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
      <c r="AS270" s="3"/>
      <c r="AT270" s="3"/>
    </row>
    <row r="271" spans="1:46"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
      <c r="AS271" s="3"/>
      <c r="AT271" s="3"/>
    </row>
    <row r="272" spans="1:46"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
      <c r="AS272" s="3"/>
      <c r="AT272" s="3"/>
    </row>
    <row r="273" spans="1:46"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
      <c r="AS273" s="3"/>
      <c r="AT273" s="3"/>
    </row>
    <row r="274" spans="1:46"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
      <c r="AS274" s="3"/>
      <c r="AT274" s="3"/>
    </row>
    <row r="275" spans="1:46"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
      <c r="AS275" s="3"/>
      <c r="AT275" s="3"/>
    </row>
    <row r="276" spans="1:46" ht="15.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row>
    <row r="277" spans="1:46" ht="15.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row>
    <row r="278" spans="1:46" ht="15.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row>
    <row r="279" spans="1:46" ht="15.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row>
    <row r="280" spans="1:46" ht="15.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row>
    <row r="281" spans="1:46" ht="15.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row>
    <row r="282" spans="1:46" ht="15.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row>
    <row r="283" spans="1:46" ht="15.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row>
    <row r="284" spans="1:46"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row>
    <row r="285" spans="1:46"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row>
    <row r="286" spans="1:46"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row>
    <row r="287" spans="1:46"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row>
    <row r="288" spans="1:46"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row>
    <row r="289" spans="1:46"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row>
    <row r="290" spans="1:46"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row>
    <row r="291" spans="1:46"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row>
    <row r="292" spans="1:46"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row>
    <row r="293" spans="1:46"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row>
    <row r="294" spans="1:46"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row>
    <row r="295" spans="1:46"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row>
    <row r="296" spans="1:46"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row>
    <row r="297" spans="1:46"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row>
    <row r="298" spans="1:46"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row>
    <row r="299" spans="1:46"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row>
    <row r="300" spans="1:46"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row>
    <row r="301" spans="1:46"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row>
    <row r="302" spans="1:46"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row>
    <row r="303" spans="1:46"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row>
    <row r="304" spans="1:46"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row>
    <row r="305" spans="1:46"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row>
    <row r="306" spans="1:46"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row>
    <row r="307" spans="1:46"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row>
    <row r="308" spans="1:46"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row>
    <row r="309" spans="1:46"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row>
    <row r="310" spans="1:46"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row>
    <row r="311" spans="1:46"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row>
    <row r="312" spans="1:46"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row>
    <row r="313" spans="1:46"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row>
    <row r="314" spans="1:46"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row>
    <row r="315" spans="1:46"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row>
    <row r="316" spans="1:46"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row>
    <row r="317" spans="1:46"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row>
    <row r="318" spans="1:46"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row>
    <row r="319" spans="1:46"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row>
    <row r="320" spans="1:46"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row>
    <row r="321" spans="1:46"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row>
    <row r="322" spans="1:46"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row>
    <row r="323" spans="1:46"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row>
    <row r="324" spans="1:46"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row>
    <row r="325" spans="1:46"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row>
    <row r="326" spans="1:46"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row>
    <row r="327" spans="1:46"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row>
    <row r="328" spans="1:46"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row>
    <row r="329" spans="1:46"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row>
    <row r="330" spans="1:46"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row>
    <row r="331" spans="1:46"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row>
    <row r="332" spans="1:46"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row>
    <row r="333" spans="1:46"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row>
    <row r="334" spans="1:46"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row>
    <row r="335" spans="1:46"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row>
    <row r="336" spans="1:46"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row>
    <row r="337" spans="1:46"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row>
    <row r="338" spans="1:46"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row>
    <row r="339" spans="1:46"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row>
    <row r="340" spans="1:46"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row>
    <row r="341" spans="1:46"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row>
    <row r="342" spans="1:46"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row>
    <row r="343" spans="1:46"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row>
    <row r="344" spans="1:46"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row>
    <row r="345" spans="1:46"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row>
    <row r="346" spans="1:46"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row>
    <row r="347" spans="1:46"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row>
    <row r="348" spans="1:46"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row>
    <row r="349" spans="1:46"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row>
    <row r="350" spans="1:46"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row>
    <row r="351" spans="1:46"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row>
    <row r="352" spans="1:46"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row>
    <row r="353" spans="1:46"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row>
    <row r="354" spans="1:46"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row>
    <row r="355" spans="1:46"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row>
    <row r="356" spans="1:46"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row>
    <row r="357" spans="1:46"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row>
    <row r="358" spans="1:46"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row>
    <row r="359" spans="1:46"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row>
    <row r="360" spans="1:46"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row>
    <row r="361" spans="1:46"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row>
    <row r="362" spans="1:46"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row>
    <row r="363" spans="1:46"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row>
    <row r="364" spans="1:46"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row>
    <row r="365" spans="1:46"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row>
    <row r="366" spans="1:46"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row>
    <row r="367" spans="1:46"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row>
    <row r="368" spans="1:46"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row>
    <row r="369" spans="1:46"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row>
    <row r="370" spans="1:46"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row>
    <row r="371" spans="1:46"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row>
    <row r="372" spans="1:46"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row>
    <row r="373" spans="1:46"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row>
    <row r="374" spans="1:46"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row>
    <row r="375" spans="1:46"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row>
    <row r="376" spans="1:46"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row>
    <row r="377" spans="1:46"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row>
    <row r="378" spans="1:46"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row>
    <row r="379" spans="1:46"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row>
    <row r="380" spans="1:46"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row>
    <row r="381" spans="1:46"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row>
    <row r="382" spans="1:46"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row>
    <row r="383" spans="1:46"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row>
    <row r="384" spans="1:46"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row>
    <row r="385" spans="1:46"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row>
    <row r="386" spans="1:46"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row>
    <row r="387" spans="1:46"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row>
    <row r="388" spans="1:46"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row>
    <row r="389" spans="1:46"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row>
    <row r="390" spans="1:46"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row>
    <row r="391" spans="1:46"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row>
    <row r="392" spans="1:46"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row>
    <row r="393" spans="1:46"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row>
    <row r="394" spans="1:46"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row>
    <row r="395" spans="1:46"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row>
    <row r="396" spans="1:46"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row>
    <row r="397" spans="1:46"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row>
    <row r="398" spans="1:46"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row>
    <row r="399" spans="1:46"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row>
    <row r="400" spans="1:46"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row>
    <row r="401" spans="1:46"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row>
    <row r="402" spans="1:46"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row>
    <row r="403" spans="1:46"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row>
    <row r="404" spans="1:46"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row>
    <row r="405" spans="1:46"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row>
    <row r="406" spans="1:46"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row>
    <row r="407" spans="1:46"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row>
    <row r="408" spans="1:46"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row>
    <row r="409" spans="1:46"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row>
    <row r="410" spans="1:46"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row>
    <row r="411" spans="1:46"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row>
    <row r="412" spans="1:46"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row>
    <row r="413" spans="1:46"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row>
    <row r="414" spans="1:46"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row>
    <row r="415" spans="1:46"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row>
    <row r="416" spans="1:46"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row>
    <row r="417" spans="1:46"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row>
    <row r="418" spans="1:46"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row>
    <row r="419" spans="1:46"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row>
    <row r="420" spans="1:46"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row>
    <row r="421" spans="1:46"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row>
    <row r="422" spans="1:46"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row>
    <row r="423" spans="1:46"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row>
    <row r="424" spans="1:46"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row>
    <row r="425" spans="1:46"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row>
    <row r="426" spans="1:46"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row>
    <row r="427" spans="1:46"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row>
    <row r="428" spans="1:46"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row>
    <row r="429" spans="1:46"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row>
    <row r="430" spans="1:46"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row>
    <row r="431" spans="1:46"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row>
    <row r="432" spans="1:46"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row>
    <row r="433" spans="1:46"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row>
    <row r="434" spans="1:46"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row>
    <row r="435" spans="1:46"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row>
    <row r="436" spans="1:46"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row>
    <row r="437" spans="1:46"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row>
    <row r="438" spans="1:46"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row>
    <row r="439" spans="1:46"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row>
    <row r="440" spans="1:46"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row>
    <row r="441" spans="1:46"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row>
    <row r="442" spans="1:46"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row>
    <row r="443" spans="1:46"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row>
    <row r="444" spans="1:46"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row>
    <row r="445" spans="1:46"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row>
    <row r="446" spans="1:46"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row>
    <row r="447" spans="1:46"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row>
    <row r="448" spans="1:46"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row>
    <row r="449" spans="1:46"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row>
    <row r="450" spans="1:46"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row>
    <row r="451" spans="1:46"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row>
    <row r="452" spans="1:46"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row>
    <row r="453" spans="1:46"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row>
    <row r="454" spans="1:46"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row>
    <row r="455" spans="1:46"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row>
    <row r="456" spans="1:46"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row>
    <row r="457" spans="1:46"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row>
    <row r="458" spans="1:46"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row>
    <row r="459" spans="1:46"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row>
    <row r="460" spans="1:46"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row>
    <row r="461" spans="1:46"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row>
    <row r="462" spans="1:46"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row>
    <row r="463" spans="1:46"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row>
    <row r="464" spans="1:46"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row>
    <row r="465" spans="1:46"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row>
    <row r="466" spans="1:46"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row>
    <row r="467" spans="1:46"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row>
    <row r="468" spans="1:46"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row>
    <row r="469" spans="1:46"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row>
    <row r="470" spans="1:46"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row>
    <row r="471" spans="1:46"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row>
    <row r="472" spans="1:46"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row>
    <row r="473" spans="1:46"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row>
    <row r="474" spans="1:46"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row>
    <row r="475" spans="1:46"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row>
    <row r="476" spans="1:46"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row>
    <row r="477" spans="1:46"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row>
    <row r="478" spans="1:46"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row>
    <row r="479" spans="1:46"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row>
    <row r="480" spans="1:46"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row>
    <row r="481" spans="1:46"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row>
    <row r="482" spans="1:46"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row>
    <row r="483" spans="1:46"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row>
    <row r="484" spans="1:46"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row>
    <row r="485" spans="1:46"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row>
    <row r="486" spans="1:46"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row>
    <row r="487" spans="1:46"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row>
    <row r="488" spans="1:46"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row>
    <row r="489" spans="1:46"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row>
    <row r="490" spans="1:46"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row>
    <row r="491" spans="1:46"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row>
    <row r="492" spans="1:46"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row>
    <row r="493" spans="1:46"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row>
    <row r="494" spans="1:46"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row>
    <row r="495" spans="1:46"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row>
    <row r="496" spans="1:46"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row>
    <row r="497" spans="1:46"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row>
    <row r="498" spans="1:46"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row>
    <row r="499" spans="1:46"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row>
    <row r="500" spans="1:46"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row>
    <row r="501" spans="1:46"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row>
    <row r="502" spans="1:46"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row>
    <row r="503" spans="1:46"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row>
    <row r="504" spans="1:46"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row>
    <row r="505" spans="1:46"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row>
    <row r="506" spans="1:46"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row>
    <row r="507" spans="1:46"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row>
    <row r="508" spans="1:46"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row>
    <row r="509" spans="1:46"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row>
    <row r="510" spans="1:46"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row>
    <row r="511" spans="1:46"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row>
    <row r="512" spans="1:46"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row>
    <row r="513" spans="1:46"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row>
    <row r="514" spans="1:46"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row>
    <row r="515" spans="1:46"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row>
    <row r="516" spans="1:46"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row>
    <row r="517" spans="1:46"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row>
    <row r="518" spans="1:46"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row>
    <row r="519" spans="1:46"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row>
    <row r="520" spans="1:46"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row>
    <row r="521" spans="1:46"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row>
    <row r="522" spans="1:46"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row>
    <row r="523" spans="1:46"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row>
    <row r="524" spans="1:46"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row>
    <row r="525" spans="1:46"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row>
    <row r="526" spans="1:46"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row>
    <row r="527" spans="1:46"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row>
    <row r="528" spans="1:46"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row>
    <row r="529" spans="1:46"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row>
    <row r="530" spans="1:46"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row>
    <row r="531" spans="1:46"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row>
    <row r="532" spans="1:46"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row>
    <row r="533" spans="1:46"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row>
    <row r="534" spans="1:46"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row>
    <row r="535" spans="1:46"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row>
    <row r="536" spans="1:46"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row>
    <row r="537" spans="1:46"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row>
    <row r="538" spans="1:46"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row>
    <row r="539" spans="1:46"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row>
    <row r="540" spans="1:46"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row>
    <row r="541" spans="1:46"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row>
    <row r="542" spans="1:46"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row>
    <row r="543" spans="1:46"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row>
    <row r="544" spans="1:46"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row>
    <row r="545" spans="1:46"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row>
    <row r="546" spans="1:46"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row>
    <row r="547" spans="1:46"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row>
    <row r="548" spans="1:46"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row>
    <row r="549" spans="1:46"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row>
    <row r="550" spans="1:46"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row>
    <row r="551" spans="1:46"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row>
    <row r="552" spans="1:46"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row>
    <row r="553" spans="1:46"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row>
    <row r="554" spans="1:46"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row>
    <row r="555" spans="1:46"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row>
    <row r="556" spans="1:46"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row>
    <row r="557" spans="1:46"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row>
    <row r="558" spans="1:46"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row>
    <row r="559" spans="1:46"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row>
    <row r="560" spans="1:46"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row>
    <row r="561" spans="1:46"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row>
    <row r="562" spans="1:46"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row>
    <row r="563" spans="1:46"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row>
    <row r="564" spans="1:46"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row>
    <row r="565" spans="1:46"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row>
    <row r="566" spans="1:46"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row>
    <row r="567" spans="1:46"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row>
    <row r="568" spans="1:46"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row>
    <row r="569" spans="1:46"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row>
    <row r="570" spans="1:46"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row>
    <row r="571" spans="1:46"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row>
    <row r="572" spans="1:46"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row>
    <row r="573" spans="1:46"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row>
    <row r="574" spans="1:46"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row>
    <row r="575" spans="1:46"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row>
    <row r="576" spans="1:46"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row>
    <row r="577" spans="1:46"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row>
    <row r="578" spans="1:46"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row>
    <row r="579" spans="1:46"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row>
    <row r="580" spans="1:46"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row>
    <row r="581" spans="1:46"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row>
    <row r="582" spans="1:46"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row>
    <row r="583" spans="1:46"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row>
    <row r="584" spans="1:46"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row>
    <row r="585" spans="1:46"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row>
    <row r="586" spans="1:46"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row>
    <row r="587" spans="1:46"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row>
    <row r="588" spans="1:46"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row>
    <row r="589" spans="1:46"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row>
    <row r="590" spans="1:46"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row>
    <row r="591" spans="1:46"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row>
    <row r="592" spans="1:46"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row>
    <row r="593" spans="1:46"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row>
    <row r="594" spans="1:46"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row>
    <row r="595" spans="1:46"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row>
    <row r="596" spans="1:46"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row>
    <row r="597" spans="1:46"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row>
    <row r="598" spans="1:46"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row>
    <row r="599" spans="1:46"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row>
    <row r="600" spans="1:46"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row>
    <row r="601" spans="1:46"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row>
    <row r="602" spans="1:46"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row>
    <row r="603" spans="1:46"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row>
    <row r="604" spans="1:46"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row>
    <row r="605" spans="1:46"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row>
    <row r="606" spans="1:46"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row>
    <row r="607" spans="1:46"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row>
    <row r="608" spans="1:46"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row>
    <row r="609" spans="1:46"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row>
    <row r="610" spans="1:46"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row>
    <row r="611" spans="1:46"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row>
    <row r="612" spans="1:46"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row>
    <row r="613" spans="1:46"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row>
    <row r="614" spans="1:46"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row>
    <row r="615" spans="1:46"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row>
    <row r="616" spans="1:46"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row>
    <row r="617" spans="1:46"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row>
    <row r="618" spans="1:46"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row>
    <row r="619" spans="1:46"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row>
    <row r="620" spans="1:46"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row>
    <row r="621" spans="1:46"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row>
    <row r="622" spans="1:46"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row>
    <row r="623" spans="1:46"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row>
    <row r="624" spans="1:46"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row>
    <row r="625" spans="1:46"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row>
    <row r="626" spans="1:46"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row>
    <row r="627" spans="1:46"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row>
    <row r="628" spans="1:46"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row>
    <row r="629" spans="1:46"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row>
    <row r="630" spans="1:46"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row>
    <row r="631" spans="1:46"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row>
    <row r="632" spans="1:46"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row>
    <row r="633" spans="1:46"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row>
    <row r="634" spans="1:46"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row>
    <row r="635" spans="1:46"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row>
    <row r="636" spans="1:46"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row>
    <row r="637" spans="1:46"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row>
    <row r="638" spans="1:46"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row>
    <row r="639" spans="1:46"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row>
    <row r="640" spans="1:46"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row>
    <row r="641" spans="1:46"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row>
    <row r="642" spans="1:46"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row>
    <row r="643" spans="1:46"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row>
    <row r="644" spans="1:46"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row>
    <row r="645" spans="1:46"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row>
    <row r="646" spans="1:46"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row>
    <row r="647" spans="1:46"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row>
    <row r="648" spans="1:46"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row>
    <row r="649" spans="1:46"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row>
    <row r="650" spans="1:46"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row>
    <row r="651" spans="1:46"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row>
    <row r="652" spans="1:46"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row>
    <row r="653" spans="1:46"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row>
    <row r="654" spans="1:46"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row>
    <row r="655" spans="1:46"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row>
    <row r="656" spans="1:46"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row>
    <row r="657" spans="1:46"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row>
    <row r="658" spans="1:46"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row>
    <row r="659" spans="1:46"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row>
    <row r="660" spans="1:46"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row>
    <row r="661" spans="1:46"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row>
    <row r="662" spans="1:46"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row>
    <row r="663" spans="1:46"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row>
    <row r="664" spans="1:46"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row>
    <row r="665" spans="1:46"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row>
    <row r="666" spans="1:46"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row>
    <row r="667" spans="1:46"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row>
    <row r="668" spans="1:46"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row>
    <row r="669" spans="1:46"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row>
    <row r="670" spans="1:46"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row>
    <row r="671" spans="1:46"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row>
    <row r="672" spans="1:46"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row>
    <row r="673" spans="1:46"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row>
    <row r="674" spans="1:46"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row>
    <row r="675" spans="1:46"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row>
    <row r="676" spans="1:46"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row>
    <row r="677" spans="1:46"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row>
    <row r="678" spans="1:46"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row>
    <row r="679" spans="1:46"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row>
    <row r="680" spans="1:46"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row>
    <row r="681" spans="1:46"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row>
    <row r="682" spans="1:46"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row>
    <row r="683" spans="1:46"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row>
    <row r="684" spans="1:46"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row>
    <row r="685" spans="1:46"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row>
    <row r="686" spans="1:46"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row>
    <row r="687" spans="1:46"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row>
    <row r="688" spans="1:46"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row>
    <row r="689" spans="1:46"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row>
    <row r="690" spans="1:46"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row>
    <row r="691" spans="1:46"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row>
    <row r="692" spans="1:46"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row>
    <row r="693" spans="1:46"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row>
    <row r="694" spans="1:46"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row>
    <row r="695" spans="1:46"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row>
    <row r="696" spans="1:46"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row>
    <row r="697" spans="1:46"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row>
    <row r="698" spans="1:46"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row>
    <row r="699" spans="1:46"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row>
    <row r="700" spans="1:46"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row>
    <row r="701" spans="1:46"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row>
    <row r="702" spans="1:46"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row>
    <row r="703" spans="1:46"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row>
    <row r="704" spans="1:46"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row>
    <row r="705" spans="1:46"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row>
    <row r="706" spans="1:46"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row>
    <row r="707" spans="1:46"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row>
    <row r="708" spans="1:46"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row>
    <row r="709" spans="1:46"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row>
    <row r="710" spans="1:46"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row>
    <row r="711" spans="1:46"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row>
    <row r="712" spans="1:46"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row>
    <row r="713" spans="1:46"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row>
    <row r="714" spans="1:46"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row>
    <row r="715" spans="1:46"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row>
    <row r="716" spans="1:46"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row>
    <row r="717" spans="1:46"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row>
    <row r="718" spans="1:46"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row>
    <row r="719" spans="1:46"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row>
    <row r="720" spans="1:46"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row>
    <row r="721" spans="1:46"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row>
    <row r="722" spans="1:46"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row>
    <row r="723" spans="1:46"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row>
    <row r="724" spans="1:46"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row>
    <row r="725" spans="1:46"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row>
    <row r="726" spans="1:46"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row>
    <row r="727" spans="1:46"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row>
    <row r="728" spans="1:46"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row>
    <row r="729" spans="1:46"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row>
    <row r="730" spans="1:46"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row>
    <row r="731" spans="1:46"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row>
    <row r="732" spans="1:46"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row>
    <row r="733" spans="1:46"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row>
    <row r="734" spans="1:46"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row>
    <row r="735" spans="1:46"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row>
    <row r="736" spans="1:46"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row>
    <row r="737" spans="1:46"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row>
    <row r="738" spans="1:46"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row>
    <row r="739" spans="1:46"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row>
    <row r="740" spans="1:46"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row>
    <row r="741" spans="1:46"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row>
    <row r="742" spans="1:46"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row>
    <row r="743" spans="1:46"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row>
    <row r="744" spans="1:46"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row>
    <row r="745" spans="1:46"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row>
    <row r="746" spans="1:46"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row>
    <row r="747" spans="1:46"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row>
    <row r="748" spans="1:46"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row>
    <row r="749" spans="1:46"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row>
    <row r="750" spans="1:46"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row>
    <row r="751" spans="1:46"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row>
    <row r="752" spans="1:46"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row>
    <row r="753" spans="1:46"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row>
    <row r="754" spans="1:46"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row>
    <row r="755" spans="1:46"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row>
    <row r="756" spans="1:46"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row>
    <row r="757" spans="1:46"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row>
    <row r="758" spans="1:46"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row>
    <row r="759" spans="1:46"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row>
    <row r="760" spans="1:46"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row>
    <row r="761" spans="1:46"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row>
    <row r="762" spans="1:46"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row>
    <row r="763" spans="1:46"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row>
    <row r="764" spans="1:46"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row>
    <row r="765" spans="1:46"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row>
    <row r="766" spans="1:46"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row>
    <row r="767" spans="1:46"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row>
    <row r="768" spans="1:46"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row>
    <row r="769" spans="1:46"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row>
    <row r="770" spans="1:46"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row>
    <row r="771" spans="1:46"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row>
    <row r="772" spans="1:46"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row>
    <row r="773" spans="1:46"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row>
    <row r="774" spans="1:46"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row>
    <row r="775" spans="1:46"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row>
    <row r="776" spans="1:46"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row>
    <row r="777" spans="1:46"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row>
    <row r="778" spans="1:46"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row>
    <row r="779" spans="1:46"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row>
    <row r="780" spans="1:46"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row>
    <row r="781" spans="1:46"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row>
    <row r="782" spans="1:46"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row>
    <row r="783" spans="1:46"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row>
    <row r="784" spans="1:46"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row>
    <row r="785" spans="1:46"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row>
    <row r="786" spans="1:46"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row>
    <row r="787" spans="1:46"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row>
    <row r="788" spans="1:46"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row>
    <row r="789" spans="1:46"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row>
    <row r="790" spans="1:46"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row>
    <row r="791" spans="1:46"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row>
    <row r="792" spans="1:46"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row>
    <row r="793" spans="1:46"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row>
    <row r="794" spans="1:46"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row>
    <row r="795" spans="1:46"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row>
    <row r="796" spans="1:46"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row>
    <row r="797" spans="1:46"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row>
    <row r="798" spans="1:46"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row>
    <row r="799" spans="1:46"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row>
    <row r="800" spans="1:46"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row>
    <row r="801" spans="1:46"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row>
    <row r="802" spans="1:46"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row>
    <row r="803" spans="1:46"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row>
    <row r="804" spans="1:46"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row>
    <row r="805" spans="1:46"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row>
    <row r="806" spans="1:46"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row>
    <row r="807" spans="1:46"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row>
    <row r="808" spans="1:46"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row>
    <row r="809" spans="1:46"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row>
    <row r="810" spans="1:46"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row>
    <row r="811" spans="1:46"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row>
    <row r="812" spans="1:46"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row>
    <row r="813" spans="1:46"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row>
    <row r="814" spans="1:46"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row>
    <row r="815" spans="1:46"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row>
    <row r="816" spans="1:46"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row>
    <row r="817" spans="1:46"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row>
    <row r="818" spans="1:46"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row>
    <row r="819" spans="1:46"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row>
    <row r="820" spans="1:46"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row>
    <row r="821" spans="1:46"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row>
    <row r="822" spans="1:46"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row>
    <row r="823" spans="1:46"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row>
    <row r="824" spans="1:46"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row>
    <row r="825" spans="1:46"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row>
    <row r="826" spans="1:46"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row>
    <row r="827" spans="1:46"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row>
    <row r="828" spans="1:46"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row>
    <row r="829" spans="1:46"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row>
    <row r="830" spans="1:46"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row>
    <row r="831" spans="1:46"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row>
    <row r="832" spans="1:46"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row>
    <row r="833" spans="1:46"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row>
    <row r="834" spans="1:46"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row>
    <row r="835" spans="1:46"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row>
    <row r="836" spans="1:46"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row>
    <row r="837" spans="1:46"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row>
    <row r="838" spans="1:46"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row>
    <row r="839" spans="1:46"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row>
    <row r="840" spans="1:46"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row>
    <row r="841" spans="1:46"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row>
    <row r="842" spans="1:46"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row>
    <row r="843" spans="1:46"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row>
    <row r="844" spans="1:46"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row>
    <row r="845" spans="1:46"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row>
    <row r="846" spans="1:46"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row>
    <row r="847" spans="1:46"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row>
    <row r="848" spans="1:46"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row>
    <row r="849" spans="1:46"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row>
    <row r="850" spans="1:46"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row>
    <row r="851" spans="1:46"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row>
    <row r="852" spans="1:46"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row>
    <row r="853" spans="1:46"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row>
    <row r="854" spans="1:46"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row>
    <row r="855" spans="1:46"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row>
    <row r="856" spans="1:46"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row>
    <row r="857" spans="1:46"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row>
    <row r="858" spans="1:46"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row>
    <row r="859" spans="1:46"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row>
    <row r="860" spans="1:46"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row>
    <row r="861" spans="1:46"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row>
    <row r="862" spans="1:46"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row>
    <row r="863" spans="1:46"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row>
    <row r="864" spans="1:46"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row>
    <row r="865" spans="1:46"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row>
    <row r="866" spans="1:46"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row>
    <row r="867" spans="1:46"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row>
    <row r="868" spans="1:46"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row>
    <row r="869" spans="1:46"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row>
    <row r="870" spans="1:46"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row>
    <row r="871" spans="1:46"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row>
    <row r="872" spans="1:46"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row>
    <row r="873" spans="1:46"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row>
    <row r="874" spans="1:46"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row>
    <row r="875" spans="1:46"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row>
    <row r="876" spans="1:46"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row>
    <row r="877" spans="1:46"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row>
    <row r="878" spans="1:46"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row>
    <row r="879" spans="1:46"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row>
    <row r="880" spans="1:46"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row>
    <row r="881" spans="1:46"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row>
    <row r="882" spans="1:46"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row>
    <row r="883" spans="1:46"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row>
    <row r="884" spans="1:46"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row>
    <row r="885" spans="1:46"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row>
    <row r="886" spans="1:46"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row>
    <row r="887" spans="1:46"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row>
    <row r="888" spans="1:46"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row>
    <row r="889" spans="1:46"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row>
    <row r="890" spans="1:46"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row>
    <row r="891" spans="1:46"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row>
    <row r="892" spans="1:46"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row>
    <row r="893" spans="1:46"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row>
    <row r="894" spans="1:46"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row>
    <row r="895" spans="1:46"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row>
    <row r="896" spans="1:46"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row>
    <row r="897" spans="1:46"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row>
    <row r="898" spans="1:46"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row>
    <row r="899" spans="1:46"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row>
    <row r="900" spans="1:46"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row>
    <row r="901" spans="1:46"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row>
    <row r="902" spans="1:46"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row>
    <row r="903" spans="1:46"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row>
    <row r="904" spans="1:46"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row>
    <row r="905" spans="1:46"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row>
    <row r="906" spans="1:46"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row>
    <row r="907" spans="1:46"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row>
    <row r="908" spans="1:46"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row>
    <row r="909" spans="1:46"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row>
    <row r="910" spans="1:46"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row>
    <row r="911" spans="1:46"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row>
    <row r="912" spans="1:46"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row>
    <row r="913" spans="1:46"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row>
    <row r="914" spans="1:46"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row>
    <row r="915" spans="1:46"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row>
    <row r="916" spans="1:46"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row>
    <row r="917" spans="1:46"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row>
    <row r="918" spans="1:46"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row>
    <row r="919" spans="1:46"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row>
    <row r="920" spans="1:46"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row>
    <row r="921" spans="1:46"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row>
    <row r="922" spans="1:46"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row>
    <row r="923" spans="1:46"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row>
    <row r="924" spans="1:46"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row>
    <row r="925" spans="1:46"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row>
    <row r="926" spans="1:46"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row>
    <row r="927" spans="1:46"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row>
    <row r="928" spans="1:46"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row>
    <row r="929" spans="1:46"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row>
    <row r="930" spans="1:46"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row>
    <row r="931" spans="1:46"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row>
    <row r="932" spans="1:46"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row>
    <row r="933" spans="1:46"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row>
    <row r="934" spans="1:46"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row>
    <row r="935" spans="1:46"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row>
    <row r="936" spans="1:46"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row>
    <row r="937" spans="1:46"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row>
    <row r="938" spans="1:46"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row>
    <row r="939" spans="1:46"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row>
    <row r="940" spans="1:46"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row>
    <row r="941" spans="1:46"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row>
    <row r="942" spans="1:46"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row>
    <row r="943" spans="1:46"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row>
    <row r="944" spans="1:46"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row>
    <row r="945" spans="1:46"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row>
    <row r="946" spans="1:46"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row>
    <row r="947" spans="1:46"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row>
    <row r="948" spans="1:46"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row>
    <row r="949" spans="1:46"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row>
    <row r="950" spans="1:46"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row>
    <row r="951" spans="1:46"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row>
    <row r="952" spans="1:46"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row>
    <row r="953" spans="1:46"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row>
    <row r="954" spans="1:46"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row>
    <row r="955" spans="1:46"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row>
    <row r="956" spans="1:46"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row>
    <row r="957" spans="1:46"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row>
    <row r="958" spans="1:46"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row>
    <row r="959" spans="1:46"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row>
    <row r="960" spans="1:46"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row>
    <row r="961" spans="1:46"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row>
    <row r="962" spans="1:46"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row>
    <row r="963" spans="1:46"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row>
    <row r="964" spans="1:46"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row>
    <row r="965" spans="1:46"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row>
    <row r="966" spans="1:46"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row>
    <row r="967" spans="1:46"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row>
    <row r="968" spans="1:46"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row>
    <row r="969" spans="1:46"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row>
    <row r="970" spans="1:46"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row>
    <row r="971" spans="1:46"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row>
    <row r="972" spans="1:46"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row>
    <row r="973" spans="1:46"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row>
    <row r="974" spans="1:46"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row>
    <row r="975" spans="1:46"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row>
    <row r="976" spans="1:46"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row>
    <row r="977" spans="1:46"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row>
    <row r="978" spans="1:46"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row>
    <row r="979" spans="1:46"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row>
    <row r="980" spans="1:46"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row>
    <row r="981" spans="1:46"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row>
    <row r="982" spans="1:46"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row>
    <row r="983" spans="1:46"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row>
    <row r="984" spans="1:46"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row>
    <row r="985" spans="1:46"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row>
    <row r="986" spans="1:46"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row>
    <row r="987" spans="1:46"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row>
    <row r="988" spans="1:46"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row>
    <row r="989" spans="1:46"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row>
    <row r="990" spans="1:46"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row>
    <row r="991" spans="1:46"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row>
    <row r="992" spans="1:46"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row>
    <row r="993" spans="1:46"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row>
    <row r="994" spans="1:46"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row>
    <row r="995" spans="1:46"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row>
    <row r="996" spans="1:46"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row>
    <row r="997" spans="1:46"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row>
    <row r="998" spans="1:46"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row>
    <row r="999" spans="1:46"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row>
    <row r="1000" spans="1:46" ht="15.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row>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400-000000000000}">
      <formula1>"TOU,non-TOU"</formula1>
    </dataValidation>
    <dataValidation type="list" allowBlank="1" showErrorMessage="1" sqref="E15:E28 E30:E36 E38:E39 E41:E49 E55 E61" xr:uid="{00000000-0002-0000-1400-000001000000}">
      <formula1>#REF!</formula1>
    </dataValidation>
    <dataValidation type="list" allowBlank="1" showInputMessage="1" showErrorMessage="1" prompt="Select Charge Unit - monthly, per kWh, per kW" sqref="D15:D28 D30:D36 D38:D39 D41:D49 D55 D61" xr:uid="{00000000-0002-0000-1400-000002000000}">
      <formula1>"Monthly,per kWh,per kW"</formula1>
    </dataValidation>
  </dataValidations>
  <pageMargins left="0.74803149606299213" right="0.74803149606299213" top="0.98425196850393704" bottom="0.98425196850393704"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U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3.7109375" customWidth="1"/>
    <col min="4" max="4" width="11.42578125" customWidth="1"/>
    <col min="5" max="5" width="1.42578125" customWidth="1"/>
    <col min="6" max="6" width="9.42578125" customWidth="1"/>
    <col min="7" max="7" width="8" customWidth="1"/>
    <col min="8" max="8" width="8.7109375" customWidth="1"/>
    <col min="9" max="9" width="0.42578125" customWidth="1"/>
    <col min="10" max="10" width="9.7109375" customWidth="1"/>
    <col min="11" max="11" width="8" customWidth="1"/>
    <col min="12" max="12" width="10.28515625" customWidth="1"/>
    <col min="13" max="13" width="0.42578125" customWidth="1"/>
    <col min="14" max="14" width="9.42578125" customWidth="1"/>
    <col min="15" max="15" width="10" customWidth="1"/>
    <col min="16" max="16" width="0.42578125" customWidth="1"/>
    <col min="17" max="17" width="9.7109375" customWidth="1"/>
    <col min="18" max="18" width="8" customWidth="1"/>
    <col min="19" max="19" width="10.28515625" customWidth="1"/>
    <col min="20" max="20" width="0.42578125" customWidth="1"/>
    <col min="21" max="21" width="9.42578125" customWidth="1"/>
    <col min="22" max="22" width="10" customWidth="1"/>
    <col min="23" max="23" width="1" customWidth="1"/>
    <col min="24" max="24" width="9.7109375" customWidth="1"/>
    <col min="25" max="25" width="8" customWidth="1"/>
    <col min="26" max="26" width="10.28515625" customWidth="1"/>
    <col min="27" max="27" width="0.42578125" customWidth="1"/>
    <col min="28" max="28" width="9.42578125" customWidth="1"/>
    <col min="29" max="29" width="10" customWidth="1"/>
    <col min="30" max="30" width="0.42578125" customWidth="1"/>
    <col min="31" max="31" width="9.7109375" customWidth="1"/>
    <col min="32" max="32" width="8" customWidth="1"/>
    <col min="33" max="33" width="10.28515625" customWidth="1"/>
    <col min="34" max="34" width="0.42578125" customWidth="1"/>
    <col min="35" max="35" width="9.42578125" customWidth="1"/>
    <col min="36" max="36" width="10" customWidth="1"/>
    <col min="37" max="37" width="0.42578125" customWidth="1"/>
    <col min="38" max="38" width="9.7109375" customWidth="1"/>
    <col min="39" max="39" width="8" customWidth="1"/>
    <col min="40" max="40" width="10.28515625" customWidth="1"/>
    <col min="41" max="41" width="0.42578125" customWidth="1"/>
    <col min="42" max="42" width="9.42578125" customWidth="1"/>
    <col min="43" max="43" width="10" customWidth="1"/>
    <col min="44" max="44" width="0.7109375" customWidth="1"/>
    <col min="45" max="47" width="12.42578125" customWidth="1"/>
  </cols>
  <sheetData>
    <row r="1" spans="1:47" ht="12" customHeight="1" x14ac:dyDescent="0.25">
      <c r="A1" s="37"/>
      <c r="B1" s="37"/>
      <c r="C1" s="37"/>
      <c r="D1" s="37"/>
      <c r="E1" s="37"/>
      <c r="F1" s="37"/>
      <c r="G1" s="37"/>
      <c r="H1" s="37"/>
      <c r="I1" s="37"/>
      <c r="J1" s="37"/>
      <c r="K1" s="37"/>
      <c r="Q1" s="37"/>
      <c r="R1" s="37"/>
      <c r="S1" s="466" t="s">
        <v>228</v>
      </c>
      <c r="T1" s="467"/>
      <c r="U1" s="467"/>
      <c r="V1" s="467"/>
      <c r="W1" s="467"/>
      <c r="X1" s="467"/>
      <c r="Y1" s="468"/>
      <c r="Z1" s="37"/>
      <c r="AA1" s="37"/>
      <c r="AB1" s="37"/>
      <c r="AC1" s="37"/>
      <c r="AD1" s="37"/>
      <c r="AE1" s="37"/>
      <c r="AF1" s="37"/>
      <c r="AG1" s="37"/>
      <c r="AH1" s="37"/>
      <c r="AI1" s="37"/>
      <c r="AJ1" s="37"/>
      <c r="AK1" s="37"/>
      <c r="AL1" s="37"/>
      <c r="AM1" s="37"/>
      <c r="AN1" s="37"/>
      <c r="AO1" s="37"/>
      <c r="AP1" s="37"/>
      <c r="AQ1" s="37"/>
      <c r="AR1" s="37"/>
    </row>
    <row r="2" spans="1:47" ht="12"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7" ht="12"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7" ht="12"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7" ht="12"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7" ht="12" customHeight="1" x14ac:dyDescent="0.2">
      <c r="A6" s="37"/>
      <c r="B6" s="138" t="s">
        <v>232</v>
      </c>
      <c r="C6" s="37"/>
      <c r="D6" s="309" t="s">
        <v>158</v>
      </c>
      <c r="E6" s="310"/>
      <c r="F6" s="310"/>
      <c r="G6" s="310"/>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c r="AU6" s="3"/>
    </row>
    <row r="7" spans="1:47"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7" ht="12"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7" ht="12"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7" ht="12" customHeight="1" x14ac:dyDescent="0.2">
      <c r="A10" s="37"/>
      <c r="B10" s="37"/>
      <c r="C10" s="37"/>
      <c r="D10" s="125" t="s">
        <v>235</v>
      </c>
      <c r="E10" s="125"/>
      <c r="F10" s="190">
        <v>5000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7" ht="12"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7" ht="12"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7" ht="12"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7" ht="12"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7" ht="12" customHeight="1" x14ac:dyDescent="0.2">
      <c r="A15" s="37"/>
      <c r="B15" s="139" t="s">
        <v>156</v>
      </c>
      <c r="C15" s="199" t="str">
        <f t="shared" ref="C15:C28" si="0">D$6&amp;"."&amp;B15</f>
        <v>General Service &lt; 50 kW.Monthly Service Charge</v>
      </c>
      <c r="D15" s="200" t="s">
        <v>244</v>
      </c>
      <c r="E15" s="139"/>
      <c r="F15" s="201">
        <f>IFERROR(VLOOKUP($C15,'Proposed Rates'!$B:$J,F$11,FALSE),0)</f>
        <v>23.53</v>
      </c>
      <c r="G15" s="202">
        <f t="shared" ref="G15:G28" si="1">IF($D15="Monthly",1,IF($D15="per KWH",$F$10,0))</f>
        <v>1</v>
      </c>
      <c r="H15" s="204">
        <f t="shared" ref="H15:H28" si="2">G15*F15</f>
        <v>23.53</v>
      </c>
      <c r="I15" s="38"/>
      <c r="J15" s="201">
        <f>IFERROR(VLOOKUP($C15,'Proposed Rates'!$B:$J,J$11,FALSE),0)</f>
        <v>28.1</v>
      </c>
      <c r="K15" s="202">
        <f t="shared" ref="K15:K28" si="3">IF($D15="Monthly",1,IF($D15="per KWH",$F$10,0))</f>
        <v>1</v>
      </c>
      <c r="L15" s="204">
        <f t="shared" ref="L15:L28" si="4">K15*J15</f>
        <v>28.1</v>
      </c>
      <c r="M15" s="38"/>
      <c r="N15" s="205">
        <f t="shared" ref="N15:N48" si="5">L15-H15</f>
        <v>4.57</v>
      </c>
      <c r="O15" s="206">
        <f t="shared" ref="O15:O48" si="6">IF((H15)=0,"",(N15/H15))</f>
        <v>0.19422014449638758</v>
      </c>
      <c r="P15" s="37"/>
      <c r="Q15" s="201">
        <f>IFERROR(VLOOKUP($C15,'Proposed Rates'!$B:$J,Q$11,FALSE),0)</f>
        <v>30.32</v>
      </c>
      <c r="R15" s="202">
        <f t="shared" ref="R15:R28" si="7">IF($D15="Monthly",1,IF($D15="per KWH",$F$10,0))</f>
        <v>1</v>
      </c>
      <c r="S15" s="204">
        <f t="shared" ref="S15:S28" si="8">R15*Q15</f>
        <v>30.32</v>
      </c>
      <c r="T15" s="38"/>
      <c r="U15" s="205">
        <f t="shared" ref="U15:U48" si="9">S15-L15</f>
        <v>2.2199999999999989</v>
      </c>
      <c r="V15" s="206">
        <f t="shared" ref="V15:V48" si="10">IF((L15)=0,"",(U15/L15))</f>
        <v>7.9003558718861167E-2</v>
      </c>
      <c r="W15" s="37"/>
      <c r="X15" s="201">
        <f>IFERROR(VLOOKUP($C15,'Proposed Rates'!$B:$J,X$11,FALSE),0)</f>
        <v>32.42</v>
      </c>
      <c r="Y15" s="202">
        <f t="shared" ref="Y15:Y28" si="11">IF($D15="Monthly",1,IF($D15="per KWH",$F$10,0))</f>
        <v>1</v>
      </c>
      <c r="Z15" s="204">
        <f t="shared" ref="Z15:Z28" si="12">Y15*X15</f>
        <v>32.42</v>
      </c>
      <c r="AA15" s="38"/>
      <c r="AB15" s="205">
        <f t="shared" ref="AB15:AB48" si="13">Z15-S15</f>
        <v>2.1000000000000014</v>
      </c>
      <c r="AC15" s="206">
        <f t="shared" ref="AC15:AC48" si="14">IF((S15)=0,"",(AB15/S15))</f>
        <v>6.9261213720316669E-2</v>
      </c>
      <c r="AD15" s="37"/>
      <c r="AE15" s="201">
        <f>IFERROR(VLOOKUP($C15,'Proposed Rates'!$B:$J,AE$11,FALSE),0)</f>
        <v>34.24</v>
      </c>
      <c r="AF15" s="202">
        <f t="shared" ref="AF15:AF28" si="15">IF($D15="Monthly",1,IF($D15="per KWH",$F$10,0))</f>
        <v>1</v>
      </c>
      <c r="AG15" s="204">
        <f t="shared" ref="AG15:AG28" si="16">AF15*AE15</f>
        <v>34.24</v>
      </c>
      <c r="AH15" s="38"/>
      <c r="AI15" s="205">
        <f t="shared" ref="AI15:AI48" si="17">AG15-Z15</f>
        <v>1.8200000000000003</v>
      </c>
      <c r="AJ15" s="206">
        <f t="shared" ref="AJ15:AJ48" si="18">IF((Z15)=0,"",(AI15/Z15))</f>
        <v>5.6138186304750162E-2</v>
      </c>
      <c r="AK15" s="37"/>
      <c r="AL15" s="201">
        <f>IFERROR(VLOOKUP($C15,'Proposed Rates'!$B:$J,AL$11,FALSE),0)</f>
        <v>35.840000000000003</v>
      </c>
      <c r="AM15" s="202">
        <f t="shared" ref="AM15:AM28" si="19">IF($D15="Monthly",1,IF($D15="per KWH",$F$10,0))</f>
        <v>1</v>
      </c>
      <c r="AN15" s="204">
        <f t="shared" ref="AN15:AN16" si="20">AM15*AL15</f>
        <v>35.840000000000003</v>
      </c>
      <c r="AO15" s="38"/>
      <c r="AP15" s="205">
        <f t="shared" ref="AP15:AP48" si="21">AN15-AG15</f>
        <v>1.6000000000000014</v>
      </c>
      <c r="AQ15" s="206">
        <f t="shared" ref="AQ15:AQ48" si="22">IF((AG15)=0,"",(AP15/AG15))</f>
        <v>4.6728971962616862E-2</v>
      </c>
      <c r="AR15" s="207"/>
    </row>
    <row r="16" spans="1:47" ht="12" customHeight="1" x14ac:dyDescent="0.2">
      <c r="A16" s="37"/>
      <c r="B16" s="139" t="s">
        <v>245</v>
      </c>
      <c r="C16" s="199" t="str">
        <f t="shared" si="0"/>
        <v>General Service &lt; 50 kW.Smart Meter Rate Adder</v>
      </c>
      <c r="D16" s="200" t="s">
        <v>244</v>
      </c>
      <c r="E16" s="139"/>
      <c r="F16" s="218">
        <f>IFERROR(VLOOKUP($C16,'Proposed Rates'!$B:$J,F$11,FALSE),0)</f>
        <v>0</v>
      </c>
      <c r="G16" s="202">
        <f t="shared" si="1"/>
        <v>1</v>
      </c>
      <c r="H16" s="204">
        <f t="shared" si="2"/>
        <v>0</v>
      </c>
      <c r="I16" s="38"/>
      <c r="J16" s="218">
        <f>IFERROR(VLOOKUP($C16,'Proposed Rates'!$B:$J,J$11,FALSE),0)</f>
        <v>0</v>
      </c>
      <c r="K16" s="202">
        <f t="shared" si="3"/>
        <v>1</v>
      </c>
      <c r="L16" s="204">
        <f t="shared" si="4"/>
        <v>0</v>
      </c>
      <c r="M16" s="38"/>
      <c r="N16" s="205">
        <f t="shared" si="5"/>
        <v>0</v>
      </c>
      <c r="O16" s="206" t="str">
        <f t="shared" si="6"/>
        <v/>
      </c>
      <c r="P16" s="37"/>
      <c r="Q16" s="218">
        <f>IFERROR(VLOOKUP($C16,'Proposed Rates'!$B:$J,Q$11,FALSE),0)</f>
        <v>0</v>
      </c>
      <c r="R16" s="202">
        <f t="shared" si="7"/>
        <v>1</v>
      </c>
      <c r="S16" s="204">
        <f t="shared" si="8"/>
        <v>0</v>
      </c>
      <c r="T16" s="38"/>
      <c r="U16" s="205">
        <f t="shared" si="9"/>
        <v>0</v>
      </c>
      <c r="V16" s="206" t="str">
        <f t="shared" si="10"/>
        <v/>
      </c>
      <c r="W16" s="37"/>
      <c r="X16" s="218">
        <f>IFERROR(VLOOKUP($C16,'Proposed Rates'!$B:$J,X$11,FALSE),0)</f>
        <v>0</v>
      </c>
      <c r="Y16" s="202">
        <f t="shared" si="11"/>
        <v>1</v>
      </c>
      <c r="Z16" s="204">
        <f t="shared" si="12"/>
        <v>0</v>
      </c>
      <c r="AA16" s="38"/>
      <c r="AB16" s="205">
        <f t="shared" si="13"/>
        <v>0</v>
      </c>
      <c r="AC16" s="206" t="str">
        <f t="shared" si="14"/>
        <v/>
      </c>
      <c r="AD16" s="37"/>
      <c r="AE16" s="218">
        <f>IFERROR(VLOOKUP($C16,'Proposed Rates'!$B:$J,AE$11,FALSE),0)</f>
        <v>0</v>
      </c>
      <c r="AF16" s="202">
        <f t="shared" si="15"/>
        <v>1</v>
      </c>
      <c r="AG16" s="204">
        <f t="shared" si="16"/>
        <v>0</v>
      </c>
      <c r="AH16" s="38"/>
      <c r="AI16" s="205">
        <f t="shared" si="17"/>
        <v>0</v>
      </c>
      <c r="AJ16" s="206" t="str">
        <f t="shared" si="18"/>
        <v/>
      </c>
      <c r="AK16" s="37"/>
      <c r="AL16" s="218">
        <f>IFERROR(VLOOKUP($C16,'Proposed Rates'!$B:$J,AL$11,FALSE),0)</f>
        <v>0</v>
      </c>
      <c r="AM16" s="202">
        <f t="shared" si="19"/>
        <v>1</v>
      </c>
      <c r="AN16" s="204">
        <f t="shared" si="20"/>
        <v>0</v>
      </c>
      <c r="AO16" s="38"/>
      <c r="AP16" s="205">
        <f t="shared" si="21"/>
        <v>0</v>
      </c>
      <c r="AQ16" s="206" t="str">
        <f t="shared" si="22"/>
        <v/>
      </c>
      <c r="AR16" s="207"/>
    </row>
    <row r="17" spans="1:44" ht="12" customHeight="1" x14ac:dyDescent="0.2">
      <c r="A17" s="37"/>
      <c r="B17" s="208" t="str">
        <f>'Proposed Rates'!C115</f>
        <v>Rate Rider Calculation for PILs</v>
      </c>
      <c r="C17" s="199" t="str">
        <f t="shared" si="0"/>
        <v>General Service &lt; 50 kW.Rate Rider Calculation for PILs</v>
      </c>
      <c r="D17" s="200" t="s">
        <v>246</v>
      </c>
      <c r="E17" s="139"/>
      <c r="F17" s="218">
        <f>IFERROR(VLOOKUP($C17,'Proposed Rates'!$B:$J,F$11,FALSE),0)</f>
        <v>0</v>
      </c>
      <c r="G17" s="202">
        <f t="shared" si="1"/>
        <v>5000</v>
      </c>
      <c r="H17" s="204">
        <f t="shared" si="2"/>
        <v>0</v>
      </c>
      <c r="I17" s="38"/>
      <c r="J17" s="218">
        <f>IFERROR(VLOOKUP($C17,'Proposed Rates'!$B:$J,J$11,FALSE),0)</f>
        <v>0</v>
      </c>
      <c r="K17" s="202">
        <f t="shared" si="3"/>
        <v>5000</v>
      </c>
      <c r="L17" s="204">
        <f t="shared" si="4"/>
        <v>0</v>
      </c>
      <c r="M17" s="38"/>
      <c r="N17" s="205">
        <f t="shared" si="5"/>
        <v>0</v>
      </c>
      <c r="O17" s="206" t="str">
        <f t="shared" si="6"/>
        <v/>
      </c>
      <c r="P17" s="37"/>
      <c r="Q17" s="218">
        <f>IFERROR(VLOOKUP($C17,'Proposed Rates'!$B:$J,Q$11,FALSE),0)</f>
        <v>0</v>
      </c>
      <c r="R17" s="202">
        <f t="shared" si="7"/>
        <v>5000</v>
      </c>
      <c r="S17" s="204">
        <f t="shared" si="8"/>
        <v>0</v>
      </c>
      <c r="T17" s="38"/>
      <c r="U17" s="205">
        <f t="shared" si="9"/>
        <v>0</v>
      </c>
      <c r="V17" s="206" t="str">
        <f t="shared" si="10"/>
        <v/>
      </c>
      <c r="W17" s="37"/>
      <c r="X17" s="218">
        <f>IFERROR(VLOOKUP($C17,'Proposed Rates'!$B:$J,X$11,FALSE),0)</f>
        <v>0</v>
      </c>
      <c r="Y17" s="202">
        <f t="shared" si="11"/>
        <v>5000</v>
      </c>
      <c r="Z17" s="204">
        <f t="shared" si="12"/>
        <v>0</v>
      </c>
      <c r="AA17" s="38"/>
      <c r="AB17" s="205">
        <f t="shared" si="13"/>
        <v>0</v>
      </c>
      <c r="AC17" s="206" t="str">
        <f t="shared" si="14"/>
        <v/>
      </c>
      <c r="AD17" s="37"/>
      <c r="AE17" s="218">
        <f>IFERROR(VLOOKUP($C17,'Proposed Rates'!$B:$J,AE$11,FALSE),0)</f>
        <v>0</v>
      </c>
      <c r="AF17" s="202">
        <f t="shared" si="15"/>
        <v>5000</v>
      </c>
      <c r="AG17" s="204">
        <f t="shared" si="16"/>
        <v>0</v>
      </c>
      <c r="AH17" s="38"/>
      <c r="AI17" s="205">
        <f t="shared" si="17"/>
        <v>0</v>
      </c>
      <c r="AJ17" s="206" t="str">
        <f t="shared" si="18"/>
        <v/>
      </c>
      <c r="AK17" s="37"/>
      <c r="AL17" s="218">
        <f>IFERROR(VLOOKUP($C17,'Proposed Rates'!$B:$J,AL$11,FALSE),0)</f>
        <v>0</v>
      </c>
      <c r="AM17" s="202">
        <f t="shared" si="19"/>
        <v>5000</v>
      </c>
      <c r="AN17" s="204">
        <f t="shared" ref="AN17:AN18" si="23">AL17*AM17</f>
        <v>0</v>
      </c>
      <c r="AO17" s="38"/>
      <c r="AP17" s="205">
        <f t="shared" si="21"/>
        <v>0</v>
      </c>
      <c r="AQ17" s="206" t="str">
        <f t="shared" si="22"/>
        <v/>
      </c>
      <c r="AR17" s="207"/>
    </row>
    <row r="18" spans="1:44" ht="12" customHeight="1" x14ac:dyDescent="0.2">
      <c r="A18" s="37"/>
      <c r="B18" s="208" t="str">
        <f>'Proposed Rates'!C128</f>
        <v>Rate Rider Calculation for Generic</v>
      </c>
      <c r="C18" s="199" t="str">
        <f t="shared" si="0"/>
        <v>General Service &lt; 50 kW.Rate Rider Calculation for Generic</v>
      </c>
      <c r="D18" s="200" t="s">
        <v>244</v>
      </c>
      <c r="E18" s="139"/>
      <c r="F18" s="218">
        <f>IFERROR(VLOOKUP($C18,'Proposed Rates'!$B:$J,F$11,FALSE),0)</f>
        <v>0</v>
      </c>
      <c r="G18" s="202">
        <f t="shared" si="1"/>
        <v>1</v>
      </c>
      <c r="H18" s="204">
        <f t="shared" si="2"/>
        <v>0</v>
      </c>
      <c r="I18" s="38"/>
      <c r="J18" s="218">
        <f>IFERROR(VLOOKUP($C18,'Proposed Rates'!$B:$J,J$11,FALSE),0)</f>
        <v>0</v>
      </c>
      <c r="K18" s="202">
        <f t="shared" si="3"/>
        <v>1</v>
      </c>
      <c r="L18" s="204">
        <f t="shared" si="4"/>
        <v>0</v>
      </c>
      <c r="M18" s="38"/>
      <c r="N18" s="205">
        <f t="shared" si="5"/>
        <v>0</v>
      </c>
      <c r="O18" s="206" t="str">
        <f t="shared" si="6"/>
        <v/>
      </c>
      <c r="P18" s="37"/>
      <c r="Q18" s="218">
        <f>IFERROR(VLOOKUP($C18,'Proposed Rates'!$B:$J,Q$11,FALSE),0)</f>
        <v>0</v>
      </c>
      <c r="R18" s="202">
        <f t="shared" si="7"/>
        <v>1</v>
      </c>
      <c r="S18" s="204">
        <f t="shared" si="8"/>
        <v>0</v>
      </c>
      <c r="T18" s="38"/>
      <c r="U18" s="205">
        <f t="shared" si="9"/>
        <v>0</v>
      </c>
      <c r="V18" s="206" t="str">
        <f t="shared" si="10"/>
        <v/>
      </c>
      <c r="W18" s="37"/>
      <c r="X18" s="218">
        <f>IFERROR(VLOOKUP($C18,'Proposed Rates'!$B:$J,X$11,FALSE),0)</f>
        <v>0</v>
      </c>
      <c r="Y18" s="202">
        <f t="shared" si="11"/>
        <v>1</v>
      </c>
      <c r="Z18" s="204">
        <f t="shared" si="12"/>
        <v>0</v>
      </c>
      <c r="AA18" s="38"/>
      <c r="AB18" s="205">
        <f t="shared" si="13"/>
        <v>0</v>
      </c>
      <c r="AC18" s="206" t="str">
        <f t="shared" si="14"/>
        <v/>
      </c>
      <c r="AD18" s="37"/>
      <c r="AE18" s="218">
        <f>IFERROR(VLOOKUP($C18,'Proposed Rates'!$B:$J,AE$11,FALSE),0)</f>
        <v>0</v>
      </c>
      <c r="AF18" s="202">
        <f t="shared" si="15"/>
        <v>1</v>
      </c>
      <c r="AG18" s="204">
        <f t="shared" si="16"/>
        <v>0</v>
      </c>
      <c r="AH18" s="38"/>
      <c r="AI18" s="205">
        <f t="shared" si="17"/>
        <v>0</v>
      </c>
      <c r="AJ18" s="206" t="str">
        <f t="shared" si="18"/>
        <v/>
      </c>
      <c r="AK18" s="37"/>
      <c r="AL18" s="218">
        <f>IFERROR(VLOOKUP($C18,'Proposed Rates'!$B:$J,AL$11,FALSE),0)</f>
        <v>0</v>
      </c>
      <c r="AM18" s="202">
        <f t="shared" si="19"/>
        <v>1</v>
      </c>
      <c r="AN18" s="204">
        <f t="shared" si="23"/>
        <v>0</v>
      </c>
      <c r="AO18" s="38"/>
      <c r="AP18" s="205">
        <f t="shared" si="21"/>
        <v>0</v>
      </c>
      <c r="AQ18" s="206" t="str">
        <f t="shared" si="22"/>
        <v/>
      </c>
      <c r="AR18" s="207"/>
    </row>
    <row r="19" spans="1:44" ht="12" customHeight="1" x14ac:dyDescent="0.2">
      <c r="A19" s="37"/>
      <c r="B19" s="139" t="s">
        <v>54</v>
      </c>
      <c r="C19" s="199" t="str">
        <f t="shared" si="0"/>
        <v>General Service &lt; 50 kW.Distribution Volumetric Rate</v>
      </c>
      <c r="D19" s="200" t="s">
        <v>246</v>
      </c>
      <c r="E19" s="139"/>
      <c r="F19" s="218">
        <f>IFERROR(VLOOKUP($C19,'Proposed Rates'!$B:$J,F$11,FALSE),0)</f>
        <v>3.0499999999999999E-2</v>
      </c>
      <c r="G19" s="202">
        <f t="shared" si="1"/>
        <v>5000</v>
      </c>
      <c r="H19" s="204">
        <f t="shared" si="2"/>
        <v>152.5</v>
      </c>
      <c r="I19" s="38"/>
      <c r="J19" s="218">
        <f>IFERROR(VLOOKUP($C19,'Proposed Rates'!$B:$J,J$11,FALSE),0)</f>
        <v>3.6400000000000002E-2</v>
      </c>
      <c r="K19" s="202">
        <f t="shared" si="3"/>
        <v>5000</v>
      </c>
      <c r="L19" s="204">
        <f t="shared" si="4"/>
        <v>182</v>
      </c>
      <c r="M19" s="38"/>
      <c r="N19" s="205">
        <f t="shared" si="5"/>
        <v>29.5</v>
      </c>
      <c r="O19" s="206">
        <f t="shared" si="6"/>
        <v>0.19344262295081968</v>
      </c>
      <c r="P19" s="37"/>
      <c r="Q19" s="218">
        <f>IFERROR(VLOOKUP($C19,'Proposed Rates'!$B:$J,Q$11,FALSE),0)</f>
        <v>3.9300000000000002E-2</v>
      </c>
      <c r="R19" s="202">
        <f t="shared" si="7"/>
        <v>5000</v>
      </c>
      <c r="S19" s="204">
        <f t="shared" si="8"/>
        <v>196.5</v>
      </c>
      <c r="T19" s="38"/>
      <c r="U19" s="205">
        <f t="shared" si="9"/>
        <v>14.5</v>
      </c>
      <c r="V19" s="206">
        <f t="shared" si="10"/>
        <v>7.9670329670329665E-2</v>
      </c>
      <c r="W19" s="37"/>
      <c r="X19" s="218">
        <f>IFERROR(VLOOKUP($C19,'Proposed Rates'!$B:$J,X$11,FALSE),0)</f>
        <v>4.2000000000000003E-2</v>
      </c>
      <c r="Y19" s="202">
        <f t="shared" si="11"/>
        <v>5000</v>
      </c>
      <c r="Z19" s="204">
        <f t="shared" si="12"/>
        <v>210</v>
      </c>
      <c r="AA19" s="38"/>
      <c r="AB19" s="205">
        <f t="shared" si="13"/>
        <v>13.5</v>
      </c>
      <c r="AC19" s="206">
        <f t="shared" si="14"/>
        <v>6.8702290076335881E-2</v>
      </c>
      <c r="AD19" s="37"/>
      <c r="AE19" s="218">
        <f>IFERROR(VLOOKUP($C19,'Proposed Rates'!$B:$J,AE$11,FALSE),0)</f>
        <v>4.4400000000000002E-2</v>
      </c>
      <c r="AF19" s="202">
        <f t="shared" si="15"/>
        <v>5000</v>
      </c>
      <c r="AG19" s="204">
        <f t="shared" si="16"/>
        <v>222</v>
      </c>
      <c r="AH19" s="38"/>
      <c r="AI19" s="205">
        <f t="shared" si="17"/>
        <v>12</v>
      </c>
      <c r="AJ19" s="206">
        <f t="shared" si="18"/>
        <v>5.7142857142857141E-2</v>
      </c>
      <c r="AK19" s="37"/>
      <c r="AL19" s="218">
        <f>IFERROR(VLOOKUP($C19,'Proposed Rates'!$B:$J,AL$11,FALSE),0)</f>
        <v>4.65E-2</v>
      </c>
      <c r="AM19" s="202">
        <f t="shared" si="19"/>
        <v>5000</v>
      </c>
      <c r="AN19" s="204">
        <f t="shared" ref="AN19:AN28" si="24">AM19*AL19</f>
        <v>232.5</v>
      </c>
      <c r="AO19" s="38"/>
      <c r="AP19" s="205">
        <f t="shared" si="21"/>
        <v>10.5</v>
      </c>
      <c r="AQ19" s="206">
        <f t="shared" si="22"/>
        <v>4.72972972972973E-2</v>
      </c>
      <c r="AR19" s="207"/>
    </row>
    <row r="20" spans="1:44" ht="12" customHeight="1" x14ac:dyDescent="0.2">
      <c r="A20" s="37"/>
      <c r="B20" s="139" t="s">
        <v>247</v>
      </c>
      <c r="C20" s="199" t="str">
        <f t="shared" si="0"/>
        <v>General Service &lt; 50 kW.Smart Meter Disposition Rider</v>
      </c>
      <c r="D20" s="200" t="s">
        <v>246</v>
      </c>
      <c r="E20" s="139"/>
      <c r="F20" s="218">
        <f>IFERROR(VLOOKUP($C20,'Proposed Rates'!$B:$J,F$11,FALSE),0)</f>
        <v>0</v>
      </c>
      <c r="G20" s="202">
        <f t="shared" si="1"/>
        <v>5000</v>
      </c>
      <c r="H20" s="204">
        <f t="shared" si="2"/>
        <v>0</v>
      </c>
      <c r="I20" s="38"/>
      <c r="J20" s="218">
        <f>IFERROR(VLOOKUP($C20,'Proposed Rates'!$B:$J,J$11,FALSE),0)</f>
        <v>0</v>
      </c>
      <c r="K20" s="202">
        <f t="shared" si="3"/>
        <v>5000</v>
      </c>
      <c r="L20" s="204">
        <f t="shared" si="4"/>
        <v>0</v>
      </c>
      <c r="M20" s="38"/>
      <c r="N20" s="205">
        <f t="shared" si="5"/>
        <v>0</v>
      </c>
      <c r="O20" s="206" t="str">
        <f t="shared" si="6"/>
        <v/>
      </c>
      <c r="P20" s="37"/>
      <c r="Q20" s="218">
        <f>IFERROR(VLOOKUP($C20,'Proposed Rates'!$B:$J,Q$11,FALSE),0)</f>
        <v>0</v>
      </c>
      <c r="R20" s="202">
        <f t="shared" si="7"/>
        <v>5000</v>
      </c>
      <c r="S20" s="204">
        <f t="shared" si="8"/>
        <v>0</v>
      </c>
      <c r="T20" s="38"/>
      <c r="U20" s="205">
        <f t="shared" si="9"/>
        <v>0</v>
      </c>
      <c r="V20" s="206" t="str">
        <f t="shared" si="10"/>
        <v/>
      </c>
      <c r="W20" s="37"/>
      <c r="X20" s="218">
        <f>IFERROR(VLOOKUP($C20,'Proposed Rates'!$B:$J,X$11,FALSE),0)</f>
        <v>0</v>
      </c>
      <c r="Y20" s="202">
        <f t="shared" si="11"/>
        <v>5000</v>
      </c>
      <c r="Z20" s="204">
        <f t="shared" si="12"/>
        <v>0</v>
      </c>
      <c r="AA20" s="38"/>
      <c r="AB20" s="205">
        <f t="shared" si="13"/>
        <v>0</v>
      </c>
      <c r="AC20" s="206" t="str">
        <f t="shared" si="14"/>
        <v/>
      </c>
      <c r="AD20" s="37"/>
      <c r="AE20" s="218">
        <f>IFERROR(VLOOKUP($C20,'Proposed Rates'!$B:$J,AE$11,FALSE),0)</f>
        <v>0</v>
      </c>
      <c r="AF20" s="202">
        <f t="shared" si="15"/>
        <v>5000</v>
      </c>
      <c r="AG20" s="204">
        <f t="shared" si="16"/>
        <v>0</v>
      </c>
      <c r="AH20" s="38"/>
      <c r="AI20" s="205">
        <f t="shared" si="17"/>
        <v>0</v>
      </c>
      <c r="AJ20" s="206" t="str">
        <f t="shared" si="18"/>
        <v/>
      </c>
      <c r="AK20" s="37"/>
      <c r="AL20" s="218">
        <f>IFERROR(VLOOKUP($C20,'Proposed Rates'!$B:$J,AL$11,FALSE),0)</f>
        <v>0</v>
      </c>
      <c r="AM20" s="202">
        <f t="shared" si="19"/>
        <v>5000</v>
      </c>
      <c r="AN20" s="204">
        <f t="shared" si="24"/>
        <v>0</v>
      </c>
      <c r="AO20" s="38"/>
      <c r="AP20" s="205">
        <f t="shared" si="21"/>
        <v>0</v>
      </c>
      <c r="AQ20" s="206" t="str">
        <f t="shared" si="22"/>
        <v/>
      </c>
      <c r="AR20" s="207"/>
    </row>
    <row r="21" spans="1:44" ht="12" customHeight="1" x14ac:dyDescent="0.2">
      <c r="A21" s="37"/>
      <c r="B21" s="139" t="s">
        <v>179</v>
      </c>
      <c r="C21" s="199" t="str">
        <f t="shared" si="0"/>
        <v>General Service &lt; 50 kW.LRAM Rate Rider</v>
      </c>
      <c r="D21" s="200" t="s">
        <v>246</v>
      </c>
      <c r="E21" s="139"/>
      <c r="F21" s="218">
        <f>'Proposed Rates'!E78+'Proposed Rates'!E91</f>
        <v>6.9999999999999999E-4</v>
      </c>
      <c r="G21" s="202">
        <f t="shared" si="1"/>
        <v>5000</v>
      </c>
      <c r="H21" s="204">
        <f t="shared" si="2"/>
        <v>3.5</v>
      </c>
      <c r="I21" s="38"/>
      <c r="J21" s="218">
        <f>'Proposed Rates'!F78+'Proposed Rates'!F91</f>
        <v>4.0000000000000002E-4</v>
      </c>
      <c r="K21" s="202">
        <f t="shared" si="3"/>
        <v>5000</v>
      </c>
      <c r="L21" s="204">
        <f t="shared" si="4"/>
        <v>2</v>
      </c>
      <c r="M21" s="38"/>
      <c r="N21" s="205">
        <f t="shared" si="5"/>
        <v>-1.5</v>
      </c>
      <c r="O21" s="206">
        <f t="shared" si="6"/>
        <v>-0.42857142857142855</v>
      </c>
      <c r="P21" s="37"/>
      <c r="Q21" s="218">
        <f>'Proposed Rates'!G78+'Proposed Rates'!G91</f>
        <v>0</v>
      </c>
      <c r="R21" s="202">
        <f t="shared" si="7"/>
        <v>5000</v>
      </c>
      <c r="S21" s="204">
        <f t="shared" si="8"/>
        <v>0</v>
      </c>
      <c r="T21" s="38"/>
      <c r="U21" s="205">
        <f t="shared" si="9"/>
        <v>-2</v>
      </c>
      <c r="V21" s="206">
        <f t="shared" si="10"/>
        <v>-1</v>
      </c>
      <c r="W21" s="37"/>
      <c r="X21" s="218">
        <f>IFERROR(VLOOKUP($C21,'Proposed Rates'!$B:$J,X$11,FALSE),0)</f>
        <v>0</v>
      </c>
      <c r="Y21" s="202">
        <f t="shared" si="11"/>
        <v>5000</v>
      </c>
      <c r="Z21" s="204">
        <f t="shared" si="12"/>
        <v>0</v>
      </c>
      <c r="AA21" s="38"/>
      <c r="AB21" s="205">
        <f t="shared" si="13"/>
        <v>0</v>
      </c>
      <c r="AC21" s="206" t="str">
        <f t="shared" si="14"/>
        <v/>
      </c>
      <c r="AD21" s="37"/>
      <c r="AE21" s="218">
        <f>IFERROR(VLOOKUP($C21,'Proposed Rates'!$B:$J,AE$11,FALSE),0)</f>
        <v>0</v>
      </c>
      <c r="AF21" s="202">
        <f t="shared" si="15"/>
        <v>5000</v>
      </c>
      <c r="AG21" s="204">
        <f t="shared" si="16"/>
        <v>0</v>
      </c>
      <c r="AH21" s="38"/>
      <c r="AI21" s="205">
        <f t="shared" si="17"/>
        <v>0</v>
      </c>
      <c r="AJ21" s="206" t="str">
        <f t="shared" si="18"/>
        <v/>
      </c>
      <c r="AK21" s="37"/>
      <c r="AL21" s="218">
        <f>IFERROR(VLOOKUP($C21,'Proposed Rates'!$B:$J,AL$11,FALSE),0)</f>
        <v>0</v>
      </c>
      <c r="AM21" s="202">
        <f t="shared" si="19"/>
        <v>5000</v>
      </c>
      <c r="AN21" s="204">
        <f t="shared" si="24"/>
        <v>0</v>
      </c>
      <c r="AO21" s="38"/>
      <c r="AP21" s="205">
        <f t="shared" si="21"/>
        <v>0</v>
      </c>
      <c r="AQ21" s="206" t="str">
        <f t="shared" si="22"/>
        <v/>
      </c>
      <c r="AR21" s="207"/>
    </row>
    <row r="22" spans="1:44" ht="12" customHeight="1" x14ac:dyDescent="0.2">
      <c r="A22" s="37"/>
      <c r="B22" s="208" t="s">
        <v>175</v>
      </c>
      <c r="C22" s="199" t="str">
        <f t="shared" si="0"/>
        <v>General Service &lt; 50 kW.Deferral/Variance Account Disposition Rate Rider Group 2</v>
      </c>
      <c r="D22" s="200" t="s">
        <v>246</v>
      </c>
      <c r="E22" s="139"/>
      <c r="F22" s="218">
        <f>IFERROR(VLOOKUP($C22,'Proposed Rates'!$B:$J,F$11,FALSE),0)</f>
        <v>0</v>
      </c>
      <c r="G22" s="202">
        <f t="shared" si="1"/>
        <v>5000</v>
      </c>
      <c r="H22" s="204">
        <f t="shared" si="2"/>
        <v>0</v>
      </c>
      <c r="I22" s="38"/>
      <c r="J22" s="218">
        <f>IFERROR(VLOOKUP($C22,'Proposed Rates'!$B:$J,J$11,FALSE),0)</f>
        <v>-5.9999999999999995E-4</v>
      </c>
      <c r="K22" s="202">
        <f t="shared" si="3"/>
        <v>5000</v>
      </c>
      <c r="L22" s="204">
        <f t="shared" si="4"/>
        <v>-2.9999999999999996</v>
      </c>
      <c r="M22" s="38"/>
      <c r="N22" s="205">
        <f t="shared" si="5"/>
        <v>-2.9999999999999996</v>
      </c>
      <c r="O22" s="206" t="str">
        <f t="shared" si="6"/>
        <v/>
      </c>
      <c r="P22" s="37"/>
      <c r="Q22" s="218">
        <f>IFERROR(VLOOKUP($C22,'Proposed Rates'!$B:$J,Q$11,FALSE),0)</f>
        <v>0</v>
      </c>
      <c r="R22" s="202">
        <f t="shared" si="7"/>
        <v>5000</v>
      </c>
      <c r="S22" s="204">
        <f t="shared" si="8"/>
        <v>0</v>
      </c>
      <c r="T22" s="38"/>
      <c r="U22" s="205">
        <f t="shared" si="9"/>
        <v>2.9999999999999996</v>
      </c>
      <c r="V22" s="206">
        <f t="shared" si="10"/>
        <v>-1</v>
      </c>
      <c r="W22" s="37"/>
      <c r="X22" s="218">
        <f>IFERROR(VLOOKUP($C22,'Proposed Rates'!$B:$J,X$11,FALSE),0)</f>
        <v>0</v>
      </c>
      <c r="Y22" s="202">
        <f t="shared" si="11"/>
        <v>5000</v>
      </c>
      <c r="Z22" s="204">
        <f t="shared" si="12"/>
        <v>0</v>
      </c>
      <c r="AA22" s="38"/>
      <c r="AB22" s="205">
        <f t="shared" si="13"/>
        <v>0</v>
      </c>
      <c r="AC22" s="206" t="str">
        <f t="shared" si="14"/>
        <v/>
      </c>
      <c r="AD22" s="37"/>
      <c r="AE22" s="218">
        <f>IFERROR(VLOOKUP($C22,'Proposed Rates'!$B:$J,AE$11,FALSE),0)</f>
        <v>0</v>
      </c>
      <c r="AF22" s="202">
        <f t="shared" si="15"/>
        <v>5000</v>
      </c>
      <c r="AG22" s="204">
        <f t="shared" si="16"/>
        <v>0</v>
      </c>
      <c r="AH22" s="38"/>
      <c r="AI22" s="205">
        <f t="shared" si="17"/>
        <v>0</v>
      </c>
      <c r="AJ22" s="206" t="str">
        <f t="shared" si="18"/>
        <v/>
      </c>
      <c r="AK22" s="37"/>
      <c r="AL22" s="218">
        <f>IFERROR(VLOOKUP($C22,'Proposed Rates'!$B:$J,AL$11,FALSE),0)</f>
        <v>0</v>
      </c>
      <c r="AM22" s="202">
        <f t="shared" si="19"/>
        <v>5000</v>
      </c>
      <c r="AN22" s="204">
        <f t="shared" si="24"/>
        <v>0</v>
      </c>
      <c r="AO22" s="38"/>
      <c r="AP22" s="205">
        <f t="shared" si="21"/>
        <v>0</v>
      </c>
      <c r="AQ22" s="206" t="str">
        <f t="shared" si="22"/>
        <v/>
      </c>
      <c r="AR22" s="207"/>
    </row>
    <row r="23" spans="1:44" ht="12" customHeight="1" x14ac:dyDescent="0.2">
      <c r="A23" s="37"/>
      <c r="B23" s="208"/>
      <c r="C23" s="199" t="str">
        <f t="shared" si="0"/>
        <v>General Service &lt; 50 kW.</v>
      </c>
      <c r="D23" s="200"/>
      <c r="E23" s="139"/>
      <c r="F23" s="218">
        <f>IFERROR(VLOOKUP($C23,'Proposed Rates'!$B:$J,F$11,FALSE),0)</f>
        <v>0</v>
      </c>
      <c r="G23" s="202">
        <f t="shared" si="1"/>
        <v>0</v>
      </c>
      <c r="H23" s="204">
        <f t="shared" si="2"/>
        <v>0</v>
      </c>
      <c r="I23" s="38"/>
      <c r="J23" s="218">
        <f>IFERROR(VLOOKUP($C23,'Proposed Rates'!$B:$J,J$11,FALSE),0)</f>
        <v>0</v>
      </c>
      <c r="K23" s="202">
        <f t="shared" si="3"/>
        <v>0</v>
      </c>
      <c r="L23" s="204">
        <f t="shared" si="4"/>
        <v>0</v>
      </c>
      <c r="M23" s="38"/>
      <c r="N23" s="205">
        <f t="shared" si="5"/>
        <v>0</v>
      </c>
      <c r="O23" s="206" t="str">
        <f t="shared" si="6"/>
        <v/>
      </c>
      <c r="P23" s="37"/>
      <c r="Q23" s="218">
        <f>IFERROR(VLOOKUP($C23,'Proposed Rates'!$B:$J,Q$11,FALSE),0)</f>
        <v>0</v>
      </c>
      <c r="R23" s="202">
        <f t="shared" si="7"/>
        <v>0</v>
      </c>
      <c r="S23" s="204">
        <f t="shared" si="8"/>
        <v>0</v>
      </c>
      <c r="T23" s="38"/>
      <c r="U23" s="205">
        <f t="shared" si="9"/>
        <v>0</v>
      </c>
      <c r="V23" s="206" t="str">
        <f t="shared" si="10"/>
        <v/>
      </c>
      <c r="W23" s="37"/>
      <c r="X23" s="218">
        <f>IFERROR(VLOOKUP($C23,'Proposed Rates'!$B:$J,X$11,FALSE),0)</f>
        <v>0</v>
      </c>
      <c r="Y23" s="202">
        <f t="shared" si="11"/>
        <v>0</v>
      </c>
      <c r="Z23" s="204">
        <f t="shared" si="12"/>
        <v>0</v>
      </c>
      <c r="AA23" s="38"/>
      <c r="AB23" s="205">
        <f t="shared" si="13"/>
        <v>0</v>
      </c>
      <c r="AC23" s="206" t="str">
        <f t="shared" si="14"/>
        <v/>
      </c>
      <c r="AD23" s="37"/>
      <c r="AE23" s="218">
        <f>IFERROR(VLOOKUP($C23,'Proposed Rates'!$B:$J,AE$11,FALSE),0)</f>
        <v>0</v>
      </c>
      <c r="AF23" s="202">
        <f t="shared" si="15"/>
        <v>0</v>
      </c>
      <c r="AG23" s="204">
        <f t="shared" si="16"/>
        <v>0</v>
      </c>
      <c r="AH23" s="38"/>
      <c r="AI23" s="205">
        <f t="shared" si="17"/>
        <v>0</v>
      </c>
      <c r="AJ23" s="206" t="str">
        <f t="shared" si="18"/>
        <v/>
      </c>
      <c r="AK23" s="37"/>
      <c r="AL23" s="218">
        <f>IFERROR(VLOOKUP($C23,'Proposed Rates'!$B:$J,AL$11,FALSE),0)</f>
        <v>0</v>
      </c>
      <c r="AM23" s="202">
        <f t="shared" si="19"/>
        <v>0</v>
      </c>
      <c r="AN23" s="204">
        <f t="shared" si="24"/>
        <v>0</v>
      </c>
      <c r="AO23" s="38"/>
      <c r="AP23" s="205">
        <f t="shared" si="21"/>
        <v>0</v>
      </c>
      <c r="AQ23" s="206" t="str">
        <f t="shared" si="22"/>
        <v/>
      </c>
      <c r="AR23" s="207"/>
    </row>
    <row r="24" spans="1:44" ht="12" customHeight="1" x14ac:dyDescent="0.2">
      <c r="A24" s="37"/>
      <c r="B24" s="208"/>
      <c r="C24" s="199" t="str">
        <f t="shared" si="0"/>
        <v>General Service &lt; 50 kW.</v>
      </c>
      <c r="D24" s="200"/>
      <c r="E24" s="139"/>
      <c r="F24" s="218">
        <f>IFERROR(VLOOKUP($C24,'Proposed Rates'!$B:$J,F$11,FALSE),0)</f>
        <v>0</v>
      </c>
      <c r="G24" s="202">
        <f t="shared" si="1"/>
        <v>0</v>
      </c>
      <c r="H24" s="204">
        <f t="shared" si="2"/>
        <v>0</v>
      </c>
      <c r="I24" s="38"/>
      <c r="J24" s="218">
        <f>IFERROR(VLOOKUP($C24,'Proposed Rates'!$B:$J,J$11,FALSE),0)</f>
        <v>0</v>
      </c>
      <c r="K24" s="202">
        <f t="shared" si="3"/>
        <v>0</v>
      </c>
      <c r="L24" s="204">
        <f t="shared" si="4"/>
        <v>0</v>
      </c>
      <c r="M24" s="38"/>
      <c r="N24" s="205">
        <f t="shared" si="5"/>
        <v>0</v>
      </c>
      <c r="O24" s="206" t="str">
        <f t="shared" si="6"/>
        <v/>
      </c>
      <c r="P24" s="37"/>
      <c r="Q24" s="218">
        <f>IFERROR(VLOOKUP($C24,'Proposed Rates'!$B:$J,Q$11,FALSE),0)</f>
        <v>0</v>
      </c>
      <c r="R24" s="202">
        <f t="shared" si="7"/>
        <v>0</v>
      </c>
      <c r="S24" s="204">
        <f t="shared" si="8"/>
        <v>0</v>
      </c>
      <c r="T24" s="38"/>
      <c r="U24" s="205">
        <f t="shared" si="9"/>
        <v>0</v>
      </c>
      <c r="V24" s="206" t="str">
        <f t="shared" si="10"/>
        <v/>
      </c>
      <c r="W24" s="37"/>
      <c r="X24" s="218">
        <f>IFERROR(VLOOKUP($C24,'Proposed Rates'!$B:$J,X$11,FALSE),0)</f>
        <v>0</v>
      </c>
      <c r="Y24" s="202">
        <f t="shared" si="11"/>
        <v>0</v>
      </c>
      <c r="Z24" s="204">
        <f t="shared" si="12"/>
        <v>0</v>
      </c>
      <c r="AA24" s="38"/>
      <c r="AB24" s="205">
        <f t="shared" si="13"/>
        <v>0</v>
      </c>
      <c r="AC24" s="206" t="str">
        <f t="shared" si="14"/>
        <v/>
      </c>
      <c r="AD24" s="37"/>
      <c r="AE24" s="218">
        <f>IFERROR(VLOOKUP($C24,'Proposed Rates'!$B:$J,AE$11,FALSE),0)</f>
        <v>0</v>
      </c>
      <c r="AF24" s="202">
        <f t="shared" si="15"/>
        <v>0</v>
      </c>
      <c r="AG24" s="204">
        <f t="shared" si="16"/>
        <v>0</v>
      </c>
      <c r="AH24" s="38"/>
      <c r="AI24" s="205">
        <f t="shared" si="17"/>
        <v>0</v>
      </c>
      <c r="AJ24" s="206" t="str">
        <f t="shared" si="18"/>
        <v/>
      </c>
      <c r="AK24" s="37"/>
      <c r="AL24" s="218">
        <f>IFERROR(VLOOKUP($C24,'Proposed Rates'!$B:$J,AL$11,FALSE),0)</f>
        <v>0</v>
      </c>
      <c r="AM24" s="202">
        <f t="shared" si="19"/>
        <v>0</v>
      </c>
      <c r="AN24" s="204">
        <f t="shared" si="24"/>
        <v>0</v>
      </c>
      <c r="AO24" s="38"/>
      <c r="AP24" s="205">
        <f t="shared" si="21"/>
        <v>0</v>
      </c>
      <c r="AQ24" s="206" t="str">
        <f t="shared" si="22"/>
        <v/>
      </c>
      <c r="AR24" s="207"/>
    </row>
    <row r="25" spans="1:44" ht="12" customHeight="1" x14ac:dyDescent="0.2">
      <c r="A25" s="37"/>
      <c r="B25" s="208"/>
      <c r="C25" s="199" t="str">
        <f t="shared" si="0"/>
        <v>General Service &lt; 50 kW.</v>
      </c>
      <c r="D25" s="200"/>
      <c r="E25" s="139"/>
      <c r="F25" s="218">
        <f>IFERROR(VLOOKUP($C25,'Proposed Rates'!$B:$J,F$11,FALSE),0)</f>
        <v>0</v>
      </c>
      <c r="G25" s="202">
        <f t="shared" si="1"/>
        <v>0</v>
      </c>
      <c r="H25" s="204">
        <f t="shared" si="2"/>
        <v>0</v>
      </c>
      <c r="I25" s="38"/>
      <c r="J25" s="218">
        <f>IFERROR(VLOOKUP($C25,'Proposed Rates'!$B:$J,J$11,FALSE),0)</f>
        <v>0</v>
      </c>
      <c r="K25" s="202">
        <f t="shared" si="3"/>
        <v>0</v>
      </c>
      <c r="L25" s="204">
        <f t="shared" si="4"/>
        <v>0</v>
      </c>
      <c r="M25" s="38"/>
      <c r="N25" s="205">
        <f t="shared" si="5"/>
        <v>0</v>
      </c>
      <c r="O25" s="206" t="str">
        <f t="shared" si="6"/>
        <v/>
      </c>
      <c r="P25" s="37"/>
      <c r="Q25" s="218">
        <f>IFERROR(VLOOKUP($C25,'Proposed Rates'!$B:$J,Q$11,FALSE),0)</f>
        <v>0</v>
      </c>
      <c r="R25" s="202">
        <f t="shared" si="7"/>
        <v>0</v>
      </c>
      <c r="S25" s="204">
        <f t="shared" si="8"/>
        <v>0</v>
      </c>
      <c r="T25" s="38"/>
      <c r="U25" s="205">
        <f t="shared" si="9"/>
        <v>0</v>
      </c>
      <c r="V25" s="206" t="str">
        <f t="shared" si="10"/>
        <v/>
      </c>
      <c r="W25" s="37"/>
      <c r="X25" s="218">
        <f>IFERROR(VLOOKUP($C25,'Proposed Rates'!$B:$J,X$11,FALSE),0)</f>
        <v>0</v>
      </c>
      <c r="Y25" s="202">
        <f t="shared" si="11"/>
        <v>0</v>
      </c>
      <c r="Z25" s="204">
        <f t="shared" si="12"/>
        <v>0</v>
      </c>
      <c r="AA25" s="38"/>
      <c r="AB25" s="205">
        <f t="shared" si="13"/>
        <v>0</v>
      </c>
      <c r="AC25" s="206" t="str">
        <f t="shared" si="14"/>
        <v/>
      </c>
      <c r="AD25" s="37"/>
      <c r="AE25" s="218">
        <f>IFERROR(VLOOKUP($C25,'Proposed Rates'!$B:$J,AE$11,FALSE),0)</f>
        <v>0</v>
      </c>
      <c r="AF25" s="202">
        <f t="shared" si="15"/>
        <v>0</v>
      </c>
      <c r="AG25" s="204">
        <f t="shared" si="16"/>
        <v>0</v>
      </c>
      <c r="AH25" s="38"/>
      <c r="AI25" s="205">
        <f t="shared" si="17"/>
        <v>0</v>
      </c>
      <c r="AJ25" s="206" t="str">
        <f t="shared" si="18"/>
        <v/>
      </c>
      <c r="AK25" s="37"/>
      <c r="AL25" s="218">
        <f>IFERROR(VLOOKUP($C25,'Proposed Rates'!$B:$J,AL$11,FALSE),0)</f>
        <v>0</v>
      </c>
      <c r="AM25" s="202">
        <f t="shared" si="19"/>
        <v>0</v>
      </c>
      <c r="AN25" s="204">
        <f t="shared" si="24"/>
        <v>0</v>
      </c>
      <c r="AO25" s="38"/>
      <c r="AP25" s="205">
        <f t="shared" si="21"/>
        <v>0</v>
      </c>
      <c r="AQ25" s="206" t="str">
        <f t="shared" si="22"/>
        <v/>
      </c>
      <c r="AR25" s="207"/>
    </row>
    <row r="26" spans="1:44" ht="12" customHeight="1" x14ac:dyDescent="0.2">
      <c r="A26" s="37"/>
      <c r="B26" s="208"/>
      <c r="C26" s="199" t="str">
        <f t="shared" si="0"/>
        <v>General Service &lt; 50 kW.</v>
      </c>
      <c r="D26" s="200"/>
      <c r="E26" s="139"/>
      <c r="F26" s="218">
        <f>IFERROR(VLOOKUP($C26,'Proposed Rates'!$B:$J,F$11,FALSE),0)</f>
        <v>0</v>
      </c>
      <c r="G26" s="202">
        <f t="shared" si="1"/>
        <v>0</v>
      </c>
      <c r="H26" s="204">
        <f t="shared" si="2"/>
        <v>0</v>
      </c>
      <c r="I26" s="38"/>
      <c r="J26" s="218">
        <f>IFERROR(VLOOKUP($C26,'Proposed Rates'!$B:$J,J$11,FALSE),0)</f>
        <v>0</v>
      </c>
      <c r="K26" s="202">
        <f t="shared" si="3"/>
        <v>0</v>
      </c>
      <c r="L26" s="204">
        <f t="shared" si="4"/>
        <v>0</v>
      </c>
      <c r="M26" s="38"/>
      <c r="N26" s="205">
        <f t="shared" si="5"/>
        <v>0</v>
      </c>
      <c r="O26" s="206" t="str">
        <f t="shared" si="6"/>
        <v/>
      </c>
      <c r="P26" s="37"/>
      <c r="Q26" s="218">
        <f>IFERROR(VLOOKUP($C26,'Proposed Rates'!$B:$J,Q$11,FALSE),0)</f>
        <v>0</v>
      </c>
      <c r="R26" s="202">
        <f t="shared" si="7"/>
        <v>0</v>
      </c>
      <c r="S26" s="204">
        <f t="shared" si="8"/>
        <v>0</v>
      </c>
      <c r="T26" s="38"/>
      <c r="U26" s="205">
        <f t="shared" si="9"/>
        <v>0</v>
      </c>
      <c r="V26" s="206" t="str">
        <f t="shared" si="10"/>
        <v/>
      </c>
      <c r="W26" s="37"/>
      <c r="X26" s="218">
        <f>IFERROR(VLOOKUP($C26,'Proposed Rates'!$B:$J,X$11,FALSE),0)</f>
        <v>0</v>
      </c>
      <c r="Y26" s="202">
        <f t="shared" si="11"/>
        <v>0</v>
      </c>
      <c r="Z26" s="204">
        <f t="shared" si="12"/>
        <v>0</v>
      </c>
      <c r="AA26" s="38"/>
      <c r="AB26" s="205">
        <f t="shared" si="13"/>
        <v>0</v>
      </c>
      <c r="AC26" s="206" t="str">
        <f t="shared" si="14"/>
        <v/>
      </c>
      <c r="AD26" s="37"/>
      <c r="AE26" s="218">
        <f>IFERROR(VLOOKUP($C26,'Proposed Rates'!$B:$J,AE$11,FALSE),0)</f>
        <v>0</v>
      </c>
      <c r="AF26" s="202">
        <f t="shared" si="15"/>
        <v>0</v>
      </c>
      <c r="AG26" s="204">
        <f t="shared" si="16"/>
        <v>0</v>
      </c>
      <c r="AH26" s="38"/>
      <c r="AI26" s="205">
        <f t="shared" si="17"/>
        <v>0</v>
      </c>
      <c r="AJ26" s="206" t="str">
        <f t="shared" si="18"/>
        <v/>
      </c>
      <c r="AK26" s="37"/>
      <c r="AL26" s="218">
        <f>IFERROR(VLOOKUP($C26,'Proposed Rates'!$B:$J,AL$11,FALSE),0)</f>
        <v>0</v>
      </c>
      <c r="AM26" s="202">
        <f t="shared" si="19"/>
        <v>0</v>
      </c>
      <c r="AN26" s="204">
        <f t="shared" si="24"/>
        <v>0</v>
      </c>
      <c r="AO26" s="38"/>
      <c r="AP26" s="205">
        <f t="shared" si="21"/>
        <v>0</v>
      </c>
      <c r="AQ26" s="206" t="str">
        <f t="shared" si="22"/>
        <v/>
      </c>
      <c r="AR26" s="207"/>
    </row>
    <row r="27" spans="1:44" ht="12" customHeight="1" x14ac:dyDescent="0.2">
      <c r="A27" s="37"/>
      <c r="B27" s="208"/>
      <c r="C27" s="199" t="str">
        <f t="shared" si="0"/>
        <v>General Service &lt; 50 kW.</v>
      </c>
      <c r="D27" s="200"/>
      <c r="E27" s="139"/>
      <c r="F27" s="218">
        <f>IFERROR(VLOOKUP($C27,'Proposed Rates'!$B:$J,F$11,FALSE),0)</f>
        <v>0</v>
      </c>
      <c r="G27" s="202">
        <f t="shared" si="1"/>
        <v>0</v>
      </c>
      <c r="H27" s="204">
        <f t="shared" si="2"/>
        <v>0</v>
      </c>
      <c r="I27" s="38"/>
      <c r="J27" s="218">
        <f>IFERROR(VLOOKUP($C27,'Proposed Rates'!$B:$J,J$11,FALSE),0)</f>
        <v>0</v>
      </c>
      <c r="K27" s="202">
        <f t="shared" si="3"/>
        <v>0</v>
      </c>
      <c r="L27" s="204">
        <f t="shared" si="4"/>
        <v>0</v>
      </c>
      <c r="M27" s="38"/>
      <c r="N27" s="205">
        <f t="shared" si="5"/>
        <v>0</v>
      </c>
      <c r="O27" s="206" t="str">
        <f t="shared" si="6"/>
        <v/>
      </c>
      <c r="P27" s="37"/>
      <c r="Q27" s="218">
        <f>IFERROR(VLOOKUP($C27,'Proposed Rates'!$B:$J,Q$11,FALSE),0)</f>
        <v>0</v>
      </c>
      <c r="R27" s="202">
        <f t="shared" si="7"/>
        <v>0</v>
      </c>
      <c r="S27" s="204">
        <f t="shared" si="8"/>
        <v>0</v>
      </c>
      <c r="T27" s="38"/>
      <c r="U27" s="205">
        <f t="shared" si="9"/>
        <v>0</v>
      </c>
      <c r="V27" s="206" t="str">
        <f t="shared" si="10"/>
        <v/>
      </c>
      <c r="W27" s="37"/>
      <c r="X27" s="218">
        <f>IFERROR(VLOOKUP($C27,'Proposed Rates'!$B:$J,X$11,FALSE),0)</f>
        <v>0</v>
      </c>
      <c r="Y27" s="202">
        <f t="shared" si="11"/>
        <v>0</v>
      </c>
      <c r="Z27" s="204">
        <f t="shared" si="12"/>
        <v>0</v>
      </c>
      <c r="AA27" s="38"/>
      <c r="AB27" s="205">
        <f t="shared" si="13"/>
        <v>0</v>
      </c>
      <c r="AC27" s="206" t="str">
        <f t="shared" si="14"/>
        <v/>
      </c>
      <c r="AD27" s="37"/>
      <c r="AE27" s="218">
        <f>IFERROR(VLOOKUP($C27,'Proposed Rates'!$B:$J,AE$11,FALSE),0)</f>
        <v>0</v>
      </c>
      <c r="AF27" s="202">
        <f t="shared" si="15"/>
        <v>0</v>
      </c>
      <c r="AG27" s="204">
        <f t="shared" si="16"/>
        <v>0</v>
      </c>
      <c r="AH27" s="38"/>
      <c r="AI27" s="205">
        <f t="shared" si="17"/>
        <v>0</v>
      </c>
      <c r="AJ27" s="206" t="str">
        <f t="shared" si="18"/>
        <v/>
      </c>
      <c r="AK27" s="37"/>
      <c r="AL27" s="218">
        <f>IFERROR(VLOOKUP($C27,'Proposed Rates'!$B:$J,AL$11,FALSE),0)</f>
        <v>0</v>
      </c>
      <c r="AM27" s="202">
        <f t="shared" si="19"/>
        <v>0</v>
      </c>
      <c r="AN27" s="204">
        <f t="shared" si="24"/>
        <v>0</v>
      </c>
      <c r="AO27" s="38"/>
      <c r="AP27" s="205">
        <f t="shared" si="21"/>
        <v>0</v>
      </c>
      <c r="AQ27" s="206" t="str">
        <f t="shared" si="22"/>
        <v/>
      </c>
      <c r="AR27" s="207"/>
    </row>
    <row r="28" spans="1:44" ht="12" customHeight="1" x14ac:dyDescent="0.2">
      <c r="A28" s="37"/>
      <c r="B28" s="208"/>
      <c r="C28" s="199" t="str">
        <f t="shared" si="0"/>
        <v>General Service &lt; 50 kW.</v>
      </c>
      <c r="D28" s="200"/>
      <c r="E28" s="139"/>
      <c r="F28" s="218">
        <f>IFERROR(VLOOKUP($C28,'Proposed Rates'!$B:$J,F$11,FALSE),0)</f>
        <v>0</v>
      </c>
      <c r="G28" s="202">
        <f t="shared" si="1"/>
        <v>0</v>
      </c>
      <c r="H28" s="204">
        <f t="shared" si="2"/>
        <v>0</v>
      </c>
      <c r="I28" s="38"/>
      <c r="J28" s="218">
        <f>IFERROR(VLOOKUP($C28,'Proposed Rates'!$B:$J,J$11,FALSE),0)</f>
        <v>0</v>
      </c>
      <c r="K28" s="202">
        <f t="shared" si="3"/>
        <v>0</v>
      </c>
      <c r="L28" s="204">
        <f t="shared" si="4"/>
        <v>0</v>
      </c>
      <c r="M28" s="38"/>
      <c r="N28" s="205">
        <f t="shared" si="5"/>
        <v>0</v>
      </c>
      <c r="O28" s="206" t="str">
        <f t="shared" si="6"/>
        <v/>
      </c>
      <c r="P28" s="37"/>
      <c r="Q28" s="218">
        <f>IFERROR(VLOOKUP($C28,'Proposed Rates'!$B:$J,Q$11,FALSE),0)</f>
        <v>0</v>
      </c>
      <c r="R28" s="202">
        <f t="shared" si="7"/>
        <v>0</v>
      </c>
      <c r="S28" s="204">
        <f t="shared" si="8"/>
        <v>0</v>
      </c>
      <c r="T28" s="38"/>
      <c r="U28" s="205">
        <f t="shared" si="9"/>
        <v>0</v>
      </c>
      <c r="V28" s="206" t="str">
        <f t="shared" si="10"/>
        <v/>
      </c>
      <c r="W28" s="37"/>
      <c r="X28" s="218">
        <f>IFERROR(VLOOKUP($C28,'Proposed Rates'!$B:$J,X$11,FALSE),0)</f>
        <v>0</v>
      </c>
      <c r="Y28" s="202">
        <f t="shared" si="11"/>
        <v>0</v>
      </c>
      <c r="Z28" s="204">
        <f t="shared" si="12"/>
        <v>0</v>
      </c>
      <c r="AA28" s="38"/>
      <c r="AB28" s="205">
        <f t="shared" si="13"/>
        <v>0</v>
      </c>
      <c r="AC28" s="206" t="str">
        <f t="shared" si="14"/>
        <v/>
      </c>
      <c r="AD28" s="37"/>
      <c r="AE28" s="218">
        <f>IFERROR(VLOOKUP($C28,'Proposed Rates'!$B:$J,AE$11,FALSE),0)</f>
        <v>0</v>
      </c>
      <c r="AF28" s="202">
        <f t="shared" si="15"/>
        <v>0</v>
      </c>
      <c r="AG28" s="204">
        <f t="shared" si="16"/>
        <v>0</v>
      </c>
      <c r="AH28" s="38"/>
      <c r="AI28" s="205">
        <f t="shared" si="17"/>
        <v>0</v>
      </c>
      <c r="AJ28" s="206" t="str">
        <f t="shared" si="18"/>
        <v/>
      </c>
      <c r="AK28" s="37"/>
      <c r="AL28" s="218">
        <f>IFERROR(VLOOKUP($C28,'Proposed Rates'!$B:$J,AL$11,FALSE),0)</f>
        <v>0</v>
      </c>
      <c r="AM28" s="202">
        <f t="shared" si="19"/>
        <v>0</v>
      </c>
      <c r="AN28" s="204">
        <f t="shared" si="24"/>
        <v>0</v>
      </c>
      <c r="AO28" s="38"/>
      <c r="AP28" s="205">
        <f t="shared" si="21"/>
        <v>0</v>
      </c>
      <c r="AQ28" s="206" t="str">
        <f t="shared" si="22"/>
        <v/>
      </c>
      <c r="AR28" s="207"/>
    </row>
    <row r="29" spans="1:44" ht="12" customHeight="1" x14ac:dyDescent="0.2">
      <c r="A29" s="125"/>
      <c r="B29" s="209" t="s">
        <v>248</v>
      </c>
      <c r="C29" s="210"/>
      <c r="D29" s="210"/>
      <c r="E29" s="210"/>
      <c r="F29" s="211"/>
      <c r="G29" s="304"/>
      <c r="H29" s="213">
        <f>SUM(H15:H28)</f>
        <v>179.53</v>
      </c>
      <c r="I29" s="214"/>
      <c r="J29" s="211"/>
      <c r="K29" s="304"/>
      <c r="L29" s="213">
        <f>SUM(L15:L28)</f>
        <v>209.1</v>
      </c>
      <c r="M29" s="214"/>
      <c r="N29" s="215">
        <f t="shared" si="5"/>
        <v>29.569999999999993</v>
      </c>
      <c r="O29" s="216">
        <f t="shared" si="6"/>
        <v>0.16470784827048401</v>
      </c>
      <c r="P29" s="125"/>
      <c r="Q29" s="211"/>
      <c r="R29" s="304"/>
      <c r="S29" s="213">
        <f>SUM(S15:S28)</f>
        <v>226.82</v>
      </c>
      <c r="T29" s="214"/>
      <c r="U29" s="215">
        <f t="shared" si="9"/>
        <v>17.72</v>
      </c>
      <c r="V29" s="216">
        <f t="shared" si="10"/>
        <v>8.4744141559062652E-2</v>
      </c>
      <c r="W29" s="125"/>
      <c r="X29" s="211"/>
      <c r="Y29" s="304"/>
      <c r="Z29" s="213">
        <f>SUM(Z15:Z28)</f>
        <v>242.42000000000002</v>
      </c>
      <c r="AA29" s="214"/>
      <c r="AB29" s="215">
        <f t="shared" si="13"/>
        <v>15.600000000000023</v>
      </c>
      <c r="AC29" s="216">
        <f t="shared" si="14"/>
        <v>6.8777003791552882E-2</v>
      </c>
      <c r="AD29" s="125"/>
      <c r="AE29" s="211"/>
      <c r="AF29" s="304"/>
      <c r="AG29" s="213">
        <f>SUM(AG15:AG28)</f>
        <v>256.24</v>
      </c>
      <c r="AH29" s="214"/>
      <c r="AI29" s="215">
        <f t="shared" si="17"/>
        <v>13.819999999999993</v>
      </c>
      <c r="AJ29" s="216">
        <f t="shared" si="18"/>
        <v>5.7008497648708821E-2</v>
      </c>
      <c r="AK29" s="125"/>
      <c r="AL29" s="211"/>
      <c r="AM29" s="304"/>
      <c r="AN29" s="213">
        <f>SUM(AN15:AN28)</f>
        <v>268.34000000000003</v>
      </c>
      <c r="AO29" s="214"/>
      <c r="AP29" s="215">
        <f t="shared" si="21"/>
        <v>12.100000000000023</v>
      </c>
      <c r="AQ29" s="216">
        <f t="shared" si="22"/>
        <v>4.7221354979706615E-2</v>
      </c>
      <c r="AR29" s="217"/>
    </row>
    <row r="30" spans="1:44" ht="12" customHeight="1" x14ac:dyDescent="0.2">
      <c r="A30" s="37"/>
      <c r="B30" s="208" t="s">
        <v>172</v>
      </c>
      <c r="C30" s="199" t="str">
        <f t="shared" ref="C30:C36" si="25">D$6&amp;"."&amp;B30</f>
        <v>General Service &lt; 50 kW.DVA Disposition Rate Rider Group 1 -2025</v>
      </c>
      <c r="D30" s="200" t="s">
        <v>246</v>
      </c>
      <c r="E30" s="139"/>
      <c r="F30" s="218">
        <f>IFERROR(VLOOKUP($C30,'Proposed Rates'!$B:$J,F$11,FALSE),0)</f>
        <v>0</v>
      </c>
      <c r="G30" s="202">
        <f t="shared" ref="G30:G33" si="26">IF($D30="Monthly",1,IF($D30="per KWH",$F$10,0))</f>
        <v>5000</v>
      </c>
      <c r="H30" s="204">
        <f t="shared" ref="H30:H36" si="27">G30*F30</f>
        <v>0</v>
      </c>
      <c r="I30" s="38"/>
      <c r="J30" s="218">
        <f>IFERROR(VLOOKUP($C30,'Proposed Rates'!$B:$J,J$11,FALSE),0)</f>
        <v>0</v>
      </c>
      <c r="K30" s="202">
        <f t="shared" ref="K30:K33" si="28">IF($D30="Monthly",1,IF($D30="per KWH",$F$10,0))</f>
        <v>5000</v>
      </c>
      <c r="L30" s="204">
        <f t="shared" ref="L30:L36" si="29">K30*J30</f>
        <v>0</v>
      </c>
      <c r="M30" s="38"/>
      <c r="N30" s="205">
        <f t="shared" si="5"/>
        <v>0</v>
      </c>
      <c r="O30" s="206" t="str">
        <f t="shared" si="6"/>
        <v/>
      </c>
      <c r="P30" s="37"/>
      <c r="Q30" s="218">
        <f>IFERROR(VLOOKUP($C30,'Proposed Rates'!$B:$J,Q$11,FALSE),0)</f>
        <v>0</v>
      </c>
      <c r="R30" s="202">
        <f t="shared" ref="R30:R33" si="30">IF($D30="Monthly",1,IF($D30="per KWH",$F$10,0))</f>
        <v>5000</v>
      </c>
      <c r="S30" s="204">
        <f t="shared" ref="S30:S36" si="31">R30*Q30</f>
        <v>0</v>
      </c>
      <c r="T30" s="38"/>
      <c r="U30" s="205">
        <f t="shared" si="9"/>
        <v>0</v>
      </c>
      <c r="V30" s="206" t="str">
        <f t="shared" si="10"/>
        <v/>
      </c>
      <c r="W30" s="37"/>
      <c r="X30" s="218">
        <f>IFERROR(VLOOKUP($C30,'Proposed Rates'!$B:$J,X$11,FALSE),0)</f>
        <v>0</v>
      </c>
      <c r="Y30" s="202">
        <f t="shared" ref="Y30:Y33" si="32">IF($D30="Monthly",1,IF($D30="per KWH",$F$10,0))</f>
        <v>5000</v>
      </c>
      <c r="Z30" s="204">
        <f t="shared" ref="Z30:Z36" si="33">Y30*X30</f>
        <v>0</v>
      </c>
      <c r="AA30" s="38"/>
      <c r="AB30" s="205">
        <f t="shared" si="13"/>
        <v>0</v>
      </c>
      <c r="AC30" s="206" t="str">
        <f t="shared" si="14"/>
        <v/>
      </c>
      <c r="AD30" s="37"/>
      <c r="AE30" s="218">
        <f>IFERROR(VLOOKUP($C30,'Proposed Rates'!$B:$J,AE$11,FALSE),0)</f>
        <v>0</v>
      </c>
      <c r="AF30" s="202">
        <f t="shared" ref="AF30:AF33" si="34">IF($D30="Monthly",1,IF($D30="per KWH",$F$10,0))</f>
        <v>5000</v>
      </c>
      <c r="AG30" s="204">
        <f t="shared" ref="AG30:AG36" si="35">AF30*AE30</f>
        <v>0</v>
      </c>
      <c r="AH30" s="38"/>
      <c r="AI30" s="205">
        <f t="shared" si="17"/>
        <v>0</v>
      </c>
      <c r="AJ30" s="206" t="str">
        <f t="shared" si="18"/>
        <v/>
      </c>
      <c r="AK30" s="37"/>
      <c r="AL30" s="218">
        <f>IFERROR(VLOOKUP($C30,'Proposed Rates'!$B:$J,AL$11,FALSE),0)</f>
        <v>0</v>
      </c>
      <c r="AM30" s="202">
        <f t="shared" ref="AM30:AM33" si="36">IF($D30="Monthly",1,IF($D30="per KWH",$F$10,0))</f>
        <v>5000</v>
      </c>
      <c r="AN30" s="204">
        <f t="shared" ref="AN30:AN36" si="37">AM30*AL30</f>
        <v>0</v>
      </c>
      <c r="AO30" s="38"/>
      <c r="AP30" s="205">
        <f t="shared" si="21"/>
        <v>0</v>
      </c>
      <c r="AQ30" s="206" t="str">
        <f t="shared" si="22"/>
        <v/>
      </c>
      <c r="AR30" s="207"/>
    </row>
    <row r="31" spans="1:44" ht="12" customHeight="1" x14ac:dyDescent="0.2">
      <c r="A31" s="37"/>
      <c r="B31" s="208" t="s">
        <v>174</v>
      </c>
      <c r="C31" s="199" t="str">
        <f t="shared" si="25"/>
        <v>General Service &lt; 50 kW.DVA Disposition Rate Rider Group 1 - 2024</v>
      </c>
      <c r="D31" s="200" t="s">
        <v>246</v>
      </c>
      <c r="E31" s="139"/>
      <c r="F31" s="218">
        <f>IFERROR(VLOOKUP($C31,'Proposed Rates'!$B:$J,F$11,FALSE),0)</f>
        <v>0</v>
      </c>
      <c r="G31" s="202">
        <f t="shared" si="26"/>
        <v>5000</v>
      </c>
      <c r="H31" s="204">
        <f t="shared" si="27"/>
        <v>0</v>
      </c>
      <c r="I31" s="289"/>
      <c r="J31" s="218">
        <f>IFERROR(VLOOKUP($C31,'Proposed Rates'!$B:$J,J$11,FALSE),0)</f>
        <v>0</v>
      </c>
      <c r="K31" s="202">
        <f t="shared" si="28"/>
        <v>5000</v>
      </c>
      <c r="L31" s="204">
        <f t="shared" si="29"/>
        <v>0</v>
      </c>
      <c r="M31" s="221"/>
      <c r="N31" s="205">
        <f t="shared" si="5"/>
        <v>0</v>
      </c>
      <c r="O31" s="206" t="str">
        <f t="shared" si="6"/>
        <v/>
      </c>
      <c r="P31" s="37"/>
      <c r="Q31" s="218">
        <f>IFERROR(VLOOKUP($C31,'Proposed Rates'!$B:$J,Q$11,FALSE),0)</f>
        <v>0</v>
      </c>
      <c r="R31" s="202">
        <f t="shared" si="30"/>
        <v>5000</v>
      </c>
      <c r="S31" s="204">
        <f t="shared" si="31"/>
        <v>0</v>
      </c>
      <c r="T31" s="221"/>
      <c r="U31" s="205">
        <f t="shared" si="9"/>
        <v>0</v>
      </c>
      <c r="V31" s="206" t="str">
        <f t="shared" si="10"/>
        <v/>
      </c>
      <c r="W31" s="37"/>
      <c r="X31" s="218">
        <f>IFERROR(VLOOKUP($C31,'Proposed Rates'!$B:$J,X$11,FALSE),0)</f>
        <v>0</v>
      </c>
      <c r="Y31" s="202">
        <f t="shared" si="32"/>
        <v>5000</v>
      </c>
      <c r="Z31" s="204">
        <f t="shared" si="33"/>
        <v>0</v>
      </c>
      <c r="AA31" s="221"/>
      <c r="AB31" s="205">
        <f t="shared" si="13"/>
        <v>0</v>
      </c>
      <c r="AC31" s="206" t="str">
        <f t="shared" si="14"/>
        <v/>
      </c>
      <c r="AD31" s="37"/>
      <c r="AE31" s="218">
        <f>IFERROR(VLOOKUP($C31,'Proposed Rates'!$B:$J,AE$11,FALSE),0)</f>
        <v>0</v>
      </c>
      <c r="AF31" s="202">
        <f t="shared" si="34"/>
        <v>5000</v>
      </c>
      <c r="AG31" s="204">
        <f t="shared" si="35"/>
        <v>0</v>
      </c>
      <c r="AH31" s="221"/>
      <c r="AI31" s="205">
        <f t="shared" si="17"/>
        <v>0</v>
      </c>
      <c r="AJ31" s="206" t="str">
        <f t="shared" si="18"/>
        <v/>
      </c>
      <c r="AK31" s="37"/>
      <c r="AL31" s="218">
        <f>IFERROR(VLOOKUP($C31,'Proposed Rates'!$B:$J,AL$11,FALSE),0)</f>
        <v>0</v>
      </c>
      <c r="AM31" s="202">
        <f t="shared" si="36"/>
        <v>5000</v>
      </c>
      <c r="AN31" s="204">
        <f t="shared" si="37"/>
        <v>0</v>
      </c>
      <c r="AO31" s="221"/>
      <c r="AP31" s="205">
        <f t="shared" si="21"/>
        <v>0</v>
      </c>
      <c r="AQ31" s="206" t="str">
        <f t="shared" si="22"/>
        <v/>
      </c>
      <c r="AR31" s="207"/>
    </row>
    <row r="32" spans="1:44" ht="12" customHeight="1" x14ac:dyDescent="0.2">
      <c r="A32" s="37"/>
      <c r="B32" s="208" t="s">
        <v>182</v>
      </c>
      <c r="C32" s="199" t="str">
        <f t="shared" si="25"/>
        <v>General Service &lt; 50 kW.CBR Class B Rate Riders</v>
      </c>
      <c r="D32" s="200" t="s">
        <v>246</v>
      </c>
      <c r="E32" s="139"/>
      <c r="F32" s="218">
        <f>IFERROR(VLOOKUP($C32,'Proposed Rates'!$B:$J,F$11,FALSE),0)</f>
        <v>2.0000000000000001E-4</v>
      </c>
      <c r="G32" s="202">
        <f t="shared" si="26"/>
        <v>5000</v>
      </c>
      <c r="H32" s="204">
        <f t="shared" si="27"/>
        <v>1</v>
      </c>
      <c r="I32" s="289"/>
      <c r="J32" s="218">
        <f>IFERROR(VLOOKUP($C32,'Proposed Rates'!$B:$J,J$11,FALSE),0)</f>
        <v>0</v>
      </c>
      <c r="K32" s="202">
        <f t="shared" si="28"/>
        <v>5000</v>
      </c>
      <c r="L32" s="204">
        <f t="shared" si="29"/>
        <v>0</v>
      </c>
      <c r="M32" s="221"/>
      <c r="N32" s="205">
        <f t="shared" si="5"/>
        <v>-1</v>
      </c>
      <c r="O32" s="206">
        <f t="shared" si="6"/>
        <v>-1</v>
      </c>
      <c r="P32" s="37"/>
      <c r="Q32" s="218">
        <f>IFERROR(VLOOKUP($C32,'Proposed Rates'!$B:$J,Q$11,FALSE),0)</f>
        <v>0</v>
      </c>
      <c r="R32" s="202">
        <f t="shared" si="30"/>
        <v>5000</v>
      </c>
      <c r="S32" s="204">
        <f t="shared" si="31"/>
        <v>0</v>
      </c>
      <c r="T32" s="221"/>
      <c r="U32" s="205">
        <f t="shared" si="9"/>
        <v>0</v>
      </c>
      <c r="V32" s="206" t="str">
        <f t="shared" si="10"/>
        <v/>
      </c>
      <c r="W32" s="37"/>
      <c r="X32" s="218">
        <f>IFERROR(VLOOKUP($C32,'Proposed Rates'!$B:$J,X$11,FALSE),0)</f>
        <v>0</v>
      </c>
      <c r="Y32" s="202">
        <f t="shared" si="32"/>
        <v>5000</v>
      </c>
      <c r="Z32" s="204">
        <f t="shared" si="33"/>
        <v>0</v>
      </c>
      <c r="AA32" s="221"/>
      <c r="AB32" s="205">
        <f t="shared" si="13"/>
        <v>0</v>
      </c>
      <c r="AC32" s="206" t="str">
        <f t="shared" si="14"/>
        <v/>
      </c>
      <c r="AD32" s="37"/>
      <c r="AE32" s="218">
        <f>IFERROR(VLOOKUP($C32,'Proposed Rates'!$B:$J,AE$11,FALSE),0)</f>
        <v>0</v>
      </c>
      <c r="AF32" s="202">
        <f t="shared" si="34"/>
        <v>5000</v>
      </c>
      <c r="AG32" s="204">
        <f t="shared" si="35"/>
        <v>0</v>
      </c>
      <c r="AH32" s="221"/>
      <c r="AI32" s="205">
        <f t="shared" si="17"/>
        <v>0</v>
      </c>
      <c r="AJ32" s="206" t="str">
        <f t="shared" si="18"/>
        <v/>
      </c>
      <c r="AK32" s="37"/>
      <c r="AL32" s="218">
        <f>IFERROR(VLOOKUP($C32,'Proposed Rates'!$B:$J,AL$11,FALSE),0)</f>
        <v>0</v>
      </c>
      <c r="AM32" s="202">
        <f t="shared" si="36"/>
        <v>5000</v>
      </c>
      <c r="AN32" s="204">
        <f t="shared" si="37"/>
        <v>0</v>
      </c>
      <c r="AO32" s="221"/>
      <c r="AP32" s="205">
        <f t="shared" si="21"/>
        <v>0</v>
      </c>
      <c r="AQ32" s="206" t="str">
        <f t="shared" si="22"/>
        <v/>
      </c>
      <c r="AR32" s="207"/>
    </row>
    <row r="33" spans="1:44" ht="12" customHeight="1" x14ac:dyDescent="0.2">
      <c r="A33" s="37"/>
      <c r="B33" s="208" t="s">
        <v>249</v>
      </c>
      <c r="C33" s="199" t="str">
        <f t="shared" si="25"/>
        <v>General Service &lt; 50 kW.GA Disposition Rate Rider-NonRPP</v>
      </c>
      <c r="D33" s="200" t="s">
        <v>246</v>
      </c>
      <c r="E33" s="139"/>
      <c r="F33" s="218">
        <f>IFERROR(VLOOKUP($C33,'Proposed Rates'!$B:$J,F$11,FALSE),0)</f>
        <v>0</v>
      </c>
      <c r="G33" s="202">
        <f t="shared" si="26"/>
        <v>5000</v>
      </c>
      <c r="H33" s="204">
        <f t="shared" si="27"/>
        <v>0</v>
      </c>
      <c r="I33" s="289"/>
      <c r="J33" s="218">
        <f>IFERROR(VLOOKUP($C33,'Proposed Rates'!$B:$J,J$11,FALSE),0)</f>
        <v>0</v>
      </c>
      <c r="K33" s="202">
        <f t="shared" si="28"/>
        <v>5000</v>
      </c>
      <c r="L33" s="204">
        <f t="shared" si="29"/>
        <v>0</v>
      </c>
      <c r="M33" s="221"/>
      <c r="N33" s="205">
        <f t="shared" si="5"/>
        <v>0</v>
      </c>
      <c r="O33" s="206" t="str">
        <f t="shared" si="6"/>
        <v/>
      </c>
      <c r="P33" s="37"/>
      <c r="Q33" s="218">
        <f>IFERROR(VLOOKUP($C33,'Proposed Rates'!$B:$J,Q$11,FALSE),0)</f>
        <v>0</v>
      </c>
      <c r="R33" s="202">
        <f t="shared" si="30"/>
        <v>5000</v>
      </c>
      <c r="S33" s="204">
        <f t="shared" si="31"/>
        <v>0</v>
      </c>
      <c r="T33" s="221"/>
      <c r="U33" s="205">
        <f t="shared" si="9"/>
        <v>0</v>
      </c>
      <c r="V33" s="206" t="str">
        <f t="shared" si="10"/>
        <v/>
      </c>
      <c r="W33" s="37"/>
      <c r="X33" s="218">
        <f>IFERROR(VLOOKUP($C33,'Proposed Rates'!$B:$J,X$11,FALSE),0)</f>
        <v>0</v>
      </c>
      <c r="Y33" s="202">
        <f t="shared" si="32"/>
        <v>5000</v>
      </c>
      <c r="Z33" s="204">
        <f t="shared" si="33"/>
        <v>0</v>
      </c>
      <c r="AA33" s="221"/>
      <c r="AB33" s="205">
        <f t="shared" si="13"/>
        <v>0</v>
      </c>
      <c r="AC33" s="206" t="str">
        <f t="shared" si="14"/>
        <v/>
      </c>
      <c r="AD33" s="37"/>
      <c r="AE33" s="218">
        <f>IFERROR(VLOOKUP($C33,'Proposed Rates'!$B:$J,AE$11,FALSE),0)</f>
        <v>0</v>
      </c>
      <c r="AF33" s="202">
        <f t="shared" si="34"/>
        <v>5000</v>
      </c>
      <c r="AG33" s="204">
        <f t="shared" si="35"/>
        <v>0</v>
      </c>
      <c r="AH33" s="221"/>
      <c r="AI33" s="205">
        <f t="shared" si="17"/>
        <v>0</v>
      </c>
      <c r="AJ33" s="206" t="str">
        <f t="shared" si="18"/>
        <v/>
      </c>
      <c r="AK33" s="37"/>
      <c r="AL33" s="218">
        <f>IFERROR(VLOOKUP($C33,'Proposed Rates'!$B:$J,AL$11,FALSE),0)</f>
        <v>0</v>
      </c>
      <c r="AM33" s="202">
        <f t="shared" si="36"/>
        <v>5000</v>
      </c>
      <c r="AN33" s="204">
        <f t="shared" si="37"/>
        <v>0</v>
      </c>
      <c r="AO33" s="221"/>
      <c r="AP33" s="205">
        <f t="shared" si="21"/>
        <v>0</v>
      </c>
      <c r="AQ33" s="206" t="str">
        <f t="shared" si="22"/>
        <v/>
      </c>
      <c r="AR33" s="207"/>
    </row>
    <row r="34" spans="1:44" ht="12" customHeight="1" x14ac:dyDescent="0.2">
      <c r="A34" s="37"/>
      <c r="B34" s="139" t="s">
        <v>207</v>
      </c>
      <c r="C34" s="199" t="str">
        <f t="shared" si="25"/>
        <v>General Service &lt; 50 kW.Low Voltage Service Charge</v>
      </c>
      <c r="D34" s="200" t="s">
        <v>246</v>
      </c>
      <c r="E34" s="139"/>
      <c r="F34" s="222">
        <f>IFERROR(VLOOKUP($C34,'Proposed Rates'!$B:$J,F$11,FALSE),0)</f>
        <v>5.0000000000000002E-5</v>
      </c>
      <c r="G34" s="223">
        <f>$F$10*(1+F$63)</f>
        <v>5169</v>
      </c>
      <c r="H34" s="204">
        <f t="shared" si="27"/>
        <v>0.25845000000000001</v>
      </c>
      <c r="I34" s="38"/>
      <c r="J34" s="222">
        <f>IFERROR(VLOOKUP($C34,'Proposed Rates'!$B:$J,J$11,FALSE),0)</f>
        <v>6.0000000000000002E-5</v>
      </c>
      <c r="K34" s="223">
        <f>$F$10*(1+J$63)</f>
        <v>5165.9999999999991</v>
      </c>
      <c r="L34" s="204">
        <f t="shared" si="29"/>
        <v>0.30995999999999996</v>
      </c>
      <c r="M34" s="38"/>
      <c r="N34" s="205">
        <f t="shared" si="5"/>
        <v>5.1509999999999945E-2</v>
      </c>
      <c r="O34" s="206">
        <f t="shared" si="6"/>
        <v>0.19930354033662195</v>
      </c>
      <c r="P34" s="37"/>
      <c r="Q34" s="222">
        <f>IFERROR(VLOOKUP($C34,'Proposed Rates'!$B:$J,Q$11,FALSE),0)</f>
        <v>6.0000000000000002E-5</v>
      </c>
      <c r="R34" s="223">
        <f>$F$10*(1+Q$63)</f>
        <v>5165.9999999999991</v>
      </c>
      <c r="S34" s="204">
        <f t="shared" si="31"/>
        <v>0.30995999999999996</v>
      </c>
      <c r="T34" s="38"/>
      <c r="U34" s="205">
        <f t="shared" si="9"/>
        <v>0</v>
      </c>
      <c r="V34" s="206">
        <f t="shared" si="10"/>
        <v>0</v>
      </c>
      <c r="W34" s="37"/>
      <c r="X34" s="222">
        <f>IFERROR(VLOOKUP($C34,'Proposed Rates'!$B:$J,X$11,FALSE),0)</f>
        <v>6.9999999999999994E-5</v>
      </c>
      <c r="Y34" s="223">
        <f>$F$10*(1+X$63)</f>
        <v>5165.9999999999991</v>
      </c>
      <c r="Z34" s="204">
        <f t="shared" si="33"/>
        <v>0.36161999999999989</v>
      </c>
      <c r="AA34" s="38"/>
      <c r="AB34" s="205">
        <f t="shared" si="13"/>
        <v>5.1659999999999928E-2</v>
      </c>
      <c r="AC34" s="206">
        <f t="shared" si="14"/>
        <v>0.16666666666666646</v>
      </c>
      <c r="AD34" s="37"/>
      <c r="AE34" s="222">
        <f>IFERROR(VLOOKUP($C34,'Proposed Rates'!$B:$J,AE$11,FALSE),0)</f>
        <v>6.9999999999999994E-5</v>
      </c>
      <c r="AF34" s="223">
        <f>$F$10*(1+AE$63)</f>
        <v>5165.9999999999991</v>
      </c>
      <c r="AG34" s="204">
        <f t="shared" si="35"/>
        <v>0.36161999999999989</v>
      </c>
      <c r="AH34" s="38"/>
      <c r="AI34" s="205">
        <f t="shared" si="17"/>
        <v>0</v>
      </c>
      <c r="AJ34" s="206">
        <f t="shared" si="18"/>
        <v>0</v>
      </c>
      <c r="AK34" s="37"/>
      <c r="AL34" s="222">
        <f>IFERROR(VLOOKUP($C34,'Proposed Rates'!$B:$J,AL$11,FALSE),0)</f>
        <v>6.9999999999999994E-5</v>
      </c>
      <c r="AM34" s="223">
        <f>$F$10*(1+AL$63)</f>
        <v>5165.9999999999991</v>
      </c>
      <c r="AN34" s="204">
        <f t="shared" si="37"/>
        <v>0.36161999999999989</v>
      </c>
      <c r="AO34" s="38"/>
      <c r="AP34" s="205">
        <f t="shared" si="21"/>
        <v>0</v>
      </c>
      <c r="AQ34" s="206">
        <f t="shared" si="22"/>
        <v>0</v>
      </c>
      <c r="AR34" s="207"/>
    </row>
    <row r="35" spans="1:44" ht="12" customHeight="1" x14ac:dyDescent="0.2">
      <c r="A35" s="37"/>
      <c r="B35" s="139" t="s">
        <v>250</v>
      </c>
      <c r="C35" s="199" t="str">
        <f t="shared" si="25"/>
        <v>General Service &lt; 50 kW.Line Losses on Cost of Power</v>
      </c>
      <c r="D35" s="200" t="s">
        <v>246</v>
      </c>
      <c r="E35" s="139"/>
      <c r="F35" s="224">
        <f>'Proposed Rates'!$K$249*F$44+'Proposed Rates'!$K$250*F$45+'Proposed Rates'!$K$251*F$46</f>
        <v>9.9039999999999989E-2</v>
      </c>
      <c r="G35" s="311">
        <f>$F$10*(1+F$63)-$F$10</f>
        <v>169</v>
      </c>
      <c r="H35" s="204">
        <f t="shared" si="27"/>
        <v>16.737759999999998</v>
      </c>
      <c r="I35" s="38"/>
      <c r="J35" s="224">
        <f>'Proposed Rates'!$K$249*J$44+'Proposed Rates'!$K$250*J$45+'Proposed Rates'!$K$251*J$46</f>
        <v>9.9039999999999989E-2</v>
      </c>
      <c r="K35" s="311">
        <f>$F$10*(1+J$63)-$F$10</f>
        <v>165.99999999999909</v>
      </c>
      <c r="L35" s="204">
        <f t="shared" si="29"/>
        <v>16.44063999999991</v>
      </c>
      <c r="M35" s="38"/>
      <c r="N35" s="205">
        <f t="shared" si="5"/>
        <v>-0.29712000000008842</v>
      </c>
      <c r="O35" s="206">
        <f t="shared" si="6"/>
        <v>-1.7751479289946113E-2</v>
      </c>
      <c r="P35" s="37"/>
      <c r="Q35" s="224">
        <f>'Proposed Rates'!$K$249*Q$44+'Proposed Rates'!$K$250*Q$45+'Proposed Rates'!$K$251*Q$46</f>
        <v>9.9039999999999989E-2</v>
      </c>
      <c r="R35" s="311">
        <f>$F$10*(1+Q$63)-$F$10</f>
        <v>165.99999999999909</v>
      </c>
      <c r="S35" s="204">
        <f t="shared" si="31"/>
        <v>16.44063999999991</v>
      </c>
      <c r="T35" s="38"/>
      <c r="U35" s="205">
        <f t="shared" si="9"/>
        <v>0</v>
      </c>
      <c r="V35" s="206">
        <f t="shared" si="10"/>
        <v>0</v>
      </c>
      <c r="W35" s="37"/>
      <c r="X35" s="224">
        <f>'Proposed Rates'!$K$249*X$44+'Proposed Rates'!$K$250*X$45+'Proposed Rates'!$K$251*X$46</f>
        <v>9.9039999999999989E-2</v>
      </c>
      <c r="Y35" s="311">
        <f>$F$10*(1+X$63)-$F$10</f>
        <v>165.99999999999909</v>
      </c>
      <c r="Z35" s="204">
        <f t="shared" si="33"/>
        <v>16.44063999999991</v>
      </c>
      <c r="AA35" s="38"/>
      <c r="AB35" s="205">
        <f t="shared" si="13"/>
        <v>0</v>
      </c>
      <c r="AC35" s="206">
        <f t="shared" si="14"/>
        <v>0</v>
      </c>
      <c r="AD35" s="37"/>
      <c r="AE35" s="224">
        <f>'Proposed Rates'!$K$249*AE$44+'Proposed Rates'!$K$250*AE$45+'Proposed Rates'!$K$251*AE$46</f>
        <v>9.9039999999999989E-2</v>
      </c>
      <c r="AF35" s="311">
        <f>$F$10*(1+AE$63)-$F$10</f>
        <v>165.99999999999909</v>
      </c>
      <c r="AG35" s="204">
        <f t="shared" si="35"/>
        <v>16.44063999999991</v>
      </c>
      <c r="AH35" s="38"/>
      <c r="AI35" s="205">
        <f t="shared" si="17"/>
        <v>0</v>
      </c>
      <c r="AJ35" s="206">
        <f t="shared" si="18"/>
        <v>0</v>
      </c>
      <c r="AK35" s="37"/>
      <c r="AL35" s="224">
        <f>'Proposed Rates'!$K$249*AL$44+'Proposed Rates'!$K$250*AL$45+'Proposed Rates'!$K$251*AL$46</f>
        <v>9.9039999999999989E-2</v>
      </c>
      <c r="AM35" s="311">
        <f>$F$10*(1+AL$63)-$F$10</f>
        <v>165.99999999999909</v>
      </c>
      <c r="AN35" s="204">
        <f t="shared" si="37"/>
        <v>16.44063999999991</v>
      </c>
      <c r="AO35" s="38"/>
      <c r="AP35" s="205">
        <f t="shared" si="21"/>
        <v>0</v>
      </c>
      <c r="AQ35" s="206">
        <f t="shared" si="22"/>
        <v>0</v>
      </c>
      <c r="AR35" s="207"/>
    </row>
    <row r="36" spans="1:44" ht="12" customHeight="1" x14ac:dyDescent="0.2">
      <c r="A36" s="37"/>
      <c r="B36" s="139" t="s">
        <v>209</v>
      </c>
      <c r="C36" s="199" t="str">
        <f t="shared" si="25"/>
        <v>General Service &lt; 50 kW.Smart Meter Entity Charge</v>
      </c>
      <c r="D36" s="200" t="s">
        <v>244</v>
      </c>
      <c r="E36" s="139"/>
      <c r="F36" s="201">
        <f>IFERROR(VLOOKUP($C36,'Proposed Rates'!$B:$J,F$11,FALSE),0)</f>
        <v>0.42</v>
      </c>
      <c r="G36" s="202">
        <f>IF($D36="Monthly",1,IF($D36="per KWH",$F$10,0))</f>
        <v>1</v>
      </c>
      <c r="H36" s="204">
        <f t="shared" si="27"/>
        <v>0.42</v>
      </c>
      <c r="I36" s="38"/>
      <c r="J36" s="201">
        <f>IFERROR(VLOOKUP($C36,'Proposed Rates'!$B:$J,J$11,FALSE),0)</f>
        <v>0.42</v>
      </c>
      <c r="K36" s="202">
        <f>IF($D36="Monthly",1,IF($D36="per KWH",$F$10,0))</f>
        <v>1</v>
      </c>
      <c r="L36" s="204">
        <f t="shared" si="29"/>
        <v>0.42</v>
      </c>
      <c r="M36" s="38"/>
      <c r="N36" s="205">
        <f t="shared" si="5"/>
        <v>0</v>
      </c>
      <c r="O36" s="206">
        <f t="shared" si="6"/>
        <v>0</v>
      </c>
      <c r="P36" s="37"/>
      <c r="Q36" s="201">
        <f>IFERROR(VLOOKUP($C36,'Proposed Rates'!$B:$J,Q$11,FALSE),0)</f>
        <v>0.42</v>
      </c>
      <c r="R36" s="202">
        <f>IF($D36="Monthly",1,IF($D36="per KWH",$F$10,0))</f>
        <v>1</v>
      </c>
      <c r="S36" s="204">
        <f t="shared" si="31"/>
        <v>0.42</v>
      </c>
      <c r="T36" s="38"/>
      <c r="U36" s="205">
        <f t="shared" si="9"/>
        <v>0</v>
      </c>
      <c r="V36" s="206">
        <f t="shared" si="10"/>
        <v>0</v>
      </c>
      <c r="W36" s="37"/>
      <c r="X36" s="201">
        <f>IFERROR(VLOOKUP($C36,'Proposed Rates'!$B:$J,X$11,FALSE),0)</f>
        <v>0.43</v>
      </c>
      <c r="Y36" s="202">
        <f>IF($D36="Monthly",1,IF($D36="per KWH",$F$10,0))</f>
        <v>1</v>
      </c>
      <c r="Z36" s="204">
        <f t="shared" si="33"/>
        <v>0.43</v>
      </c>
      <c r="AA36" s="38"/>
      <c r="AB36" s="205">
        <f t="shared" si="13"/>
        <v>1.0000000000000009E-2</v>
      </c>
      <c r="AC36" s="206">
        <f t="shared" si="14"/>
        <v>2.3809523809523832E-2</v>
      </c>
      <c r="AD36" s="37"/>
      <c r="AE36" s="201">
        <f>IFERROR(VLOOKUP($C36,'Proposed Rates'!$B:$J,AE$11,FALSE),0)</f>
        <v>0.44</v>
      </c>
      <c r="AF36" s="202">
        <f>IF($D36="Monthly",1,IF($D36="per KWH",$F$10,0))</f>
        <v>1</v>
      </c>
      <c r="AG36" s="204">
        <f t="shared" si="35"/>
        <v>0.44</v>
      </c>
      <c r="AH36" s="38"/>
      <c r="AI36" s="205">
        <f t="shared" si="17"/>
        <v>1.0000000000000009E-2</v>
      </c>
      <c r="AJ36" s="206">
        <f t="shared" si="18"/>
        <v>2.3255813953488393E-2</v>
      </c>
      <c r="AK36" s="37"/>
      <c r="AL36" s="201">
        <f>IFERROR(VLOOKUP($C36,'Proposed Rates'!$B:$J,AL$11,FALSE),0)</f>
        <v>0.45</v>
      </c>
      <c r="AM36" s="202">
        <f>IF($D36="Monthly",1,IF($D36="per KWH",$F$10,0))</f>
        <v>1</v>
      </c>
      <c r="AN36" s="204">
        <f t="shared" si="37"/>
        <v>0.45</v>
      </c>
      <c r="AO36" s="38"/>
      <c r="AP36" s="205">
        <f t="shared" si="21"/>
        <v>1.0000000000000009E-2</v>
      </c>
      <c r="AQ36" s="206">
        <f t="shared" si="22"/>
        <v>2.2727272727272749E-2</v>
      </c>
      <c r="AR36" s="207"/>
    </row>
    <row r="37" spans="1:44" ht="12" customHeight="1" x14ac:dyDescent="0.2">
      <c r="A37" s="37"/>
      <c r="B37" s="209" t="s">
        <v>251</v>
      </c>
      <c r="C37" s="226"/>
      <c r="D37" s="226"/>
      <c r="E37" s="226"/>
      <c r="F37" s="227"/>
      <c r="G37" s="305"/>
      <c r="H37" s="213">
        <f>SUM(H30:H36)+H29</f>
        <v>197.94621000000001</v>
      </c>
      <c r="I37" s="229"/>
      <c r="J37" s="227"/>
      <c r="K37" s="305"/>
      <c r="L37" s="213">
        <f>SUM(L30:L36)+L29</f>
        <v>226.27059999999992</v>
      </c>
      <c r="M37" s="229"/>
      <c r="N37" s="215">
        <f t="shared" si="5"/>
        <v>28.324389999999909</v>
      </c>
      <c r="O37" s="216">
        <f t="shared" si="6"/>
        <v>0.1430913478969863</v>
      </c>
      <c r="P37" s="37"/>
      <c r="Q37" s="227"/>
      <c r="R37" s="305"/>
      <c r="S37" s="213">
        <f>SUM(S30:S36)+S29</f>
        <v>243.99059999999992</v>
      </c>
      <c r="T37" s="229"/>
      <c r="U37" s="215">
        <f t="shared" si="9"/>
        <v>17.72</v>
      </c>
      <c r="V37" s="216">
        <f t="shared" si="10"/>
        <v>7.8313311583564124E-2</v>
      </c>
      <c r="W37" s="37"/>
      <c r="X37" s="227"/>
      <c r="Y37" s="305"/>
      <c r="Z37" s="213">
        <f>SUM(Z30:Z36)+Z29</f>
        <v>259.6522599999999</v>
      </c>
      <c r="AA37" s="229"/>
      <c r="AB37" s="215">
        <f t="shared" si="13"/>
        <v>15.661659999999983</v>
      </c>
      <c r="AC37" s="216">
        <f t="shared" si="14"/>
        <v>6.4189604025728819E-2</v>
      </c>
      <c r="AD37" s="37"/>
      <c r="AE37" s="227"/>
      <c r="AF37" s="305"/>
      <c r="AG37" s="213">
        <f>SUM(AG30:AG36)+AG29</f>
        <v>273.48225999999994</v>
      </c>
      <c r="AH37" s="229"/>
      <c r="AI37" s="215">
        <f t="shared" si="17"/>
        <v>13.830000000000041</v>
      </c>
      <c r="AJ37" s="216">
        <f t="shared" si="18"/>
        <v>5.3263545635998111E-2</v>
      </c>
      <c r="AK37" s="37"/>
      <c r="AL37" s="227"/>
      <c r="AM37" s="305"/>
      <c r="AN37" s="213">
        <f>SUM(AN30:AN36)+AN29</f>
        <v>285.59225999999995</v>
      </c>
      <c r="AO37" s="229"/>
      <c r="AP37" s="215">
        <f t="shared" si="21"/>
        <v>12.110000000000014</v>
      </c>
      <c r="AQ37" s="216">
        <f t="shared" si="22"/>
        <v>4.4280751519312503E-2</v>
      </c>
      <c r="AR37" s="217"/>
    </row>
    <row r="38" spans="1:44" ht="12" customHeight="1" x14ac:dyDescent="0.2">
      <c r="A38" s="37"/>
      <c r="B38" s="38" t="s">
        <v>193</v>
      </c>
      <c r="C38" s="199" t="str">
        <f t="shared" ref="C38:C39" si="38">D$6&amp;"."&amp;B38</f>
        <v>General Service &lt; 50 kW.RTSR - Network</v>
      </c>
      <c r="D38" s="230" t="s">
        <v>246</v>
      </c>
      <c r="E38" s="38"/>
      <c r="F38" s="218">
        <f>IFERROR(VLOOKUP($C38,'Proposed Rates'!$B:$J,F$11,FALSE),0)</f>
        <v>1.18E-2</v>
      </c>
      <c r="G38" s="312">
        <f t="shared" ref="G38:G39" si="39">$F$10*(1+F$63)</f>
        <v>5169</v>
      </c>
      <c r="H38" s="204">
        <f t="shared" ref="H38:H39" si="40">G38*F38</f>
        <v>60.994199999999999</v>
      </c>
      <c r="I38" s="38"/>
      <c r="J38" s="218">
        <f>IFERROR(VLOOKUP($C38,'Proposed Rates'!$B:$J,J$11,FALSE),0)</f>
        <v>1.24E-2</v>
      </c>
      <c r="K38" s="312">
        <f t="shared" ref="K38:K39" si="41">$F$10*(1+J$63)</f>
        <v>5165.9999999999991</v>
      </c>
      <c r="L38" s="204">
        <f t="shared" ref="L38:L39" si="42">K38*J38</f>
        <v>64.058399999999992</v>
      </c>
      <c r="M38" s="38"/>
      <c r="N38" s="205">
        <f t="shared" si="5"/>
        <v>3.0641999999999925</v>
      </c>
      <c r="O38" s="206">
        <f t="shared" si="6"/>
        <v>5.0237563571618161E-2</v>
      </c>
      <c r="P38" s="37"/>
      <c r="Q38" s="218">
        <f>IFERROR(VLOOKUP($C38,'Proposed Rates'!$B:$J,Q$11,FALSE),0)</f>
        <v>1.24E-2</v>
      </c>
      <c r="R38" s="312">
        <f t="shared" ref="R38:R39" si="43">$F$10*(1+Q$63)</f>
        <v>5165.9999999999991</v>
      </c>
      <c r="S38" s="204">
        <f t="shared" ref="S38:S39" si="44">R38*Q38</f>
        <v>64.058399999999992</v>
      </c>
      <c r="T38" s="38"/>
      <c r="U38" s="205">
        <f t="shared" si="9"/>
        <v>0</v>
      </c>
      <c r="V38" s="206">
        <f t="shared" si="10"/>
        <v>0</v>
      </c>
      <c r="W38" s="37"/>
      <c r="X38" s="218">
        <f>IFERROR(VLOOKUP($C38,'Proposed Rates'!$B:$J,X$11,FALSE),0)</f>
        <v>1.24E-2</v>
      </c>
      <c r="Y38" s="312">
        <f t="shared" ref="Y38:Y39" si="45">$F$10*(1+X$63)</f>
        <v>5165.9999999999991</v>
      </c>
      <c r="Z38" s="204">
        <f t="shared" ref="Z38:Z39" si="46">Y38*X38</f>
        <v>64.058399999999992</v>
      </c>
      <c r="AA38" s="38"/>
      <c r="AB38" s="205">
        <f t="shared" si="13"/>
        <v>0</v>
      </c>
      <c r="AC38" s="206">
        <f t="shared" si="14"/>
        <v>0</v>
      </c>
      <c r="AD38" s="37"/>
      <c r="AE38" s="218">
        <f>IFERROR(VLOOKUP($C38,'Proposed Rates'!$B:$J,AE$11,FALSE),0)</f>
        <v>1.24E-2</v>
      </c>
      <c r="AF38" s="312">
        <f t="shared" ref="AF38:AF39" si="47">$F$10*(1+AE$63)</f>
        <v>5165.9999999999991</v>
      </c>
      <c r="AG38" s="204">
        <f t="shared" ref="AG38:AG39" si="48">AF38*AE38</f>
        <v>64.058399999999992</v>
      </c>
      <c r="AH38" s="38"/>
      <c r="AI38" s="205">
        <f t="shared" si="17"/>
        <v>0</v>
      </c>
      <c r="AJ38" s="206">
        <f t="shared" si="18"/>
        <v>0</v>
      </c>
      <c r="AK38" s="37"/>
      <c r="AL38" s="218">
        <f>IFERROR(VLOOKUP($C38,'Proposed Rates'!$B:$J,AL$11,FALSE),0)</f>
        <v>1.24E-2</v>
      </c>
      <c r="AM38" s="312">
        <f t="shared" ref="AM38:AM39" si="49">$F$10*(1+AL$63)</f>
        <v>5165.9999999999991</v>
      </c>
      <c r="AN38" s="204">
        <f t="shared" ref="AN38:AN39" si="50">AM38*AL38</f>
        <v>64.058399999999992</v>
      </c>
      <c r="AO38" s="38"/>
      <c r="AP38" s="205">
        <f t="shared" si="21"/>
        <v>0</v>
      </c>
      <c r="AQ38" s="206">
        <f t="shared" si="22"/>
        <v>0</v>
      </c>
      <c r="AR38" s="207"/>
    </row>
    <row r="39" spans="1:44" ht="12" customHeight="1" x14ac:dyDescent="0.2">
      <c r="A39" s="37"/>
      <c r="B39" s="38" t="s">
        <v>194</v>
      </c>
      <c r="C39" s="199" t="str">
        <f t="shared" si="38"/>
        <v>General Service &lt; 50 kW.RTSR - Line and Transformation Connection</v>
      </c>
      <c r="D39" s="230" t="s">
        <v>246</v>
      </c>
      <c r="E39" s="38"/>
      <c r="F39" s="218">
        <f>IFERROR(VLOOKUP($C39,'Proposed Rates'!$B:$J,F$11,FALSE),0)</f>
        <v>7.0000000000000001E-3</v>
      </c>
      <c r="G39" s="312">
        <f t="shared" si="39"/>
        <v>5169</v>
      </c>
      <c r="H39" s="204">
        <f t="shared" si="40"/>
        <v>36.183</v>
      </c>
      <c r="I39" s="38"/>
      <c r="J39" s="218">
        <f>IFERROR(VLOOKUP($C39,'Proposed Rates'!$B:$J,J$11,FALSE),0)</f>
        <v>7.1999999999999998E-3</v>
      </c>
      <c r="K39" s="312">
        <f t="shared" si="41"/>
        <v>5165.9999999999991</v>
      </c>
      <c r="L39" s="204">
        <f t="shared" si="42"/>
        <v>37.195199999999993</v>
      </c>
      <c r="M39" s="38"/>
      <c r="N39" s="205">
        <f t="shared" si="5"/>
        <v>1.0121999999999929</v>
      </c>
      <c r="O39" s="206">
        <f t="shared" si="6"/>
        <v>2.7974463145675948E-2</v>
      </c>
      <c r="P39" s="37"/>
      <c r="Q39" s="218">
        <f>IFERROR(VLOOKUP($C39,'Proposed Rates'!$B:$J,Q$11,FALSE),0)</f>
        <v>7.1999999999999998E-3</v>
      </c>
      <c r="R39" s="312">
        <f t="shared" si="43"/>
        <v>5165.9999999999991</v>
      </c>
      <c r="S39" s="204">
        <f t="shared" si="44"/>
        <v>37.195199999999993</v>
      </c>
      <c r="T39" s="38"/>
      <c r="U39" s="205">
        <f t="shared" si="9"/>
        <v>0</v>
      </c>
      <c r="V39" s="206">
        <f t="shared" si="10"/>
        <v>0</v>
      </c>
      <c r="W39" s="37"/>
      <c r="X39" s="218">
        <f>IFERROR(VLOOKUP($C39,'Proposed Rates'!$B:$J,X$11,FALSE),0)</f>
        <v>7.1999999999999998E-3</v>
      </c>
      <c r="Y39" s="312">
        <f t="shared" si="45"/>
        <v>5165.9999999999991</v>
      </c>
      <c r="Z39" s="204">
        <f t="shared" si="46"/>
        <v>37.195199999999993</v>
      </c>
      <c r="AA39" s="38"/>
      <c r="AB39" s="205">
        <f t="shared" si="13"/>
        <v>0</v>
      </c>
      <c r="AC39" s="206">
        <f t="shared" si="14"/>
        <v>0</v>
      </c>
      <c r="AD39" s="37"/>
      <c r="AE39" s="218">
        <f>IFERROR(VLOOKUP($C39,'Proposed Rates'!$B:$J,AE$11,FALSE),0)</f>
        <v>7.1999999999999998E-3</v>
      </c>
      <c r="AF39" s="312">
        <f t="shared" si="47"/>
        <v>5165.9999999999991</v>
      </c>
      <c r="AG39" s="204">
        <f t="shared" si="48"/>
        <v>37.195199999999993</v>
      </c>
      <c r="AH39" s="38"/>
      <c r="AI39" s="205">
        <f t="shared" si="17"/>
        <v>0</v>
      </c>
      <c r="AJ39" s="206">
        <f t="shared" si="18"/>
        <v>0</v>
      </c>
      <c r="AK39" s="37"/>
      <c r="AL39" s="218">
        <f>IFERROR(VLOOKUP($C39,'Proposed Rates'!$B:$J,AL$11,FALSE),0)</f>
        <v>7.1999999999999998E-3</v>
      </c>
      <c r="AM39" s="312">
        <f t="shared" si="49"/>
        <v>5165.9999999999991</v>
      </c>
      <c r="AN39" s="204">
        <f t="shared" si="50"/>
        <v>37.195199999999993</v>
      </c>
      <c r="AO39" s="38"/>
      <c r="AP39" s="205">
        <f t="shared" si="21"/>
        <v>0</v>
      </c>
      <c r="AQ39" s="206">
        <f t="shared" si="22"/>
        <v>0</v>
      </c>
      <c r="AR39" s="207"/>
    </row>
    <row r="40" spans="1:44" ht="12" customHeight="1" x14ac:dyDescent="0.2">
      <c r="A40" s="37"/>
      <c r="B40" s="209" t="s">
        <v>252</v>
      </c>
      <c r="C40" s="231"/>
      <c r="D40" s="231"/>
      <c r="E40" s="231"/>
      <c r="F40" s="232"/>
      <c r="G40" s="305"/>
      <c r="H40" s="213">
        <f>SUM(H37:H39)</f>
        <v>295.12340999999998</v>
      </c>
      <c r="I40" s="214"/>
      <c r="J40" s="232"/>
      <c r="K40" s="305"/>
      <c r="L40" s="213">
        <f>SUM(L37:L39)</f>
        <v>327.52419999999989</v>
      </c>
      <c r="M40" s="214"/>
      <c r="N40" s="215">
        <f t="shared" si="5"/>
        <v>32.400789999999915</v>
      </c>
      <c r="O40" s="216">
        <f t="shared" si="6"/>
        <v>0.10978725815075097</v>
      </c>
      <c r="P40" s="37"/>
      <c r="Q40" s="232"/>
      <c r="R40" s="305"/>
      <c r="S40" s="213">
        <f>SUM(S37:S39)</f>
        <v>345.24419999999992</v>
      </c>
      <c r="T40" s="214"/>
      <c r="U40" s="215">
        <f t="shared" si="9"/>
        <v>17.720000000000027</v>
      </c>
      <c r="V40" s="216">
        <f t="shared" si="10"/>
        <v>5.4102872398436613E-2</v>
      </c>
      <c r="W40" s="37"/>
      <c r="X40" s="232"/>
      <c r="Y40" s="305"/>
      <c r="Z40" s="213">
        <f>SUM(Z37:Z39)</f>
        <v>360.9058599999999</v>
      </c>
      <c r="AA40" s="214"/>
      <c r="AB40" s="215">
        <f t="shared" si="13"/>
        <v>15.661659999999983</v>
      </c>
      <c r="AC40" s="216">
        <f t="shared" si="14"/>
        <v>4.536400611509183E-2</v>
      </c>
      <c r="AD40" s="37"/>
      <c r="AE40" s="232"/>
      <c r="AF40" s="305"/>
      <c r="AG40" s="213">
        <f>SUM(AG37:AG39)</f>
        <v>374.73585999999995</v>
      </c>
      <c r="AH40" s="214"/>
      <c r="AI40" s="215">
        <f t="shared" si="17"/>
        <v>13.830000000000041</v>
      </c>
      <c r="AJ40" s="216">
        <f t="shared" si="18"/>
        <v>3.8320242292546991E-2</v>
      </c>
      <c r="AK40" s="37"/>
      <c r="AL40" s="232"/>
      <c r="AM40" s="305"/>
      <c r="AN40" s="213">
        <f>SUM(AN37:AN39)</f>
        <v>386.84585999999996</v>
      </c>
      <c r="AO40" s="214"/>
      <c r="AP40" s="215">
        <f t="shared" si="21"/>
        <v>12.110000000000014</v>
      </c>
      <c r="AQ40" s="216">
        <f t="shared" si="22"/>
        <v>3.2316095929543584E-2</v>
      </c>
      <c r="AR40" s="217"/>
    </row>
    <row r="41" spans="1:44" ht="12" customHeight="1" x14ac:dyDescent="0.2">
      <c r="A41" s="37"/>
      <c r="B41" s="139" t="s">
        <v>195</v>
      </c>
      <c r="C41" s="199" t="str">
        <f t="shared" ref="C41:C48" si="51">D$6&amp;"."&amp;B41</f>
        <v>General Service &lt; 50 kW.Wholesale Market Service Charge (WMSC)</v>
      </c>
      <c r="D41" s="200" t="s">
        <v>246</v>
      </c>
      <c r="E41" s="139"/>
      <c r="F41" s="218">
        <f>IFERROR(VLOOKUP($C41,'Proposed Rates'!$B:$J,F$11,FALSE),0)</f>
        <v>4.4999999999999997E-3</v>
      </c>
      <c r="G41" s="312">
        <f t="shared" ref="G41:G42" si="52">$F$10*(1+F$63)</f>
        <v>5169</v>
      </c>
      <c r="H41" s="204">
        <f t="shared" ref="H41:H48" si="53">G41*F41</f>
        <v>23.260499999999997</v>
      </c>
      <c r="I41" s="38"/>
      <c r="J41" s="218">
        <f>IFERROR(VLOOKUP($C41,'Proposed Rates'!$B:$J,J$11,FALSE),0)</f>
        <v>4.4999999999999997E-3</v>
      </c>
      <c r="K41" s="312">
        <f t="shared" ref="K41:K42" si="54">$F$10*(1+J$63)</f>
        <v>5165.9999999999991</v>
      </c>
      <c r="L41" s="204">
        <f t="shared" ref="L41:L48" si="55">K41*J41</f>
        <v>23.246999999999993</v>
      </c>
      <c r="M41" s="38"/>
      <c r="N41" s="205">
        <f t="shared" si="5"/>
        <v>-1.3500000000004064E-2</v>
      </c>
      <c r="O41" s="206">
        <f t="shared" si="6"/>
        <v>-5.8038305281503258E-4</v>
      </c>
      <c r="P41" s="37"/>
      <c r="Q41" s="218">
        <f>IFERROR(VLOOKUP($C41,'Proposed Rates'!$B:$J,Q$11,FALSE),0)</f>
        <v>4.4999999999999997E-3</v>
      </c>
      <c r="R41" s="312">
        <f t="shared" ref="R41:R42" si="56">$F$10*(1+Q$63)</f>
        <v>5165.9999999999991</v>
      </c>
      <c r="S41" s="204">
        <f t="shared" ref="S41:S48" si="57">R41*Q41</f>
        <v>23.246999999999993</v>
      </c>
      <c r="T41" s="38"/>
      <c r="U41" s="205">
        <f t="shared" si="9"/>
        <v>0</v>
      </c>
      <c r="V41" s="206">
        <f t="shared" si="10"/>
        <v>0</v>
      </c>
      <c r="W41" s="37"/>
      <c r="X41" s="218">
        <f>IFERROR(VLOOKUP($C41,'Proposed Rates'!$B:$J,X$11,FALSE),0)</f>
        <v>4.4999999999999997E-3</v>
      </c>
      <c r="Y41" s="312">
        <f t="shared" ref="Y41:Y42" si="58">$F$10*(1+X$63)</f>
        <v>5165.9999999999991</v>
      </c>
      <c r="Z41" s="204">
        <f t="shared" ref="Z41:Z48" si="59">Y41*X41</f>
        <v>23.246999999999993</v>
      </c>
      <c r="AA41" s="38"/>
      <c r="AB41" s="205">
        <f t="shared" si="13"/>
        <v>0</v>
      </c>
      <c r="AC41" s="206">
        <f t="shared" si="14"/>
        <v>0</v>
      </c>
      <c r="AD41" s="37"/>
      <c r="AE41" s="218">
        <f>IFERROR(VLOOKUP($C41,'Proposed Rates'!$B:$J,AE$11,FALSE),0)</f>
        <v>4.4999999999999997E-3</v>
      </c>
      <c r="AF41" s="312">
        <f t="shared" ref="AF41:AF42" si="60">$F$10*(1+AE$63)</f>
        <v>5165.9999999999991</v>
      </c>
      <c r="AG41" s="204">
        <f t="shared" ref="AG41:AG48" si="61">AF41*AE41</f>
        <v>23.246999999999993</v>
      </c>
      <c r="AH41" s="38"/>
      <c r="AI41" s="205">
        <f t="shared" si="17"/>
        <v>0</v>
      </c>
      <c r="AJ41" s="206">
        <f t="shared" si="18"/>
        <v>0</v>
      </c>
      <c r="AK41" s="37"/>
      <c r="AL41" s="218">
        <f>IFERROR(VLOOKUP($C41,'Proposed Rates'!$B:$J,AL$11,FALSE),0)</f>
        <v>4.4999999999999997E-3</v>
      </c>
      <c r="AM41" s="312">
        <f t="shared" ref="AM41:AM42" si="62">$F$10*(1+AL$63)</f>
        <v>5165.9999999999991</v>
      </c>
      <c r="AN41" s="204">
        <f t="shared" ref="AN41:AN48" si="63">AM41*AL41</f>
        <v>23.246999999999993</v>
      </c>
      <c r="AO41" s="38"/>
      <c r="AP41" s="205">
        <f t="shared" si="21"/>
        <v>0</v>
      </c>
      <c r="AQ41" s="206">
        <f t="shared" si="22"/>
        <v>0</v>
      </c>
      <c r="AR41" s="207"/>
    </row>
    <row r="42" spans="1:44" ht="12" customHeight="1" x14ac:dyDescent="0.2">
      <c r="A42" s="37"/>
      <c r="B42" s="139" t="s">
        <v>196</v>
      </c>
      <c r="C42" s="199" t="str">
        <f t="shared" si="51"/>
        <v>General Service &lt; 50 kW.Rural and Remote Rate Protection (RRRP)</v>
      </c>
      <c r="D42" s="200" t="s">
        <v>246</v>
      </c>
      <c r="E42" s="139"/>
      <c r="F42" s="218">
        <f>IFERROR(VLOOKUP($C42,'Proposed Rates'!$B:$J,F$11,FALSE),0)</f>
        <v>1.5E-3</v>
      </c>
      <c r="G42" s="312">
        <f t="shared" si="52"/>
        <v>5169</v>
      </c>
      <c r="H42" s="204">
        <f t="shared" si="53"/>
        <v>7.7534999999999998</v>
      </c>
      <c r="I42" s="38"/>
      <c r="J42" s="218">
        <f>IFERROR(VLOOKUP($C42,'Proposed Rates'!$B:$J,J$11,FALSE),0)</f>
        <v>1.5E-3</v>
      </c>
      <c r="K42" s="312">
        <f t="shared" si="54"/>
        <v>5165.9999999999991</v>
      </c>
      <c r="L42" s="204">
        <f t="shared" si="55"/>
        <v>7.7489999999999988</v>
      </c>
      <c r="M42" s="38"/>
      <c r="N42" s="205">
        <f t="shared" si="5"/>
        <v>-4.5000000000010587E-3</v>
      </c>
      <c r="O42" s="206">
        <f t="shared" si="6"/>
        <v>-5.8038305281499431E-4</v>
      </c>
      <c r="P42" s="37"/>
      <c r="Q42" s="218">
        <f>IFERROR(VLOOKUP($C42,'Proposed Rates'!$B:$J,Q$11,FALSE),0)</f>
        <v>1.5E-3</v>
      </c>
      <c r="R42" s="312">
        <f t="shared" si="56"/>
        <v>5165.9999999999991</v>
      </c>
      <c r="S42" s="204">
        <f t="shared" si="57"/>
        <v>7.7489999999999988</v>
      </c>
      <c r="T42" s="38"/>
      <c r="U42" s="205">
        <f t="shared" si="9"/>
        <v>0</v>
      </c>
      <c r="V42" s="206">
        <f t="shared" si="10"/>
        <v>0</v>
      </c>
      <c r="W42" s="37"/>
      <c r="X42" s="218">
        <f>IFERROR(VLOOKUP($C42,'Proposed Rates'!$B:$J,X$11,FALSE),0)</f>
        <v>1.5E-3</v>
      </c>
      <c r="Y42" s="312">
        <f t="shared" si="58"/>
        <v>5165.9999999999991</v>
      </c>
      <c r="Z42" s="204">
        <f t="shared" si="59"/>
        <v>7.7489999999999988</v>
      </c>
      <c r="AA42" s="38"/>
      <c r="AB42" s="205">
        <f t="shared" si="13"/>
        <v>0</v>
      </c>
      <c r="AC42" s="206">
        <f t="shared" si="14"/>
        <v>0</v>
      </c>
      <c r="AD42" s="37"/>
      <c r="AE42" s="218">
        <f>IFERROR(VLOOKUP($C42,'Proposed Rates'!$B:$J,AE$11,FALSE),0)</f>
        <v>1.5E-3</v>
      </c>
      <c r="AF42" s="312">
        <f t="shared" si="60"/>
        <v>5165.9999999999991</v>
      </c>
      <c r="AG42" s="204">
        <f t="shared" si="61"/>
        <v>7.7489999999999988</v>
      </c>
      <c r="AH42" s="38"/>
      <c r="AI42" s="205">
        <f t="shared" si="17"/>
        <v>0</v>
      </c>
      <c r="AJ42" s="206">
        <f t="shared" si="18"/>
        <v>0</v>
      </c>
      <c r="AK42" s="37"/>
      <c r="AL42" s="218">
        <f>IFERROR(VLOOKUP($C42,'Proposed Rates'!$B:$J,AL$11,FALSE),0)</f>
        <v>1.5E-3</v>
      </c>
      <c r="AM42" s="312">
        <f t="shared" si="62"/>
        <v>5165.9999999999991</v>
      </c>
      <c r="AN42" s="204">
        <f t="shared" si="63"/>
        <v>7.7489999999999988</v>
      </c>
      <c r="AO42" s="38"/>
      <c r="AP42" s="205">
        <f t="shared" si="21"/>
        <v>0</v>
      </c>
      <c r="AQ42" s="206">
        <f t="shared" si="22"/>
        <v>0</v>
      </c>
      <c r="AR42" s="207"/>
    </row>
    <row r="43" spans="1:44" ht="12" customHeight="1" x14ac:dyDescent="0.2">
      <c r="A43" s="37"/>
      <c r="B43" s="139" t="s">
        <v>198</v>
      </c>
      <c r="C43" s="199" t="str">
        <f t="shared" si="51"/>
        <v>General Service &lt; 50 kW.Standard Supply Service Charge</v>
      </c>
      <c r="D43" s="200" t="s">
        <v>244</v>
      </c>
      <c r="E43" s="139"/>
      <c r="F43" s="201">
        <f>IFERROR(VLOOKUP($C43,'Proposed Rates'!$B:$J,F$11,FALSE),0)</f>
        <v>0.25</v>
      </c>
      <c r="G43" s="202">
        <f>IF($D43="Monthly",1,IF($D43="per KWH",$F$10,0))</f>
        <v>1</v>
      </c>
      <c r="H43" s="204">
        <f t="shared" si="53"/>
        <v>0.25</v>
      </c>
      <c r="I43" s="38"/>
      <c r="J43" s="201">
        <f>IFERROR(VLOOKUP($C43,'Proposed Rates'!$B:$J,J$11,FALSE),0)</f>
        <v>1.51</v>
      </c>
      <c r="K43" s="202">
        <f>IF($D43="Monthly",1,IF($D43="per KWH",$F$10,0))</f>
        <v>1</v>
      </c>
      <c r="L43" s="204">
        <f t="shared" si="55"/>
        <v>1.51</v>
      </c>
      <c r="M43" s="38"/>
      <c r="N43" s="205">
        <f t="shared" si="5"/>
        <v>1.26</v>
      </c>
      <c r="O43" s="206">
        <f t="shared" si="6"/>
        <v>5.04</v>
      </c>
      <c r="P43" s="37"/>
      <c r="Q43" s="201">
        <f>IFERROR(VLOOKUP($C43,'Proposed Rates'!$B:$J,Q$11,FALSE),0)</f>
        <v>1.54</v>
      </c>
      <c r="R43" s="202">
        <f>IF($D43="Monthly",1,IF($D43="per KWH",$F$10,0))</f>
        <v>1</v>
      </c>
      <c r="S43" s="204">
        <f t="shared" si="57"/>
        <v>1.54</v>
      </c>
      <c r="T43" s="38"/>
      <c r="U43" s="205">
        <f t="shared" si="9"/>
        <v>3.0000000000000027E-2</v>
      </c>
      <c r="V43" s="206">
        <f t="shared" si="10"/>
        <v>1.986754966887419E-2</v>
      </c>
      <c r="W43" s="37"/>
      <c r="X43" s="201">
        <f>IFERROR(VLOOKUP($C43,'Proposed Rates'!$B:$J,X$11,FALSE),0)</f>
        <v>1.57</v>
      </c>
      <c r="Y43" s="202">
        <f>IF($D43="Monthly",1,IF($D43="per KWH",$F$10,0))</f>
        <v>1</v>
      </c>
      <c r="Z43" s="204">
        <f t="shared" si="59"/>
        <v>1.57</v>
      </c>
      <c r="AA43" s="38"/>
      <c r="AB43" s="205">
        <f t="shared" si="13"/>
        <v>3.0000000000000027E-2</v>
      </c>
      <c r="AC43" s="206">
        <f t="shared" si="14"/>
        <v>1.9480519480519497E-2</v>
      </c>
      <c r="AD43" s="37"/>
      <c r="AE43" s="201">
        <f>IFERROR(VLOOKUP($C43,'Proposed Rates'!$B:$J,AE$11,FALSE),0)</f>
        <v>1.6</v>
      </c>
      <c r="AF43" s="202">
        <f>IF($D43="Monthly",1,IF($D43="per KWH",$F$10,0))</f>
        <v>1</v>
      </c>
      <c r="AG43" s="204">
        <f t="shared" si="61"/>
        <v>1.6</v>
      </c>
      <c r="AH43" s="38"/>
      <c r="AI43" s="205">
        <f t="shared" si="17"/>
        <v>3.0000000000000027E-2</v>
      </c>
      <c r="AJ43" s="206">
        <f t="shared" si="18"/>
        <v>1.9108280254777087E-2</v>
      </c>
      <c r="AK43" s="37"/>
      <c r="AL43" s="201">
        <f>IFERROR(VLOOKUP($C43,'Proposed Rates'!$B:$J,AL$11,FALSE),0)</f>
        <v>1.63</v>
      </c>
      <c r="AM43" s="202">
        <f>IF($D43="Monthly",1,IF($D43="per KWH",$F$10,0))</f>
        <v>1</v>
      </c>
      <c r="AN43" s="204">
        <f t="shared" si="63"/>
        <v>1.63</v>
      </c>
      <c r="AO43" s="38"/>
      <c r="AP43" s="205">
        <f t="shared" si="21"/>
        <v>2.9999999999999805E-2</v>
      </c>
      <c r="AQ43" s="206">
        <f t="shared" si="22"/>
        <v>1.8749999999999878E-2</v>
      </c>
      <c r="AR43" s="207"/>
    </row>
    <row r="44" spans="1:44" ht="12" customHeight="1" x14ac:dyDescent="0.2">
      <c r="A44" s="37"/>
      <c r="B44" s="139" t="s">
        <v>200</v>
      </c>
      <c r="C44" s="199" t="str">
        <f t="shared" si="51"/>
        <v>General Service &lt; 50 kW.TOU - Off Peak</v>
      </c>
      <c r="D44" s="200" t="s">
        <v>246</v>
      </c>
      <c r="E44" s="139"/>
      <c r="F44" s="234">
        <f>VLOOKUP($B44,'Proposed Rates'!$D$248:$J$254,+F$11-2,FALSE)</f>
        <v>7.5999999999999998E-2</v>
      </c>
      <c r="G44" s="312">
        <f>'Proposed Rates'!$K$249*$F$10</f>
        <v>3200</v>
      </c>
      <c r="H44" s="204">
        <f t="shared" si="53"/>
        <v>243.2</v>
      </c>
      <c r="I44" s="38"/>
      <c r="J44" s="234">
        <f>VLOOKUP($B44,'Proposed Rates'!$D$248:$J$254,+J$11-2,FALSE)</f>
        <v>7.5999999999999998E-2</v>
      </c>
      <c r="K44" s="312">
        <f>'Proposed Rates'!$K$249*$F$10</f>
        <v>3200</v>
      </c>
      <c r="L44" s="204">
        <f t="shared" si="55"/>
        <v>243.2</v>
      </c>
      <c r="M44" s="38"/>
      <c r="N44" s="205">
        <f t="shared" si="5"/>
        <v>0</v>
      </c>
      <c r="O44" s="206">
        <f t="shared" si="6"/>
        <v>0</v>
      </c>
      <c r="P44" s="37"/>
      <c r="Q44" s="234">
        <f>VLOOKUP($B44,'Proposed Rates'!$D$248:$J$254,+Q$11-2,FALSE)</f>
        <v>7.5999999999999998E-2</v>
      </c>
      <c r="R44" s="312">
        <f>'Proposed Rates'!$K$249*$F$10</f>
        <v>3200</v>
      </c>
      <c r="S44" s="204">
        <f t="shared" si="57"/>
        <v>243.2</v>
      </c>
      <c r="T44" s="38"/>
      <c r="U44" s="205">
        <f t="shared" si="9"/>
        <v>0</v>
      </c>
      <c r="V44" s="206">
        <f t="shared" si="10"/>
        <v>0</v>
      </c>
      <c r="W44" s="37"/>
      <c r="X44" s="234">
        <f>VLOOKUP($B44,'Proposed Rates'!$D$248:$J$254,+X$11-2,FALSE)</f>
        <v>7.5999999999999998E-2</v>
      </c>
      <c r="Y44" s="312">
        <f>'Proposed Rates'!$K$249*$F$10</f>
        <v>3200</v>
      </c>
      <c r="Z44" s="204">
        <f t="shared" si="59"/>
        <v>243.2</v>
      </c>
      <c r="AA44" s="38"/>
      <c r="AB44" s="205">
        <f t="shared" si="13"/>
        <v>0</v>
      </c>
      <c r="AC44" s="206">
        <f t="shared" si="14"/>
        <v>0</v>
      </c>
      <c r="AD44" s="37"/>
      <c r="AE44" s="234">
        <f>VLOOKUP($B44,'Proposed Rates'!$D$248:$J$254,+AE$11-2,FALSE)</f>
        <v>7.5999999999999998E-2</v>
      </c>
      <c r="AF44" s="312">
        <f>'Proposed Rates'!$K$249*$F$10</f>
        <v>3200</v>
      </c>
      <c r="AG44" s="204">
        <f t="shared" si="61"/>
        <v>243.2</v>
      </c>
      <c r="AH44" s="38"/>
      <c r="AI44" s="205">
        <f t="shared" si="17"/>
        <v>0</v>
      </c>
      <c r="AJ44" s="206">
        <f t="shared" si="18"/>
        <v>0</v>
      </c>
      <c r="AK44" s="37"/>
      <c r="AL44" s="234">
        <f>VLOOKUP($B44,'Proposed Rates'!$D$248:$J$254,+AL$11-2,FALSE)</f>
        <v>7.5999999999999998E-2</v>
      </c>
      <c r="AM44" s="312">
        <f>'Proposed Rates'!$K$249*$F$10</f>
        <v>3200</v>
      </c>
      <c r="AN44" s="204">
        <f t="shared" si="63"/>
        <v>243.2</v>
      </c>
      <c r="AO44" s="38"/>
      <c r="AP44" s="205">
        <f t="shared" si="21"/>
        <v>0</v>
      </c>
      <c r="AQ44" s="206">
        <f t="shared" si="22"/>
        <v>0</v>
      </c>
      <c r="AR44" s="207"/>
    </row>
    <row r="45" spans="1:44" ht="12" customHeight="1" x14ac:dyDescent="0.2">
      <c r="A45" s="37"/>
      <c r="B45" s="139" t="s">
        <v>201</v>
      </c>
      <c r="C45" s="199" t="str">
        <f t="shared" si="51"/>
        <v>General Service &lt; 50 kW.TOU - Mid Peak</v>
      </c>
      <c r="D45" s="200" t="s">
        <v>246</v>
      </c>
      <c r="E45" s="139"/>
      <c r="F45" s="234">
        <f>VLOOKUP($B45,'Proposed Rates'!$D$248:$J$254,+F$11-2,FALSE)</f>
        <v>0.122</v>
      </c>
      <c r="G45" s="312">
        <f>'Proposed Rates'!$K$250*$F$10</f>
        <v>900</v>
      </c>
      <c r="H45" s="204">
        <f t="shared" si="53"/>
        <v>109.8</v>
      </c>
      <c r="I45" s="38"/>
      <c r="J45" s="234">
        <f>VLOOKUP($B45,'Proposed Rates'!$D$248:$J$254,+J$11-2,FALSE)</f>
        <v>0.122</v>
      </c>
      <c r="K45" s="312">
        <f>'Proposed Rates'!$K$250*$F$10</f>
        <v>900</v>
      </c>
      <c r="L45" s="204">
        <f t="shared" si="55"/>
        <v>109.8</v>
      </c>
      <c r="M45" s="38"/>
      <c r="N45" s="205">
        <f t="shared" si="5"/>
        <v>0</v>
      </c>
      <c r="O45" s="206">
        <f t="shared" si="6"/>
        <v>0</v>
      </c>
      <c r="P45" s="37"/>
      <c r="Q45" s="234">
        <f>VLOOKUP($B45,'Proposed Rates'!$D$248:$J$254,+Q$11-2,FALSE)</f>
        <v>0.122</v>
      </c>
      <c r="R45" s="312">
        <f>'Proposed Rates'!$K$250*$F$10</f>
        <v>900</v>
      </c>
      <c r="S45" s="204">
        <f t="shared" si="57"/>
        <v>109.8</v>
      </c>
      <c r="T45" s="38"/>
      <c r="U45" s="205">
        <f t="shared" si="9"/>
        <v>0</v>
      </c>
      <c r="V45" s="206">
        <f t="shared" si="10"/>
        <v>0</v>
      </c>
      <c r="W45" s="37"/>
      <c r="X45" s="234">
        <f>VLOOKUP($B45,'Proposed Rates'!$D$248:$J$254,+X$11-2,FALSE)</f>
        <v>0.122</v>
      </c>
      <c r="Y45" s="312">
        <f>'Proposed Rates'!$K$250*$F$10</f>
        <v>900</v>
      </c>
      <c r="Z45" s="204">
        <f t="shared" si="59"/>
        <v>109.8</v>
      </c>
      <c r="AA45" s="38"/>
      <c r="AB45" s="205">
        <f t="shared" si="13"/>
        <v>0</v>
      </c>
      <c r="AC45" s="206">
        <f t="shared" si="14"/>
        <v>0</v>
      </c>
      <c r="AD45" s="37"/>
      <c r="AE45" s="234">
        <f>VLOOKUP($B45,'Proposed Rates'!$D$248:$J$254,+AE$11-2,FALSE)</f>
        <v>0.122</v>
      </c>
      <c r="AF45" s="312">
        <f>'Proposed Rates'!$K$250*$F$10</f>
        <v>900</v>
      </c>
      <c r="AG45" s="204">
        <f t="shared" si="61"/>
        <v>109.8</v>
      </c>
      <c r="AH45" s="38"/>
      <c r="AI45" s="205">
        <f t="shared" si="17"/>
        <v>0</v>
      </c>
      <c r="AJ45" s="206">
        <f t="shared" si="18"/>
        <v>0</v>
      </c>
      <c r="AK45" s="37"/>
      <c r="AL45" s="234">
        <f>VLOOKUP($B45,'Proposed Rates'!$D$248:$J$254,+AL$11-2,FALSE)</f>
        <v>0.122</v>
      </c>
      <c r="AM45" s="312">
        <f>'Proposed Rates'!$K$250*$F$10</f>
        <v>900</v>
      </c>
      <c r="AN45" s="204">
        <f t="shared" si="63"/>
        <v>109.8</v>
      </c>
      <c r="AO45" s="38"/>
      <c r="AP45" s="205">
        <f t="shared" si="21"/>
        <v>0</v>
      </c>
      <c r="AQ45" s="206">
        <f t="shared" si="22"/>
        <v>0</v>
      </c>
      <c r="AR45" s="207"/>
    </row>
    <row r="46" spans="1:44" ht="12" customHeight="1" x14ac:dyDescent="0.2">
      <c r="A46" s="37"/>
      <c r="B46" s="37" t="s">
        <v>202</v>
      </c>
      <c r="C46" s="199" t="str">
        <f t="shared" si="51"/>
        <v>General Service &lt; 50 kW.TOU - On Peak</v>
      </c>
      <c r="D46" s="200" t="s">
        <v>246</v>
      </c>
      <c r="E46" s="139"/>
      <c r="F46" s="234">
        <f>VLOOKUP($B46,'Proposed Rates'!$D$248:$J$254,+F$11-2,FALSE)</f>
        <v>0.158</v>
      </c>
      <c r="G46" s="312">
        <f>'Proposed Rates'!$K$251*$F$10</f>
        <v>900</v>
      </c>
      <c r="H46" s="204">
        <f t="shared" si="53"/>
        <v>142.19999999999999</v>
      </c>
      <c r="I46" s="38"/>
      <c r="J46" s="234">
        <f>VLOOKUP($B46,'Proposed Rates'!$D$248:$J$254,+J$11-2,FALSE)</f>
        <v>0.158</v>
      </c>
      <c r="K46" s="312">
        <f>'Proposed Rates'!$K$251*$F$10</f>
        <v>900</v>
      </c>
      <c r="L46" s="204">
        <f t="shared" si="55"/>
        <v>142.19999999999999</v>
      </c>
      <c r="M46" s="38"/>
      <c r="N46" s="205">
        <f t="shared" si="5"/>
        <v>0</v>
      </c>
      <c r="O46" s="206">
        <f t="shared" si="6"/>
        <v>0</v>
      </c>
      <c r="P46" s="37"/>
      <c r="Q46" s="234">
        <f>VLOOKUP($B46,'Proposed Rates'!$D$248:$J$254,+Q$11-2,FALSE)</f>
        <v>0.158</v>
      </c>
      <c r="R46" s="312">
        <f>'Proposed Rates'!$K$251*$F$10</f>
        <v>900</v>
      </c>
      <c r="S46" s="204">
        <f t="shared" si="57"/>
        <v>142.19999999999999</v>
      </c>
      <c r="T46" s="38"/>
      <c r="U46" s="205">
        <f t="shared" si="9"/>
        <v>0</v>
      </c>
      <c r="V46" s="206">
        <f t="shared" si="10"/>
        <v>0</v>
      </c>
      <c r="W46" s="37"/>
      <c r="X46" s="234">
        <f>VLOOKUP($B46,'Proposed Rates'!$D$248:$J$254,+X$11-2,FALSE)</f>
        <v>0.158</v>
      </c>
      <c r="Y46" s="312">
        <f>'Proposed Rates'!$K$251*$F$10</f>
        <v>900</v>
      </c>
      <c r="Z46" s="204">
        <f t="shared" si="59"/>
        <v>142.19999999999999</v>
      </c>
      <c r="AA46" s="38"/>
      <c r="AB46" s="205">
        <f t="shared" si="13"/>
        <v>0</v>
      </c>
      <c r="AC46" s="206">
        <f t="shared" si="14"/>
        <v>0</v>
      </c>
      <c r="AD46" s="37"/>
      <c r="AE46" s="234">
        <f>VLOOKUP($B46,'Proposed Rates'!$D$248:$J$254,+AE$11-2,FALSE)</f>
        <v>0.158</v>
      </c>
      <c r="AF46" s="312">
        <f>'Proposed Rates'!$K$251*$F$10</f>
        <v>900</v>
      </c>
      <c r="AG46" s="204">
        <f t="shared" si="61"/>
        <v>142.19999999999999</v>
      </c>
      <c r="AH46" s="38"/>
      <c r="AI46" s="205">
        <f t="shared" si="17"/>
        <v>0</v>
      </c>
      <c r="AJ46" s="206">
        <f t="shared" si="18"/>
        <v>0</v>
      </c>
      <c r="AK46" s="37"/>
      <c r="AL46" s="234">
        <f>VLOOKUP($B46,'Proposed Rates'!$D$248:$J$254,+AL$11-2,FALSE)</f>
        <v>0.158</v>
      </c>
      <c r="AM46" s="312">
        <f>'Proposed Rates'!$K$251*$F$10</f>
        <v>900</v>
      </c>
      <c r="AN46" s="204">
        <f t="shared" si="63"/>
        <v>142.19999999999999</v>
      </c>
      <c r="AO46" s="38"/>
      <c r="AP46" s="205">
        <f t="shared" si="21"/>
        <v>0</v>
      </c>
      <c r="AQ46" s="206">
        <f t="shared" si="22"/>
        <v>0</v>
      </c>
      <c r="AR46" s="207"/>
    </row>
    <row r="47" spans="1:44" ht="12" customHeight="1" x14ac:dyDescent="0.2">
      <c r="A47" s="37"/>
      <c r="B47" s="139" t="s">
        <v>203</v>
      </c>
      <c r="C47" s="199" t="str">
        <f t="shared" si="51"/>
        <v>General Service &lt; 50 kW.Energy - RPP - Tier 1</v>
      </c>
      <c r="D47" s="200" t="s">
        <v>246</v>
      </c>
      <c r="E47" s="139"/>
      <c r="F47" s="234">
        <f>VLOOKUP($B47,'Proposed Rates'!$D$248:$J$254,+F$11-2,FALSE)</f>
        <v>9.2999999999999999E-2</v>
      </c>
      <c r="G47" s="312">
        <f>IF(AND($S$2=1, $F$10&gt;=750), 750, IF(AND($S$2=1, AND($F$10&lt;750, $F$10&gt;=0)), $F$10, IF(AND($S$2=2, $F$10&gt;=1000), 1000, IF(AND($S$2=2, AND($F$10&lt;1000, $F$10&gt;=0)), $F$10))))</f>
        <v>750</v>
      </c>
      <c r="H47" s="204">
        <f t="shared" si="53"/>
        <v>69.75</v>
      </c>
      <c r="I47" s="38"/>
      <c r="J47" s="234">
        <f>VLOOKUP($B47,'Proposed Rates'!$D$248:$J$254,+J$11-2,FALSE)</f>
        <v>9.2999999999999999E-2</v>
      </c>
      <c r="K47" s="312">
        <f>IF(AND($S$2=1, $F$10&gt;=750), 750, IF(AND($S$2=1, AND($F$10&lt;750, $F$10&gt;=0)), $F$10, IF(AND($S$2=2, $F$10&gt;=1000), 1000, IF(AND($S$2=2, AND($F$10&lt;1000, $F$10&gt;=0)), $F$10))))</f>
        <v>750</v>
      </c>
      <c r="L47" s="204">
        <f t="shared" si="55"/>
        <v>69.75</v>
      </c>
      <c r="M47" s="38"/>
      <c r="N47" s="205">
        <f t="shared" si="5"/>
        <v>0</v>
      </c>
      <c r="O47" s="206">
        <f t="shared" si="6"/>
        <v>0</v>
      </c>
      <c r="P47" s="37"/>
      <c r="Q47" s="234">
        <f>VLOOKUP($B47,'Proposed Rates'!$D$248:$J$254,+Q$11-2,FALSE)</f>
        <v>9.2999999999999999E-2</v>
      </c>
      <c r="R47" s="312">
        <f>IF(AND($S$2=1, $F$10&gt;=750), 750, IF(AND($S$2=1, AND($F$10&lt;750, $F$10&gt;=0)), $F$10, IF(AND($S$2=2, $F$10&gt;=1000), 1000, IF(AND($S$2=2, AND($F$10&lt;1000, $F$10&gt;=0)), $F$10))))</f>
        <v>750</v>
      </c>
      <c r="S47" s="204">
        <f t="shared" si="57"/>
        <v>69.75</v>
      </c>
      <c r="T47" s="38"/>
      <c r="U47" s="205">
        <f t="shared" si="9"/>
        <v>0</v>
      </c>
      <c r="V47" s="206">
        <f t="shared" si="10"/>
        <v>0</v>
      </c>
      <c r="W47" s="37"/>
      <c r="X47" s="234">
        <f>VLOOKUP($B47,'Proposed Rates'!$D$248:$J$254,+X$11-2,FALSE)</f>
        <v>9.2999999999999999E-2</v>
      </c>
      <c r="Y47" s="312">
        <f>IF(AND($S$2=1, $F$10&gt;=750), 750, IF(AND($S$2=1, AND($F$10&lt;750, $F$10&gt;=0)), $F$10, IF(AND($S$2=2, $F$10&gt;=1000), 1000, IF(AND($S$2=2, AND($F$10&lt;1000, $F$10&gt;=0)), $F$10))))</f>
        <v>750</v>
      </c>
      <c r="Z47" s="204">
        <f t="shared" si="59"/>
        <v>69.75</v>
      </c>
      <c r="AA47" s="38"/>
      <c r="AB47" s="205">
        <f t="shared" si="13"/>
        <v>0</v>
      </c>
      <c r="AC47" s="206">
        <f t="shared" si="14"/>
        <v>0</v>
      </c>
      <c r="AD47" s="37"/>
      <c r="AE47" s="234">
        <f>VLOOKUP($B47,'Proposed Rates'!$D$248:$J$254,+AE$11-2,FALSE)</f>
        <v>9.2999999999999999E-2</v>
      </c>
      <c r="AF47" s="312">
        <f>IF(AND($S$2=1, $F$10&gt;=750), 750, IF(AND($S$2=1, AND($F$10&lt;750, $F$10&gt;=0)), $F$10, IF(AND($S$2=2, $F$10&gt;=1000), 1000, IF(AND($S$2=2, AND($F$10&lt;1000, $F$10&gt;=0)), $F$10))))</f>
        <v>750</v>
      </c>
      <c r="AG47" s="204">
        <f t="shared" si="61"/>
        <v>69.75</v>
      </c>
      <c r="AH47" s="38"/>
      <c r="AI47" s="205">
        <f t="shared" si="17"/>
        <v>0</v>
      </c>
      <c r="AJ47" s="206">
        <f t="shared" si="18"/>
        <v>0</v>
      </c>
      <c r="AK47" s="37"/>
      <c r="AL47" s="234">
        <f>VLOOKUP($B47,'Proposed Rates'!$D$248:$J$254,+AL$11-2,FALSE)</f>
        <v>9.2999999999999999E-2</v>
      </c>
      <c r="AM47" s="312">
        <f>IF(AND($S$2=1, $F$10&gt;=750), 750, IF(AND($S$2=1, AND($F$10&lt;750, $F$10&gt;=0)), $F$10, IF(AND($S$2=2, $F$10&gt;=1000), 1000, IF(AND($S$2=2, AND($F$10&lt;1000, $F$10&gt;=0)), $F$10))))</f>
        <v>750</v>
      </c>
      <c r="AN47" s="204">
        <f t="shared" si="63"/>
        <v>69.75</v>
      </c>
      <c r="AO47" s="38"/>
      <c r="AP47" s="205">
        <f t="shared" si="21"/>
        <v>0</v>
      </c>
      <c r="AQ47" s="206">
        <f t="shared" si="22"/>
        <v>0</v>
      </c>
      <c r="AR47" s="207"/>
    </row>
    <row r="48" spans="1:44" ht="12" customHeight="1" x14ac:dyDescent="0.2">
      <c r="A48" s="37"/>
      <c r="B48" s="139" t="s">
        <v>204</v>
      </c>
      <c r="C48" s="199" t="str">
        <f t="shared" si="51"/>
        <v>General Service &lt; 50 kW.Energy - RPP - Tier 2</v>
      </c>
      <c r="D48" s="200" t="s">
        <v>246</v>
      </c>
      <c r="E48" s="139"/>
      <c r="F48" s="234">
        <f>VLOOKUP($B48,'Proposed Rates'!$D$248:$J$254,+F$11-2,FALSE)</f>
        <v>0.11</v>
      </c>
      <c r="G48" s="312">
        <f>IF(AND($S$2=1, $F$10&gt;=750), $F$10-750, IF(AND($S$2=1, AND($F$10&lt;750, $F$10&gt;=0)), 0, IF(AND($S$2=2, $F$10&gt;=1000), $F$10-1000, IF(AND($S$2=2, AND($F$10&lt;1000, $F$10&gt;=0)), 0))))</f>
        <v>4250</v>
      </c>
      <c r="H48" s="204">
        <f t="shared" si="53"/>
        <v>467.5</v>
      </c>
      <c r="I48" s="38"/>
      <c r="J48" s="234">
        <f>VLOOKUP($B48,'Proposed Rates'!$D$248:$J$254,+J$11-2,FALSE)</f>
        <v>0.11</v>
      </c>
      <c r="K48" s="312">
        <f>IF(AND($S$2=1, $F$10&gt;=750), $F$10-750, IF(AND($S$2=1, AND($F$10&lt;750, $F$10&gt;=0)), 0, IF(AND($S$2=2, $F$10&gt;=1000), $F$10-1000, IF(AND($S$2=2, AND($F$10&lt;1000, $F$10&gt;=0)), 0))))</f>
        <v>4250</v>
      </c>
      <c r="L48" s="204">
        <f t="shared" si="55"/>
        <v>467.5</v>
      </c>
      <c r="M48" s="38"/>
      <c r="N48" s="205">
        <f t="shared" si="5"/>
        <v>0</v>
      </c>
      <c r="O48" s="206">
        <f t="shared" si="6"/>
        <v>0</v>
      </c>
      <c r="P48" s="37"/>
      <c r="Q48" s="234">
        <f>VLOOKUP($B48,'Proposed Rates'!$D$248:$J$254,+Q$11-2,FALSE)</f>
        <v>0.11</v>
      </c>
      <c r="R48" s="312">
        <f>IF(AND($S$2=1, $F$10&gt;=750), $F$10-750, IF(AND($S$2=1, AND($F$10&lt;750, $F$10&gt;=0)), 0, IF(AND($S$2=2, $F$10&gt;=1000), $F$10-1000, IF(AND($S$2=2, AND($F$10&lt;1000, $F$10&gt;=0)), 0))))</f>
        <v>4250</v>
      </c>
      <c r="S48" s="204">
        <f t="shared" si="57"/>
        <v>467.5</v>
      </c>
      <c r="T48" s="38"/>
      <c r="U48" s="205">
        <f t="shared" si="9"/>
        <v>0</v>
      </c>
      <c r="V48" s="206">
        <f t="shared" si="10"/>
        <v>0</v>
      </c>
      <c r="W48" s="37"/>
      <c r="X48" s="234">
        <f>VLOOKUP($B48,'Proposed Rates'!$D$248:$J$254,+X$11-2,FALSE)</f>
        <v>0.11</v>
      </c>
      <c r="Y48" s="312">
        <f>IF(AND($S$2=1, $F$10&gt;=750), $F$10-750, IF(AND($S$2=1, AND($F$10&lt;750, $F$10&gt;=0)), 0, IF(AND($S$2=2, $F$10&gt;=1000), $F$10-1000, IF(AND($S$2=2, AND($F$10&lt;1000, $F$10&gt;=0)), 0))))</f>
        <v>4250</v>
      </c>
      <c r="Z48" s="204">
        <f t="shared" si="59"/>
        <v>467.5</v>
      </c>
      <c r="AA48" s="38"/>
      <c r="AB48" s="205">
        <f t="shared" si="13"/>
        <v>0</v>
      </c>
      <c r="AC48" s="206">
        <f t="shared" si="14"/>
        <v>0</v>
      </c>
      <c r="AD48" s="37"/>
      <c r="AE48" s="234">
        <f>VLOOKUP($B48,'Proposed Rates'!$D$248:$J$254,+AE$11-2,FALSE)</f>
        <v>0.11</v>
      </c>
      <c r="AF48" s="312">
        <f>IF(AND($S$2=1, $F$10&gt;=750), $F$10-750, IF(AND($S$2=1, AND($F$10&lt;750, $F$10&gt;=0)), 0, IF(AND($S$2=2, $F$10&gt;=1000), $F$10-1000, IF(AND($S$2=2, AND($F$10&lt;1000, $F$10&gt;=0)), 0))))</f>
        <v>4250</v>
      </c>
      <c r="AG48" s="204">
        <f t="shared" si="61"/>
        <v>467.5</v>
      </c>
      <c r="AH48" s="38"/>
      <c r="AI48" s="205">
        <f t="shared" si="17"/>
        <v>0</v>
      </c>
      <c r="AJ48" s="206">
        <f t="shared" si="18"/>
        <v>0</v>
      </c>
      <c r="AK48" s="37"/>
      <c r="AL48" s="234">
        <f>VLOOKUP($B48,'Proposed Rates'!$D$248:$J$254,+AL$11-2,FALSE)</f>
        <v>0.11</v>
      </c>
      <c r="AM48" s="312">
        <f>IF(AND($S$2=1, $F$10&gt;=750), $F$10-750, IF(AND($S$2=1, AND($F$10&lt;750, $F$10&gt;=0)), 0, IF(AND($S$2=2, $F$10&gt;=1000), $F$10-1000, IF(AND($S$2=2, AND($F$10&lt;1000, $F$10&gt;=0)), 0))))</f>
        <v>4250</v>
      </c>
      <c r="AN48" s="204">
        <f t="shared" si="63"/>
        <v>467.5</v>
      </c>
      <c r="AO48" s="38"/>
      <c r="AP48" s="205">
        <f t="shared" si="21"/>
        <v>0</v>
      </c>
      <c r="AQ48" s="206">
        <f t="shared" si="22"/>
        <v>0</v>
      </c>
      <c r="AR48" s="207"/>
    </row>
    <row r="49" spans="1:44" ht="12" customHeight="1" x14ac:dyDescent="0.2">
      <c r="A49" s="37"/>
      <c r="B49" s="238"/>
      <c r="C49" s="239"/>
      <c r="D49" s="239"/>
      <c r="E49" s="239"/>
      <c r="F49" s="240"/>
      <c r="G49" s="280"/>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row>
    <row r="50" spans="1:44" ht="12" customHeight="1" x14ac:dyDescent="0.2">
      <c r="A50" s="37"/>
      <c r="B50" s="248" t="s">
        <v>253</v>
      </c>
      <c r="C50" s="139"/>
      <c r="D50" s="139"/>
      <c r="E50" s="139"/>
      <c r="F50" s="249"/>
      <c r="G50" s="293"/>
      <c r="H50" s="251">
        <f>SUM(H41:H46,H40)</f>
        <v>821.58740999999986</v>
      </c>
      <c r="I50" s="286"/>
      <c r="J50" s="249"/>
      <c r="K50" s="250"/>
      <c r="L50" s="252">
        <f>SUM(L41:L46,L40)</f>
        <v>855.23019999999974</v>
      </c>
      <c r="M50" s="253"/>
      <c r="N50" s="252">
        <f t="shared" ref="N50:N54" si="64">L50-H50</f>
        <v>33.642789999999877</v>
      </c>
      <c r="O50" s="254">
        <f t="shared" ref="O50:O54" si="65">IF((H50)=0,"",(N50/H50))</f>
        <v>4.094852183774321E-2</v>
      </c>
      <c r="P50" s="37"/>
      <c r="Q50" s="249"/>
      <c r="R50" s="250"/>
      <c r="S50" s="252">
        <f>SUM(S41:S46,S40)</f>
        <v>872.98019999999997</v>
      </c>
      <c r="T50" s="253"/>
      <c r="U50" s="252">
        <f t="shared" ref="U50:U54" si="66">S50-L50</f>
        <v>17.750000000000227</v>
      </c>
      <c r="V50" s="254">
        <f t="shared" ref="V50:V54" si="67">IF((L50)=0,"",(U50/L50))</f>
        <v>2.0754645942110361E-2</v>
      </c>
      <c r="W50" s="37"/>
      <c r="X50" s="249"/>
      <c r="Y50" s="250"/>
      <c r="Z50" s="252">
        <f>SUM(Z41:Z46,Z40)</f>
        <v>888.67185999999992</v>
      </c>
      <c r="AA50" s="253"/>
      <c r="AB50" s="252">
        <f t="shared" ref="AB50:AB54" si="68">Z50-S50</f>
        <v>15.691659999999956</v>
      </c>
      <c r="AC50" s="254">
        <f t="shared" ref="AC50:AC54" si="69">IF((S50)=0,"",(AB50/S50))</f>
        <v>1.7974817756462241E-2</v>
      </c>
      <c r="AD50" s="37"/>
      <c r="AE50" s="249"/>
      <c r="AF50" s="250"/>
      <c r="AG50" s="252">
        <f>SUM(AG41:AG46,AG40)</f>
        <v>902.53186000000005</v>
      </c>
      <c r="AH50" s="253"/>
      <c r="AI50" s="252">
        <f t="shared" ref="AI50:AI54" si="70">AG50-Z50</f>
        <v>13.860000000000127</v>
      </c>
      <c r="AJ50" s="254">
        <f t="shared" ref="AJ50:AJ54" si="71">IF((Z50)=0,"",(AI50/Z50))</f>
        <v>1.5596307955559803E-2</v>
      </c>
      <c r="AK50" s="37"/>
      <c r="AL50" s="249"/>
      <c r="AM50" s="250"/>
      <c r="AN50" s="252">
        <f>SUM(AN41:AN46,AN40)</f>
        <v>914.67185999999992</v>
      </c>
      <c r="AO50" s="253"/>
      <c r="AP50" s="252">
        <f t="shared" ref="AP50:AP54" si="72">AN50-AG50</f>
        <v>12.139999999999873</v>
      </c>
      <c r="AQ50" s="254">
        <f t="shared" ref="AQ50:AQ54" si="73">IF((AG50)=0,"",(AP50/AG50))</f>
        <v>1.3451048697604839E-2</v>
      </c>
      <c r="AR50" s="255"/>
    </row>
    <row r="51" spans="1:44" ht="12" customHeight="1" x14ac:dyDescent="0.2">
      <c r="A51" s="37"/>
      <c r="B51" s="256" t="s">
        <v>254</v>
      </c>
      <c r="C51" s="139"/>
      <c r="D51" s="139"/>
      <c r="E51" s="139"/>
      <c r="F51" s="249">
        <v>0.13</v>
      </c>
      <c r="G51" s="38"/>
      <c r="H51" s="294">
        <f>H50*F51</f>
        <v>106.80636329999999</v>
      </c>
      <c r="I51" s="221"/>
      <c r="J51" s="249">
        <v>0.13</v>
      </c>
      <c r="K51" s="221"/>
      <c r="L51" s="204">
        <f>L50*J51</f>
        <v>111.17992599999997</v>
      </c>
      <c r="M51" s="38"/>
      <c r="N51" s="205">
        <f t="shared" si="64"/>
        <v>4.3735626999999795</v>
      </c>
      <c r="O51" s="206">
        <f t="shared" si="65"/>
        <v>4.0948521837743161E-2</v>
      </c>
      <c r="P51" s="37"/>
      <c r="Q51" s="249">
        <v>0.13</v>
      </c>
      <c r="R51" s="221"/>
      <c r="S51" s="204">
        <f>S50*Q51</f>
        <v>113.487426</v>
      </c>
      <c r="T51" s="38"/>
      <c r="U51" s="205">
        <f t="shared" si="66"/>
        <v>2.307500000000033</v>
      </c>
      <c r="V51" s="206">
        <f t="shared" si="67"/>
        <v>2.0754645942110392E-2</v>
      </c>
      <c r="W51" s="37"/>
      <c r="X51" s="249">
        <v>0.13</v>
      </c>
      <c r="Y51" s="221"/>
      <c r="Z51" s="204">
        <f>Z50*X51</f>
        <v>115.52734179999999</v>
      </c>
      <c r="AA51" s="38"/>
      <c r="AB51" s="205">
        <f t="shared" si="68"/>
        <v>2.0399157999999886</v>
      </c>
      <c r="AC51" s="206">
        <f t="shared" si="69"/>
        <v>1.7974817756462189E-2</v>
      </c>
      <c r="AD51" s="37"/>
      <c r="AE51" s="249">
        <v>0.13</v>
      </c>
      <c r="AF51" s="221"/>
      <c r="AG51" s="204">
        <f>AG50*AE51</f>
        <v>117.32914180000002</v>
      </c>
      <c r="AH51" s="38"/>
      <c r="AI51" s="205">
        <f t="shared" si="70"/>
        <v>1.8018000000000285</v>
      </c>
      <c r="AJ51" s="206">
        <f t="shared" si="71"/>
        <v>1.5596307955559907E-2</v>
      </c>
      <c r="AK51" s="37"/>
      <c r="AL51" s="249">
        <v>0.13</v>
      </c>
      <c r="AM51" s="221"/>
      <c r="AN51" s="204">
        <f>AN50*AL51</f>
        <v>118.9073418</v>
      </c>
      <c r="AO51" s="38"/>
      <c r="AP51" s="205">
        <f t="shared" si="72"/>
        <v>1.5781999999999812</v>
      </c>
      <c r="AQ51" s="206">
        <f t="shared" si="73"/>
        <v>1.3451048697604818E-2</v>
      </c>
      <c r="AR51" s="207"/>
    </row>
    <row r="52" spans="1:44" ht="12" customHeight="1" x14ac:dyDescent="0.2">
      <c r="A52" s="37"/>
      <c r="B52" s="258" t="s">
        <v>307</v>
      </c>
      <c r="C52" s="139"/>
      <c r="D52" s="139"/>
      <c r="E52" s="139"/>
      <c r="F52" s="259"/>
      <c r="G52" s="38"/>
      <c r="H52" s="294">
        <f>H50+H51</f>
        <v>928.39377329999979</v>
      </c>
      <c r="I52" s="221"/>
      <c r="J52" s="259"/>
      <c r="K52" s="221"/>
      <c r="L52" s="204">
        <f>L50+L51</f>
        <v>966.41012599999976</v>
      </c>
      <c r="M52" s="38"/>
      <c r="N52" s="205">
        <f t="shared" si="64"/>
        <v>38.01635269999997</v>
      </c>
      <c r="O52" s="206">
        <f t="shared" si="65"/>
        <v>4.0948521837743328E-2</v>
      </c>
      <c r="P52" s="37"/>
      <c r="Q52" s="259"/>
      <c r="R52" s="221"/>
      <c r="S52" s="204">
        <f>S50+S51</f>
        <v>986.467626</v>
      </c>
      <c r="T52" s="38"/>
      <c r="U52" s="205">
        <f t="shared" si="66"/>
        <v>20.057500000000232</v>
      </c>
      <c r="V52" s="206">
        <f t="shared" si="67"/>
        <v>2.0754645942110333E-2</v>
      </c>
      <c r="W52" s="37"/>
      <c r="X52" s="259"/>
      <c r="Y52" s="221"/>
      <c r="Z52" s="204">
        <f>Z50+Z51</f>
        <v>1004.1992017999999</v>
      </c>
      <c r="AA52" s="38"/>
      <c r="AB52" s="205">
        <f t="shared" si="68"/>
        <v>17.73157579999986</v>
      </c>
      <c r="AC52" s="206">
        <f t="shared" si="69"/>
        <v>1.7974817756462147E-2</v>
      </c>
      <c r="AD52" s="37"/>
      <c r="AE52" s="259"/>
      <c r="AF52" s="221"/>
      <c r="AG52" s="204">
        <f>AG50+AG51</f>
        <v>1019.8610018000001</v>
      </c>
      <c r="AH52" s="38"/>
      <c r="AI52" s="205">
        <f t="shared" si="70"/>
        <v>15.661800000000198</v>
      </c>
      <c r="AJ52" s="206">
        <f t="shared" si="71"/>
        <v>1.5596307955559859E-2</v>
      </c>
      <c r="AK52" s="37"/>
      <c r="AL52" s="259"/>
      <c r="AM52" s="221"/>
      <c r="AN52" s="204">
        <f>AN50+AN51</f>
        <v>1033.5792018</v>
      </c>
      <c r="AO52" s="38"/>
      <c r="AP52" s="205">
        <f t="shared" si="72"/>
        <v>13.718199999999911</v>
      </c>
      <c r="AQ52" s="206">
        <f t="shared" si="73"/>
        <v>1.3451048697604891E-2</v>
      </c>
      <c r="AR52" s="207"/>
    </row>
    <row r="53" spans="1:44" ht="12" customHeight="1" x14ac:dyDescent="0.2">
      <c r="A53" s="37"/>
      <c r="B53" s="462" t="s">
        <v>211</v>
      </c>
      <c r="C53" s="441"/>
      <c r="D53" s="441"/>
      <c r="E53" s="139"/>
      <c r="F53" s="260">
        <f>'Proposed Rates'!E287</f>
        <v>0.13100000000000001</v>
      </c>
      <c r="G53" s="38"/>
      <c r="H53" s="296">
        <f>F53*H50</f>
        <v>107.62795070999999</v>
      </c>
      <c r="I53" s="221"/>
      <c r="J53" s="260">
        <f>'Proposed Rates'!I287</f>
        <v>0.13100000000000001</v>
      </c>
      <c r="K53" s="221"/>
      <c r="L53" s="261">
        <f>J53*L50</f>
        <v>112.03515619999997</v>
      </c>
      <c r="M53" s="38"/>
      <c r="N53" s="261">
        <f t="shared" si="64"/>
        <v>4.4072054899999813</v>
      </c>
      <c r="O53" s="263">
        <f t="shared" si="65"/>
        <v>4.0948521837743182E-2</v>
      </c>
      <c r="P53" s="37"/>
      <c r="Q53" s="260">
        <f>J53</f>
        <v>0.13100000000000001</v>
      </c>
      <c r="R53" s="221"/>
      <c r="S53" s="261">
        <f>Q53*S50</f>
        <v>114.3604062</v>
      </c>
      <c r="T53" s="38"/>
      <c r="U53" s="261">
        <f t="shared" si="66"/>
        <v>2.3252500000000254</v>
      </c>
      <c r="V53" s="263">
        <f t="shared" si="67"/>
        <v>2.0754645942110319E-2</v>
      </c>
      <c r="W53" s="37"/>
      <c r="X53" s="260">
        <f>Q53</f>
        <v>0.13100000000000001</v>
      </c>
      <c r="Y53" s="221"/>
      <c r="Z53" s="261">
        <f>X53*Z50</f>
        <v>116.41601365999999</v>
      </c>
      <c r="AA53" s="38"/>
      <c r="AB53" s="261">
        <f t="shared" si="68"/>
        <v>2.0556074599999903</v>
      </c>
      <c r="AC53" s="263">
        <f t="shared" si="69"/>
        <v>1.7974817756462202E-2</v>
      </c>
      <c r="AD53" s="37"/>
      <c r="AE53" s="260">
        <f>X53</f>
        <v>0.13100000000000001</v>
      </c>
      <c r="AF53" s="221"/>
      <c r="AG53" s="261">
        <f>AE53*AG50</f>
        <v>118.23167366000001</v>
      </c>
      <c r="AH53" s="38"/>
      <c r="AI53" s="261">
        <f t="shared" si="70"/>
        <v>1.8156600000000225</v>
      </c>
      <c r="AJ53" s="263">
        <f t="shared" si="71"/>
        <v>1.5596307955559854E-2</v>
      </c>
      <c r="AK53" s="37"/>
      <c r="AL53" s="260">
        <f>AE53</f>
        <v>0.13100000000000001</v>
      </c>
      <c r="AM53" s="221"/>
      <c r="AN53" s="261">
        <f>AL53*AN50</f>
        <v>119.82201366</v>
      </c>
      <c r="AO53" s="38"/>
      <c r="AP53" s="261">
        <f t="shared" si="72"/>
        <v>1.5903399999999834</v>
      </c>
      <c r="AQ53" s="263">
        <f t="shared" si="73"/>
        <v>1.3451048697604839E-2</v>
      </c>
      <c r="AR53" s="264"/>
    </row>
    <row r="54" spans="1:44" ht="12.75" customHeight="1" x14ac:dyDescent="0.2">
      <c r="A54" s="37"/>
      <c r="B54" s="464" t="s">
        <v>256</v>
      </c>
      <c r="C54" s="439"/>
      <c r="D54" s="440"/>
      <c r="E54" s="265"/>
      <c r="F54" s="266"/>
      <c r="G54" s="297"/>
      <c r="H54" s="298">
        <f>H52-H53</f>
        <v>820.76582258999974</v>
      </c>
      <c r="I54" s="267"/>
      <c r="J54" s="266"/>
      <c r="K54" s="267"/>
      <c r="L54" s="268">
        <f>L52-L53</f>
        <v>854.3749697999998</v>
      </c>
      <c r="M54" s="269"/>
      <c r="N54" s="270">
        <f t="shared" si="64"/>
        <v>33.60914721000006</v>
      </c>
      <c r="O54" s="271">
        <f t="shared" si="65"/>
        <v>4.0948521837743439E-2</v>
      </c>
      <c r="P54" s="37"/>
      <c r="Q54" s="266"/>
      <c r="R54" s="267"/>
      <c r="S54" s="268">
        <f>S52-S53</f>
        <v>872.10721979999994</v>
      </c>
      <c r="T54" s="269"/>
      <c r="U54" s="270">
        <f t="shared" si="66"/>
        <v>17.732250000000136</v>
      </c>
      <c r="V54" s="271">
        <f t="shared" si="67"/>
        <v>2.0754645942110253E-2</v>
      </c>
      <c r="W54" s="37"/>
      <c r="X54" s="266"/>
      <c r="Y54" s="267"/>
      <c r="Z54" s="268">
        <f>Z52-Z53</f>
        <v>887.78318813999988</v>
      </c>
      <c r="AA54" s="269"/>
      <c r="AB54" s="270">
        <f t="shared" si="68"/>
        <v>15.67596833999994</v>
      </c>
      <c r="AC54" s="271">
        <f t="shared" si="69"/>
        <v>1.797481775646222E-2</v>
      </c>
      <c r="AD54" s="37"/>
      <c r="AE54" s="266"/>
      <c r="AF54" s="267"/>
      <c r="AG54" s="268">
        <f>AG52-AG53</f>
        <v>901.6293281400001</v>
      </c>
      <c r="AH54" s="269"/>
      <c r="AI54" s="270">
        <f t="shared" si="70"/>
        <v>13.846140000000219</v>
      </c>
      <c r="AJ54" s="271">
        <f t="shared" si="71"/>
        <v>1.5596307955559907E-2</v>
      </c>
      <c r="AK54" s="37"/>
      <c r="AL54" s="266"/>
      <c r="AM54" s="267"/>
      <c r="AN54" s="268">
        <f>AN52-AN53</f>
        <v>913.75718813999993</v>
      </c>
      <c r="AO54" s="269"/>
      <c r="AP54" s="270">
        <f t="shared" si="72"/>
        <v>12.127859999999828</v>
      </c>
      <c r="AQ54" s="271">
        <f t="shared" si="73"/>
        <v>1.3451048697604787E-2</v>
      </c>
      <c r="AR54" s="272"/>
    </row>
    <row r="55" spans="1:44" ht="12"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row>
    <row r="56" spans="1:44" ht="12" customHeight="1" x14ac:dyDescent="0.2">
      <c r="A56" s="37"/>
      <c r="B56" s="248" t="s">
        <v>257</v>
      </c>
      <c r="C56" s="139"/>
      <c r="D56" s="139"/>
      <c r="E56" s="139"/>
      <c r="F56" s="249"/>
      <c r="G56" s="293"/>
      <c r="H56" s="251">
        <f>SUM(H47:H48,H40,H41:H43)</f>
        <v>863.63740999999993</v>
      </c>
      <c r="I56" s="286"/>
      <c r="J56" s="249"/>
      <c r="K56" s="250"/>
      <c r="L56" s="252">
        <f>SUM(L47:L48,L40,L41:L43)</f>
        <v>897.28019999999981</v>
      </c>
      <c r="M56" s="253"/>
      <c r="N56" s="252">
        <f t="shared" ref="N56:N60" si="74">L56-H56</f>
        <v>33.642789999999877</v>
      </c>
      <c r="O56" s="254">
        <f t="shared" ref="O56:O60" si="75">IF((H56)=0,"",(N56/H56))</f>
        <v>3.8954762276914197E-2</v>
      </c>
      <c r="P56" s="37"/>
      <c r="Q56" s="249"/>
      <c r="R56" s="250"/>
      <c r="S56" s="252">
        <f>SUM(S47:S48,S40,S41:S43)</f>
        <v>915.03019999999981</v>
      </c>
      <c r="T56" s="253"/>
      <c r="U56" s="252">
        <f t="shared" ref="U56:U60" si="76">S56-L56</f>
        <v>17.75</v>
      </c>
      <c r="V56" s="254">
        <f t="shared" ref="V56:V60" si="77">IF((L56)=0,"",(U56/L56))</f>
        <v>1.9782003436607656E-2</v>
      </c>
      <c r="W56" s="37"/>
      <c r="X56" s="249"/>
      <c r="Y56" s="250"/>
      <c r="Z56" s="252">
        <f>SUM(Z47:Z48,Z40,Z41:Z43)</f>
        <v>930.72185999999988</v>
      </c>
      <c r="AA56" s="253"/>
      <c r="AB56" s="252">
        <f t="shared" ref="AB56:AB60" si="78">Z56-S56</f>
        <v>15.69166000000007</v>
      </c>
      <c r="AC56" s="254">
        <f t="shared" ref="AC56:AC60" si="79">IF((S56)=0,"",(AB56/S56))</f>
        <v>1.7148789187504492E-2</v>
      </c>
      <c r="AD56" s="37"/>
      <c r="AE56" s="249"/>
      <c r="AF56" s="250"/>
      <c r="AG56" s="252">
        <f>SUM(AG47:AG48,AG40,AG41:AG43)</f>
        <v>944.58186000000001</v>
      </c>
      <c r="AH56" s="253"/>
      <c r="AI56" s="252">
        <f t="shared" ref="AI56:AI60" si="80">AG56-Z56</f>
        <v>13.860000000000127</v>
      </c>
      <c r="AJ56" s="254">
        <f t="shared" ref="AJ56:AJ60" si="81">IF((Z56)=0,"",(AI56/Z56))</f>
        <v>1.4891666990608912E-2</v>
      </c>
      <c r="AK56" s="37"/>
      <c r="AL56" s="249"/>
      <c r="AM56" s="250"/>
      <c r="AN56" s="252">
        <f>SUM(AN47:AN48,AN40,AN41:AN43)</f>
        <v>956.72185999999988</v>
      </c>
      <c r="AO56" s="253"/>
      <c r="AP56" s="252">
        <f t="shared" ref="AP56:AP60" si="82">AN56-AG56</f>
        <v>12.139999999999873</v>
      </c>
      <c r="AQ56" s="254">
        <f t="shared" ref="AQ56:AQ60" si="83">IF((AG56)=0,"",(AP56/AG56))</f>
        <v>1.2852247660144429E-2</v>
      </c>
      <c r="AR56" s="255"/>
    </row>
    <row r="57" spans="1:44" ht="12" customHeight="1" x14ac:dyDescent="0.2">
      <c r="A57" s="37"/>
      <c r="B57" s="256" t="s">
        <v>254</v>
      </c>
      <c r="C57" s="139"/>
      <c r="D57" s="139"/>
      <c r="E57" s="139"/>
      <c r="F57" s="249">
        <v>0.13</v>
      </c>
      <c r="G57" s="293"/>
      <c r="H57" s="294">
        <f>H56*F57</f>
        <v>112.2728633</v>
      </c>
      <c r="I57" s="221"/>
      <c r="J57" s="249">
        <v>0.13</v>
      </c>
      <c r="K57" s="257"/>
      <c r="L57" s="205">
        <f>L56*J57</f>
        <v>116.64642599999998</v>
      </c>
      <c r="M57" s="38"/>
      <c r="N57" s="205">
        <f t="shared" si="74"/>
        <v>4.3735626999999795</v>
      </c>
      <c r="O57" s="206">
        <f t="shared" si="75"/>
        <v>3.8954762276914155E-2</v>
      </c>
      <c r="P57" s="37"/>
      <c r="Q57" s="249">
        <v>0.13</v>
      </c>
      <c r="R57" s="257"/>
      <c r="S57" s="204">
        <f>S56*Q57</f>
        <v>118.95392599999998</v>
      </c>
      <c r="T57" s="38"/>
      <c r="U57" s="205">
        <f t="shared" si="76"/>
        <v>2.3075000000000045</v>
      </c>
      <c r="V57" s="206">
        <f t="shared" si="77"/>
        <v>1.9782003436607694E-2</v>
      </c>
      <c r="W57" s="37"/>
      <c r="X57" s="249">
        <v>0.13</v>
      </c>
      <c r="Y57" s="257"/>
      <c r="Z57" s="204">
        <f>Z56*X57</f>
        <v>120.99384179999998</v>
      </c>
      <c r="AA57" s="38"/>
      <c r="AB57" s="205">
        <f t="shared" si="78"/>
        <v>2.0399158000000028</v>
      </c>
      <c r="AC57" s="206">
        <f t="shared" si="79"/>
        <v>1.714878918750444E-2</v>
      </c>
      <c r="AD57" s="37"/>
      <c r="AE57" s="249">
        <v>0.13</v>
      </c>
      <c r="AF57" s="257"/>
      <c r="AG57" s="205">
        <f>AG56*AE57</f>
        <v>122.7956418</v>
      </c>
      <c r="AH57" s="38"/>
      <c r="AI57" s="205">
        <f t="shared" si="80"/>
        <v>1.8018000000000143</v>
      </c>
      <c r="AJ57" s="206">
        <f t="shared" si="81"/>
        <v>1.4891666990608893E-2</v>
      </c>
      <c r="AK57" s="37"/>
      <c r="AL57" s="249">
        <v>0.13</v>
      </c>
      <c r="AM57" s="257"/>
      <c r="AN57" s="204">
        <f>AN56*AL57</f>
        <v>124.37384179999999</v>
      </c>
      <c r="AO57" s="38"/>
      <c r="AP57" s="205">
        <f t="shared" si="82"/>
        <v>1.5781999999999954</v>
      </c>
      <c r="AQ57" s="206">
        <f t="shared" si="83"/>
        <v>1.2852247660144527E-2</v>
      </c>
      <c r="AR57" s="207"/>
    </row>
    <row r="58" spans="1:44" ht="12" customHeight="1" x14ac:dyDescent="0.2">
      <c r="A58" s="37"/>
      <c r="B58" s="258" t="s">
        <v>308</v>
      </c>
      <c r="C58" s="139"/>
      <c r="D58" s="139"/>
      <c r="E58" s="139"/>
      <c r="F58" s="259"/>
      <c r="G58" s="38"/>
      <c r="H58" s="294">
        <f>H56+H57</f>
        <v>975.91027329999997</v>
      </c>
      <c r="I58" s="221"/>
      <c r="J58" s="259"/>
      <c r="K58" s="221"/>
      <c r="L58" s="204">
        <f>L56+L57</f>
        <v>1013.9266259999998</v>
      </c>
      <c r="M58" s="38"/>
      <c r="N58" s="205">
        <f t="shared" si="74"/>
        <v>38.016352699999857</v>
      </c>
      <c r="O58" s="206">
        <f t="shared" si="75"/>
        <v>3.895476227691419E-2</v>
      </c>
      <c r="P58" s="37"/>
      <c r="Q58" s="259"/>
      <c r="R58" s="221"/>
      <c r="S58" s="204">
        <f>S56+S57</f>
        <v>1033.9841259999998</v>
      </c>
      <c r="T58" s="38"/>
      <c r="U58" s="205">
        <f t="shared" si="76"/>
        <v>20.057500000000005</v>
      </c>
      <c r="V58" s="206">
        <f t="shared" si="77"/>
        <v>1.9782003436607659E-2</v>
      </c>
      <c r="W58" s="37"/>
      <c r="X58" s="259"/>
      <c r="Y58" s="221"/>
      <c r="Z58" s="204">
        <f>Z56+Z57</f>
        <v>1051.7157017999998</v>
      </c>
      <c r="AA58" s="38"/>
      <c r="AB58" s="205">
        <f t="shared" si="78"/>
        <v>17.731575799999973</v>
      </c>
      <c r="AC58" s="206">
        <f t="shared" si="79"/>
        <v>1.7148789187504388E-2</v>
      </c>
      <c r="AD58" s="37"/>
      <c r="AE58" s="259"/>
      <c r="AF58" s="221"/>
      <c r="AG58" s="204">
        <f>AG56+AG57</f>
        <v>1067.3775018000001</v>
      </c>
      <c r="AH58" s="38"/>
      <c r="AI58" s="205">
        <f t="shared" si="80"/>
        <v>15.661800000000312</v>
      </c>
      <c r="AJ58" s="206">
        <f t="shared" si="81"/>
        <v>1.4891666990609074E-2</v>
      </c>
      <c r="AK58" s="37"/>
      <c r="AL58" s="259"/>
      <c r="AM58" s="221"/>
      <c r="AN58" s="204">
        <f>AN56+AN57</f>
        <v>1081.0957017999999</v>
      </c>
      <c r="AO58" s="38"/>
      <c r="AP58" s="205">
        <f t="shared" si="82"/>
        <v>13.718199999999797</v>
      </c>
      <c r="AQ58" s="206">
        <f t="shared" si="83"/>
        <v>1.2852247660144372E-2</v>
      </c>
      <c r="AR58" s="207"/>
    </row>
    <row r="59" spans="1:44" ht="12" customHeight="1" x14ac:dyDescent="0.2">
      <c r="A59" s="37"/>
      <c r="B59" s="462" t="s">
        <v>211</v>
      </c>
      <c r="C59" s="441"/>
      <c r="D59" s="441"/>
      <c r="E59" s="139"/>
      <c r="F59" s="260">
        <f>F53</f>
        <v>0.13100000000000001</v>
      </c>
      <c r="G59" s="38"/>
      <c r="H59" s="296">
        <f>F59*H56</f>
        <v>113.13650070999999</v>
      </c>
      <c r="I59" s="221"/>
      <c r="J59" s="260">
        <f>J53</f>
        <v>0.13100000000000001</v>
      </c>
      <c r="K59" s="221"/>
      <c r="L59" s="261">
        <f>J59*L56</f>
        <v>117.54370619999997</v>
      </c>
      <c r="M59" s="38"/>
      <c r="N59" s="261">
        <f t="shared" si="74"/>
        <v>4.4072054899999813</v>
      </c>
      <c r="O59" s="263">
        <f t="shared" si="75"/>
        <v>3.8954762276914176E-2</v>
      </c>
      <c r="P59" s="37"/>
      <c r="Q59" s="260">
        <f>Q53</f>
        <v>0.13100000000000001</v>
      </c>
      <c r="R59" s="221"/>
      <c r="S59" s="261">
        <f>Q59*S56</f>
        <v>119.86895619999999</v>
      </c>
      <c r="T59" s="38"/>
      <c r="U59" s="261">
        <f t="shared" si="76"/>
        <v>2.3252500000000111</v>
      </c>
      <c r="V59" s="263">
        <f t="shared" si="77"/>
        <v>1.9782003436607749E-2</v>
      </c>
      <c r="W59" s="37"/>
      <c r="X59" s="260">
        <f>X53</f>
        <v>0.13100000000000001</v>
      </c>
      <c r="Y59" s="221"/>
      <c r="Z59" s="261">
        <f>X59*Z56</f>
        <v>121.92456365999999</v>
      </c>
      <c r="AA59" s="38"/>
      <c r="AB59" s="261">
        <f t="shared" si="78"/>
        <v>2.0556074600000045</v>
      </c>
      <c r="AC59" s="263">
        <f t="shared" si="79"/>
        <v>1.7148789187504451E-2</v>
      </c>
      <c r="AD59" s="37"/>
      <c r="AE59" s="260">
        <f>AE53</f>
        <v>0.13100000000000001</v>
      </c>
      <c r="AF59" s="221"/>
      <c r="AG59" s="261">
        <f>AE59*AG56</f>
        <v>123.74022366000001</v>
      </c>
      <c r="AH59" s="38"/>
      <c r="AI59" s="261">
        <f t="shared" si="80"/>
        <v>1.8156600000000225</v>
      </c>
      <c r="AJ59" s="263">
        <f t="shared" si="81"/>
        <v>1.4891666990608959E-2</v>
      </c>
      <c r="AK59" s="37"/>
      <c r="AL59" s="260">
        <f>AL53</f>
        <v>0.13100000000000001</v>
      </c>
      <c r="AM59" s="221"/>
      <c r="AN59" s="261">
        <f>AL59*AN56</f>
        <v>125.33056366</v>
      </c>
      <c r="AO59" s="38"/>
      <c r="AP59" s="261">
        <f t="shared" si="82"/>
        <v>1.5903399999999834</v>
      </c>
      <c r="AQ59" s="263">
        <f t="shared" si="83"/>
        <v>1.2852247660144429E-2</v>
      </c>
      <c r="AR59" s="264"/>
    </row>
    <row r="60" spans="1:44" ht="12.75" customHeight="1" x14ac:dyDescent="0.2">
      <c r="A60" s="37"/>
      <c r="B60" s="464" t="s">
        <v>259</v>
      </c>
      <c r="C60" s="439"/>
      <c r="D60" s="440"/>
      <c r="E60" s="265"/>
      <c r="F60" s="273"/>
      <c r="G60" s="299"/>
      <c r="H60" s="300">
        <f>H58-H59</f>
        <v>862.77377259000002</v>
      </c>
      <c r="I60" s="274"/>
      <c r="J60" s="273"/>
      <c r="K60" s="274"/>
      <c r="L60" s="275">
        <f>L58-L59</f>
        <v>896.38291979999985</v>
      </c>
      <c r="M60" s="276"/>
      <c r="N60" s="277">
        <f t="shared" si="74"/>
        <v>33.609147209999833</v>
      </c>
      <c r="O60" s="278">
        <f t="shared" si="75"/>
        <v>3.8954762276914141E-2</v>
      </c>
      <c r="P60" s="37"/>
      <c r="Q60" s="273"/>
      <c r="R60" s="274"/>
      <c r="S60" s="275">
        <f>S58-S59</f>
        <v>914.11516979999988</v>
      </c>
      <c r="T60" s="276"/>
      <c r="U60" s="277">
        <f t="shared" si="76"/>
        <v>17.732250000000022</v>
      </c>
      <c r="V60" s="278">
        <f t="shared" si="77"/>
        <v>1.9782003436607676E-2</v>
      </c>
      <c r="W60" s="37"/>
      <c r="X60" s="273"/>
      <c r="Y60" s="274"/>
      <c r="Z60" s="275">
        <f>Z58-Z59</f>
        <v>929.79113813999982</v>
      </c>
      <c r="AA60" s="276"/>
      <c r="AB60" s="277">
        <f t="shared" si="78"/>
        <v>15.67596833999994</v>
      </c>
      <c r="AC60" s="278">
        <f t="shared" si="79"/>
        <v>1.714878918750435E-2</v>
      </c>
      <c r="AD60" s="37"/>
      <c r="AE60" s="273"/>
      <c r="AF60" s="274"/>
      <c r="AG60" s="275">
        <f>AG58-AG59</f>
        <v>943.63727814000015</v>
      </c>
      <c r="AH60" s="276"/>
      <c r="AI60" s="277">
        <f t="shared" si="80"/>
        <v>13.846140000000332</v>
      </c>
      <c r="AJ60" s="278">
        <f t="shared" si="81"/>
        <v>1.4891666990609134E-2</v>
      </c>
      <c r="AK60" s="37"/>
      <c r="AL60" s="273"/>
      <c r="AM60" s="274"/>
      <c r="AN60" s="275">
        <f>AN58-AN59</f>
        <v>955.76513813999986</v>
      </c>
      <c r="AO60" s="276"/>
      <c r="AP60" s="277">
        <f t="shared" si="82"/>
        <v>12.127859999999714</v>
      </c>
      <c r="AQ60" s="278">
        <f t="shared" si="83"/>
        <v>1.2852247660144259E-2</v>
      </c>
      <c r="AR60" s="272"/>
    </row>
    <row r="61" spans="1:44" ht="12"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row>
    <row r="62" spans="1:44" ht="12"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row>
    <row r="63" spans="1:44" ht="12"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row>
    <row r="64" spans="1:44" ht="12"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row>
    <row r="65" spans="1:44" ht="12" customHeight="1" x14ac:dyDescent="0.2">
      <c r="A65" s="37" t="s">
        <v>265</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2" customHeight="1" x14ac:dyDescent="0.2">
      <c r="A67" s="37" t="s">
        <v>266</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 customHeight="1" x14ac:dyDescent="0.2">
      <c r="A68" s="37" t="s">
        <v>267</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 customHeight="1" x14ac:dyDescent="0.2">
      <c r="A69" s="37" t="s">
        <v>268</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 customHeight="1" x14ac:dyDescent="0.2">
      <c r="A70" s="37" t="s">
        <v>269</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 customHeight="1" x14ac:dyDescent="0.2">
      <c r="A71" s="37" t="s">
        <v>270</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 customHeight="1" x14ac:dyDescent="0.2">
      <c r="A73" s="284"/>
      <c r="B73" s="37" t="s">
        <v>271</v>
      </c>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 customHeight="1" x14ac:dyDescent="0.2">
      <c r="A75" s="37"/>
      <c r="B75" s="37" t="s">
        <v>272</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row>
    <row r="192" spans="1:44"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5.75" customHeight="1" x14ac:dyDescent="0.2"/>
    <row r="277" spans="1:43" ht="15.75" customHeight="1" x14ac:dyDescent="0.2"/>
    <row r="278" spans="1:43" ht="15.75" customHeight="1" x14ac:dyDescent="0.2"/>
    <row r="279" spans="1:43" ht="15.75" customHeight="1" x14ac:dyDescent="0.2"/>
    <row r="280" spans="1:43" ht="15.75" customHeight="1" x14ac:dyDescent="0.2"/>
    <row r="281" spans="1:43" ht="15.75" customHeight="1" x14ac:dyDescent="0.2"/>
    <row r="282" spans="1:43" ht="15.75" customHeight="1" x14ac:dyDescent="0.2"/>
    <row r="283" spans="1:43" ht="15.75" customHeight="1" x14ac:dyDescent="0.2"/>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500-000000000000}">
      <formula1>"TOU,non-TOU"</formula1>
    </dataValidation>
    <dataValidation type="list" allowBlank="1" showErrorMessage="1" sqref="E15:E28 E30:E36 E38:E39 E41:E49 E55 E61" xr:uid="{00000000-0002-0000-1500-000001000000}">
      <formula1>#REF!</formula1>
    </dataValidation>
    <dataValidation type="list" allowBlank="1" showInputMessage="1" showErrorMessage="1" prompt="Select Charge Unit - monthly, per kWh, per kW" sqref="D15:D28 D30:D36 D38:D39 D41:D49 D55 D61" xr:uid="{00000000-0002-0000-1500-000002000000}">
      <formula1>"Monthly,per kWh,per kW"</formula1>
    </dataValidation>
  </dataValidations>
  <pageMargins left="0.74803149606299213" right="0.74803149606299213" top="0.98425196850393704" bottom="0.98425196850393704"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4.140625" customWidth="1"/>
    <col min="4" max="4" width="11.42578125" customWidth="1"/>
    <col min="5" max="5" width="1.42578125" customWidth="1"/>
    <col min="6" max="6" width="10.140625" customWidth="1"/>
    <col min="7" max="7" width="8" customWidth="1"/>
    <col min="8" max="8" width="10.28515625" customWidth="1"/>
    <col min="9" max="9" width="0.42578125" customWidth="1"/>
    <col min="10" max="10" width="9.7109375" customWidth="1"/>
    <col min="11" max="11" width="8" customWidth="1"/>
    <col min="12" max="12" width="10.28515625" customWidth="1"/>
    <col min="13" max="13" width="0.42578125" customWidth="1"/>
    <col min="14" max="14" width="9.42578125" customWidth="1"/>
    <col min="15" max="15" width="10" customWidth="1"/>
    <col min="16" max="16" width="0.42578125" customWidth="1"/>
    <col min="17" max="17" width="9.7109375" customWidth="1"/>
    <col min="18" max="18" width="8" customWidth="1"/>
    <col min="19" max="19" width="10.28515625" customWidth="1"/>
    <col min="20" max="20" width="0.42578125" customWidth="1"/>
    <col min="21" max="21" width="9.42578125" customWidth="1"/>
    <col min="22" max="22" width="10" customWidth="1"/>
    <col min="23" max="23" width="1" customWidth="1"/>
    <col min="24" max="24" width="9.7109375" customWidth="1"/>
    <col min="25" max="25" width="8" customWidth="1"/>
    <col min="26" max="26" width="10.28515625" customWidth="1"/>
    <col min="27" max="27" width="0.42578125" customWidth="1"/>
    <col min="28" max="28" width="9.42578125" customWidth="1"/>
    <col min="29" max="29" width="10" customWidth="1"/>
    <col min="30" max="30" width="0.42578125" customWidth="1"/>
    <col min="31" max="31" width="9.7109375" customWidth="1"/>
    <col min="32" max="32" width="8" customWidth="1"/>
    <col min="33" max="33" width="10.28515625" customWidth="1"/>
    <col min="34" max="34" width="0.42578125" customWidth="1"/>
    <col min="35" max="35" width="9.42578125" customWidth="1"/>
    <col min="36" max="36" width="10" customWidth="1"/>
    <col min="37" max="37" width="0.42578125" customWidth="1"/>
    <col min="38" max="38" width="9.7109375" customWidth="1"/>
    <col min="39" max="39" width="8" customWidth="1"/>
    <col min="40" max="40" width="10.28515625" customWidth="1"/>
    <col min="41" max="41" width="0.42578125" customWidth="1"/>
    <col min="42" max="42" width="9.42578125" customWidth="1"/>
    <col min="43" max="43" width="10" customWidth="1"/>
    <col min="44" max="44" width="0.7109375" customWidth="1"/>
    <col min="45" max="45" width="12.42578125" customWidth="1"/>
  </cols>
  <sheetData>
    <row r="1" spans="1:45" ht="12" customHeight="1" x14ac:dyDescent="0.25">
      <c r="A1" s="37"/>
      <c r="B1" s="37"/>
      <c r="C1" s="37"/>
      <c r="D1" s="37"/>
      <c r="E1" s="37"/>
      <c r="F1" s="37"/>
      <c r="G1" s="37"/>
      <c r="H1" s="37"/>
      <c r="I1" s="37"/>
      <c r="J1" s="37"/>
      <c r="K1" s="37"/>
      <c r="Q1" s="37"/>
      <c r="R1" s="37"/>
      <c r="S1" s="466" t="s">
        <v>228</v>
      </c>
      <c r="T1" s="467"/>
      <c r="U1" s="467"/>
      <c r="V1" s="467"/>
      <c r="W1" s="467"/>
      <c r="X1" s="467"/>
      <c r="Y1" s="468"/>
      <c r="Z1" s="37"/>
      <c r="AA1" s="37"/>
      <c r="AB1" s="37"/>
      <c r="AC1" s="37"/>
      <c r="AD1" s="37"/>
      <c r="AE1" s="37"/>
      <c r="AF1" s="37"/>
      <c r="AG1" s="37"/>
      <c r="AH1" s="37"/>
      <c r="AI1" s="37"/>
      <c r="AJ1" s="37"/>
      <c r="AK1" s="37"/>
      <c r="AL1" s="37"/>
      <c r="AM1" s="37"/>
      <c r="AN1" s="37"/>
      <c r="AO1" s="37"/>
      <c r="AP1" s="37"/>
      <c r="AQ1" s="37"/>
      <c r="AR1" s="37"/>
    </row>
    <row r="2" spans="1:45" ht="12"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5" ht="12"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5" ht="12"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5" ht="12"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5" ht="12" customHeight="1" x14ac:dyDescent="0.2">
      <c r="A6" s="37"/>
      <c r="B6" s="138" t="s">
        <v>232</v>
      </c>
      <c r="C6" s="37"/>
      <c r="D6" s="309" t="s">
        <v>158</v>
      </c>
      <c r="E6" s="310"/>
      <c r="F6" s="310"/>
      <c r="G6" s="310"/>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row>
    <row r="7" spans="1:45"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5" ht="12"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5" ht="12"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5" ht="12" customHeight="1" x14ac:dyDescent="0.2">
      <c r="A10" s="37"/>
      <c r="B10" s="37"/>
      <c r="C10" s="37"/>
      <c r="D10" s="125" t="s">
        <v>235</v>
      </c>
      <c r="E10" s="125"/>
      <c r="F10" s="190">
        <v>10000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5" ht="12"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5" ht="12"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5" ht="12"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5" ht="12"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5" ht="12" customHeight="1" x14ac:dyDescent="0.2">
      <c r="A15" s="37"/>
      <c r="B15" s="139" t="s">
        <v>156</v>
      </c>
      <c r="C15" s="199" t="str">
        <f t="shared" ref="C15:C28" si="0">D$6&amp;"."&amp;B15</f>
        <v>General Service &lt; 50 kW.Monthly Service Charge</v>
      </c>
      <c r="D15" s="200" t="s">
        <v>244</v>
      </c>
      <c r="E15" s="139"/>
      <c r="F15" s="201">
        <f>IFERROR(VLOOKUP($C15,'Proposed Rates'!$B:$J,F$11,FALSE),0)</f>
        <v>23.53</v>
      </c>
      <c r="G15" s="202">
        <f t="shared" ref="G15:G28" si="1">IF($D15="Monthly",1,IF($D15="per KWH",$F$10,0))</f>
        <v>1</v>
      </c>
      <c r="H15" s="204">
        <f t="shared" ref="H15:H28" si="2">G15*F15</f>
        <v>23.53</v>
      </c>
      <c r="I15" s="38"/>
      <c r="J15" s="201">
        <f>IFERROR(VLOOKUP($C15,'Proposed Rates'!$B:$J,J$11,FALSE),0)</f>
        <v>28.1</v>
      </c>
      <c r="K15" s="202">
        <f t="shared" ref="K15:K28" si="3">IF($D15="Monthly",1,IF($D15="per KWH",$F$10,0))</f>
        <v>1</v>
      </c>
      <c r="L15" s="204">
        <f t="shared" ref="L15:L28" si="4">K15*J15</f>
        <v>28.1</v>
      </c>
      <c r="M15" s="38"/>
      <c r="N15" s="205">
        <f t="shared" ref="N15:N48" si="5">L15-H15</f>
        <v>4.57</v>
      </c>
      <c r="O15" s="206">
        <f t="shared" ref="O15:O48" si="6">IF((H15)=0,"",(N15/H15))</f>
        <v>0.19422014449638758</v>
      </c>
      <c r="P15" s="37"/>
      <c r="Q15" s="201">
        <f>IFERROR(VLOOKUP($C15,'Proposed Rates'!$B:$J,Q$11,FALSE),0)</f>
        <v>30.32</v>
      </c>
      <c r="R15" s="202">
        <f t="shared" ref="R15:R28" si="7">IF($D15="Monthly",1,IF($D15="per KWH",$F$10,0))</f>
        <v>1</v>
      </c>
      <c r="S15" s="204">
        <f t="shared" ref="S15:S28" si="8">R15*Q15</f>
        <v>30.32</v>
      </c>
      <c r="T15" s="38"/>
      <c r="U15" s="205">
        <f t="shared" ref="U15:U48" si="9">S15-L15</f>
        <v>2.2199999999999989</v>
      </c>
      <c r="V15" s="206">
        <f t="shared" ref="V15:V48" si="10">IF((L15)=0,"",(U15/L15))</f>
        <v>7.9003558718861167E-2</v>
      </c>
      <c r="W15" s="37"/>
      <c r="X15" s="201">
        <f>IFERROR(VLOOKUP($C15,'Proposed Rates'!$B:$J,X$11,FALSE),0)</f>
        <v>32.42</v>
      </c>
      <c r="Y15" s="202">
        <f t="shared" ref="Y15:Y28" si="11">IF($D15="Monthly",1,IF($D15="per KWH",$F$10,0))</f>
        <v>1</v>
      </c>
      <c r="Z15" s="204">
        <f t="shared" ref="Z15:Z28" si="12">Y15*X15</f>
        <v>32.42</v>
      </c>
      <c r="AA15" s="38"/>
      <c r="AB15" s="205">
        <f t="shared" ref="AB15:AB48" si="13">Z15-S15</f>
        <v>2.1000000000000014</v>
      </c>
      <c r="AC15" s="206">
        <f t="shared" ref="AC15:AC48" si="14">IF((S15)=0,"",(AB15/S15))</f>
        <v>6.9261213720316669E-2</v>
      </c>
      <c r="AD15" s="37"/>
      <c r="AE15" s="201">
        <f>IFERROR(VLOOKUP($C15,'Proposed Rates'!$B:$J,AE$11,FALSE),0)</f>
        <v>34.24</v>
      </c>
      <c r="AF15" s="202">
        <f t="shared" ref="AF15:AF28" si="15">IF($D15="Monthly",1,IF($D15="per KWH",$F$10,0))</f>
        <v>1</v>
      </c>
      <c r="AG15" s="204">
        <f t="shared" ref="AG15:AG28" si="16">AF15*AE15</f>
        <v>34.24</v>
      </c>
      <c r="AH15" s="38"/>
      <c r="AI15" s="205">
        <f t="shared" ref="AI15:AI48" si="17">AG15-Z15</f>
        <v>1.8200000000000003</v>
      </c>
      <c r="AJ15" s="206">
        <f t="shared" ref="AJ15:AJ48" si="18">IF((Z15)=0,"",(AI15/Z15))</f>
        <v>5.6138186304750162E-2</v>
      </c>
      <c r="AK15" s="37"/>
      <c r="AL15" s="201">
        <f>IFERROR(VLOOKUP($C15,'Proposed Rates'!$B:$J,AL$11,FALSE),0)</f>
        <v>35.840000000000003</v>
      </c>
      <c r="AM15" s="202">
        <f t="shared" ref="AM15:AM28" si="19">IF($D15="Monthly",1,IF($D15="per KWH",$F$10,0))</f>
        <v>1</v>
      </c>
      <c r="AN15" s="204">
        <f t="shared" ref="AN15:AN16" si="20">AM15*AL15</f>
        <v>35.840000000000003</v>
      </c>
      <c r="AO15" s="38"/>
      <c r="AP15" s="205">
        <f t="shared" ref="AP15:AP48" si="21">AN15-AG15</f>
        <v>1.6000000000000014</v>
      </c>
      <c r="AQ15" s="206">
        <f t="shared" ref="AQ15:AQ48" si="22">IF((AG15)=0,"",(AP15/AG15))</f>
        <v>4.6728971962616862E-2</v>
      </c>
      <c r="AR15" s="207"/>
    </row>
    <row r="16" spans="1:45" ht="12" customHeight="1" x14ac:dyDescent="0.2">
      <c r="A16" s="37"/>
      <c r="B16" s="139" t="s">
        <v>245</v>
      </c>
      <c r="C16" s="199" t="str">
        <f t="shared" si="0"/>
        <v>General Service &lt; 50 kW.Smart Meter Rate Adder</v>
      </c>
      <c r="D16" s="200" t="s">
        <v>244</v>
      </c>
      <c r="E16" s="139"/>
      <c r="F16" s="218">
        <f>IFERROR(VLOOKUP($C16,'Proposed Rates'!$B:$J,F$11,FALSE),0)</f>
        <v>0</v>
      </c>
      <c r="G16" s="202">
        <f t="shared" si="1"/>
        <v>1</v>
      </c>
      <c r="H16" s="204">
        <f t="shared" si="2"/>
        <v>0</v>
      </c>
      <c r="I16" s="38"/>
      <c r="J16" s="218">
        <f>IFERROR(VLOOKUP($C16,'Proposed Rates'!$B:$J,J$11,FALSE),0)</f>
        <v>0</v>
      </c>
      <c r="K16" s="202">
        <f t="shared" si="3"/>
        <v>1</v>
      </c>
      <c r="L16" s="204">
        <f t="shared" si="4"/>
        <v>0</v>
      </c>
      <c r="M16" s="38"/>
      <c r="N16" s="205">
        <f t="shared" si="5"/>
        <v>0</v>
      </c>
      <c r="O16" s="206" t="str">
        <f t="shared" si="6"/>
        <v/>
      </c>
      <c r="P16" s="37"/>
      <c r="Q16" s="218">
        <f>IFERROR(VLOOKUP($C16,'Proposed Rates'!$B:$J,Q$11,FALSE),0)</f>
        <v>0</v>
      </c>
      <c r="R16" s="202">
        <f t="shared" si="7"/>
        <v>1</v>
      </c>
      <c r="S16" s="204">
        <f t="shared" si="8"/>
        <v>0</v>
      </c>
      <c r="T16" s="38"/>
      <c r="U16" s="205">
        <f t="shared" si="9"/>
        <v>0</v>
      </c>
      <c r="V16" s="206" t="str">
        <f t="shared" si="10"/>
        <v/>
      </c>
      <c r="W16" s="37"/>
      <c r="X16" s="218">
        <f>IFERROR(VLOOKUP($C16,'Proposed Rates'!$B:$J,X$11,FALSE),0)</f>
        <v>0</v>
      </c>
      <c r="Y16" s="202">
        <f t="shared" si="11"/>
        <v>1</v>
      </c>
      <c r="Z16" s="204">
        <f t="shared" si="12"/>
        <v>0</v>
      </c>
      <c r="AA16" s="38"/>
      <c r="AB16" s="205">
        <f t="shared" si="13"/>
        <v>0</v>
      </c>
      <c r="AC16" s="206" t="str">
        <f t="shared" si="14"/>
        <v/>
      </c>
      <c r="AD16" s="37"/>
      <c r="AE16" s="218">
        <f>IFERROR(VLOOKUP($C16,'Proposed Rates'!$B:$J,AE$11,FALSE),0)</f>
        <v>0</v>
      </c>
      <c r="AF16" s="202">
        <f t="shared" si="15"/>
        <v>1</v>
      </c>
      <c r="AG16" s="204">
        <f t="shared" si="16"/>
        <v>0</v>
      </c>
      <c r="AH16" s="38"/>
      <c r="AI16" s="205">
        <f t="shared" si="17"/>
        <v>0</v>
      </c>
      <c r="AJ16" s="206" t="str">
        <f t="shared" si="18"/>
        <v/>
      </c>
      <c r="AK16" s="37"/>
      <c r="AL16" s="218">
        <f>IFERROR(VLOOKUP($C16,'Proposed Rates'!$B:$J,AL$11,FALSE),0)</f>
        <v>0</v>
      </c>
      <c r="AM16" s="202">
        <f t="shared" si="19"/>
        <v>1</v>
      </c>
      <c r="AN16" s="204">
        <f t="shared" si="20"/>
        <v>0</v>
      </c>
      <c r="AO16" s="38"/>
      <c r="AP16" s="205">
        <f t="shared" si="21"/>
        <v>0</v>
      </c>
      <c r="AQ16" s="206" t="str">
        <f t="shared" si="22"/>
        <v/>
      </c>
      <c r="AR16" s="207"/>
    </row>
    <row r="17" spans="1:44" ht="12" customHeight="1" x14ac:dyDescent="0.2">
      <c r="A17" s="37"/>
      <c r="B17" s="208" t="str">
        <f>'Proposed Rates'!C115</f>
        <v>Rate Rider Calculation for PILs</v>
      </c>
      <c r="C17" s="199" t="str">
        <f t="shared" si="0"/>
        <v>General Service &lt; 50 kW.Rate Rider Calculation for PILs</v>
      </c>
      <c r="D17" s="200" t="s">
        <v>246</v>
      </c>
      <c r="E17" s="139"/>
      <c r="F17" s="218">
        <f>IFERROR(VLOOKUP($C17,'Proposed Rates'!$B:$J,F$11,FALSE),0)</f>
        <v>0</v>
      </c>
      <c r="G17" s="202">
        <f t="shared" si="1"/>
        <v>10000</v>
      </c>
      <c r="H17" s="204">
        <f t="shared" si="2"/>
        <v>0</v>
      </c>
      <c r="I17" s="38"/>
      <c r="J17" s="218">
        <f>IFERROR(VLOOKUP($C17,'Proposed Rates'!$B:$J,J$11,FALSE),0)</f>
        <v>0</v>
      </c>
      <c r="K17" s="202">
        <f t="shared" si="3"/>
        <v>10000</v>
      </c>
      <c r="L17" s="204">
        <f t="shared" si="4"/>
        <v>0</v>
      </c>
      <c r="M17" s="38"/>
      <c r="N17" s="205">
        <f t="shared" si="5"/>
        <v>0</v>
      </c>
      <c r="O17" s="206" t="str">
        <f t="shared" si="6"/>
        <v/>
      </c>
      <c r="P17" s="37"/>
      <c r="Q17" s="218">
        <f>IFERROR(VLOOKUP($C17,'Proposed Rates'!$B:$J,Q$11,FALSE),0)</f>
        <v>0</v>
      </c>
      <c r="R17" s="202">
        <f t="shared" si="7"/>
        <v>10000</v>
      </c>
      <c r="S17" s="204">
        <f t="shared" si="8"/>
        <v>0</v>
      </c>
      <c r="T17" s="38"/>
      <c r="U17" s="205">
        <f t="shared" si="9"/>
        <v>0</v>
      </c>
      <c r="V17" s="206" t="str">
        <f t="shared" si="10"/>
        <v/>
      </c>
      <c r="W17" s="37"/>
      <c r="X17" s="218">
        <f>IFERROR(VLOOKUP($C17,'Proposed Rates'!$B:$J,X$11,FALSE),0)</f>
        <v>0</v>
      </c>
      <c r="Y17" s="202">
        <f t="shared" si="11"/>
        <v>10000</v>
      </c>
      <c r="Z17" s="204">
        <f t="shared" si="12"/>
        <v>0</v>
      </c>
      <c r="AA17" s="38"/>
      <c r="AB17" s="205">
        <f t="shared" si="13"/>
        <v>0</v>
      </c>
      <c r="AC17" s="206" t="str">
        <f t="shared" si="14"/>
        <v/>
      </c>
      <c r="AD17" s="37"/>
      <c r="AE17" s="218">
        <f>IFERROR(VLOOKUP($C17,'Proposed Rates'!$B:$J,AE$11,FALSE),0)</f>
        <v>0</v>
      </c>
      <c r="AF17" s="202">
        <f t="shared" si="15"/>
        <v>10000</v>
      </c>
      <c r="AG17" s="204">
        <f t="shared" si="16"/>
        <v>0</v>
      </c>
      <c r="AH17" s="38"/>
      <c r="AI17" s="205">
        <f t="shared" si="17"/>
        <v>0</v>
      </c>
      <c r="AJ17" s="206" t="str">
        <f t="shared" si="18"/>
        <v/>
      </c>
      <c r="AK17" s="37"/>
      <c r="AL17" s="218">
        <f>IFERROR(VLOOKUP($C17,'Proposed Rates'!$B:$J,AL$11,FALSE),0)</f>
        <v>0</v>
      </c>
      <c r="AM17" s="202">
        <f t="shared" si="19"/>
        <v>10000</v>
      </c>
      <c r="AN17" s="204">
        <f t="shared" ref="AN17:AN18" si="23">AL17*AM17</f>
        <v>0</v>
      </c>
      <c r="AO17" s="38"/>
      <c r="AP17" s="205">
        <f t="shared" si="21"/>
        <v>0</v>
      </c>
      <c r="AQ17" s="206" t="str">
        <f t="shared" si="22"/>
        <v/>
      </c>
      <c r="AR17" s="207"/>
    </row>
    <row r="18" spans="1:44" ht="12" customHeight="1" x14ac:dyDescent="0.2">
      <c r="A18" s="37"/>
      <c r="B18" s="208" t="str">
        <f>'Proposed Rates'!C128</f>
        <v>Rate Rider Calculation for Generic</v>
      </c>
      <c r="C18" s="199" t="str">
        <f t="shared" si="0"/>
        <v>General Service &lt; 50 kW.Rate Rider Calculation for Generic</v>
      </c>
      <c r="D18" s="200" t="s">
        <v>244</v>
      </c>
      <c r="E18" s="139"/>
      <c r="F18" s="218">
        <f>IFERROR(VLOOKUP($C18,'Proposed Rates'!$B:$J,F$11,FALSE),0)</f>
        <v>0</v>
      </c>
      <c r="G18" s="202">
        <f t="shared" si="1"/>
        <v>1</v>
      </c>
      <c r="H18" s="204">
        <f t="shared" si="2"/>
        <v>0</v>
      </c>
      <c r="I18" s="38"/>
      <c r="J18" s="218">
        <f>IFERROR(VLOOKUP($C18,'Proposed Rates'!$B:$J,J$11,FALSE),0)</f>
        <v>0</v>
      </c>
      <c r="K18" s="202">
        <f t="shared" si="3"/>
        <v>1</v>
      </c>
      <c r="L18" s="204">
        <f t="shared" si="4"/>
        <v>0</v>
      </c>
      <c r="M18" s="38"/>
      <c r="N18" s="205">
        <f t="shared" si="5"/>
        <v>0</v>
      </c>
      <c r="O18" s="206" t="str">
        <f t="shared" si="6"/>
        <v/>
      </c>
      <c r="P18" s="37"/>
      <c r="Q18" s="218">
        <f>IFERROR(VLOOKUP($C18,'Proposed Rates'!$B:$J,Q$11,FALSE),0)</f>
        <v>0</v>
      </c>
      <c r="R18" s="202">
        <f t="shared" si="7"/>
        <v>1</v>
      </c>
      <c r="S18" s="204">
        <f t="shared" si="8"/>
        <v>0</v>
      </c>
      <c r="T18" s="38"/>
      <c r="U18" s="205">
        <f t="shared" si="9"/>
        <v>0</v>
      </c>
      <c r="V18" s="206" t="str">
        <f t="shared" si="10"/>
        <v/>
      </c>
      <c r="W18" s="37"/>
      <c r="X18" s="218">
        <f>IFERROR(VLOOKUP($C18,'Proposed Rates'!$B:$J,X$11,FALSE),0)</f>
        <v>0</v>
      </c>
      <c r="Y18" s="202">
        <f t="shared" si="11"/>
        <v>1</v>
      </c>
      <c r="Z18" s="204">
        <f t="shared" si="12"/>
        <v>0</v>
      </c>
      <c r="AA18" s="38"/>
      <c r="AB18" s="205">
        <f t="shared" si="13"/>
        <v>0</v>
      </c>
      <c r="AC18" s="206" t="str">
        <f t="shared" si="14"/>
        <v/>
      </c>
      <c r="AD18" s="37"/>
      <c r="AE18" s="218">
        <f>IFERROR(VLOOKUP($C18,'Proposed Rates'!$B:$J,AE$11,FALSE),0)</f>
        <v>0</v>
      </c>
      <c r="AF18" s="202">
        <f t="shared" si="15"/>
        <v>1</v>
      </c>
      <c r="AG18" s="204">
        <f t="shared" si="16"/>
        <v>0</v>
      </c>
      <c r="AH18" s="38"/>
      <c r="AI18" s="205">
        <f t="shared" si="17"/>
        <v>0</v>
      </c>
      <c r="AJ18" s="206" t="str">
        <f t="shared" si="18"/>
        <v/>
      </c>
      <c r="AK18" s="37"/>
      <c r="AL18" s="218">
        <f>IFERROR(VLOOKUP($C18,'Proposed Rates'!$B:$J,AL$11,FALSE),0)</f>
        <v>0</v>
      </c>
      <c r="AM18" s="202">
        <f t="shared" si="19"/>
        <v>1</v>
      </c>
      <c r="AN18" s="204">
        <f t="shared" si="23"/>
        <v>0</v>
      </c>
      <c r="AO18" s="38"/>
      <c r="AP18" s="205">
        <f t="shared" si="21"/>
        <v>0</v>
      </c>
      <c r="AQ18" s="206" t="str">
        <f t="shared" si="22"/>
        <v/>
      </c>
      <c r="AR18" s="207"/>
    </row>
    <row r="19" spans="1:44" ht="12" customHeight="1" x14ac:dyDescent="0.2">
      <c r="A19" s="37"/>
      <c r="B19" s="139" t="s">
        <v>54</v>
      </c>
      <c r="C19" s="199" t="str">
        <f t="shared" si="0"/>
        <v>General Service &lt; 50 kW.Distribution Volumetric Rate</v>
      </c>
      <c r="D19" s="200" t="s">
        <v>246</v>
      </c>
      <c r="E19" s="139"/>
      <c r="F19" s="218">
        <f>IFERROR(VLOOKUP($C19,'Proposed Rates'!$B:$J,F$11,FALSE),0)</f>
        <v>3.0499999999999999E-2</v>
      </c>
      <c r="G19" s="202">
        <f t="shared" si="1"/>
        <v>10000</v>
      </c>
      <c r="H19" s="204">
        <f t="shared" si="2"/>
        <v>305</v>
      </c>
      <c r="I19" s="38"/>
      <c r="J19" s="218">
        <f>IFERROR(VLOOKUP($C19,'Proposed Rates'!$B:$J,J$11,FALSE),0)</f>
        <v>3.6400000000000002E-2</v>
      </c>
      <c r="K19" s="202">
        <f t="shared" si="3"/>
        <v>10000</v>
      </c>
      <c r="L19" s="204">
        <f t="shared" si="4"/>
        <v>364</v>
      </c>
      <c r="M19" s="38"/>
      <c r="N19" s="205">
        <f t="shared" si="5"/>
        <v>59</v>
      </c>
      <c r="O19" s="206">
        <f t="shared" si="6"/>
        <v>0.19344262295081968</v>
      </c>
      <c r="P19" s="37"/>
      <c r="Q19" s="218">
        <f>IFERROR(VLOOKUP($C19,'Proposed Rates'!$B:$J,Q$11,FALSE),0)</f>
        <v>3.9300000000000002E-2</v>
      </c>
      <c r="R19" s="202">
        <f t="shared" si="7"/>
        <v>10000</v>
      </c>
      <c r="S19" s="204">
        <f t="shared" si="8"/>
        <v>393</v>
      </c>
      <c r="T19" s="38"/>
      <c r="U19" s="205">
        <f t="shared" si="9"/>
        <v>29</v>
      </c>
      <c r="V19" s="206">
        <f t="shared" si="10"/>
        <v>7.9670329670329665E-2</v>
      </c>
      <c r="W19" s="37"/>
      <c r="X19" s="218">
        <f>IFERROR(VLOOKUP($C19,'Proposed Rates'!$B:$J,X$11,FALSE),0)</f>
        <v>4.2000000000000003E-2</v>
      </c>
      <c r="Y19" s="202">
        <f t="shared" si="11"/>
        <v>10000</v>
      </c>
      <c r="Z19" s="204">
        <f t="shared" si="12"/>
        <v>420</v>
      </c>
      <c r="AA19" s="38"/>
      <c r="AB19" s="205">
        <f t="shared" si="13"/>
        <v>27</v>
      </c>
      <c r="AC19" s="206">
        <f t="shared" si="14"/>
        <v>6.8702290076335881E-2</v>
      </c>
      <c r="AD19" s="37"/>
      <c r="AE19" s="218">
        <f>IFERROR(VLOOKUP($C19,'Proposed Rates'!$B:$J,AE$11,FALSE),0)</f>
        <v>4.4400000000000002E-2</v>
      </c>
      <c r="AF19" s="202">
        <f t="shared" si="15"/>
        <v>10000</v>
      </c>
      <c r="AG19" s="204">
        <f t="shared" si="16"/>
        <v>444</v>
      </c>
      <c r="AH19" s="38"/>
      <c r="AI19" s="205">
        <f t="shared" si="17"/>
        <v>24</v>
      </c>
      <c r="AJ19" s="206">
        <f t="shared" si="18"/>
        <v>5.7142857142857141E-2</v>
      </c>
      <c r="AK19" s="37"/>
      <c r="AL19" s="218">
        <f>IFERROR(VLOOKUP($C19,'Proposed Rates'!$B:$J,AL$11,FALSE),0)</f>
        <v>4.65E-2</v>
      </c>
      <c r="AM19" s="202">
        <f t="shared" si="19"/>
        <v>10000</v>
      </c>
      <c r="AN19" s="204">
        <f t="shared" ref="AN19:AN28" si="24">AM19*AL19</f>
        <v>465</v>
      </c>
      <c r="AO19" s="38"/>
      <c r="AP19" s="205">
        <f t="shared" si="21"/>
        <v>21</v>
      </c>
      <c r="AQ19" s="206">
        <f t="shared" si="22"/>
        <v>4.72972972972973E-2</v>
      </c>
      <c r="AR19" s="207"/>
    </row>
    <row r="20" spans="1:44" ht="12" customHeight="1" x14ac:dyDescent="0.2">
      <c r="A20" s="37"/>
      <c r="B20" s="139" t="s">
        <v>247</v>
      </c>
      <c r="C20" s="199" t="str">
        <f t="shared" si="0"/>
        <v>General Service &lt; 50 kW.Smart Meter Disposition Rider</v>
      </c>
      <c r="D20" s="200" t="s">
        <v>246</v>
      </c>
      <c r="E20" s="139"/>
      <c r="F20" s="218">
        <f>IFERROR(VLOOKUP($C20,'Proposed Rates'!$B:$J,F$11,FALSE),0)</f>
        <v>0</v>
      </c>
      <c r="G20" s="202">
        <f t="shared" si="1"/>
        <v>10000</v>
      </c>
      <c r="H20" s="204">
        <f t="shared" si="2"/>
        <v>0</v>
      </c>
      <c r="I20" s="38"/>
      <c r="J20" s="218">
        <f>IFERROR(VLOOKUP($C20,'Proposed Rates'!$B:$J,J$11,FALSE),0)</f>
        <v>0</v>
      </c>
      <c r="K20" s="202">
        <f t="shared" si="3"/>
        <v>10000</v>
      </c>
      <c r="L20" s="204">
        <f t="shared" si="4"/>
        <v>0</v>
      </c>
      <c r="M20" s="38"/>
      <c r="N20" s="205">
        <f t="shared" si="5"/>
        <v>0</v>
      </c>
      <c r="O20" s="206" t="str">
        <f t="shared" si="6"/>
        <v/>
      </c>
      <c r="P20" s="37"/>
      <c r="Q20" s="218">
        <f>IFERROR(VLOOKUP($C20,'Proposed Rates'!$B:$J,Q$11,FALSE),0)</f>
        <v>0</v>
      </c>
      <c r="R20" s="202">
        <f t="shared" si="7"/>
        <v>10000</v>
      </c>
      <c r="S20" s="204">
        <f t="shared" si="8"/>
        <v>0</v>
      </c>
      <c r="T20" s="38"/>
      <c r="U20" s="205">
        <f t="shared" si="9"/>
        <v>0</v>
      </c>
      <c r="V20" s="206" t="str">
        <f t="shared" si="10"/>
        <v/>
      </c>
      <c r="W20" s="37"/>
      <c r="X20" s="218">
        <f>IFERROR(VLOOKUP($C20,'Proposed Rates'!$B:$J,X$11,FALSE),0)</f>
        <v>0</v>
      </c>
      <c r="Y20" s="202">
        <f t="shared" si="11"/>
        <v>10000</v>
      </c>
      <c r="Z20" s="204">
        <f t="shared" si="12"/>
        <v>0</v>
      </c>
      <c r="AA20" s="38"/>
      <c r="AB20" s="205">
        <f t="shared" si="13"/>
        <v>0</v>
      </c>
      <c r="AC20" s="206" t="str">
        <f t="shared" si="14"/>
        <v/>
      </c>
      <c r="AD20" s="37"/>
      <c r="AE20" s="218">
        <f>IFERROR(VLOOKUP($C20,'Proposed Rates'!$B:$J,AE$11,FALSE),0)</f>
        <v>0</v>
      </c>
      <c r="AF20" s="202">
        <f t="shared" si="15"/>
        <v>10000</v>
      </c>
      <c r="AG20" s="204">
        <f t="shared" si="16"/>
        <v>0</v>
      </c>
      <c r="AH20" s="38"/>
      <c r="AI20" s="205">
        <f t="shared" si="17"/>
        <v>0</v>
      </c>
      <c r="AJ20" s="206" t="str">
        <f t="shared" si="18"/>
        <v/>
      </c>
      <c r="AK20" s="37"/>
      <c r="AL20" s="218">
        <f>IFERROR(VLOOKUP($C20,'Proposed Rates'!$B:$J,AL$11,FALSE),0)</f>
        <v>0</v>
      </c>
      <c r="AM20" s="202">
        <f t="shared" si="19"/>
        <v>10000</v>
      </c>
      <c r="AN20" s="204">
        <f t="shared" si="24"/>
        <v>0</v>
      </c>
      <c r="AO20" s="38"/>
      <c r="AP20" s="205">
        <f t="shared" si="21"/>
        <v>0</v>
      </c>
      <c r="AQ20" s="206" t="str">
        <f t="shared" si="22"/>
        <v/>
      </c>
      <c r="AR20" s="207"/>
    </row>
    <row r="21" spans="1:44" ht="12" customHeight="1" x14ac:dyDescent="0.2">
      <c r="A21" s="37"/>
      <c r="B21" s="139" t="s">
        <v>179</v>
      </c>
      <c r="C21" s="199" t="str">
        <f t="shared" si="0"/>
        <v>General Service &lt; 50 kW.LRAM Rate Rider</v>
      </c>
      <c r="D21" s="200" t="s">
        <v>246</v>
      </c>
      <c r="E21" s="139"/>
      <c r="F21" s="218">
        <f>'Proposed Rates'!E78+'Proposed Rates'!E91</f>
        <v>6.9999999999999999E-4</v>
      </c>
      <c r="G21" s="202">
        <f t="shared" si="1"/>
        <v>10000</v>
      </c>
      <c r="H21" s="204">
        <f t="shared" si="2"/>
        <v>7</v>
      </c>
      <c r="I21" s="38"/>
      <c r="J21" s="218">
        <f>'Proposed Rates'!F78+'Proposed Rates'!F91</f>
        <v>4.0000000000000002E-4</v>
      </c>
      <c r="K21" s="202">
        <f t="shared" si="3"/>
        <v>10000</v>
      </c>
      <c r="L21" s="204">
        <f t="shared" si="4"/>
        <v>4</v>
      </c>
      <c r="M21" s="38"/>
      <c r="N21" s="205">
        <f t="shared" si="5"/>
        <v>-3</v>
      </c>
      <c r="O21" s="206">
        <f t="shared" si="6"/>
        <v>-0.42857142857142855</v>
      </c>
      <c r="P21" s="37"/>
      <c r="Q21" s="218">
        <f>'Proposed Rates'!G78+'Proposed Rates'!G91</f>
        <v>0</v>
      </c>
      <c r="R21" s="202">
        <f t="shared" si="7"/>
        <v>10000</v>
      </c>
      <c r="S21" s="204">
        <f t="shared" si="8"/>
        <v>0</v>
      </c>
      <c r="T21" s="38"/>
      <c r="U21" s="205">
        <f t="shared" si="9"/>
        <v>-4</v>
      </c>
      <c r="V21" s="206">
        <f t="shared" si="10"/>
        <v>-1</v>
      </c>
      <c r="W21" s="37"/>
      <c r="X21" s="218">
        <f>IFERROR(VLOOKUP($C21,'Proposed Rates'!$B:$J,X$11,FALSE),0)</f>
        <v>0</v>
      </c>
      <c r="Y21" s="202">
        <f t="shared" si="11"/>
        <v>10000</v>
      </c>
      <c r="Z21" s="204">
        <f t="shared" si="12"/>
        <v>0</v>
      </c>
      <c r="AA21" s="38"/>
      <c r="AB21" s="205">
        <f t="shared" si="13"/>
        <v>0</v>
      </c>
      <c r="AC21" s="206" t="str">
        <f t="shared" si="14"/>
        <v/>
      </c>
      <c r="AD21" s="37"/>
      <c r="AE21" s="218">
        <f>IFERROR(VLOOKUP($C21,'Proposed Rates'!$B:$J,AE$11,FALSE),0)</f>
        <v>0</v>
      </c>
      <c r="AF21" s="202">
        <f t="shared" si="15"/>
        <v>10000</v>
      </c>
      <c r="AG21" s="204">
        <f t="shared" si="16"/>
        <v>0</v>
      </c>
      <c r="AH21" s="38"/>
      <c r="AI21" s="205">
        <f t="shared" si="17"/>
        <v>0</v>
      </c>
      <c r="AJ21" s="206" t="str">
        <f t="shared" si="18"/>
        <v/>
      </c>
      <c r="AK21" s="37"/>
      <c r="AL21" s="218">
        <f>IFERROR(VLOOKUP($C21,'Proposed Rates'!$B:$J,AL$11,FALSE),0)</f>
        <v>0</v>
      </c>
      <c r="AM21" s="202">
        <f t="shared" si="19"/>
        <v>10000</v>
      </c>
      <c r="AN21" s="204">
        <f t="shared" si="24"/>
        <v>0</v>
      </c>
      <c r="AO21" s="38"/>
      <c r="AP21" s="205">
        <f t="shared" si="21"/>
        <v>0</v>
      </c>
      <c r="AQ21" s="206" t="str">
        <f t="shared" si="22"/>
        <v/>
      </c>
      <c r="AR21" s="207"/>
    </row>
    <row r="22" spans="1:44" ht="12" customHeight="1" x14ac:dyDescent="0.2">
      <c r="A22" s="37"/>
      <c r="B22" s="208" t="s">
        <v>175</v>
      </c>
      <c r="C22" s="199" t="str">
        <f t="shared" si="0"/>
        <v>General Service &lt; 50 kW.Deferral/Variance Account Disposition Rate Rider Group 2</v>
      </c>
      <c r="D22" s="200" t="s">
        <v>246</v>
      </c>
      <c r="E22" s="139"/>
      <c r="F22" s="218">
        <f>IFERROR(VLOOKUP($C22,'Proposed Rates'!$B:$J,F$11,FALSE),0)</f>
        <v>0</v>
      </c>
      <c r="G22" s="202">
        <f t="shared" si="1"/>
        <v>10000</v>
      </c>
      <c r="H22" s="204">
        <f t="shared" si="2"/>
        <v>0</v>
      </c>
      <c r="I22" s="38"/>
      <c r="J22" s="218">
        <f>IFERROR(VLOOKUP($C22,'Proposed Rates'!$B:$J,J$11,FALSE),0)</f>
        <v>-5.9999999999999995E-4</v>
      </c>
      <c r="K22" s="202">
        <f t="shared" si="3"/>
        <v>10000</v>
      </c>
      <c r="L22" s="204">
        <f t="shared" si="4"/>
        <v>-5.9999999999999991</v>
      </c>
      <c r="M22" s="38"/>
      <c r="N22" s="205">
        <f t="shared" si="5"/>
        <v>-5.9999999999999991</v>
      </c>
      <c r="O22" s="206" t="str">
        <f t="shared" si="6"/>
        <v/>
      </c>
      <c r="P22" s="37"/>
      <c r="Q22" s="218">
        <f>IFERROR(VLOOKUP($C22,'Proposed Rates'!$B:$J,Q$11,FALSE),0)</f>
        <v>0</v>
      </c>
      <c r="R22" s="202">
        <f t="shared" si="7"/>
        <v>10000</v>
      </c>
      <c r="S22" s="204">
        <f t="shared" si="8"/>
        <v>0</v>
      </c>
      <c r="T22" s="38"/>
      <c r="U22" s="205">
        <f t="shared" si="9"/>
        <v>5.9999999999999991</v>
      </c>
      <c r="V22" s="206">
        <f t="shared" si="10"/>
        <v>-1</v>
      </c>
      <c r="W22" s="37"/>
      <c r="X22" s="218">
        <f>IFERROR(VLOOKUP($C22,'Proposed Rates'!$B:$J,X$11,FALSE),0)</f>
        <v>0</v>
      </c>
      <c r="Y22" s="202">
        <f t="shared" si="11"/>
        <v>10000</v>
      </c>
      <c r="Z22" s="204">
        <f t="shared" si="12"/>
        <v>0</v>
      </c>
      <c r="AA22" s="38"/>
      <c r="AB22" s="205">
        <f t="shared" si="13"/>
        <v>0</v>
      </c>
      <c r="AC22" s="206" t="str">
        <f t="shared" si="14"/>
        <v/>
      </c>
      <c r="AD22" s="37"/>
      <c r="AE22" s="218">
        <f>IFERROR(VLOOKUP($C22,'Proposed Rates'!$B:$J,AE$11,FALSE),0)</f>
        <v>0</v>
      </c>
      <c r="AF22" s="202">
        <f t="shared" si="15"/>
        <v>10000</v>
      </c>
      <c r="AG22" s="204">
        <f t="shared" si="16"/>
        <v>0</v>
      </c>
      <c r="AH22" s="38"/>
      <c r="AI22" s="205">
        <f t="shared" si="17"/>
        <v>0</v>
      </c>
      <c r="AJ22" s="206" t="str">
        <f t="shared" si="18"/>
        <v/>
      </c>
      <c r="AK22" s="37"/>
      <c r="AL22" s="218">
        <f>IFERROR(VLOOKUP($C22,'Proposed Rates'!$B:$J,AL$11,FALSE),0)</f>
        <v>0</v>
      </c>
      <c r="AM22" s="202">
        <f t="shared" si="19"/>
        <v>10000</v>
      </c>
      <c r="AN22" s="204">
        <f t="shared" si="24"/>
        <v>0</v>
      </c>
      <c r="AO22" s="38"/>
      <c r="AP22" s="205">
        <f t="shared" si="21"/>
        <v>0</v>
      </c>
      <c r="AQ22" s="206" t="str">
        <f t="shared" si="22"/>
        <v/>
      </c>
      <c r="AR22" s="207"/>
    </row>
    <row r="23" spans="1:44" ht="12" customHeight="1" x14ac:dyDescent="0.2">
      <c r="A23" s="37"/>
      <c r="B23" s="208"/>
      <c r="C23" s="199" t="str">
        <f t="shared" si="0"/>
        <v>General Service &lt; 50 kW.</v>
      </c>
      <c r="D23" s="200"/>
      <c r="E23" s="139"/>
      <c r="F23" s="218">
        <f>IFERROR(VLOOKUP($C23,'Proposed Rates'!$B:$J,F$11,FALSE),0)</f>
        <v>0</v>
      </c>
      <c r="G23" s="202">
        <f t="shared" si="1"/>
        <v>0</v>
      </c>
      <c r="H23" s="204">
        <f t="shared" si="2"/>
        <v>0</v>
      </c>
      <c r="I23" s="38"/>
      <c r="J23" s="218">
        <f>IFERROR(VLOOKUP($C23,'Proposed Rates'!$B:$J,J$11,FALSE),0)</f>
        <v>0</v>
      </c>
      <c r="K23" s="202">
        <f t="shared" si="3"/>
        <v>0</v>
      </c>
      <c r="L23" s="204">
        <f t="shared" si="4"/>
        <v>0</v>
      </c>
      <c r="M23" s="38"/>
      <c r="N23" s="205">
        <f t="shared" si="5"/>
        <v>0</v>
      </c>
      <c r="O23" s="206" t="str">
        <f t="shared" si="6"/>
        <v/>
      </c>
      <c r="P23" s="37"/>
      <c r="Q23" s="218">
        <f>IFERROR(VLOOKUP($C23,'Proposed Rates'!$B:$J,Q$11,FALSE),0)</f>
        <v>0</v>
      </c>
      <c r="R23" s="202">
        <f t="shared" si="7"/>
        <v>0</v>
      </c>
      <c r="S23" s="204">
        <f t="shared" si="8"/>
        <v>0</v>
      </c>
      <c r="T23" s="38"/>
      <c r="U23" s="205">
        <f t="shared" si="9"/>
        <v>0</v>
      </c>
      <c r="V23" s="206" t="str">
        <f t="shared" si="10"/>
        <v/>
      </c>
      <c r="W23" s="37"/>
      <c r="X23" s="218">
        <f>IFERROR(VLOOKUP($C23,'Proposed Rates'!$B:$J,X$11,FALSE),0)</f>
        <v>0</v>
      </c>
      <c r="Y23" s="202">
        <f t="shared" si="11"/>
        <v>0</v>
      </c>
      <c r="Z23" s="204">
        <f t="shared" si="12"/>
        <v>0</v>
      </c>
      <c r="AA23" s="38"/>
      <c r="AB23" s="205">
        <f t="shared" si="13"/>
        <v>0</v>
      </c>
      <c r="AC23" s="206" t="str">
        <f t="shared" si="14"/>
        <v/>
      </c>
      <c r="AD23" s="37"/>
      <c r="AE23" s="218">
        <f>IFERROR(VLOOKUP($C23,'Proposed Rates'!$B:$J,AE$11,FALSE),0)</f>
        <v>0</v>
      </c>
      <c r="AF23" s="202">
        <f t="shared" si="15"/>
        <v>0</v>
      </c>
      <c r="AG23" s="204">
        <f t="shared" si="16"/>
        <v>0</v>
      </c>
      <c r="AH23" s="38"/>
      <c r="AI23" s="205">
        <f t="shared" si="17"/>
        <v>0</v>
      </c>
      <c r="AJ23" s="206" t="str">
        <f t="shared" si="18"/>
        <v/>
      </c>
      <c r="AK23" s="37"/>
      <c r="AL23" s="218">
        <f>IFERROR(VLOOKUP($C23,'Proposed Rates'!$B:$J,AL$11,FALSE),0)</f>
        <v>0</v>
      </c>
      <c r="AM23" s="202">
        <f t="shared" si="19"/>
        <v>0</v>
      </c>
      <c r="AN23" s="204">
        <f t="shared" si="24"/>
        <v>0</v>
      </c>
      <c r="AO23" s="38"/>
      <c r="AP23" s="205">
        <f t="shared" si="21"/>
        <v>0</v>
      </c>
      <c r="AQ23" s="206" t="str">
        <f t="shared" si="22"/>
        <v/>
      </c>
      <c r="AR23" s="207"/>
    </row>
    <row r="24" spans="1:44" ht="12" customHeight="1" x14ac:dyDescent="0.2">
      <c r="A24" s="37"/>
      <c r="B24" s="208"/>
      <c r="C24" s="199" t="str">
        <f t="shared" si="0"/>
        <v>General Service &lt; 50 kW.</v>
      </c>
      <c r="D24" s="200"/>
      <c r="E24" s="139"/>
      <c r="F24" s="218">
        <f>IFERROR(VLOOKUP($C24,'Proposed Rates'!$B:$J,F$11,FALSE),0)</f>
        <v>0</v>
      </c>
      <c r="G24" s="202">
        <f t="shared" si="1"/>
        <v>0</v>
      </c>
      <c r="H24" s="204">
        <f t="shared" si="2"/>
        <v>0</v>
      </c>
      <c r="I24" s="38"/>
      <c r="J24" s="218">
        <f>IFERROR(VLOOKUP($C24,'Proposed Rates'!$B:$J,J$11,FALSE),0)</f>
        <v>0</v>
      </c>
      <c r="K24" s="202">
        <f t="shared" si="3"/>
        <v>0</v>
      </c>
      <c r="L24" s="204">
        <f t="shared" si="4"/>
        <v>0</v>
      </c>
      <c r="M24" s="38"/>
      <c r="N24" s="205">
        <f t="shared" si="5"/>
        <v>0</v>
      </c>
      <c r="O24" s="206" t="str">
        <f t="shared" si="6"/>
        <v/>
      </c>
      <c r="P24" s="37"/>
      <c r="Q24" s="218">
        <f>IFERROR(VLOOKUP($C24,'Proposed Rates'!$B:$J,Q$11,FALSE),0)</f>
        <v>0</v>
      </c>
      <c r="R24" s="202">
        <f t="shared" si="7"/>
        <v>0</v>
      </c>
      <c r="S24" s="204">
        <f t="shared" si="8"/>
        <v>0</v>
      </c>
      <c r="T24" s="38"/>
      <c r="U24" s="205">
        <f t="shared" si="9"/>
        <v>0</v>
      </c>
      <c r="V24" s="206" t="str">
        <f t="shared" si="10"/>
        <v/>
      </c>
      <c r="W24" s="37"/>
      <c r="X24" s="218">
        <f>IFERROR(VLOOKUP($C24,'Proposed Rates'!$B:$J,X$11,FALSE),0)</f>
        <v>0</v>
      </c>
      <c r="Y24" s="202">
        <f t="shared" si="11"/>
        <v>0</v>
      </c>
      <c r="Z24" s="204">
        <f t="shared" si="12"/>
        <v>0</v>
      </c>
      <c r="AA24" s="38"/>
      <c r="AB24" s="205">
        <f t="shared" si="13"/>
        <v>0</v>
      </c>
      <c r="AC24" s="206" t="str">
        <f t="shared" si="14"/>
        <v/>
      </c>
      <c r="AD24" s="37"/>
      <c r="AE24" s="218">
        <f>IFERROR(VLOOKUP($C24,'Proposed Rates'!$B:$J,AE$11,FALSE),0)</f>
        <v>0</v>
      </c>
      <c r="AF24" s="202">
        <f t="shared" si="15"/>
        <v>0</v>
      </c>
      <c r="AG24" s="204">
        <f t="shared" si="16"/>
        <v>0</v>
      </c>
      <c r="AH24" s="38"/>
      <c r="AI24" s="205">
        <f t="shared" si="17"/>
        <v>0</v>
      </c>
      <c r="AJ24" s="206" t="str">
        <f t="shared" si="18"/>
        <v/>
      </c>
      <c r="AK24" s="37"/>
      <c r="AL24" s="218">
        <f>IFERROR(VLOOKUP($C24,'Proposed Rates'!$B:$J,AL$11,FALSE),0)</f>
        <v>0</v>
      </c>
      <c r="AM24" s="202">
        <f t="shared" si="19"/>
        <v>0</v>
      </c>
      <c r="AN24" s="204">
        <f t="shared" si="24"/>
        <v>0</v>
      </c>
      <c r="AO24" s="38"/>
      <c r="AP24" s="205">
        <f t="shared" si="21"/>
        <v>0</v>
      </c>
      <c r="AQ24" s="206" t="str">
        <f t="shared" si="22"/>
        <v/>
      </c>
      <c r="AR24" s="207"/>
    </row>
    <row r="25" spans="1:44" ht="12" customHeight="1" x14ac:dyDescent="0.2">
      <c r="A25" s="37"/>
      <c r="B25" s="208"/>
      <c r="C25" s="199" t="str">
        <f t="shared" si="0"/>
        <v>General Service &lt; 50 kW.</v>
      </c>
      <c r="D25" s="200"/>
      <c r="E25" s="139"/>
      <c r="F25" s="218">
        <f>IFERROR(VLOOKUP($C25,'Proposed Rates'!$B:$J,F$11,FALSE),0)</f>
        <v>0</v>
      </c>
      <c r="G25" s="202">
        <f t="shared" si="1"/>
        <v>0</v>
      </c>
      <c r="H25" s="204">
        <f t="shared" si="2"/>
        <v>0</v>
      </c>
      <c r="I25" s="38"/>
      <c r="J25" s="218">
        <f>IFERROR(VLOOKUP($C25,'Proposed Rates'!$B:$J,J$11,FALSE),0)</f>
        <v>0</v>
      </c>
      <c r="K25" s="202">
        <f t="shared" si="3"/>
        <v>0</v>
      </c>
      <c r="L25" s="204">
        <f t="shared" si="4"/>
        <v>0</v>
      </c>
      <c r="M25" s="38"/>
      <c r="N25" s="205">
        <f t="shared" si="5"/>
        <v>0</v>
      </c>
      <c r="O25" s="206" t="str">
        <f t="shared" si="6"/>
        <v/>
      </c>
      <c r="P25" s="37"/>
      <c r="Q25" s="218">
        <f>IFERROR(VLOOKUP($C25,'Proposed Rates'!$B:$J,Q$11,FALSE),0)</f>
        <v>0</v>
      </c>
      <c r="R25" s="202">
        <f t="shared" si="7"/>
        <v>0</v>
      </c>
      <c r="S25" s="204">
        <f t="shared" si="8"/>
        <v>0</v>
      </c>
      <c r="T25" s="38"/>
      <c r="U25" s="205">
        <f t="shared" si="9"/>
        <v>0</v>
      </c>
      <c r="V25" s="206" t="str">
        <f t="shared" si="10"/>
        <v/>
      </c>
      <c r="W25" s="37"/>
      <c r="X25" s="218">
        <f>IFERROR(VLOOKUP($C25,'Proposed Rates'!$B:$J,X$11,FALSE),0)</f>
        <v>0</v>
      </c>
      <c r="Y25" s="202">
        <f t="shared" si="11"/>
        <v>0</v>
      </c>
      <c r="Z25" s="204">
        <f t="shared" si="12"/>
        <v>0</v>
      </c>
      <c r="AA25" s="38"/>
      <c r="AB25" s="205">
        <f t="shared" si="13"/>
        <v>0</v>
      </c>
      <c r="AC25" s="206" t="str">
        <f t="shared" si="14"/>
        <v/>
      </c>
      <c r="AD25" s="37"/>
      <c r="AE25" s="218">
        <f>IFERROR(VLOOKUP($C25,'Proposed Rates'!$B:$J,AE$11,FALSE),0)</f>
        <v>0</v>
      </c>
      <c r="AF25" s="202">
        <f t="shared" si="15"/>
        <v>0</v>
      </c>
      <c r="AG25" s="204">
        <f t="shared" si="16"/>
        <v>0</v>
      </c>
      <c r="AH25" s="38"/>
      <c r="AI25" s="205">
        <f t="shared" si="17"/>
        <v>0</v>
      </c>
      <c r="AJ25" s="206" t="str">
        <f t="shared" si="18"/>
        <v/>
      </c>
      <c r="AK25" s="37"/>
      <c r="AL25" s="218">
        <f>IFERROR(VLOOKUP($C25,'Proposed Rates'!$B:$J,AL$11,FALSE),0)</f>
        <v>0</v>
      </c>
      <c r="AM25" s="202">
        <f t="shared" si="19"/>
        <v>0</v>
      </c>
      <c r="AN25" s="204">
        <f t="shared" si="24"/>
        <v>0</v>
      </c>
      <c r="AO25" s="38"/>
      <c r="AP25" s="205">
        <f t="shared" si="21"/>
        <v>0</v>
      </c>
      <c r="AQ25" s="206" t="str">
        <f t="shared" si="22"/>
        <v/>
      </c>
      <c r="AR25" s="207"/>
    </row>
    <row r="26" spans="1:44" ht="12" customHeight="1" x14ac:dyDescent="0.2">
      <c r="A26" s="37"/>
      <c r="B26" s="208"/>
      <c r="C26" s="199" t="str">
        <f t="shared" si="0"/>
        <v>General Service &lt; 50 kW.</v>
      </c>
      <c r="D26" s="200"/>
      <c r="E26" s="139"/>
      <c r="F26" s="218">
        <f>IFERROR(VLOOKUP($C26,'Proposed Rates'!$B:$J,F$11,FALSE),0)</f>
        <v>0</v>
      </c>
      <c r="G26" s="202">
        <f t="shared" si="1"/>
        <v>0</v>
      </c>
      <c r="H26" s="204">
        <f t="shared" si="2"/>
        <v>0</v>
      </c>
      <c r="I26" s="38"/>
      <c r="J26" s="218">
        <f>IFERROR(VLOOKUP($C26,'Proposed Rates'!$B:$J,J$11,FALSE),0)</f>
        <v>0</v>
      </c>
      <c r="K26" s="202">
        <f t="shared" si="3"/>
        <v>0</v>
      </c>
      <c r="L26" s="204">
        <f t="shared" si="4"/>
        <v>0</v>
      </c>
      <c r="M26" s="38"/>
      <c r="N26" s="205">
        <f t="shared" si="5"/>
        <v>0</v>
      </c>
      <c r="O26" s="206" t="str">
        <f t="shared" si="6"/>
        <v/>
      </c>
      <c r="P26" s="37"/>
      <c r="Q26" s="218">
        <f>IFERROR(VLOOKUP($C26,'Proposed Rates'!$B:$J,Q$11,FALSE),0)</f>
        <v>0</v>
      </c>
      <c r="R26" s="202">
        <f t="shared" si="7"/>
        <v>0</v>
      </c>
      <c r="S26" s="204">
        <f t="shared" si="8"/>
        <v>0</v>
      </c>
      <c r="T26" s="38"/>
      <c r="U26" s="205">
        <f t="shared" si="9"/>
        <v>0</v>
      </c>
      <c r="V26" s="206" t="str">
        <f t="shared" si="10"/>
        <v/>
      </c>
      <c r="W26" s="37"/>
      <c r="X26" s="218">
        <f>IFERROR(VLOOKUP($C26,'Proposed Rates'!$B:$J,X$11,FALSE),0)</f>
        <v>0</v>
      </c>
      <c r="Y26" s="202">
        <f t="shared" si="11"/>
        <v>0</v>
      </c>
      <c r="Z26" s="204">
        <f t="shared" si="12"/>
        <v>0</v>
      </c>
      <c r="AA26" s="38"/>
      <c r="AB26" s="205">
        <f t="shared" si="13"/>
        <v>0</v>
      </c>
      <c r="AC26" s="206" t="str">
        <f t="shared" si="14"/>
        <v/>
      </c>
      <c r="AD26" s="37"/>
      <c r="AE26" s="218">
        <f>IFERROR(VLOOKUP($C26,'Proposed Rates'!$B:$J,AE$11,FALSE),0)</f>
        <v>0</v>
      </c>
      <c r="AF26" s="202">
        <f t="shared" si="15"/>
        <v>0</v>
      </c>
      <c r="AG26" s="204">
        <f t="shared" si="16"/>
        <v>0</v>
      </c>
      <c r="AH26" s="38"/>
      <c r="AI26" s="205">
        <f t="shared" si="17"/>
        <v>0</v>
      </c>
      <c r="AJ26" s="206" t="str">
        <f t="shared" si="18"/>
        <v/>
      </c>
      <c r="AK26" s="37"/>
      <c r="AL26" s="218">
        <f>IFERROR(VLOOKUP($C26,'Proposed Rates'!$B:$J,AL$11,FALSE),0)</f>
        <v>0</v>
      </c>
      <c r="AM26" s="202">
        <f t="shared" si="19"/>
        <v>0</v>
      </c>
      <c r="AN26" s="204">
        <f t="shared" si="24"/>
        <v>0</v>
      </c>
      <c r="AO26" s="38"/>
      <c r="AP26" s="205">
        <f t="shared" si="21"/>
        <v>0</v>
      </c>
      <c r="AQ26" s="206" t="str">
        <f t="shared" si="22"/>
        <v/>
      </c>
      <c r="AR26" s="207"/>
    </row>
    <row r="27" spans="1:44" ht="12" customHeight="1" x14ac:dyDescent="0.2">
      <c r="A27" s="37"/>
      <c r="B27" s="208"/>
      <c r="C27" s="199" t="str">
        <f t="shared" si="0"/>
        <v>General Service &lt; 50 kW.</v>
      </c>
      <c r="D27" s="200"/>
      <c r="E27" s="139"/>
      <c r="F27" s="218">
        <f>IFERROR(VLOOKUP($C27,'Proposed Rates'!$B:$J,F$11,FALSE),0)</f>
        <v>0</v>
      </c>
      <c r="G27" s="202">
        <f t="shared" si="1"/>
        <v>0</v>
      </c>
      <c r="H27" s="204">
        <f t="shared" si="2"/>
        <v>0</v>
      </c>
      <c r="I27" s="38"/>
      <c r="J27" s="218">
        <f>IFERROR(VLOOKUP($C27,'Proposed Rates'!$B:$J,J$11,FALSE),0)</f>
        <v>0</v>
      </c>
      <c r="K27" s="202">
        <f t="shared" si="3"/>
        <v>0</v>
      </c>
      <c r="L27" s="204">
        <f t="shared" si="4"/>
        <v>0</v>
      </c>
      <c r="M27" s="38"/>
      <c r="N27" s="205">
        <f t="shared" si="5"/>
        <v>0</v>
      </c>
      <c r="O27" s="206" t="str">
        <f t="shared" si="6"/>
        <v/>
      </c>
      <c r="P27" s="37"/>
      <c r="Q27" s="218">
        <f>IFERROR(VLOOKUP($C27,'Proposed Rates'!$B:$J,Q$11,FALSE),0)</f>
        <v>0</v>
      </c>
      <c r="R27" s="202">
        <f t="shared" si="7"/>
        <v>0</v>
      </c>
      <c r="S27" s="204">
        <f t="shared" si="8"/>
        <v>0</v>
      </c>
      <c r="T27" s="38"/>
      <c r="U27" s="205">
        <f t="shared" si="9"/>
        <v>0</v>
      </c>
      <c r="V27" s="206" t="str">
        <f t="shared" si="10"/>
        <v/>
      </c>
      <c r="W27" s="37"/>
      <c r="X27" s="218">
        <f>IFERROR(VLOOKUP($C27,'Proposed Rates'!$B:$J,X$11,FALSE),0)</f>
        <v>0</v>
      </c>
      <c r="Y27" s="202">
        <f t="shared" si="11"/>
        <v>0</v>
      </c>
      <c r="Z27" s="204">
        <f t="shared" si="12"/>
        <v>0</v>
      </c>
      <c r="AA27" s="38"/>
      <c r="AB27" s="205">
        <f t="shared" si="13"/>
        <v>0</v>
      </c>
      <c r="AC27" s="206" t="str">
        <f t="shared" si="14"/>
        <v/>
      </c>
      <c r="AD27" s="37"/>
      <c r="AE27" s="218">
        <f>IFERROR(VLOOKUP($C27,'Proposed Rates'!$B:$J,AE$11,FALSE),0)</f>
        <v>0</v>
      </c>
      <c r="AF27" s="202">
        <f t="shared" si="15"/>
        <v>0</v>
      </c>
      <c r="AG27" s="204">
        <f t="shared" si="16"/>
        <v>0</v>
      </c>
      <c r="AH27" s="38"/>
      <c r="AI27" s="205">
        <f t="shared" si="17"/>
        <v>0</v>
      </c>
      <c r="AJ27" s="206" t="str">
        <f t="shared" si="18"/>
        <v/>
      </c>
      <c r="AK27" s="37"/>
      <c r="AL27" s="218">
        <f>IFERROR(VLOOKUP($C27,'Proposed Rates'!$B:$J,AL$11,FALSE),0)</f>
        <v>0</v>
      </c>
      <c r="AM27" s="202">
        <f t="shared" si="19"/>
        <v>0</v>
      </c>
      <c r="AN27" s="204">
        <f t="shared" si="24"/>
        <v>0</v>
      </c>
      <c r="AO27" s="38"/>
      <c r="AP27" s="205">
        <f t="shared" si="21"/>
        <v>0</v>
      </c>
      <c r="AQ27" s="206" t="str">
        <f t="shared" si="22"/>
        <v/>
      </c>
      <c r="AR27" s="207"/>
    </row>
    <row r="28" spans="1:44" ht="12" customHeight="1" x14ac:dyDescent="0.2">
      <c r="A28" s="37"/>
      <c r="B28" s="208"/>
      <c r="C28" s="199" t="str">
        <f t="shared" si="0"/>
        <v>General Service &lt; 50 kW.</v>
      </c>
      <c r="D28" s="200"/>
      <c r="E28" s="139"/>
      <c r="F28" s="218">
        <f>IFERROR(VLOOKUP($C28,'Proposed Rates'!$B:$J,F$11,FALSE),0)</f>
        <v>0</v>
      </c>
      <c r="G28" s="202">
        <f t="shared" si="1"/>
        <v>0</v>
      </c>
      <c r="H28" s="204">
        <f t="shared" si="2"/>
        <v>0</v>
      </c>
      <c r="I28" s="38"/>
      <c r="J28" s="218">
        <f>IFERROR(VLOOKUP($C28,'Proposed Rates'!$B:$J,J$11,FALSE),0)</f>
        <v>0</v>
      </c>
      <c r="K28" s="202">
        <f t="shared" si="3"/>
        <v>0</v>
      </c>
      <c r="L28" s="204">
        <f t="shared" si="4"/>
        <v>0</v>
      </c>
      <c r="M28" s="38"/>
      <c r="N28" s="205">
        <f t="shared" si="5"/>
        <v>0</v>
      </c>
      <c r="O28" s="206" t="str">
        <f t="shared" si="6"/>
        <v/>
      </c>
      <c r="P28" s="37"/>
      <c r="Q28" s="218">
        <f>IFERROR(VLOOKUP($C28,'Proposed Rates'!$B:$J,Q$11,FALSE),0)</f>
        <v>0</v>
      </c>
      <c r="R28" s="202">
        <f t="shared" si="7"/>
        <v>0</v>
      </c>
      <c r="S28" s="204">
        <f t="shared" si="8"/>
        <v>0</v>
      </c>
      <c r="T28" s="38"/>
      <c r="U28" s="205">
        <f t="shared" si="9"/>
        <v>0</v>
      </c>
      <c r="V28" s="206" t="str">
        <f t="shared" si="10"/>
        <v/>
      </c>
      <c r="W28" s="37"/>
      <c r="X28" s="218">
        <f>IFERROR(VLOOKUP($C28,'Proposed Rates'!$B:$J,X$11,FALSE),0)</f>
        <v>0</v>
      </c>
      <c r="Y28" s="202">
        <f t="shared" si="11"/>
        <v>0</v>
      </c>
      <c r="Z28" s="204">
        <f t="shared" si="12"/>
        <v>0</v>
      </c>
      <c r="AA28" s="38"/>
      <c r="AB28" s="205">
        <f t="shared" si="13"/>
        <v>0</v>
      </c>
      <c r="AC28" s="206" t="str">
        <f t="shared" si="14"/>
        <v/>
      </c>
      <c r="AD28" s="37"/>
      <c r="AE28" s="218">
        <f>IFERROR(VLOOKUP($C28,'Proposed Rates'!$B:$J,AE$11,FALSE),0)</f>
        <v>0</v>
      </c>
      <c r="AF28" s="202">
        <f t="shared" si="15"/>
        <v>0</v>
      </c>
      <c r="AG28" s="204">
        <f t="shared" si="16"/>
        <v>0</v>
      </c>
      <c r="AH28" s="38"/>
      <c r="AI28" s="205">
        <f t="shared" si="17"/>
        <v>0</v>
      </c>
      <c r="AJ28" s="206" t="str">
        <f t="shared" si="18"/>
        <v/>
      </c>
      <c r="AK28" s="37"/>
      <c r="AL28" s="218">
        <f>IFERROR(VLOOKUP($C28,'Proposed Rates'!$B:$J,AL$11,FALSE),0)</f>
        <v>0</v>
      </c>
      <c r="AM28" s="202">
        <f t="shared" si="19"/>
        <v>0</v>
      </c>
      <c r="AN28" s="204">
        <f t="shared" si="24"/>
        <v>0</v>
      </c>
      <c r="AO28" s="38"/>
      <c r="AP28" s="205">
        <f t="shared" si="21"/>
        <v>0</v>
      </c>
      <c r="AQ28" s="206" t="str">
        <f t="shared" si="22"/>
        <v/>
      </c>
      <c r="AR28" s="207"/>
    </row>
    <row r="29" spans="1:44" ht="12" customHeight="1" x14ac:dyDescent="0.2">
      <c r="A29" s="125"/>
      <c r="B29" s="209" t="s">
        <v>248</v>
      </c>
      <c r="C29" s="210"/>
      <c r="D29" s="210"/>
      <c r="E29" s="210"/>
      <c r="F29" s="211"/>
      <c r="G29" s="304"/>
      <c r="H29" s="213">
        <f>SUM(H15:H28)</f>
        <v>335.53</v>
      </c>
      <c r="I29" s="214"/>
      <c r="J29" s="211"/>
      <c r="K29" s="304"/>
      <c r="L29" s="213">
        <f>SUM(L15:L28)</f>
        <v>390.1</v>
      </c>
      <c r="M29" s="214"/>
      <c r="N29" s="215">
        <f t="shared" si="5"/>
        <v>54.57000000000005</v>
      </c>
      <c r="O29" s="216">
        <f t="shared" si="6"/>
        <v>0.16263821416862889</v>
      </c>
      <c r="P29" s="125"/>
      <c r="Q29" s="211"/>
      <c r="R29" s="304"/>
      <c r="S29" s="213">
        <f>SUM(S15:S28)</f>
        <v>423.32</v>
      </c>
      <c r="T29" s="214"/>
      <c r="U29" s="215">
        <f t="shared" si="9"/>
        <v>33.21999999999997</v>
      </c>
      <c r="V29" s="216">
        <f t="shared" si="10"/>
        <v>8.5157651884132199E-2</v>
      </c>
      <c r="W29" s="125"/>
      <c r="X29" s="211"/>
      <c r="Y29" s="304"/>
      <c r="Z29" s="213">
        <f>SUM(Z15:Z28)</f>
        <v>452.42</v>
      </c>
      <c r="AA29" s="214"/>
      <c r="AB29" s="215">
        <f t="shared" si="13"/>
        <v>29.100000000000023</v>
      </c>
      <c r="AC29" s="216">
        <f t="shared" si="14"/>
        <v>6.8742322592837621E-2</v>
      </c>
      <c r="AD29" s="125"/>
      <c r="AE29" s="211"/>
      <c r="AF29" s="304"/>
      <c r="AG29" s="213">
        <f>SUM(AG15:AG28)</f>
        <v>478.24</v>
      </c>
      <c r="AH29" s="214"/>
      <c r="AI29" s="215">
        <f t="shared" si="17"/>
        <v>25.819999999999993</v>
      </c>
      <c r="AJ29" s="216">
        <f t="shared" si="18"/>
        <v>5.7070863357057584E-2</v>
      </c>
      <c r="AK29" s="125"/>
      <c r="AL29" s="211"/>
      <c r="AM29" s="304"/>
      <c r="AN29" s="213">
        <f>SUM(AN15:AN28)</f>
        <v>500.84000000000003</v>
      </c>
      <c r="AO29" s="214"/>
      <c r="AP29" s="215">
        <f t="shared" si="21"/>
        <v>22.600000000000023</v>
      </c>
      <c r="AQ29" s="216">
        <f t="shared" si="22"/>
        <v>4.7256607561057255E-2</v>
      </c>
      <c r="AR29" s="217"/>
    </row>
    <row r="30" spans="1:44" ht="12" customHeight="1" x14ac:dyDescent="0.2">
      <c r="A30" s="37"/>
      <c r="B30" s="208" t="s">
        <v>172</v>
      </c>
      <c r="C30" s="199" t="str">
        <f t="shared" ref="C30:C36" si="25">D$6&amp;"."&amp;B30</f>
        <v>General Service &lt; 50 kW.DVA Disposition Rate Rider Group 1 -2025</v>
      </c>
      <c r="D30" s="200" t="s">
        <v>246</v>
      </c>
      <c r="E30" s="139"/>
      <c r="F30" s="218">
        <f>IFERROR(VLOOKUP($C30,'Proposed Rates'!$B:$J,F$11,FALSE),0)</f>
        <v>0</v>
      </c>
      <c r="G30" s="202">
        <f t="shared" ref="G30:G33" si="26">IF($D30="Monthly",1,IF($D30="per KWH",$F$10,0))</f>
        <v>10000</v>
      </c>
      <c r="H30" s="204">
        <f t="shared" ref="H30:H36" si="27">G30*F30</f>
        <v>0</v>
      </c>
      <c r="I30" s="38"/>
      <c r="J30" s="218">
        <f>IFERROR(VLOOKUP($C30,'Proposed Rates'!$B:$J,J$11,FALSE),0)</f>
        <v>0</v>
      </c>
      <c r="K30" s="202">
        <f t="shared" ref="K30:K33" si="28">IF($D30="Monthly",1,IF($D30="per KWH",$F$10,0))</f>
        <v>10000</v>
      </c>
      <c r="L30" s="204">
        <f t="shared" ref="L30:L36" si="29">K30*J30</f>
        <v>0</v>
      </c>
      <c r="M30" s="38"/>
      <c r="N30" s="205">
        <f t="shared" si="5"/>
        <v>0</v>
      </c>
      <c r="O30" s="206" t="str">
        <f t="shared" si="6"/>
        <v/>
      </c>
      <c r="P30" s="37"/>
      <c r="Q30" s="218">
        <f>IFERROR(VLOOKUP($C30,'Proposed Rates'!$B:$J,Q$11,FALSE),0)</f>
        <v>0</v>
      </c>
      <c r="R30" s="202">
        <f t="shared" ref="R30:R33" si="30">IF($D30="Monthly",1,IF($D30="per KWH",$F$10,0))</f>
        <v>10000</v>
      </c>
      <c r="S30" s="204">
        <f t="shared" ref="S30:S36" si="31">R30*Q30</f>
        <v>0</v>
      </c>
      <c r="T30" s="38"/>
      <c r="U30" s="205">
        <f t="shared" si="9"/>
        <v>0</v>
      </c>
      <c r="V30" s="206" t="str">
        <f t="shared" si="10"/>
        <v/>
      </c>
      <c r="W30" s="37"/>
      <c r="X30" s="218">
        <f>IFERROR(VLOOKUP($C30,'Proposed Rates'!$B:$J,X$11,FALSE),0)</f>
        <v>0</v>
      </c>
      <c r="Y30" s="202">
        <f t="shared" ref="Y30:Y33" si="32">IF($D30="Monthly",1,IF($D30="per KWH",$F$10,0))</f>
        <v>10000</v>
      </c>
      <c r="Z30" s="204">
        <f t="shared" ref="Z30:Z36" si="33">Y30*X30</f>
        <v>0</v>
      </c>
      <c r="AA30" s="38"/>
      <c r="AB30" s="205">
        <f t="shared" si="13"/>
        <v>0</v>
      </c>
      <c r="AC30" s="206" t="str">
        <f t="shared" si="14"/>
        <v/>
      </c>
      <c r="AD30" s="37"/>
      <c r="AE30" s="218">
        <f>IFERROR(VLOOKUP($C30,'Proposed Rates'!$B:$J,AE$11,FALSE),0)</f>
        <v>0</v>
      </c>
      <c r="AF30" s="202">
        <f t="shared" ref="AF30:AF33" si="34">IF($D30="Monthly",1,IF($D30="per KWH",$F$10,0))</f>
        <v>10000</v>
      </c>
      <c r="AG30" s="204">
        <f t="shared" ref="AG30:AG36" si="35">AF30*AE30</f>
        <v>0</v>
      </c>
      <c r="AH30" s="38"/>
      <c r="AI30" s="205">
        <f t="shared" si="17"/>
        <v>0</v>
      </c>
      <c r="AJ30" s="206" t="str">
        <f t="shared" si="18"/>
        <v/>
      </c>
      <c r="AK30" s="37"/>
      <c r="AL30" s="218">
        <f>IFERROR(VLOOKUP($C30,'Proposed Rates'!$B:$J,AL$11,FALSE),0)</f>
        <v>0</v>
      </c>
      <c r="AM30" s="202">
        <f t="shared" ref="AM30:AM33" si="36">IF($D30="Monthly",1,IF($D30="per KWH",$F$10,0))</f>
        <v>10000</v>
      </c>
      <c r="AN30" s="204">
        <f t="shared" ref="AN30:AN36" si="37">AM30*AL30</f>
        <v>0</v>
      </c>
      <c r="AO30" s="38"/>
      <c r="AP30" s="205">
        <f t="shared" si="21"/>
        <v>0</v>
      </c>
      <c r="AQ30" s="206" t="str">
        <f t="shared" si="22"/>
        <v/>
      </c>
      <c r="AR30" s="207"/>
    </row>
    <row r="31" spans="1:44" ht="12" customHeight="1" x14ac:dyDescent="0.2">
      <c r="A31" s="37"/>
      <c r="B31" s="208" t="s">
        <v>174</v>
      </c>
      <c r="C31" s="199" t="str">
        <f t="shared" si="25"/>
        <v>General Service &lt; 50 kW.DVA Disposition Rate Rider Group 1 - 2024</v>
      </c>
      <c r="D31" s="200" t="s">
        <v>246</v>
      </c>
      <c r="E31" s="139"/>
      <c r="F31" s="218">
        <f>IFERROR(VLOOKUP($C31,'Proposed Rates'!$B:$J,F$11,FALSE),0)</f>
        <v>0</v>
      </c>
      <c r="G31" s="202">
        <f t="shared" si="26"/>
        <v>10000</v>
      </c>
      <c r="H31" s="204">
        <f t="shared" si="27"/>
        <v>0</v>
      </c>
      <c r="I31" s="289"/>
      <c r="J31" s="218">
        <f>IFERROR(VLOOKUP($C31,'Proposed Rates'!$B:$J,J$11,FALSE),0)</f>
        <v>0</v>
      </c>
      <c r="K31" s="202">
        <f t="shared" si="28"/>
        <v>10000</v>
      </c>
      <c r="L31" s="204">
        <f t="shared" si="29"/>
        <v>0</v>
      </c>
      <c r="M31" s="221"/>
      <c r="N31" s="205">
        <f t="shared" si="5"/>
        <v>0</v>
      </c>
      <c r="O31" s="206" t="str">
        <f t="shared" si="6"/>
        <v/>
      </c>
      <c r="P31" s="37"/>
      <c r="Q31" s="218">
        <f>IFERROR(VLOOKUP($C31,'Proposed Rates'!$B:$J,Q$11,FALSE),0)</f>
        <v>0</v>
      </c>
      <c r="R31" s="202">
        <f t="shared" si="30"/>
        <v>10000</v>
      </c>
      <c r="S31" s="204">
        <f t="shared" si="31"/>
        <v>0</v>
      </c>
      <c r="T31" s="221"/>
      <c r="U31" s="205">
        <f t="shared" si="9"/>
        <v>0</v>
      </c>
      <c r="V31" s="206" t="str">
        <f t="shared" si="10"/>
        <v/>
      </c>
      <c r="W31" s="37"/>
      <c r="X31" s="218">
        <f>IFERROR(VLOOKUP($C31,'Proposed Rates'!$B:$J,X$11,FALSE),0)</f>
        <v>0</v>
      </c>
      <c r="Y31" s="202">
        <f t="shared" si="32"/>
        <v>10000</v>
      </c>
      <c r="Z31" s="204">
        <f t="shared" si="33"/>
        <v>0</v>
      </c>
      <c r="AA31" s="221"/>
      <c r="AB31" s="205">
        <f t="shared" si="13"/>
        <v>0</v>
      </c>
      <c r="AC31" s="206" t="str">
        <f t="shared" si="14"/>
        <v/>
      </c>
      <c r="AD31" s="37"/>
      <c r="AE31" s="218">
        <f>IFERROR(VLOOKUP($C31,'Proposed Rates'!$B:$J,AE$11,FALSE),0)</f>
        <v>0</v>
      </c>
      <c r="AF31" s="202">
        <f t="shared" si="34"/>
        <v>10000</v>
      </c>
      <c r="AG31" s="204">
        <f t="shared" si="35"/>
        <v>0</v>
      </c>
      <c r="AH31" s="221"/>
      <c r="AI31" s="205">
        <f t="shared" si="17"/>
        <v>0</v>
      </c>
      <c r="AJ31" s="206" t="str">
        <f t="shared" si="18"/>
        <v/>
      </c>
      <c r="AK31" s="37"/>
      <c r="AL31" s="218">
        <f>IFERROR(VLOOKUP($C31,'Proposed Rates'!$B:$J,AL$11,FALSE),0)</f>
        <v>0</v>
      </c>
      <c r="AM31" s="202">
        <f t="shared" si="36"/>
        <v>10000</v>
      </c>
      <c r="AN31" s="204">
        <f t="shared" si="37"/>
        <v>0</v>
      </c>
      <c r="AO31" s="221"/>
      <c r="AP31" s="205">
        <f t="shared" si="21"/>
        <v>0</v>
      </c>
      <c r="AQ31" s="206" t="str">
        <f t="shared" si="22"/>
        <v/>
      </c>
      <c r="AR31" s="207"/>
    </row>
    <row r="32" spans="1:44" ht="12" customHeight="1" x14ac:dyDescent="0.2">
      <c r="A32" s="37"/>
      <c r="B32" s="208" t="s">
        <v>182</v>
      </c>
      <c r="C32" s="199" t="str">
        <f t="shared" si="25"/>
        <v>General Service &lt; 50 kW.CBR Class B Rate Riders</v>
      </c>
      <c r="D32" s="200" t="s">
        <v>246</v>
      </c>
      <c r="E32" s="139"/>
      <c r="F32" s="218">
        <f>IFERROR(VLOOKUP($C32,'Proposed Rates'!$B:$J,F$11,FALSE),0)</f>
        <v>2.0000000000000001E-4</v>
      </c>
      <c r="G32" s="202">
        <f t="shared" si="26"/>
        <v>10000</v>
      </c>
      <c r="H32" s="204">
        <f t="shared" si="27"/>
        <v>2</v>
      </c>
      <c r="I32" s="289"/>
      <c r="J32" s="218">
        <f>IFERROR(VLOOKUP($C32,'Proposed Rates'!$B:$J,J$11,FALSE),0)</f>
        <v>0</v>
      </c>
      <c r="K32" s="202">
        <f t="shared" si="28"/>
        <v>10000</v>
      </c>
      <c r="L32" s="204">
        <f t="shared" si="29"/>
        <v>0</v>
      </c>
      <c r="M32" s="221"/>
      <c r="N32" s="205">
        <f t="shared" si="5"/>
        <v>-2</v>
      </c>
      <c r="O32" s="206">
        <f t="shared" si="6"/>
        <v>-1</v>
      </c>
      <c r="P32" s="37"/>
      <c r="Q32" s="218">
        <f>IFERROR(VLOOKUP($C32,'Proposed Rates'!$B:$J,Q$11,FALSE),0)</f>
        <v>0</v>
      </c>
      <c r="R32" s="202">
        <f t="shared" si="30"/>
        <v>10000</v>
      </c>
      <c r="S32" s="204">
        <f t="shared" si="31"/>
        <v>0</v>
      </c>
      <c r="T32" s="221"/>
      <c r="U32" s="205">
        <f t="shared" si="9"/>
        <v>0</v>
      </c>
      <c r="V32" s="206" t="str">
        <f t="shared" si="10"/>
        <v/>
      </c>
      <c r="W32" s="37"/>
      <c r="X32" s="218">
        <f>IFERROR(VLOOKUP($C32,'Proposed Rates'!$B:$J,X$11,FALSE),0)</f>
        <v>0</v>
      </c>
      <c r="Y32" s="202">
        <f t="shared" si="32"/>
        <v>10000</v>
      </c>
      <c r="Z32" s="204">
        <f t="shared" si="33"/>
        <v>0</v>
      </c>
      <c r="AA32" s="221"/>
      <c r="AB32" s="205">
        <f t="shared" si="13"/>
        <v>0</v>
      </c>
      <c r="AC32" s="206" t="str">
        <f t="shared" si="14"/>
        <v/>
      </c>
      <c r="AD32" s="37"/>
      <c r="AE32" s="218">
        <f>IFERROR(VLOOKUP($C32,'Proposed Rates'!$B:$J,AE$11,FALSE),0)</f>
        <v>0</v>
      </c>
      <c r="AF32" s="202">
        <f t="shared" si="34"/>
        <v>10000</v>
      </c>
      <c r="AG32" s="204">
        <f t="shared" si="35"/>
        <v>0</v>
      </c>
      <c r="AH32" s="221"/>
      <c r="AI32" s="205">
        <f t="shared" si="17"/>
        <v>0</v>
      </c>
      <c r="AJ32" s="206" t="str">
        <f t="shared" si="18"/>
        <v/>
      </c>
      <c r="AK32" s="37"/>
      <c r="AL32" s="218">
        <f>IFERROR(VLOOKUP($C32,'Proposed Rates'!$B:$J,AL$11,FALSE),0)</f>
        <v>0</v>
      </c>
      <c r="AM32" s="202">
        <f t="shared" si="36"/>
        <v>10000</v>
      </c>
      <c r="AN32" s="204">
        <f t="shared" si="37"/>
        <v>0</v>
      </c>
      <c r="AO32" s="221"/>
      <c r="AP32" s="205">
        <f t="shared" si="21"/>
        <v>0</v>
      </c>
      <c r="AQ32" s="206" t="str">
        <f t="shared" si="22"/>
        <v/>
      </c>
      <c r="AR32" s="207"/>
    </row>
    <row r="33" spans="1:44" ht="12" customHeight="1" x14ac:dyDescent="0.2">
      <c r="A33" s="37"/>
      <c r="B33" s="208" t="s">
        <v>249</v>
      </c>
      <c r="C33" s="199" t="str">
        <f t="shared" si="25"/>
        <v>General Service &lt; 50 kW.GA Disposition Rate Rider-NonRPP</v>
      </c>
      <c r="D33" s="200" t="s">
        <v>246</v>
      </c>
      <c r="E33" s="139"/>
      <c r="F33" s="218">
        <f>IFERROR(VLOOKUP($C33,'Proposed Rates'!$B:$J,F$11,FALSE),0)</f>
        <v>0</v>
      </c>
      <c r="G33" s="202">
        <f t="shared" si="26"/>
        <v>10000</v>
      </c>
      <c r="H33" s="204">
        <f t="shared" si="27"/>
        <v>0</v>
      </c>
      <c r="I33" s="289"/>
      <c r="J33" s="218">
        <f>IFERROR(VLOOKUP($C33,'Proposed Rates'!$B:$J,J$11,FALSE),0)</f>
        <v>0</v>
      </c>
      <c r="K33" s="202">
        <f t="shared" si="28"/>
        <v>10000</v>
      </c>
      <c r="L33" s="204">
        <f t="shared" si="29"/>
        <v>0</v>
      </c>
      <c r="M33" s="221"/>
      <c r="N33" s="205">
        <f t="shared" si="5"/>
        <v>0</v>
      </c>
      <c r="O33" s="206" t="str">
        <f t="shared" si="6"/>
        <v/>
      </c>
      <c r="P33" s="37"/>
      <c r="Q33" s="218">
        <f>IFERROR(VLOOKUP($C33,'Proposed Rates'!$B:$J,Q$11,FALSE),0)</f>
        <v>0</v>
      </c>
      <c r="R33" s="202">
        <f t="shared" si="30"/>
        <v>10000</v>
      </c>
      <c r="S33" s="204">
        <f t="shared" si="31"/>
        <v>0</v>
      </c>
      <c r="T33" s="221"/>
      <c r="U33" s="205">
        <f t="shared" si="9"/>
        <v>0</v>
      </c>
      <c r="V33" s="206" t="str">
        <f t="shared" si="10"/>
        <v/>
      </c>
      <c r="W33" s="37"/>
      <c r="X33" s="218">
        <f>IFERROR(VLOOKUP($C33,'Proposed Rates'!$B:$J,X$11,FALSE),0)</f>
        <v>0</v>
      </c>
      <c r="Y33" s="202">
        <f t="shared" si="32"/>
        <v>10000</v>
      </c>
      <c r="Z33" s="204">
        <f t="shared" si="33"/>
        <v>0</v>
      </c>
      <c r="AA33" s="221"/>
      <c r="AB33" s="205">
        <f t="shared" si="13"/>
        <v>0</v>
      </c>
      <c r="AC33" s="206" t="str">
        <f t="shared" si="14"/>
        <v/>
      </c>
      <c r="AD33" s="37"/>
      <c r="AE33" s="218">
        <f>IFERROR(VLOOKUP($C33,'Proposed Rates'!$B:$J,AE$11,FALSE),0)</f>
        <v>0</v>
      </c>
      <c r="AF33" s="202">
        <f t="shared" si="34"/>
        <v>10000</v>
      </c>
      <c r="AG33" s="204">
        <f t="shared" si="35"/>
        <v>0</v>
      </c>
      <c r="AH33" s="221"/>
      <c r="AI33" s="205">
        <f t="shared" si="17"/>
        <v>0</v>
      </c>
      <c r="AJ33" s="206" t="str">
        <f t="shared" si="18"/>
        <v/>
      </c>
      <c r="AK33" s="37"/>
      <c r="AL33" s="218">
        <f>IFERROR(VLOOKUP($C33,'Proposed Rates'!$B:$J,AL$11,FALSE),0)</f>
        <v>0</v>
      </c>
      <c r="AM33" s="202">
        <f t="shared" si="36"/>
        <v>10000</v>
      </c>
      <c r="AN33" s="204">
        <f t="shared" si="37"/>
        <v>0</v>
      </c>
      <c r="AO33" s="221"/>
      <c r="AP33" s="205">
        <f t="shared" si="21"/>
        <v>0</v>
      </c>
      <c r="AQ33" s="206" t="str">
        <f t="shared" si="22"/>
        <v/>
      </c>
      <c r="AR33" s="207"/>
    </row>
    <row r="34" spans="1:44" ht="12" customHeight="1" x14ac:dyDescent="0.2">
      <c r="A34" s="37"/>
      <c r="B34" s="139" t="s">
        <v>207</v>
      </c>
      <c r="C34" s="199" t="str">
        <f t="shared" si="25"/>
        <v>General Service &lt; 50 kW.Low Voltage Service Charge</v>
      </c>
      <c r="D34" s="200" t="s">
        <v>246</v>
      </c>
      <c r="E34" s="139"/>
      <c r="F34" s="222">
        <f>IFERROR(VLOOKUP($C34,'Proposed Rates'!$B:$J,F$11,FALSE),0)</f>
        <v>5.0000000000000002E-5</v>
      </c>
      <c r="G34" s="223">
        <f>$F$10*(1+F$63)</f>
        <v>10338</v>
      </c>
      <c r="H34" s="204">
        <f t="shared" si="27"/>
        <v>0.51690000000000003</v>
      </c>
      <c r="I34" s="38"/>
      <c r="J34" s="222">
        <f>IFERROR(VLOOKUP($C34,'Proposed Rates'!$B:$J,J$11,FALSE),0)</f>
        <v>6.0000000000000002E-5</v>
      </c>
      <c r="K34" s="223">
        <f>$F$10*(1+J$63)</f>
        <v>10331.999999999998</v>
      </c>
      <c r="L34" s="204">
        <f t="shared" si="29"/>
        <v>0.61991999999999992</v>
      </c>
      <c r="M34" s="38"/>
      <c r="N34" s="205">
        <f t="shared" si="5"/>
        <v>0.10301999999999989</v>
      </c>
      <c r="O34" s="206">
        <f t="shared" si="6"/>
        <v>0.19930354033662195</v>
      </c>
      <c r="P34" s="37"/>
      <c r="Q34" s="222">
        <f>IFERROR(VLOOKUP($C34,'Proposed Rates'!$B:$J,Q$11,FALSE),0)</f>
        <v>6.0000000000000002E-5</v>
      </c>
      <c r="R34" s="223">
        <f>$F$10*(1+Q$63)</f>
        <v>10331.999999999998</v>
      </c>
      <c r="S34" s="204">
        <f t="shared" si="31"/>
        <v>0.61991999999999992</v>
      </c>
      <c r="T34" s="38"/>
      <c r="U34" s="205">
        <f t="shared" si="9"/>
        <v>0</v>
      </c>
      <c r="V34" s="206">
        <f t="shared" si="10"/>
        <v>0</v>
      </c>
      <c r="W34" s="37"/>
      <c r="X34" s="222">
        <f>IFERROR(VLOOKUP($C34,'Proposed Rates'!$B:$J,X$11,FALSE),0)</f>
        <v>6.9999999999999994E-5</v>
      </c>
      <c r="Y34" s="223">
        <f>$F$10*(1+X$63)</f>
        <v>10331.999999999998</v>
      </c>
      <c r="Z34" s="204">
        <f t="shared" si="33"/>
        <v>0.72323999999999977</v>
      </c>
      <c r="AA34" s="38"/>
      <c r="AB34" s="205">
        <f t="shared" si="13"/>
        <v>0.10331999999999986</v>
      </c>
      <c r="AC34" s="206">
        <f t="shared" si="14"/>
        <v>0.16666666666666646</v>
      </c>
      <c r="AD34" s="37"/>
      <c r="AE34" s="222">
        <f>IFERROR(VLOOKUP($C34,'Proposed Rates'!$B:$J,AE$11,FALSE),0)</f>
        <v>6.9999999999999994E-5</v>
      </c>
      <c r="AF34" s="223">
        <f>$F$10*(1+AE$63)</f>
        <v>10331.999999999998</v>
      </c>
      <c r="AG34" s="204">
        <f t="shared" si="35"/>
        <v>0.72323999999999977</v>
      </c>
      <c r="AH34" s="38"/>
      <c r="AI34" s="205">
        <f t="shared" si="17"/>
        <v>0</v>
      </c>
      <c r="AJ34" s="206">
        <f t="shared" si="18"/>
        <v>0</v>
      </c>
      <c r="AK34" s="37"/>
      <c r="AL34" s="222">
        <f>IFERROR(VLOOKUP($C34,'Proposed Rates'!$B:$J,AL$11,FALSE),0)</f>
        <v>6.9999999999999994E-5</v>
      </c>
      <c r="AM34" s="223">
        <f>$F$10*(1+AL$63)</f>
        <v>10331.999999999998</v>
      </c>
      <c r="AN34" s="204">
        <f t="shared" si="37"/>
        <v>0.72323999999999977</v>
      </c>
      <c r="AO34" s="38"/>
      <c r="AP34" s="205">
        <f t="shared" si="21"/>
        <v>0</v>
      </c>
      <c r="AQ34" s="206">
        <f t="shared" si="22"/>
        <v>0</v>
      </c>
      <c r="AR34" s="207"/>
    </row>
    <row r="35" spans="1:44" ht="12" customHeight="1" x14ac:dyDescent="0.2">
      <c r="A35" s="37"/>
      <c r="B35" s="139" t="s">
        <v>250</v>
      </c>
      <c r="C35" s="199" t="str">
        <f t="shared" si="25"/>
        <v>General Service &lt; 50 kW.Line Losses on Cost of Power</v>
      </c>
      <c r="D35" s="200" t="s">
        <v>246</v>
      </c>
      <c r="E35" s="139"/>
      <c r="F35" s="224">
        <f>'Proposed Rates'!$K$249*F$44+'Proposed Rates'!$K$250*F$45+'Proposed Rates'!$K$251*F$46</f>
        <v>9.9039999999999989E-2</v>
      </c>
      <c r="G35" s="311">
        <f>$F$10*(1+F$63)-$F$10</f>
        <v>338</v>
      </c>
      <c r="H35" s="204">
        <f t="shared" si="27"/>
        <v>33.475519999999996</v>
      </c>
      <c r="I35" s="38"/>
      <c r="J35" s="224">
        <f>'Proposed Rates'!$K$249*J$44+'Proposed Rates'!$K$250*J$45+'Proposed Rates'!$K$251*J$46</f>
        <v>9.9039999999999989E-2</v>
      </c>
      <c r="K35" s="311">
        <f>$F$10*(1+J$63)-$F$10</f>
        <v>331.99999999999818</v>
      </c>
      <c r="L35" s="204">
        <f t="shared" si="29"/>
        <v>32.881279999999819</v>
      </c>
      <c r="M35" s="38"/>
      <c r="N35" s="205">
        <f t="shared" si="5"/>
        <v>-0.59424000000017685</v>
      </c>
      <c r="O35" s="206">
        <f t="shared" si="6"/>
        <v>-1.7751479289946113E-2</v>
      </c>
      <c r="P35" s="37"/>
      <c r="Q35" s="224">
        <f>'Proposed Rates'!$K$249*Q$44+'Proposed Rates'!$K$250*Q$45+'Proposed Rates'!$K$251*Q$46</f>
        <v>9.9039999999999989E-2</v>
      </c>
      <c r="R35" s="311">
        <f>$F$10*(1+Q$63)-$F$10</f>
        <v>331.99999999999818</v>
      </c>
      <c r="S35" s="204">
        <f t="shared" si="31"/>
        <v>32.881279999999819</v>
      </c>
      <c r="T35" s="38"/>
      <c r="U35" s="205">
        <f t="shared" si="9"/>
        <v>0</v>
      </c>
      <c r="V35" s="206">
        <f t="shared" si="10"/>
        <v>0</v>
      </c>
      <c r="W35" s="37"/>
      <c r="X35" s="224">
        <f>'Proposed Rates'!$K$249*X$44+'Proposed Rates'!$K$250*X$45+'Proposed Rates'!$K$251*X$46</f>
        <v>9.9039999999999989E-2</v>
      </c>
      <c r="Y35" s="311">
        <f>$F$10*(1+X$63)-$F$10</f>
        <v>331.99999999999818</v>
      </c>
      <c r="Z35" s="204">
        <f t="shared" si="33"/>
        <v>32.881279999999819</v>
      </c>
      <c r="AA35" s="38"/>
      <c r="AB35" s="205">
        <f t="shared" si="13"/>
        <v>0</v>
      </c>
      <c r="AC35" s="206">
        <f t="shared" si="14"/>
        <v>0</v>
      </c>
      <c r="AD35" s="37"/>
      <c r="AE35" s="224">
        <f>'Proposed Rates'!$K$249*AE$44+'Proposed Rates'!$K$250*AE$45+'Proposed Rates'!$K$251*AE$46</f>
        <v>9.9039999999999989E-2</v>
      </c>
      <c r="AF35" s="311">
        <f>$F$10*(1+AE$63)-$F$10</f>
        <v>331.99999999999818</v>
      </c>
      <c r="AG35" s="204">
        <f t="shared" si="35"/>
        <v>32.881279999999819</v>
      </c>
      <c r="AH35" s="38"/>
      <c r="AI35" s="205">
        <f t="shared" si="17"/>
        <v>0</v>
      </c>
      <c r="AJ35" s="206">
        <f t="shared" si="18"/>
        <v>0</v>
      </c>
      <c r="AK35" s="37"/>
      <c r="AL35" s="224">
        <f>'Proposed Rates'!$K$249*AL$44+'Proposed Rates'!$K$250*AL$45+'Proposed Rates'!$K$251*AL$46</f>
        <v>9.9039999999999989E-2</v>
      </c>
      <c r="AM35" s="311">
        <f>$F$10*(1+AL$63)-$F$10</f>
        <v>331.99999999999818</v>
      </c>
      <c r="AN35" s="204">
        <f t="shared" si="37"/>
        <v>32.881279999999819</v>
      </c>
      <c r="AO35" s="38"/>
      <c r="AP35" s="205">
        <f t="shared" si="21"/>
        <v>0</v>
      </c>
      <c r="AQ35" s="206">
        <f t="shared" si="22"/>
        <v>0</v>
      </c>
      <c r="AR35" s="207"/>
    </row>
    <row r="36" spans="1:44" ht="12" customHeight="1" x14ac:dyDescent="0.2">
      <c r="A36" s="37"/>
      <c r="B36" s="139" t="s">
        <v>209</v>
      </c>
      <c r="C36" s="199" t="str">
        <f t="shared" si="25"/>
        <v>General Service &lt; 50 kW.Smart Meter Entity Charge</v>
      </c>
      <c r="D36" s="200" t="s">
        <v>244</v>
      </c>
      <c r="E36" s="139"/>
      <c r="F36" s="201">
        <f>IFERROR(VLOOKUP($C36,'Proposed Rates'!$B:$J,F$11,FALSE),0)</f>
        <v>0.42</v>
      </c>
      <c r="G36" s="202">
        <f>IF($D36="Monthly",1,IF($D36="per KWH",$F$10,0))</f>
        <v>1</v>
      </c>
      <c r="H36" s="204">
        <f t="shared" si="27"/>
        <v>0.42</v>
      </c>
      <c r="I36" s="38"/>
      <c r="J36" s="201">
        <f>IFERROR(VLOOKUP($C36,'Proposed Rates'!$B:$J,J$11,FALSE),0)</f>
        <v>0.42</v>
      </c>
      <c r="K36" s="202">
        <f>IF($D36="Monthly",1,IF($D36="per KWH",$F$10,0))</f>
        <v>1</v>
      </c>
      <c r="L36" s="204">
        <f t="shared" si="29"/>
        <v>0.42</v>
      </c>
      <c r="M36" s="38"/>
      <c r="N36" s="205">
        <f t="shared" si="5"/>
        <v>0</v>
      </c>
      <c r="O36" s="206">
        <f t="shared" si="6"/>
        <v>0</v>
      </c>
      <c r="P36" s="37"/>
      <c r="Q36" s="201">
        <f>IFERROR(VLOOKUP($C36,'Proposed Rates'!$B:$J,Q$11,FALSE),0)</f>
        <v>0.42</v>
      </c>
      <c r="R36" s="202">
        <f>IF($D36="Monthly",1,IF($D36="per KWH",$F$10,0))</f>
        <v>1</v>
      </c>
      <c r="S36" s="204">
        <f t="shared" si="31"/>
        <v>0.42</v>
      </c>
      <c r="T36" s="38"/>
      <c r="U36" s="205">
        <f t="shared" si="9"/>
        <v>0</v>
      </c>
      <c r="V36" s="206">
        <f t="shared" si="10"/>
        <v>0</v>
      </c>
      <c r="W36" s="37"/>
      <c r="X36" s="201">
        <f>IFERROR(VLOOKUP($C36,'Proposed Rates'!$B:$J,X$11,FALSE),0)</f>
        <v>0.43</v>
      </c>
      <c r="Y36" s="202">
        <f>IF($D36="Monthly",1,IF($D36="per KWH",$F$10,0))</f>
        <v>1</v>
      </c>
      <c r="Z36" s="204">
        <f t="shared" si="33"/>
        <v>0.43</v>
      </c>
      <c r="AA36" s="38"/>
      <c r="AB36" s="205">
        <f t="shared" si="13"/>
        <v>1.0000000000000009E-2</v>
      </c>
      <c r="AC36" s="206">
        <f t="shared" si="14"/>
        <v>2.3809523809523832E-2</v>
      </c>
      <c r="AD36" s="37"/>
      <c r="AE36" s="201">
        <f>IFERROR(VLOOKUP($C36,'Proposed Rates'!$B:$J,AE$11,FALSE),0)</f>
        <v>0.44</v>
      </c>
      <c r="AF36" s="202">
        <f>IF($D36="Monthly",1,IF($D36="per KWH",$F$10,0))</f>
        <v>1</v>
      </c>
      <c r="AG36" s="204">
        <f t="shared" si="35"/>
        <v>0.44</v>
      </c>
      <c r="AH36" s="38"/>
      <c r="AI36" s="205">
        <f t="shared" si="17"/>
        <v>1.0000000000000009E-2</v>
      </c>
      <c r="AJ36" s="206">
        <f t="shared" si="18"/>
        <v>2.3255813953488393E-2</v>
      </c>
      <c r="AK36" s="37"/>
      <c r="AL36" s="201">
        <f>IFERROR(VLOOKUP($C36,'Proposed Rates'!$B:$J,AL$11,FALSE),0)</f>
        <v>0.45</v>
      </c>
      <c r="AM36" s="202">
        <f>IF($D36="Monthly",1,IF($D36="per KWH",$F$10,0))</f>
        <v>1</v>
      </c>
      <c r="AN36" s="204">
        <f t="shared" si="37"/>
        <v>0.45</v>
      </c>
      <c r="AO36" s="38"/>
      <c r="AP36" s="205">
        <f t="shared" si="21"/>
        <v>1.0000000000000009E-2</v>
      </c>
      <c r="AQ36" s="206">
        <f t="shared" si="22"/>
        <v>2.2727272727272749E-2</v>
      </c>
      <c r="AR36" s="207"/>
    </row>
    <row r="37" spans="1:44" ht="12" customHeight="1" x14ac:dyDescent="0.2">
      <c r="A37" s="37"/>
      <c r="B37" s="209" t="s">
        <v>251</v>
      </c>
      <c r="C37" s="226"/>
      <c r="D37" s="226"/>
      <c r="E37" s="226"/>
      <c r="F37" s="227"/>
      <c r="G37" s="305"/>
      <c r="H37" s="213">
        <f>SUM(H30:H36)+H29</f>
        <v>371.94241999999997</v>
      </c>
      <c r="I37" s="229"/>
      <c r="J37" s="227"/>
      <c r="K37" s="305"/>
      <c r="L37" s="213">
        <f>SUM(L30:L36)+L29</f>
        <v>424.02119999999985</v>
      </c>
      <c r="M37" s="229"/>
      <c r="N37" s="215">
        <f t="shared" si="5"/>
        <v>52.078779999999881</v>
      </c>
      <c r="O37" s="216">
        <f t="shared" si="6"/>
        <v>0.1400183931695661</v>
      </c>
      <c r="P37" s="37"/>
      <c r="Q37" s="227"/>
      <c r="R37" s="305"/>
      <c r="S37" s="213">
        <f>SUM(S30:S36)+S29</f>
        <v>457.24119999999982</v>
      </c>
      <c r="T37" s="229"/>
      <c r="U37" s="215">
        <f t="shared" si="9"/>
        <v>33.21999999999997</v>
      </c>
      <c r="V37" s="216">
        <f t="shared" si="10"/>
        <v>7.8345139346806203E-2</v>
      </c>
      <c r="W37" s="37"/>
      <c r="X37" s="227"/>
      <c r="Y37" s="305"/>
      <c r="Z37" s="213">
        <f>SUM(Z30:Z36)+Z29</f>
        <v>486.45451999999983</v>
      </c>
      <c r="AA37" s="229"/>
      <c r="AB37" s="215">
        <f t="shared" si="13"/>
        <v>29.21332000000001</v>
      </c>
      <c r="AC37" s="216">
        <f t="shared" si="14"/>
        <v>6.3890393079188881E-2</v>
      </c>
      <c r="AD37" s="37"/>
      <c r="AE37" s="227"/>
      <c r="AF37" s="305"/>
      <c r="AG37" s="213">
        <f>SUM(AG30:AG36)+AG29</f>
        <v>512.28451999999982</v>
      </c>
      <c r="AH37" s="229"/>
      <c r="AI37" s="215">
        <f t="shared" si="17"/>
        <v>25.829999999999984</v>
      </c>
      <c r="AJ37" s="216">
        <f t="shared" si="18"/>
        <v>5.3098489042716662E-2</v>
      </c>
      <c r="AK37" s="37"/>
      <c r="AL37" s="227"/>
      <c r="AM37" s="305"/>
      <c r="AN37" s="213">
        <f>SUM(AN30:AN36)+AN29</f>
        <v>534.89451999999983</v>
      </c>
      <c r="AO37" s="229"/>
      <c r="AP37" s="215">
        <f t="shared" si="21"/>
        <v>22.610000000000014</v>
      </c>
      <c r="AQ37" s="216">
        <f t="shared" si="22"/>
        <v>4.4135629942517143E-2</v>
      </c>
      <c r="AR37" s="217"/>
    </row>
    <row r="38" spans="1:44" ht="12" customHeight="1" x14ac:dyDescent="0.2">
      <c r="A38" s="37"/>
      <c r="B38" s="38" t="s">
        <v>193</v>
      </c>
      <c r="C38" s="199" t="str">
        <f t="shared" ref="C38:C39" si="38">D$6&amp;"."&amp;B38</f>
        <v>General Service &lt; 50 kW.RTSR - Network</v>
      </c>
      <c r="D38" s="230" t="s">
        <v>246</v>
      </c>
      <c r="E38" s="38"/>
      <c r="F38" s="218">
        <f>IFERROR(VLOOKUP($C38,'Proposed Rates'!$B:$J,F$11,FALSE),0)</f>
        <v>1.18E-2</v>
      </c>
      <c r="G38" s="312">
        <f t="shared" ref="G38:G39" si="39">$F$10*(1+F$63)</f>
        <v>10338</v>
      </c>
      <c r="H38" s="204">
        <f t="shared" ref="H38:H39" si="40">G38*F38</f>
        <v>121.9884</v>
      </c>
      <c r="I38" s="38"/>
      <c r="J38" s="218">
        <f>IFERROR(VLOOKUP($C38,'Proposed Rates'!$B:$J,J$11,FALSE),0)</f>
        <v>1.24E-2</v>
      </c>
      <c r="K38" s="312">
        <f t="shared" ref="K38:K39" si="41">$F$10*(1+J$63)</f>
        <v>10331.999999999998</v>
      </c>
      <c r="L38" s="204">
        <f t="shared" ref="L38:L39" si="42">K38*J38</f>
        <v>128.11679999999998</v>
      </c>
      <c r="M38" s="38"/>
      <c r="N38" s="205">
        <f t="shared" si="5"/>
        <v>6.128399999999985</v>
      </c>
      <c r="O38" s="206">
        <f t="shared" si="6"/>
        <v>5.0237563571618161E-2</v>
      </c>
      <c r="P38" s="37"/>
      <c r="Q38" s="218">
        <f>IFERROR(VLOOKUP($C38,'Proposed Rates'!$B:$J,Q$11,FALSE),0)</f>
        <v>1.24E-2</v>
      </c>
      <c r="R38" s="312">
        <f t="shared" ref="R38:R39" si="43">$F$10*(1+Q$63)</f>
        <v>10331.999999999998</v>
      </c>
      <c r="S38" s="204">
        <f t="shared" ref="S38:S39" si="44">R38*Q38</f>
        <v>128.11679999999998</v>
      </c>
      <c r="T38" s="38"/>
      <c r="U38" s="205">
        <f t="shared" si="9"/>
        <v>0</v>
      </c>
      <c r="V38" s="206">
        <f t="shared" si="10"/>
        <v>0</v>
      </c>
      <c r="W38" s="37"/>
      <c r="X38" s="218">
        <f>IFERROR(VLOOKUP($C38,'Proposed Rates'!$B:$J,X$11,FALSE),0)</f>
        <v>1.24E-2</v>
      </c>
      <c r="Y38" s="312">
        <f t="shared" ref="Y38:Y39" si="45">$F$10*(1+X$63)</f>
        <v>10331.999999999998</v>
      </c>
      <c r="Z38" s="204">
        <f t="shared" ref="Z38:Z39" si="46">Y38*X38</f>
        <v>128.11679999999998</v>
      </c>
      <c r="AA38" s="38"/>
      <c r="AB38" s="205">
        <f t="shared" si="13"/>
        <v>0</v>
      </c>
      <c r="AC38" s="206">
        <f t="shared" si="14"/>
        <v>0</v>
      </c>
      <c r="AD38" s="37"/>
      <c r="AE38" s="218">
        <f>IFERROR(VLOOKUP($C38,'Proposed Rates'!$B:$J,AE$11,FALSE),0)</f>
        <v>1.24E-2</v>
      </c>
      <c r="AF38" s="312">
        <f t="shared" ref="AF38:AF39" si="47">$F$10*(1+AE$63)</f>
        <v>10331.999999999998</v>
      </c>
      <c r="AG38" s="204">
        <f t="shared" ref="AG38:AG39" si="48">AF38*AE38</f>
        <v>128.11679999999998</v>
      </c>
      <c r="AH38" s="38"/>
      <c r="AI38" s="205">
        <f t="shared" si="17"/>
        <v>0</v>
      </c>
      <c r="AJ38" s="206">
        <f t="shared" si="18"/>
        <v>0</v>
      </c>
      <c r="AK38" s="37"/>
      <c r="AL38" s="218">
        <f>IFERROR(VLOOKUP($C38,'Proposed Rates'!$B:$J,AL$11,FALSE),0)</f>
        <v>1.24E-2</v>
      </c>
      <c r="AM38" s="312">
        <f t="shared" ref="AM38:AM39" si="49">$F$10*(1+AL$63)</f>
        <v>10331.999999999998</v>
      </c>
      <c r="AN38" s="204">
        <f t="shared" ref="AN38:AN39" si="50">AM38*AL38</f>
        <v>128.11679999999998</v>
      </c>
      <c r="AO38" s="38"/>
      <c r="AP38" s="205">
        <f t="shared" si="21"/>
        <v>0</v>
      </c>
      <c r="AQ38" s="206">
        <f t="shared" si="22"/>
        <v>0</v>
      </c>
      <c r="AR38" s="207"/>
    </row>
    <row r="39" spans="1:44" ht="12" customHeight="1" x14ac:dyDescent="0.2">
      <c r="A39" s="37"/>
      <c r="B39" s="38" t="s">
        <v>194</v>
      </c>
      <c r="C39" s="199" t="str">
        <f t="shared" si="38"/>
        <v>General Service &lt; 50 kW.RTSR - Line and Transformation Connection</v>
      </c>
      <c r="D39" s="230" t="s">
        <v>246</v>
      </c>
      <c r="E39" s="38"/>
      <c r="F39" s="218">
        <f>IFERROR(VLOOKUP($C39,'Proposed Rates'!$B:$J,F$11,FALSE),0)</f>
        <v>7.0000000000000001E-3</v>
      </c>
      <c r="G39" s="312">
        <f t="shared" si="39"/>
        <v>10338</v>
      </c>
      <c r="H39" s="204">
        <f t="shared" si="40"/>
        <v>72.366</v>
      </c>
      <c r="I39" s="38"/>
      <c r="J39" s="218">
        <f>IFERROR(VLOOKUP($C39,'Proposed Rates'!$B:$J,J$11,FALSE),0)</f>
        <v>7.1999999999999998E-3</v>
      </c>
      <c r="K39" s="312">
        <f t="shared" si="41"/>
        <v>10331.999999999998</v>
      </c>
      <c r="L39" s="204">
        <f t="shared" si="42"/>
        <v>74.390399999999985</v>
      </c>
      <c r="M39" s="38"/>
      <c r="N39" s="205">
        <f t="shared" si="5"/>
        <v>2.0243999999999858</v>
      </c>
      <c r="O39" s="206">
        <f t="shared" si="6"/>
        <v>2.7974463145675948E-2</v>
      </c>
      <c r="P39" s="37"/>
      <c r="Q39" s="218">
        <f>IFERROR(VLOOKUP($C39,'Proposed Rates'!$B:$J,Q$11,FALSE),0)</f>
        <v>7.1999999999999998E-3</v>
      </c>
      <c r="R39" s="312">
        <f t="shared" si="43"/>
        <v>10331.999999999998</v>
      </c>
      <c r="S39" s="204">
        <f t="shared" si="44"/>
        <v>74.390399999999985</v>
      </c>
      <c r="T39" s="38"/>
      <c r="U39" s="205">
        <f t="shared" si="9"/>
        <v>0</v>
      </c>
      <c r="V39" s="206">
        <f t="shared" si="10"/>
        <v>0</v>
      </c>
      <c r="W39" s="37"/>
      <c r="X39" s="218">
        <f>IFERROR(VLOOKUP($C39,'Proposed Rates'!$B:$J,X$11,FALSE),0)</f>
        <v>7.1999999999999998E-3</v>
      </c>
      <c r="Y39" s="312">
        <f t="shared" si="45"/>
        <v>10331.999999999998</v>
      </c>
      <c r="Z39" s="204">
        <f t="shared" si="46"/>
        <v>74.390399999999985</v>
      </c>
      <c r="AA39" s="38"/>
      <c r="AB39" s="205">
        <f t="shared" si="13"/>
        <v>0</v>
      </c>
      <c r="AC39" s="206">
        <f t="shared" si="14"/>
        <v>0</v>
      </c>
      <c r="AD39" s="37"/>
      <c r="AE39" s="218">
        <f>IFERROR(VLOOKUP($C39,'Proposed Rates'!$B:$J,AE$11,FALSE),0)</f>
        <v>7.1999999999999998E-3</v>
      </c>
      <c r="AF39" s="312">
        <f t="shared" si="47"/>
        <v>10331.999999999998</v>
      </c>
      <c r="AG39" s="204">
        <f t="shared" si="48"/>
        <v>74.390399999999985</v>
      </c>
      <c r="AH39" s="38"/>
      <c r="AI39" s="205">
        <f t="shared" si="17"/>
        <v>0</v>
      </c>
      <c r="AJ39" s="206">
        <f t="shared" si="18"/>
        <v>0</v>
      </c>
      <c r="AK39" s="37"/>
      <c r="AL39" s="218">
        <f>IFERROR(VLOOKUP($C39,'Proposed Rates'!$B:$J,AL$11,FALSE),0)</f>
        <v>7.1999999999999998E-3</v>
      </c>
      <c r="AM39" s="312">
        <f t="shared" si="49"/>
        <v>10331.999999999998</v>
      </c>
      <c r="AN39" s="204">
        <f t="shared" si="50"/>
        <v>74.390399999999985</v>
      </c>
      <c r="AO39" s="38"/>
      <c r="AP39" s="205">
        <f t="shared" si="21"/>
        <v>0</v>
      </c>
      <c r="AQ39" s="206">
        <f t="shared" si="22"/>
        <v>0</v>
      </c>
      <c r="AR39" s="207"/>
    </row>
    <row r="40" spans="1:44" ht="12" customHeight="1" x14ac:dyDescent="0.2">
      <c r="A40" s="37"/>
      <c r="B40" s="209" t="s">
        <v>252</v>
      </c>
      <c r="C40" s="231"/>
      <c r="D40" s="231"/>
      <c r="E40" s="231"/>
      <c r="F40" s="232"/>
      <c r="G40" s="305"/>
      <c r="H40" s="213">
        <f>SUM(H37:H39)</f>
        <v>566.29682000000003</v>
      </c>
      <c r="I40" s="214"/>
      <c r="J40" s="232"/>
      <c r="K40" s="305"/>
      <c r="L40" s="213">
        <f>SUM(L37:L39)</f>
        <v>626.52839999999981</v>
      </c>
      <c r="M40" s="214"/>
      <c r="N40" s="215">
        <f t="shared" si="5"/>
        <v>60.231579999999781</v>
      </c>
      <c r="O40" s="216">
        <f t="shared" si="6"/>
        <v>0.10636044186156612</v>
      </c>
      <c r="P40" s="37"/>
      <c r="Q40" s="232"/>
      <c r="R40" s="305"/>
      <c r="S40" s="213">
        <f>SUM(S37:S39)</f>
        <v>659.74839999999983</v>
      </c>
      <c r="T40" s="214"/>
      <c r="U40" s="215">
        <f t="shared" si="9"/>
        <v>33.220000000000027</v>
      </c>
      <c r="V40" s="216">
        <f t="shared" si="10"/>
        <v>5.3022337056069666E-2</v>
      </c>
      <c r="W40" s="37"/>
      <c r="X40" s="232"/>
      <c r="Y40" s="305"/>
      <c r="Z40" s="213">
        <f>SUM(Z37:Z39)</f>
        <v>688.96171999999979</v>
      </c>
      <c r="AA40" s="214"/>
      <c r="AB40" s="215">
        <f t="shared" si="13"/>
        <v>29.213319999999953</v>
      </c>
      <c r="AC40" s="216">
        <f t="shared" si="14"/>
        <v>4.4279485937366365E-2</v>
      </c>
      <c r="AD40" s="37"/>
      <c r="AE40" s="232"/>
      <c r="AF40" s="305"/>
      <c r="AG40" s="213">
        <f>SUM(AG37:AG39)</f>
        <v>714.79171999999983</v>
      </c>
      <c r="AH40" s="214"/>
      <c r="AI40" s="215">
        <f t="shared" si="17"/>
        <v>25.830000000000041</v>
      </c>
      <c r="AJ40" s="216">
        <f t="shared" si="18"/>
        <v>3.7491197624158347E-2</v>
      </c>
      <c r="AK40" s="37"/>
      <c r="AL40" s="232"/>
      <c r="AM40" s="305"/>
      <c r="AN40" s="213">
        <f>SUM(AN37:AN39)</f>
        <v>737.40171999999984</v>
      </c>
      <c r="AO40" s="214"/>
      <c r="AP40" s="215">
        <f t="shared" si="21"/>
        <v>22.610000000000014</v>
      </c>
      <c r="AQ40" s="216">
        <f t="shared" si="22"/>
        <v>3.1631591927226047E-2</v>
      </c>
      <c r="AR40" s="217"/>
    </row>
    <row r="41" spans="1:44" ht="12" customHeight="1" x14ac:dyDescent="0.2">
      <c r="A41" s="37"/>
      <c r="B41" s="139" t="s">
        <v>195</v>
      </c>
      <c r="C41" s="199" t="str">
        <f t="shared" ref="C41:C48" si="51">D$6&amp;"."&amp;B41</f>
        <v>General Service &lt; 50 kW.Wholesale Market Service Charge (WMSC)</v>
      </c>
      <c r="D41" s="200" t="s">
        <v>246</v>
      </c>
      <c r="E41" s="139"/>
      <c r="F41" s="218">
        <f>IFERROR(VLOOKUP($C41,'Proposed Rates'!$B:$J,F$11,FALSE),0)</f>
        <v>4.4999999999999997E-3</v>
      </c>
      <c r="G41" s="312">
        <f t="shared" ref="G41:G42" si="52">$F$10*(1+F$63)</f>
        <v>10338</v>
      </c>
      <c r="H41" s="204">
        <f t="shared" ref="H41:H48" si="53">G41*F41</f>
        <v>46.520999999999994</v>
      </c>
      <c r="I41" s="38"/>
      <c r="J41" s="218">
        <f>IFERROR(VLOOKUP($C41,'Proposed Rates'!$B:$J,J$11,FALSE),0)</f>
        <v>4.4999999999999997E-3</v>
      </c>
      <c r="K41" s="312">
        <f t="shared" ref="K41:K42" si="54">$F$10*(1+J$63)</f>
        <v>10331.999999999998</v>
      </c>
      <c r="L41" s="204">
        <f t="shared" ref="L41:L48" si="55">K41*J41</f>
        <v>46.493999999999986</v>
      </c>
      <c r="M41" s="38"/>
      <c r="N41" s="205">
        <f t="shared" si="5"/>
        <v>-2.7000000000008129E-2</v>
      </c>
      <c r="O41" s="206">
        <f t="shared" si="6"/>
        <v>-5.8038305281503258E-4</v>
      </c>
      <c r="P41" s="37"/>
      <c r="Q41" s="218">
        <f>IFERROR(VLOOKUP($C41,'Proposed Rates'!$B:$J,Q$11,FALSE),0)</f>
        <v>4.4999999999999997E-3</v>
      </c>
      <c r="R41" s="312">
        <f t="shared" ref="R41:R42" si="56">$F$10*(1+Q$63)</f>
        <v>10331.999999999998</v>
      </c>
      <c r="S41" s="204">
        <f t="shared" ref="S41:S48" si="57">R41*Q41</f>
        <v>46.493999999999986</v>
      </c>
      <c r="T41" s="38"/>
      <c r="U41" s="205">
        <f t="shared" si="9"/>
        <v>0</v>
      </c>
      <c r="V41" s="206">
        <f t="shared" si="10"/>
        <v>0</v>
      </c>
      <c r="W41" s="37"/>
      <c r="X41" s="218">
        <f>IFERROR(VLOOKUP($C41,'Proposed Rates'!$B:$J,X$11,FALSE),0)</f>
        <v>4.4999999999999997E-3</v>
      </c>
      <c r="Y41" s="312">
        <f t="shared" ref="Y41:Y42" si="58">$F$10*(1+X$63)</f>
        <v>10331.999999999998</v>
      </c>
      <c r="Z41" s="204">
        <f t="shared" ref="Z41:Z48" si="59">Y41*X41</f>
        <v>46.493999999999986</v>
      </c>
      <c r="AA41" s="38"/>
      <c r="AB41" s="205">
        <f t="shared" si="13"/>
        <v>0</v>
      </c>
      <c r="AC41" s="206">
        <f t="shared" si="14"/>
        <v>0</v>
      </c>
      <c r="AD41" s="37"/>
      <c r="AE41" s="218">
        <f>IFERROR(VLOOKUP($C41,'Proposed Rates'!$B:$J,AE$11,FALSE),0)</f>
        <v>4.4999999999999997E-3</v>
      </c>
      <c r="AF41" s="312">
        <f t="shared" ref="AF41:AF42" si="60">$F$10*(1+AE$63)</f>
        <v>10331.999999999998</v>
      </c>
      <c r="AG41" s="204">
        <f t="shared" ref="AG41:AG48" si="61">AF41*AE41</f>
        <v>46.493999999999986</v>
      </c>
      <c r="AH41" s="38"/>
      <c r="AI41" s="205">
        <f t="shared" si="17"/>
        <v>0</v>
      </c>
      <c r="AJ41" s="206">
        <f t="shared" si="18"/>
        <v>0</v>
      </c>
      <c r="AK41" s="37"/>
      <c r="AL41" s="218">
        <f>IFERROR(VLOOKUP($C41,'Proposed Rates'!$B:$J,AL$11,FALSE),0)</f>
        <v>4.4999999999999997E-3</v>
      </c>
      <c r="AM41" s="312">
        <f t="shared" ref="AM41:AM42" si="62">$F$10*(1+AL$63)</f>
        <v>10331.999999999998</v>
      </c>
      <c r="AN41" s="204">
        <f t="shared" ref="AN41:AN48" si="63">AM41*AL41</f>
        <v>46.493999999999986</v>
      </c>
      <c r="AO41" s="38"/>
      <c r="AP41" s="205">
        <f t="shared" si="21"/>
        <v>0</v>
      </c>
      <c r="AQ41" s="206">
        <f t="shared" si="22"/>
        <v>0</v>
      </c>
      <c r="AR41" s="207"/>
    </row>
    <row r="42" spans="1:44" ht="12" customHeight="1" x14ac:dyDescent="0.2">
      <c r="A42" s="37"/>
      <c r="B42" s="139" t="s">
        <v>196</v>
      </c>
      <c r="C42" s="199" t="str">
        <f t="shared" si="51"/>
        <v>General Service &lt; 50 kW.Rural and Remote Rate Protection (RRRP)</v>
      </c>
      <c r="D42" s="200" t="s">
        <v>246</v>
      </c>
      <c r="E42" s="139"/>
      <c r="F42" s="218">
        <f>IFERROR(VLOOKUP($C42,'Proposed Rates'!$B:$J,F$11,FALSE),0)</f>
        <v>1.5E-3</v>
      </c>
      <c r="G42" s="312">
        <f t="shared" si="52"/>
        <v>10338</v>
      </c>
      <c r="H42" s="204">
        <f t="shared" si="53"/>
        <v>15.507</v>
      </c>
      <c r="I42" s="38"/>
      <c r="J42" s="218">
        <f>IFERROR(VLOOKUP($C42,'Proposed Rates'!$B:$J,J$11,FALSE),0)</f>
        <v>1.5E-3</v>
      </c>
      <c r="K42" s="312">
        <f t="shared" si="54"/>
        <v>10331.999999999998</v>
      </c>
      <c r="L42" s="204">
        <f t="shared" si="55"/>
        <v>15.497999999999998</v>
      </c>
      <c r="M42" s="38"/>
      <c r="N42" s="205">
        <f t="shared" si="5"/>
        <v>-9.0000000000021174E-3</v>
      </c>
      <c r="O42" s="206">
        <f t="shared" si="6"/>
        <v>-5.8038305281499431E-4</v>
      </c>
      <c r="P42" s="37"/>
      <c r="Q42" s="218">
        <f>IFERROR(VLOOKUP($C42,'Proposed Rates'!$B:$J,Q$11,FALSE),0)</f>
        <v>1.5E-3</v>
      </c>
      <c r="R42" s="312">
        <f t="shared" si="56"/>
        <v>10331.999999999998</v>
      </c>
      <c r="S42" s="204">
        <f t="shared" si="57"/>
        <v>15.497999999999998</v>
      </c>
      <c r="T42" s="38"/>
      <c r="U42" s="205">
        <f t="shared" si="9"/>
        <v>0</v>
      </c>
      <c r="V42" s="206">
        <f t="shared" si="10"/>
        <v>0</v>
      </c>
      <c r="W42" s="37"/>
      <c r="X42" s="218">
        <f>IFERROR(VLOOKUP($C42,'Proposed Rates'!$B:$J,X$11,FALSE),0)</f>
        <v>1.5E-3</v>
      </c>
      <c r="Y42" s="312">
        <f t="shared" si="58"/>
        <v>10331.999999999998</v>
      </c>
      <c r="Z42" s="204">
        <f t="shared" si="59"/>
        <v>15.497999999999998</v>
      </c>
      <c r="AA42" s="38"/>
      <c r="AB42" s="205">
        <f t="shared" si="13"/>
        <v>0</v>
      </c>
      <c r="AC42" s="206">
        <f t="shared" si="14"/>
        <v>0</v>
      </c>
      <c r="AD42" s="37"/>
      <c r="AE42" s="218">
        <f>IFERROR(VLOOKUP($C42,'Proposed Rates'!$B:$J,AE$11,FALSE),0)</f>
        <v>1.5E-3</v>
      </c>
      <c r="AF42" s="312">
        <f t="shared" si="60"/>
        <v>10331.999999999998</v>
      </c>
      <c r="AG42" s="204">
        <f t="shared" si="61"/>
        <v>15.497999999999998</v>
      </c>
      <c r="AH42" s="38"/>
      <c r="AI42" s="205">
        <f t="shared" si="17"/>
        <v>0</v>
      </c>
      <c r="AJ42" s="206">
        <f t="shared" si="18"/>
        <v>0</v>
      </c>
      <c r="AK42" s="37"/>
      <c r="AL42" s="218">
        <f>IFERROR(VLOOKUP($C42,'Proposed Rates'!$B:$J,AL$11,FALSE),0)</f>
        <v>1.5E-3</v>
      </c>
      <c r="AM42" s="312">
        <f t="shared" si="62"/>
        <v>10331.999999999998</v>
      </c>
      <c r="AN42" s="204">
        <f t="shared" si="63"/>
        <v>15.497999999999998</v>
      </c>
      <c r="AO42" s="38"/>
      <c r="AP42" s="205">
        <f t="shared" si="21"/>
        <v>0</v>
      </c>
      <c r="AQ42" s="206">
        <f t="shared" si="22"/>
        <v>0</v>
      </c>
      <c r="AR42" s="207"/>
    </row>
    <row r="43" spans="1:44" ht="12" customHeight="1" x14ac:dyDescent="0.2">
      <c r="A43" s="37"/>
      <c r="B43" s="139" t="s">
        <v>198</v>
      </c>
      <c r="C43" s="199" t="str">
        <f t="shared" si="51"/>
        <v>General Service &lt; 50 kW.Standard Supply Service Charge</v>
      </c>
      <c r="D43" s="200" t="s">
        <v>244</v>
      </c>
      <c r="E43" s="139"/>
      <c r="F43" s="201">
        <f>IFERROR(VLOOKUP($C43,'Proposed Rates'!$B:$J,F$11,FALSE),0)</f>
        <v>0.25</v>
      </c>
      <c r="G43" s="202">
        <f>IF($D43="Monthly",1,IF($D43="per KWH",$F$10,0))</f>
        <v>1</v>
      </c>
      <c r="H43" s="204">
        <f t="shared" si="53"/>
        <v>0.25</v>
      </c>
      <c r="I43" s="38"/>
      <c r="J43" s="201">
        <f>IFERROR(VLOOKUP($C43,'Proposed Rates'!$B:$J,J$11,FALSE),0)</f>
        <v>1.51</v>
      </c>
      <c r="K43" s="202">
        <f>IF($D43="Monthly",1,IF($D43="per KWH",$F$10,0))</f>
        <v>1</v>
      </c>
      <c r="L43" s="204">
        <f t="shared" si="55"/>
        <v>1.51</v>
      </c>
      <c r="M43" s="38"/>
      <c r="N43" s="205">
        <f t="shared" si="5"/>
        <v>1.26</v>
      </c>
      <c r="O43" s="206">
        <f t="shared" si="6"/>
        <v>5.04</v>
      </c>
      <c r="P43" s="37"/>
      <c r="Q43" s="201">
        <f>IFERROR(VLOOKUP($C43,'Proposed Rates'!$B:$J,Q$11,FALSE),0)</f>
        <v>1.54</v>
      </c>
      <c r="R43" s="202">
        <f>IF($D43="Monthly",1,IF($D43="per KWH",$F$10,0))</f>
        <v>1</v>
      </c>
      <c r="S43" s="204">
        <f t="shared" si="57"/>
        <v>1.54</v>
      </c>
      <c r="T43" s="38"/>
      <c r="U43" s="205">
        <f t="shared" si="9"/>
        <v>3.0000000000000027E-2</v>
      </c>
      <c r="V43" s="206">
        <f t="shared" si="10"/>
        <v>1.986754966887419E-2</v>
      </c>
      <c r="W43" s="37"/>
      <c r="X43" s="201">
        <f>IFERROR(VLOOKUP($C43,'Proposed Rates'!$B:$J,X$11,FALSE),0)</f>
        <v>1.57</v>
      </c>
      <c r="Y43" s="202">
        <f>IF($D43="Monthly",1,IF($D43="per KWH",$F$10,0))</f>
        <v>1</v>
      </c>
      <c r="Z43" s="204">
        <f t="shared" si="59"/>
        <v>1.57</v>
      </c>
      <c r="AA43" s="38"/>
      <c r="AB43" s="205">
        <f t="shared" si="13"/>
        <v>3.0000000000000027E-2</v>
      </c>
      <c r="AC43" s="206">
        <f t="shared" si="14"/>
        <v>1.9480519480519497E-2</v>
      </c>
      <c r="AD43" s="37"/>
      <c r="AE43" s="201">
        <f>IFERROR(VLOOKUP($C43,'Proposed Rates'!$B:$J,AE$11,FALSE),0)</f>
        <v>1.6</v>
      </c>
      <c r="AF43" s="202">
        <f>IF($D43="Monthly",1,IF($D43="per KWH",$F$10,0))</f>
        <v>1</v>
      </c>
      <c r="AG43" s="204">
        <f t="shared" si="61"/>
        <v>1.6</v>
      </c>
      <c r="AH43" s="38"/>
      <c r="AI43" s="205">
        <f t="shared" si="17"/>
        <v>3.0000000000000027E-2</v>
      </c>
      <c r="AJ43" s="206">
        <f t="shared" si="18"/>
        <v>1.9108280254777087E-2</v>
      </c>
      <c r="AK43" s="37"/>
      <c r="AL43" s="201">
        <f>IFERROR(VLOOKUP($C43,'Proposed Rates'!$B:$J,AL$11,FALSE),0)</f>
        <v>1.63</v>
      </c>
      <c r="AM43" s="202">
        <f>IF($D43="Monthly",1,IF($D43="per KWH",$F$10,0))</f>
        <v>1</v>
      </c>
      <c r="AN43" s="204">
        <f t="shared" si="63"/>
        <v>1.63</v>
      </c>
      <c r="AO43" s="38"/>
      <c r="AP43" s="205">
        <f t="shared" si="21"/>
        <v>2.9999999999999805E-2</v>
      </c>
      <c r="AQ43" s="206">
        <f t="shared" si="22"/>
        <v>1.8749999999999878E-2</v>
      </c>
      <c r="AR43" s="207"/>
    </row>
    <row r="44" spans="1:44" ht="12" customHeight="1" x14ac:dyDescent="0.2">
      <c r="A44" s="37"/>
      <c r="B44" s="139" t="s">
        <v>200</v>
      </c>
      <c r="C44" s="199" t="str">
        <f t="shared" si="51"/>
        <v>General Service &lt; 50 kW.TOU - Off Peak</v>
      </c>
      <c r="D44" s="200" t="s">
        <v>246</v>
      </c>
      <c r="E44" s="139"/>
      <c r="F44" s="234">
        <f>VLOOKUP($B44,'Proposed Rates'!$D$248:$J$254,+F$11-2,FALSE)</f>
        <v>7.5999999999999998E-2</v>
      </c>
      <c r="G44" s="312">
        <f>'Proposed Rates'!$K$249*$F$10</f>
        <v>6400</v>
      </c>
      <c r="H44" s="204">
        <f t="shared" si="53"/>
        <v>486.4</v>
      </c>
      <c r="I44" s="38"/>
      <c r="J44" s="234">
        <f>VLOOKUP($B44,'Proposed Rates'!$D$248:$J$254,+J$11-2,FALSE)</f>
        <v>7.5999999999999998E-2</v>
      </c>
      <c r="K44" s="312">
        <f>'Proposed Rates'!$K$249*$F$10</f>
        <v>6400</v>
      </c>
      <c r="L44" s="204">
        <f t="shared" si="55"/>
        <v>486.4</v>
      </c>
      <c r="M44" s="38"/>
      <c r="N44" s="205">
        <f t="shared" si="5"/>
        <v>0</v>
      </c>
      <c r="O44" s="206">
        <f t="shared" si="6"/>
        <v>0</v>
      </c>
      <c r="P44" s="37"/>
      <c r="Q44" s="234">
        <f>VLOOKUP($B44,'Proposed Rates'!$D$248:$J$254,+Q$11-2,FALSE)</f>
        <v>7.5999999999999998E-2</v>
      </c>
      <c r="R44" s="312">
        <f>'Proposed Rates'!$K$249*$F$10</f>
        <v>6400</v>
      </c>
      <c r="S44" s="204">
        <f t="shared" si="57"/>
        <v>486.4</v>
      </c>
      <c r="T44" s="38"/>
      <c r="U44" s="205">
        <f t="shared" si="9"/>
        <v>0</v>
      </c>
      <c r="V44" s="206">
        <f t="shared" si="10"/>
        <v>0</v>
      </c>
      <c r="W44" s="37"/>
      <c r="X44" s="234">
        <f>VLOOKUP($B44,'Proposed Rates'!$D$248:$J$254,+X$11-2,FALSE)</f>
        <v>7.5999999999999998E-2</v>
      </c>
      <c r="Y44" s="312">
        <f>'Proposed Rates'!$K$249*$F$10</f>
        <v>6400</v>
      </c>
      <c r="Z44" s="204">
        <f t="shared" si="59"/>
        <v>486.4</v>
      </c>
      <c r="AA44" s="38"/>
      <c r="AB44" s="205">
        <f t="shared" si="13"/>
        <v>0</v>
      </c>
      <c r="AC44" s="206">
        <f t="shared" si="14"/>
        <v>0</v>
      </c>
      <c r="AD44" s="37"/>
      <c r="AE44" s="234">
        <f>VLOOKUP($B44,'Proposed Rates'!$D$248:$J$254,+AE$11-2,FALSE)</f>
        <v>7.5999999999999998E-2</v>
      </c>
      <c r="AF44" s="312">
        <f>'Proposed Rates'!$K$249*$F$10</f>
        <v>6400</v>
      </c>
      <c r="AG44" s="204">
        <f t="shared" si="61"/>
        <v>486.4</v>
      </c>
      <c r="AH44" s="38"/>
      <c r="AI44" s="205">
        <f t="shared" si="17"/>
        <v>0</v>
      </c>
      <c r="AJ44" s="206">
        <f t="shared" si="18"/>
        <v>0</v>
      </c>
      <c r="AK44" s="37"/>
      <c r="AL44" s="234">
        <f>VLOOKUP($B44,'Proposed Rates'!$D$248:$J$254,+AL$11-2,FALSE)</f>
        <v>7.5999999999999998E-2</v>
      </c>
      <c r="AM44" s="312">
        <f>'Proposed Rates'!$K$249*$F$10</f>
        <v>6400</v>
      </c>
      <c r="AN44" s="204">
        <f t="shared" si="63"/>
        <v>486.4</v>
      </c>
      <c r="AO44" s="38"/>
      <c r="AP44" s="205">
        <f t="shared" si="21"/>
        <v>0</v>
      </c>
      <c r="AQ44" s="206">
        <f t="shared" si="22"/>
        <v>0</v>
      </c>
      <c r="AR44" s="207"/>
    </row>
    <row r="45" spans="1:44" ht="12" customHeight="1" x14ac:dyDescent="0.2">
      <c r="A45" s="37"/>
      <c r="B45" s="139" t="s">
        <v>201</v>
      </c>
      <c r="C45" s="199" t="str">
        <f t="shared" si="51"/>
        <v>General Service &lt; 50 kW.TOU - Mid Peak</v>
      </c>
      <c r="D45" s="200" t="s">
        <v>246</v>
      </c>
      <c r="E45" s="139"/>
      <c r="F45" s="234">
        <f>VLOOKUP($B45,'Proposed Rates'!$D$248:$J$254,+F$11-2,FALSE)</f>
        <v>0.122</v>
      </c>
      <c r="G45" s="312">
        <f>'Proposed Rates'!$K$250*$F$10</f>
        <v>1800</v>
      </c>
      <c r="H45" s="204">
        <f t="shared" si="53"/>
        <v>219.6</v>
      </c>
      <c r="I45" s="38"/>
      <c r="J45" s="234">
        <f>VLOOKUP($B45,'Proposed Rates'!$D$248:$J$254,+J$11-2,FALSE)</f>
        <v>0.122</v>
      </c>
      <c r="K45" s="312">
        <f>'Proposed Rates'!$K$250*$F$10</f>
        <v>1800</v>
      </c>
      <c r="L45" s="204">
        <f t="shared" si="55"/>
        <v>219.6</v>
      </c>
      <c r="M45" s="38"/>
      <c r="N45" s="205">
        <f t="shared" si="5"/>
        <v>0</v>
      </c>
      <c r="O45" s="206">
        <f t="shared" si="6"/>
        <v>0</v>
      </c>
      <c r="P45" s="37"/>
      <c r="Q45" s="234">
        <f>VLOOKUP($B45,'Proposed Rates'!$D$248:$J$254,+Q$11-2,FALSE)</f>
        <v>0.122</v>
      </c>
      <c r="R45" s="312">
        <f>'Proposed Rates'!$K$250*$F$10</f>
        <v>1800</v>
      </c>
      <c r="S45" s="204">
        <f t="shared" si="57"/>
        <v>219.6</v>
      </c>
      <c r="T45" s="38"/>
      <c r="U45" s="205">
        <f t="shared" si="9"/>
        <v>0</v>
      </c>
      <c r="V45" s="206">
        <f t="shared" si="10"/>
        <v>0</v>
      </c>
      <c r="W45" s="37"/>
      <c r="X45" s="234">
        <f>VLOOKUP($B45,'Proposed Rates'!$D$248:$J$254,+X$11-2,FALSE)</f>
        <v>0.122</v>
      </c>
      <c r="Y45" s="312">
        <f>'Proposed Rates'!$K$250*$F$10</f>
        <v>1800</v>
      </c>
      <c r="Z45" s="204">
        <f t="shared" si="59"/>
        <v>219.6</v>
      </c>
      <c r="AA45" s="38"/>
      <c r="AB45" s="205">
        <f t="shared" si="13"/>
        <v>0</v>
      </c>
      <c r="AC45" s="206">
        <f t="shared" si="14"/>
        <v>0</v>
      </c>
      <c r="AD45" s="37"/>
      <c r="AE45" s="234">
        <f>VLOOKUP($B45,'Proposed Rates'!$D$248:$J$254,+AE$11-2,FALSE)</f>
        <v>0.122</v>
      </c>
      <c r="AF45" s="312">
        <f>'Proposed Rates'!$K$250*$F$10</f>
        <v>1800</v>
      </c>
      <c r="AG45" s="204">
        <f t="shared" si="61"/>
        <v>219.6</v>
      </c>
      <c r="AH45" s="38"/>
      <c r="AI45" s="205">
        <f t="shared" si="17"/>
        <v>0</v>
      </c>
      <c r="AJ45" s="206">
        <f t="shared" si="18"/>
        <v>0</v>
      </c>
      <c r="AK45" s="37"/>
      <c r="AL45" s="234">
        <f>VLOOKUP($B45,'Proposed Rates'!$D$248:$J$254,+AL$11-2,FALSE)</f>
        <v>0.122</v>
      </c>
      <c r="AM45" s="312">
        <f>'Proposed Rates'!$K$250*$F$10</f>
        <v>1800</v>
      </c>
      <c r="AN45" s="204">
        <f t="shared" si="63"/>
        <v>219.6</v>
      </c>
      <c r="AO45" s="38"/>
      <c r="AP45" s="205">
        <f t="shared" si="21"/>
        <v>0</v>
      </c>
      <c r="AQ45" s="206">
        <f t="shared" si="22"/>
        <v>0</v>
      </c>
      <c r="AR45" s="207"/>
    </row>
    <row r="46" spans="1:44" ht="12" customHeight="1" x14ac:dyDescent="0.2">
      <c r="A46" s="37"/>
      <c r="B46" s="37" t="s">
        <v>202</v>
      </c>
      <c r="C46" s="199" t="str">
        <f t="shared" si="51"/>
        <v>General Service &lt; 50 kW.TOU - On Peak</v>
      </c>
      <c r="D46" s="200" t="s">
        <v>246</v>
      </c>
      <c r="E46" s="139"/>
      <c r="F46" s="234">
        <f>VLOOKUP($B46,'Proposed Rates'!$D$248:$J$254,+F$11-2,FALSE)</f>
        <v>0.158</v>
      </c>
      <c r="G46" s="312">
        <f>'Proposed Rates'!$K$251*$F$10</f>
        <v>1800</v>
      </c>
      <c r="H46" s="204">
        <f t="shared" si="53"/>
        <v>284.39999999999998</v>
      </c>
      <c r="I46" s="38"/>
      <c r="J46" s="234">
        <f>VLOOKUP($B46,'Proposed Rates'!$D$248:$J$254,+J$11-2,FALSE)</f>
        <v>0.158</v>
      </c>
      <c r="K46" s="312">
        <f>'Proposed Rates'!$K$251*$F$10</f>
        <v>1800</v>
      </c>
      <c r="L46" s="204">
        <f t="shared" si="55"/>
        <v>284.39999999999998</v>
      </c>
      <c r="M46" s="38"/>
      <c r="N46" s="205">
        <f t="shared" si="5"/>
        <v>0</v>
      </c>
      <c r="O46" s="206">
        <f t="shared" si="6"/>
        <v>0</v>
      </c>
      <c r="P46" s="37"/>
      <c r="Q46" s="234">
        <f>VLOOKUP($B46,'Proposed Rates'!$D$248:$J$254,+Q$11-2,FALSE)</f>
        <v>0.158</v>
      </c>
      <c r="R46" s="312">
        <f>'Proposed Rates'!$K$251*$F$10</f>
        <v>1800</v>
      </c>
      <c r="S46" s="204">
        <f t="shared" si="57"/>
        <v>284.39999999999998</v>
      </c>
      <c r="T46" s="38"/>
      <c r="U46" s="205">
        <f t="shared" si="9"/>
        <v>0</v>
      </c>
      <c r="V46" s="206">
        <f t="shared" si="10"/>
        <v>0</v>
      </c>
      <c r="W46" s="37"/>
      <c r="X46" s="234">
        <f>VLOOKUP($B46,'Proposed Rates'!$D$248:$J$254,+X$11-2,FALSE)</f>
        <v>0.158</v>
      </c>
      <c r="Y46" s="312">
        <f>'Proposed Rates'!$K$251*$F$10</f>
        <v>1800</v>
      </c>
      <c r="Z46" s="204">
        <f t="shared" si="59"/>
        <v>284.39999999999998</v>
      </c>
      <c r="AA46" s="38"/>
      <c r="AB46" s="205">
        <f t="shared" si="13"/>
        <v>0</v>
      </c>
      <c r="AC46" s="206">
        <f t="shared" si="14"/>
        <v>0</v>
      </c>
      <c r="AD46" s="37"/>
      <c r="AE46" s="234">
        <f>VLOOKUP($B46,'Proposed Rates'!$D$248:$J$254,+AE$11-2,FALSE)</f>
        <v>0.158</v>
      </c>
      <c r="AF46" s="312">
        <f>'Proposed Rates'!$K$251*$F$10</f>
        <v>1800</v>
      </c>
      <c r="AG46" s="204">
        <f t="shared" si="61"/>
        <v>284.39999999999998</v>
      </c>
      <c r="AH46" s="38"/>
      <c r="AI46" s="205">
        <f t="shared" si="17"/>
        <v>0</v>
      </c>
      <c r="AJ46" s="206">
        <f t="shared" si="18"/>
        <v>0</v>
      </c>
      <c r="AK46" s="37"/>
      <c r="AL46" s="234">
        <f>VLOOKUP($B46,'Proposed Rates'!$D$248:$J$254,+AL$11-2,FALSE)</f>
        <v>0.158</v>
      </c>
      <c r="AM46" s="312">
        <f>'Proposed Rates'!$K$251*$F$10</f>
        <v>1800</v>
      </c>
      <c r="AN46" s="204">
        <f t="shared" si="63"/>
        <v>284.39999999999998</v>
      </c>
      <c r="AO46" s="38"/>
      <c r="AP46" s="205">
        <f t="shared" si="21"/>
        <v>0</v>
      </c>
      <c r="AQ46" s="206">
        <f t="shared" si="22"/>
        <v>0</v>
      </c>
      <c r="AR46" s="207"/>
    </row>
    <row r="47" spans="1:44" ht="12" customHeight="1" x14ac:dyDescent="0.2">
      <c r="A47" s="37"/>
      <c r="B47" s="139" t="s">
        <v>203</v>
      </c>
      <c r="C47" s="199" t="str">
        <f t="shared" si="51"/>
        <v>General Service &lt; 50 kW.Energy - RPP - Tier 1</v>
      </c>
      <c r="D47" s="200" t="s">
        <v>246</v>
      </c>
      <c r="E47" s="139"/>
      <c r="F47" s="234">
        <f>VLOOKUP($B47,'Proposed Rates'!$D$248:$J$254,+F$11-2,FALSE)</f>
        <v>9.2999999999999999E-2</v>
      </c>
      <c r="G47" s="312">
        <f>IF(AND($S$2=1, $F$10&gt;=750), 750, IF(AND($S$2=1, AND($F$10&lt;750, $F$10&gt;=0)), $F$10, IF(AND($S$2=2, $F$10&gt;=1000), 1000, IF(AND($S$2=2, AND($F$10&lt;1000, $F$10&gt;=0)), $F$10))))</f>
        <v>750</v>
      </c>
      <c r="H47" s="204">
        <f t="shared" si="53"/>
        <v>69.75</v>
      </c>
      <c r="I47" s="38"/>
      <c r="J47" s="234">
        <f>VLOOKUP($B47,'Proposed Rates'!$D$248:$J$254,+J$11-2,FALSE)</f>
        <v>9.2999999999999999E-2</v>
      </c>
      <c r="K47" s="312">
        <f>IF(AND($S$2=1, $F$10&gt;=750), 750, IF(AND($S$2=1, AND($F$10&lt;750, $F$10&gt;=0)), $F$10, IF(AND($S$2=2, $F$10&gt;=1000), 1000, IF(AND($S$2=2, AND($F$10&lt;1000, $F$10&gt;=0)), $F$10))))</f>
        <v>750</v>
      </c>
      <c r="L47" s="204">
        <f t="shared" si="55"/>
        <v>69.75</v>
      </c>
      <c r="M47" s="38"/>
      <c r="N47" s="205">
        <f t="shared" si="5"/>
        <v>0</v>
      </c>
      <c r="O47" s="206">
        <f t="shared" si="6"/>
        <v>0</v>
      </c>
      <c r="P47" s="37"/>
      <c r="Q47" s="234">
        <f>VLOOKUP($B47,'Proposed Rates'!$D$248:$J$254,+Q$11-2,FALSE)</f>
        <v>9.2999999999999999E-2</v>
      </c>
      <c r="R47" s="312">
        <f>IF(AND($S$2=1, $F$10&gt;=750), 750, IF(AND($S$2=1, AND($F$10&lt;750, $F$10&gt;=0)), $F$10, IF(AND($S$2=2, $F$10&gt;=1000), 1000, IF(AND($S$2=2, AND($F$10&lt;1000, $F$10&gt;=0)), $F$10))))</f>
        <v>750</v>
      </c>
      <c r="S47" s="204">
        <f t="shared" si="57"/>
        <v>69.75</v>
      </c>
      <c r="T47" s="38"/>
      <c r="U47" s="205">
        <f t="shared" si="9"/>
        <v>0</v>
      </c>
      <c r="V47" s="206">
        <f t="shared" si="10"/>
        <v>0</v>
      </c>
      <c r="W47" s="37"/>
      <c r="X47" s="234">
        <f>VLOOKUP($B47,'Proposed Rates'!$D$248:$J$254,+X$11-2,FALSE)</f>
        <v>9.2999999999999999E-2</v>
      </c>
      <c r="Y47" s="312">
        <f>IF(AND($S$2=1, $F$10&gt;=750), 750, IF(AND($S$2=1, AND($F$10&lt;750, $F$10&gt;=0)), $F$10, IF(AND($S$2=2, $F$10&gt;=1000), 1000, IF(AND($S$2=2, AND($F$10&lt;1000, $F$10&gt;=0)), $F$10))))</f>
        <v>750</v>
      </c>
      <c r="Z47" s="204">
        <f t="shared" si="59"/>
        <v>69.75</v>
      </c>
      <c r="AA47" s="38"/>
      <c r="AB47" s="205">
        <f t="shared" si="13"/>
        <v>0</v>
      </c>
      <c r="AC47" s="206">
        <f t="shared" si="14"/>
        <v>0</v>
      </c>
      <c r="AD47" s="37"/>
      <c r="AE47" s="234">
        <f>VLOOKUP($B47,'Proposed Rates'!$D$248:$J$254,+AE$11-2,FALSE)</f>
        <v>9.2999999999999999E-2</v>
      </c>
      <c r="AF47" s="312">
        <f>IF(AND($S$2=1, $F$10&gt;=750), 750, IF(AND($S$2=1, AND($F$10&lt;750, $F$10&gt;=0)), $F$10, IF(AND($S$2=2, $F$10&gt;=1000), 1000, IF(AND($S$2=2, AND($F$10&lt;1000, $F$10&gt;=0)), $F$10))))</f>
        <v>750</v>
      </c>
      <c r="AG47" s="204">
        <f t="shared" si="61"/>
        <v>69.75</v>
      </c>
      <c r="AH47" s="38"/>
      <c r="AI47" s="205">
        <f t="shared" si="17"/>
        <v>0</v>
      </c>
      <c r="AJ47" s="206">
        <f t="shared" si="18"/>
        <v>0</v>
      </c>
      <c r="AK47" s="37"/>
      <c r="AL47" s="234">
        <f>VLOOKUP($B47,'Proposed Rates'!$D$248:$J$254,+AL$11-2,FALSE)</f>
        <v>9.2999999999999999E-2</v>
      </c>
      <c r="AM47" s="312">
        <f>IF(AND($S$2=1, $F$10&gt;=750), 750, IF(AND($S$2=1, AND($F$10&lt;750, $F$10&gt;=0)), $F$10, IF(AND($S$2=2, $F$10&gt;=1000), 1000, IF(AND($S$2=2, AND($F$10&lt;1000, $F$10&gt;=0)), $F$10))))</f>
        <v>750</v>
      </c>
      <c r="AN47" s="204">
        <f t="shared" si="63"/>
        <v>69.75</v>
      </c>
      <c r="AO47" s="38"/>
      <c r="AP47" s="205">
        <f t="shared" si="21"/>
        <v>0</v>
      </c>
      <c r="AQ47" s="206">
        <f t="shared" si="22"/>
        <v>0</v>
      </c>
      <c r="AR47" s="207"/>
    </row>
    <row r="48" spans="1:44" ht="12" customHeight="1" x14ac:dyDescent="0.2">
      <c r="A48" s="37"/>
      <c r="B48" s="139" t="s">
        <v>204</v>
      </c>
      <c r="C48" s="199" t="str">
        <f t="shared" si="51"/>
        <v>General Service &lt; 50 kW.Energy - RPP - Tier 2</v>
      </c>
      <c r="D48" s="200" t="s">
        <v>246</v>
      </c>
      <c r="E48" s="139"/>
      <c r="F48" s="234">
        <f>VLOOKUP($B48,'Proposed Rates'!$D$248:$J$254,+F$11-2,FALSE)</f>
        <v>0.11</v>
      </c>
      <c r="G48" s="312">
        <f>IF(AND($S$2=1, $F$10&gt;=750), $F$10-750, IF(AND($S$2=1, AND($F$10&lt;750, $F$10&gt;=0)), 0, IF(AND($S$2=2, $F$10&gt;=1000), $F$10-1000, IF(AND($S$2=2, AND($F$10&lt;1000, $F$10&gt;=0)), 0))))</f>
        <v>9250</v>
      </c>
      <c r="H48" s="204">
        <f t="shared" si="53"/>
        <v>1017.5</v>
      </c>
      <c r="I48" s="38"/>
      <c r="J48" s="234">
        <f>VLOOKUP($B48,'Proposed Rates'!$D$248:$J$254,+J$11-2,FALSE)</f>
        <v>0.11</v>
      </c>
      <c r="K48" s="312">
        <f>IF(AND($S$2=1, $F$10&gt;=750), $F$10-750, IF(AND($S$2=1, AND($F$10&lt;750, $F$10&gt;=0)), 0, IF(AND($S$2=2, $F$10&gt;=1000), $F$10-1000, IF(AND($S$2=2, AND($F$10&lt;1000, $F$10&gt;=0)), 0))))</f>
        <v>9250</v>
      </c>
      <c r="L48" s="204">
        <f t="shared" si="55"/>
        <v>1017.5</v>
      </c>
      <c r="M48" s="38"/>
      <c r="N48" s="205">
        <f t="shared" si="5"/>
        <v>0</v>
      </c>
      <c r="O48" s="206">
        <f t="shared" si="6"/>
        <v>0</v>
      </c>
      <c r="P48" s="37"/>
      <c r="Q48" s="234">
        <f>VLOOKUP($B48,'Proposed Rates'!$D$248:$J$254,+Q$11-2,FALSE)</f>
        <v>0.11</v>
      </c>
      <c r="R48" s="312">
        <f>IF(AND($S$2=1, $F$10&gt;=750), $F$10-750, IF(AND($S$2=1, AND($F$10&lt;750, $F$10&gt;=0)), 0, IF(AND($S$2=2, $F$10&gt;=1000), $F$10-1000, IF(AND($S$2=2, AND($F$10&lt;1000, $F$10&gt;=0)), 0))))</f>
        <v>9250</v>
      </c>
      <c r="S48" s="204">
        <f t="shared" si="57"/>
        <v>1017.5</v>
      </c>
      <c r="T48" s="38"/>
      <c r="U48" s="205">
        <f t="shared" si="9"/>
        <v>0</v>
      </c>
      <c r="V48" s="206">
        <f t="shared" si="10"/>
        <v>0</v>
      </c>
      <c r="W48" s="37"/>
      <c r="X48" s="234">
        <f>VLOOKUP($B48,'Proposed Rates'!$D$248:$J$254,+X$11-2,FALSE)</f>
        <v>0.11</v>
      </c>
      <c r="Y48" s="312">
        <f>IF(AND($S$2=1, $F$10&gt;=750), $F$10-750, IF(AND($S$2=1, AND($F$10&lt;750, $F$10&gt;=0)), 0, IF(AND($S$2=2, $F$10&gt;=1000), $F$10-1000, IF(AND($S$2=2, AND($F$10&lt;1000, $F$10&gt;=0)), 0))))</f>
        <v>9250</v>
      </c>
      <c r="Z48" s="204">
        <f t="shared" si="59"/>
        <v>1017.5</v>
      </c>
      <c r="AA48" s="38"/>
      <c r="AB48" s="205">
        <f t="shared" si="13"/>
        <v>0</v>
      </c>
      <c r="AC48" s="206">
        <f t="shared" si="14"/>
        <v>0</v>
      </c>
      <c r="AD48" s="37"/>
      <c r="AE48" s="234">
        <f>VLOOKUP($B48,'Proposed Rates'!$D$248:$J$254,+AE$11-2,FALSE)</f>
        <v>0.11</v>
      </c>
      <c r="AF48" s="312">
        <f>IF(AND($S$2=1, $F$10&gt;=750), $F$10-750, IF(AND($S$2=1, AND($F$10&lt;750, $F$10&gt;=0)), 0, IF(AND($S$2=2, $F$10&gt;=1000), $F$10-1000, IF(AND($S$2=2, AND($F$10&lt;1000, $F$10&gt;=0)), 0))))</f>
        <v>9250</v>
      </c>
      <c r="AG48" s="204">
        <f t="shared" si="61"/>
        <v>1017.5</v>
      </c>
      <c r="AH48" s="38"/>
      <c r="AI48" s="205">
        <f t="shared" si="17"/>
        <v>0</v>
      </c>
      <c r="AJ48" s="206">
        <f t="shared" si="18"/>
        <v>0</v>
      </c>
      <c r="AK48" s="37"/>
      <c r="AL48" s="234">
        <f>VLOOKUP($B48,'Proposed Rates'!$D$248:$J$254,+AL$11-2,FALSE)</f>
        <v>0.11</v>
      </c>
      <c r="AM48" s="312">
        <f>IF(AND($S$2=1, $F$10&gt;=750), $F$10-750, IF(AND($S$2=1, AND($F$10&lt;750, $F$10&gt;=0)), 0, IF(AND($S$2=2, $F$10&gt;=1000), $F$10-1000, IF(AND($S$2=2, AND($F$10&lt;1000, $F$10&gt;=0)), 0))))</f>
        <v>9250</v>
      </c>
      <c r="AN48" s="204">
        <f t="shared" si="63"/>
        <v>1017.5</v>
      </c>
      <c r="AO48" s="38"/>
      <c r="AP48" s="205">
        <f t="shared" si="21"/>
        <v>0</v>
      </c>
      <c r="AQ48" s="206">
        <f t="shared" si="22"/>
        <v>0</v>
      </c>
      <c r="AR48" s="207"/>
    </row>
    <row r="49" spans="1:44" ht="12" customHeight="1" x14ac:dyDescent="0.2">
      <c r="A49" s="37"/>
      <c r="B49" s="238"/>
      <c r="C49" s="239"/>
      <c r="D49" s="239"/>
      <c r="E49" s="239"/>
      <c r="F49" s="240"/>
      <c r="G49" s="280"/>
      <c r="H49" s="242"/>
      <c r="I49" s="244"/>
      <c r="J49" s="240"/>
      <c r="K49" s="241"/>
      <c r="L49" s="242"/>
      <c r="M49" s="244"/>
      <c r="N49" s="245"/>
      <c r="O49" s="246"/>
      <c r="P49" s="37"/>
      <c r="Q49" s="240"/>
      <c r="R49" s="240"/>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row>
    <row r="50" spans="1:44" ht="12" customHeight="1" x14ac:dyDescent="0.2">
      <c r="A50" s="37"/>
      <c r="B50" s="248" t="s">
        <v>253</v>
      </c>
      <c r="C50" s="139"/>
      <c r="D50" s="139"/>
      <c r="E50" s="139"/>
      <c r="F50" s="249"/>
      <c r="G50" s="293"/>
      <c r="H50" s="251">
        <f>SUM(H41:H46,H40)</f>
        <v>1618.9748199999999</v>
      </c>
      <c r="I50" s="286"/>
      <c r="J50" s="249"/>
      <c r="K50" s="250"/>
      <c r="L50" s="252">
        <f>SUM(L41:L46,L40)</f>
        <v>1680.4303999999997</v>
      </c>
      <c r="M50" s="253"/>
      <c r="N50" s="252">
        <f t="shared" ref="N50:N54" si="64">L50-H50</f>
        <v>61.455579999999827</v>
      </c>
      <c r="O50" s="254">
        <f t="shared" ref="O50:O54" si="65">IF((H50)=0,"",(N50/H50))</f>
        <v>3.7959565053642917E-2</v>
      </c>
      <c r="P50" s="37"/>
      <c r="Q50" s="249"/>
      <c r="R50" s="250"/>
      <c r="S50" s="252">
        <f>SUM(S41:S46,S40)</f>
        <v>1713.6803999999997</v>
      </c>
      <c r="T50" s="253"/>
      <c r="U50" s="252">
        <f t="shared" ref="U50:U54" si="66">S50-L50</f>
        <v>33.25</v>
      </c>
      <c r="V50" s="254">
        <f t="shared" ref="V50:V54" si="67">IF((L50)=0,"",(U50/L50))</f>
        <v>1.9786597528823571E-2</v>
      </c>
      <c r="W50" s="37"/>
      <c r="X50" s="249"/>
      <c r="Y50" s="250"/>
      <c r="Z50" s="252">
        <f>SUM(Z41:Z46,Z40)</f>
        <v>1742.9237199999998</v>
      </c>
      <c r="AA50" s="253"/>
      <c r="AB50" s="252">
        <f t="shared" ref="AB50:AB54" si="68">Z50-S50</f>
        <v>29.24332000000004</v>
      </c>
      <c r="AC50" s="254">
        <f t="shared" ref="AC50:AC54" si="69">IF((S50)=0,"",(AB50/S50))</f>
        <v>1.7064628853781631E-2</v>
      </c>
      <c r="AD50" s="37"/>
      <c r="AE50" s="249"/>
      <c r="AF50" s="250"/>
      <c r="AG50" s="252">
        <f>SUM(AG41:AG46,AG40)</f>
        <v>1768.7837199999999</v>
      </c>
      <c r="AH50" s="253"/>
      <c r="AI50" s="252">
        <f t="shared" ref="AI50:AI54" si="70">AG50-Z50</f>
        <v>25.860000000000127</v>
      </c>
      <c r="AJ50" s="254">
        <f t="shared" ref="AJ50:AJ54" si="71">IF((Z50)=0,"",(AI50/Z50))</f>
        <v>1.4837138139355938E-2</v>
      </c>
      <c r="AK50" s="37"/>
      <c r="AL50" s="249"/>
      <c r="AM50" s="250"/>
      <c r="AN50" s="252">
        <f>SUM(AN41:AN46,AN40)</f>
        <v>1791.4237199999998</v>
      </c>
      <c r="AO50" s="253"/>
      <c r="AP50" s="252">
        <f t="shared" ref="AP50:AP54" si="72">AN50-AG50</f>
        <v>22.639999999999873</v>
      </c>
      <c r="AQ50" s="254">
        <f t="shared" ref="AQ50:AQ54" si="73">IF((AG50)=0,"",(AP50/AG50))</f>
        <v>1.2799755981471761E-2</v>
      </c>
      <c r="AR50" s="255"/>
    </row>
    <row r="51" spans="1:44" ht="12" customHeight="1" x14ac:dyDescent="0.2">
      <c r="A51" s="37"/>
      <c r="B51" s="256" t="s">
        <v>254</v>
      </c>
      <c r="C51" s="139"/>
      <c r="D51" s="139"/>
      <c r="E51" s="139"/>
      <c r="F51" s="249">
        <v>0.13</v>
      </c>
      <c r="G51" s="38"/>
      <c r="H51" s="294">
        <f>H50*F51</f>
        <v>210.46672659999999</v>
      </c>
      <c r="I51" s="221"/>
      <c r="J51" s="249">
        <v>0.13</v>
      </c>
      <c r="K51" s="221"/>
      <c r="L51" s="204">
        <f>L50*J51</f>
        <v>218.45595199999997</v>
      </c>
      <c r="M51" s="38"/>
      <c r="N51" s="205">
        <f t="shared" si="64"/>
        <v>7.9892253999999809</v>
      </c>
      <c r="O51" s="206">
        <f t="shared" si="65"/>
        <v>3.7959565053642931E-2</v>
      </c>
      <c r="P51" s="37"/>
      <c r="Q51" s="249">
        <v>0.13</v>
      </c>
      <c r="R51" s="221"/>
      <c r="S51" s="204">
        <f>S50*Q51</f>
        <v>222.77845199999999</v>
      </c>
      <c r="T51" s="38"/>
      <c r="U51" s="205">
        <f t="shared" si="66"/>
        <v>4.3225000000000193</v>
      </c>
      <c r="V51" s="206">
        <f t="shared" si="67"/>
        <v>1.9786597528823658E-2</v>
      </c>
      <c r="W51" s="37"/>
      <c r="X51" s="249">
        <v>0.13</v>
      </c>
      <c r="Y51" s="221"/>
      <c r="Z51" s="204">
        <f>Z50*X51</f>
        <v>226.58008359999997</v>
      </c>
      <c r="AA51" s="38"/>
      <c r="AB51" s="205">
        <f t="shared" si="68"/>
        <v>3.801631599999979</v>
      </c>
      <c r="AC51" s="206">
        <f t="shared" si="69"/>
        <v>1.7064628853781509E-2</v>
      </c>
      <c r="AD51" s="37"/>
      <c r="AE51" s="249">
        <v>0.13</v>
      </c>
      <c r="AF51" s="221"/>
      <c r="AG51" s="204">
        <f>AG50*AE51</f>
        <v>229.94188359999998</v>
      </c>
      <c r="AH51" s="38"/>
      <c r="AI51" s="205">
        <f t="shared" si="70"/>
        <v>3.3618000000000166</v>
      </c>
      <c r="AJ51" s="206">
        <f t="shared" si="71"/>
        <v>1.4837138139355938E-2</v>
      </c>
      <c r="AK51" s="37"/>
      <c r="AL51" s="249">
        <v>0.13</v>
      </c>
      <c r="AM51" s="221"/>
      <c r="AN51" s="204">
        <f>AN50*AL51</f>
        <v>232.88508359999997</v>
      </c>
      <c r="AO51" s="38"/>
      <c r="AP51" s="205">
        <f t="shared" si="72"/>
        <v>2.9431999999999903</v>
      </c>
      <c r="AQ51" s="206">
        <f t="shared" si="73"/>
        <v>1.2799755981471792E-2</v>
      </c>
      <c r="AR51" s="207"/>
    </row>
    <row r="52" spans="1:44" ht="12" customHeight="1" x14ac:dyDescent="0.2">
      <c r="A52" s="37"/>
      <c r="B52" s="258" t="s">
        <v>309</v>
      </c>
      <c r="C52" s="139"/>
      <c r="D52" s="139"/>
      <c r="E52" s="139"/>
      <c r="F52" s="259"/>
      <c r="G52" s="38"/>
      <c r="H52" s="294">
        <f>H50+H51</f>
        <v>1829.4415465999998</v>
      </c>
      <c r="I52" s="221"/>
      <c r="J52" s="259"/>
      <c r="K52" s="221"/>
      <c r="L52" s="204">
        <f>L50+L51</f>
        <v>1898.8863519999998</v>
      </c>
      <c r="M52" s="38"/>
      <c r="N52" s="205">
        <f t="shared" si="64"/>
        <v>69.44480539999995</v>
      </c>
      <c r="O52" s="206">
        <f t="shared" si="65"/>
        <v>3.7959565053643E-2</v>
      </c>
      <c r="P52" s="37"/>
      <c r="Q52" s="259"/>
      <c r="R52" s="221"/>
      <c r="S52" s="204">
        <f>S50+S51</f>
        <v>1936.4588519999998</v>
      </c>
      <c r="T52" s="38"/>
      <c r="U52" s="205">
        <f t="shared" si="66"/>
        <v>37.572499999999991</v>
      </c>
      <c r="V52" s="206">
        <f t="shared" si="67"/>
        <v>1.9786597528823564E-2</v>
      </c>
      <c r="W52" s="37"/>
      <c r="X52" s="259"/>
      <c r="Y52" s="221"/>
      <c r="Z52" s="204">
        <f>Z50+Z51</f>
        <v>1969.5038035999996</v>
      </c>
      <c r="AA52" s="38"/>
      <c r="AB52" s="205">
        <f t="shared" si="68"/>
        <v>33.044951599999877</v>
      </c>
      <c r="AC52" s="206">
        <f t="shared" si="69"/>
        <v>1.7064628853781544E-2</v>
      </c>
      <c r="AD52" s="37"/>
      <c r="AE52" s="259"/>
      <c r="AF52" s="221"/>
      <c r="AG52" s="204">
        <f>AG50+AG51</f>
        <v>1998.7256035999999</v>
      </c>
      <c r="AH52" s="38"/>
      <c r="AI52" s="205">
        <f t="shared" si="70"/>
        <v>29.221800000000258</v>
      </c>
      <c r="AJ52" s="206">
        <f t="shared" si="71"/>
        <v>1.4837138139355997E-2</v>
      </c>
      <c r="AK52" s="37"/>
      <c r="AL52" s="259"/>
      <c r="AM52" s="221"/>
      <c r="AN52" s="204">
        <f>AN50+AN51</f>
        <v>2024.3088035999997</v>
      </c>
      <c r="AO52" s="38"/>
      <c r="AP52" s="205">
        <f t="shared" si="72"/>
        <v>25.583199999999806</v>
      </c>
      <c r="AQ52" s="206">
        <f t="shared" si="73"/>
        <v>1.2799755981471737E-2</v>
      </c>
      <c r="AR52" s="207"/>
    </row>
    <row r="53" spans="1:44" ht="12" customHeight="1" x14ac:dyDescent="0.2">
      <c r="A53" s="37"/>
      <c r="B53" s="462" t="s">
        <v>211</v>
      </c>
      <c r="C53" s="441"/>
      <c r="D53" s="441"/>
      <c r="E53" s="139"/>
      <c r="F53" s="260">
        <f>'Proposed Rates'!E287</f>
        <v>0.13100000000000001</v>
      </c>
      <c r="G53" s="38"/>
      <c r="H53" s="296">
        <f>F53*H50</f>
        <v>212.08570141999999</v>
      </c>
      <c r="I53" s="221"/>
      <c r="J53" s="260">
        <f>'Proposed Rates'!I287</f>
        <v>0.13100000000000001</v>
      </c>
      <c r="K53" s="221"/>
      <c r="L53" s="261">
        <f>J53*L50</f>
        <v>220.13638239999997</v>
      </c>
      <c r="M53" s="38"/>
      <c r="N53" s="261">
        <f t="shared" si="64"/>
        <v>8.0506809799999814</v>
      </c>
      <c r="O53" s="263">
        <f t="shared" si="65"/>
        <v>3.7959565053642938E-2</v>
      </c>
      <c r="P53" s="37"/>
      <c r="Q53" s="260">
        <f>J53</f>
        <v>0.13100000000000001</v>
      </c>
      <c r="R53" s="221"/>
      <c r="S53" s="261">
        <f>Q53*S50</f>
        <v>224.49213239999997</v>
      </c>
      <c r="T53" s="38"/>
      <c r="U53" s="261">
        <f t="shared" si="66"/>
        <v>4.3557500000000005</v>
      </c>
      <c r="V53" s="263">
        <f t="shared" si="67"/>
        <v>1.9786597528823571E-2</v>
      </c>
      <c r="W53" s="37"/>
      <c r="X53" s="260">
        <f>Q53</f>
        <v>0.13100000000000001</v>
      </c>
      <c r="Y53" s="221"/>
      <c r="Z53" s="261">
        <f>X53*Z50</f>
        <v>228.32300731999999</v>
      </c>
      <c r="AA53" s="38"/>
      <c r="AB53" s="261">
        <f t="shared" si="68"/>
        <v>3.8308749200000136</v>
      </c>
      <c r="AC53" s="263">
        <f t="shared" si="69"/>
        <v>1.7064628853781665E-2</v>
      </c>
      <c r="AD53" s="37"/>
      <c r="AE53" s="260">
        <f>X53</f>
        <v>0.13100000000000001</v>
      </c>
      <c r="AF53" s="221"/>
      <c r="AG53" s="261">
        <f>AE53*AG50</f>
        <v>231.71066732</v>
      </c>
      <c r="AH53" s="38"/>
      <c r="AI53" s="261">
        <f t="shared" si="70"/>
        <v>3.387660000000011</v>
      </c>
      <c r="AJ53" s="263">
        <f t="shared" si="71"/>
        <v>1.4837138139355912E-2</v>
      </c>
      <c r="AK53" s="37"/>
      <c r="AL53" s="260">
        <f>AE53</f>
        <v>0.13100000000000001</v>
      </c>
      <c r="AM53" s="221"/>
      <c r="AN53" s="261">
        <f>AL53*AN50</f>
        <v>234.67650731999998</v>
      </c>
      <c r="AO53" s="38"/>
      <c r="AP53" s="261">
        <f t="shared" si="72"/>
        <v>2.9658399999999858</v>
      </c>
      <c r="AQ53" s="263">
        <f t="shared" si="73"/>
        <v>1.2799755981471771E-2</v>
      </c>
      <c r="AR53" s="264"/>
    </row>
    <row r="54" spans="1:44" ht="12.75" customHeight="1" x14ac:dyDescent="0.2">
      <c r="A54" s="37"/>
      <c r="B54" s="464" t="s">
        <v>256</v>
      </c>
      <c r="C54" s="439"/>
      <c r="D54" s="440"/>
      <c r="E54" s="265"/>
      <c r="F54" s="266"/>
      <c r="G54" s="297"/>
      <c r="H54" s="298">
        <f>H52-H53</f>
        <v>1617.3558451799997</v>
      </c>
      <c r="I54" s="267"/>
      <c r="J54" s="266"/>
      <c r="K54" s="267"/>
      <c r="L54" s="268">
        <f>L52-L53</f>
        <v>1678.7499695999998</v>
      </c>
      <c r="M54" s="269"/>
      <c r="N54" s="270">
        <f t="shared" si="64"/>
        <v>61.394124420000026</v>
      </c>
      <c r="O54" s="271">
        <f t="shared" si="65"/>
        <v>3.7959565053643042E-2</v>
      </c>
      <c r="P54" s="37"/>
      <c r="Q54" s="266"/>
      <c r="R54" s="267"/>
      <c r="S54" s="268">
        <f>S52-S53</f>
        <v>1711.9667195999998</v>
      </c>
      <c r="T54" s="269"/>
      <c r="U54" s="270">
        <f t="shared" si="66"/>
        <v>33.216750000000047</v>
      </c>
      <c r="V54" s="271">
        <f t="shared" si="67"/>
        <v>1.9786597528823599E-2</v>
      </c>
      <c r="W54" s="37"/>
      <c r="X54" s="266"/>
      <c r="Y54" s="267"/>
      <c r="Z54" s="268">
        <f>Z52-Z53</f>
        <v>1741.1807962799996</v>
      </c>
      <c r="AA54" s="269"/>
      <c r="AB54" s="270">
        <f t="shared" si="68"/>
        <v>29.214076679999835</v>
      </c>
      <c r="AC54" s="271">
        <f t="shared" si="69"/>
        <v>1.7064628853781509E-2</v>
      </c>
      <c r="AD54" s="37"/>
      <c r="AE54" s="266"/>
      <c r="AF54" s="267"/>
      <c r="AG54" s="268">
        <f>AG52-AG53</f>
        <v>1767.0149362799998</v>
      </c>
      <c r="AH54" s="269"/>
      <c r="AI54" s="270">
        <f t="shared" si="70"/>
        <v>25.834140000000161</v>
      </c>
      <c r="AJ54" s="271">
        <f t="shared" si="71"/>
        <v>1.4837138139355959E-2</v>
      </c>
      <c r="AK54" s="37"/>
      <c r="AL54" s="266"/>
      <c r="AM54" s="267"/>
      <c r="AN54" s="268">
        <f>AN52-AN53</f>
        <v>1789.6322962799998</v>
      </c>
      <c r="AO54" s="269"/>
      <c r="AP54" s="270">
        <f t="shared" si="72"/>
        <v>22.617359999999962</v>
      </c>
      <c r="AQ54" s="271">
        <f t="shared" si="73"/>
        <v>1.2799755981471813E-2</v>
      </c>
      <c r="AR54" s="272"/>
    </row>
    <row r="55" spans="1:44" ht="12"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row>
    <row r="56" spans="1:44" ht="12" customHeight="1" x14ac:dyDescent="0.2">
      <c r="A56" s="37"/>
      <c r="B56" s="248" t="s">
        <v>257</v>
      </c>
      <c r="C56" s="139"/>
      <c r="D56" s="139"/>
      <c r="E56" s="139"/>
      <c r="F56" s="249"/>
      <c r="G56" s="293"/>
      <c r="H56" s="251">
        <f>SUM(H47:H48,H40,H41:H43)</f>
        <v>1715.82482</v>
      </c>
      <c r="I56" s="286"/>
      <c r="J56" s="249"/>
      <c r="K56" s="250"/>
      <c r="L56" s="252">
        <f>SUM(L47:L48,L40,L41:L43)</f>
        <v>1777.2803999999996</v>
      </c>
      <c r="M56" s="253"/>
      <c r="N56" s="252">
        <f t="shared" ref="N56:N60" si="74">L56-H56</f>
        <v>61.4555799999996</v>
      </c>
      <c r="O56" s="254">
        <f t="shared" ref="O56:O60" si="75">IF((H56)=0,"",(N56/H56))</f>
        <v>3.5816931474391189E-2</v>
      </c>
      <c r="P56" s="37"/>
      <c r="Q56" s="249"/>
      <c r="R56" s="250"/>
      <c r="S56" s="252">
        <f>SUM(S47:S48,S40,S41:S43)</f>
        <v>1810.5303999999999</v>
      </c>
      <c r="T56" s="253"/>
      <c r="U56" s="252">
        <f t="shared" ref="U56:U60" si="76">S56-L56</f>
        <v>33.250000000000227</v>
      </c>
      <c r="V56" s="254">
        <f t="shared" ref="V56:V60" si="77">IF((L56)=0,"",(U56/L56))</f>
        <v>1.8708359131176057E-2</v>
      </c>
      <c r="W56" s="37"/>
      <c r="X56" s="249"/>
      <c r="Y56" s="250"/>
      <c r="Z56" s="252">
        <f>SUM(Z47:Z48,Z40,Z41:Z43)</f>
        <v>1839.7737199999997</v>
      </c>
      <c r="AA56" s="253"/>
      <c r="AB56" s="252">
        <f t="shared" ref="AB56:AB60" si="78">Z56-S56</f>
        <v>29.243319999999812</v>
      </c>
      <c r="AC56" s="254">
        <f t="shared" ref="AC56:AC60" si="79">IF((S56)=0,"",(AB56/S56))</f>
        <v>1.615179728548044E-2</v>
      </c>
      <c r="AD56" s="37"/>
      <c r="AE56" s="249"/>
      <c r="AF56" s="250"/>
      <c r="AG56" s="252">
        <f>SUM(AG47:AG48,AG40,AG41:AG43)</f>
        <v>1865.6337199999996</v>
      </c>
      <c r="AH56" s="253"/>
      <c r="AI56" s="252">
        <f t="shared" ref="AI56:AI60" si="80">AG56-Z56</f>
        <v>25.8599999999999</v>
      </c>
      <c r="AJ56" s="254">
        <f t="shared" ref="AJ56:AJ60" si="81">IF((Z56)=0,"",(AI56/Z56))</f>
        <v>1.4056076417919431E-2</v>
      </c>
      <c r="AK56" s="37"/>
      <c r="AL56" s="249"/>
      <c r="AM56" s="250"/>
      <c r="AN56" s="252">
        <f>SUM(AN47:AN48,AN40,AN41:AN43)</f>
        <v>1888.2737199999999</v>
      </c>
      <c r="AO56" s="253"/>
      <c r="AP56" s="252">
        <f t="shared" ref="AP56:AP60" si="82">AN56-AG56</f>
        <v>22.640000000000327</v>
      </c>
      <c r="AQ56" s="254">
        <f t="shared" ref="AQ56:AQ60" si="83">IF((AG56)=0,"",(AP56/AG56))</f>
        <v>1.213528666280771E-2</v>
      </c>
      <c r="AR56" s="255"/>
    </row>
    <row r="57" spans="1:44" ht="12" customHeight="1" x14ac:dyDescent="0.2">
      <c r="A57" s="37"/>
      <c r="B57" s="256" t="s">
        <v>254</v>
      </c>
      <c r="C57" s="139"/>
      <c r="D57" s="139"/>
      <c r="E57" s="139"/>
      <c r="F57" s="249">
        <v>0.13</v>
      </c>
      <c r="G57" s="293"/>
      <c r="H57" s="294">
        <f>H56*F57</f>
        <v>223.05722660000001</v>
      </c>
      <c r="I57" s="221"/>
      <c r="J57" s="249">
        <v>0.13</v>
      </c>
      <c r="K57" s="257"/>
      <c r="L57" s="205">
        <f>L56*J57</f>
        <v>231.04645199999996</v>
      </c>
      <c r="M57" s="38"/>
      <c r="N57" s="205">
        <f t="shared" si="74"/>
        <v>7.9892253999999525</v>
      </c>
      <c r="O57" s="206">
        <f t="shared" si="75"/>
        <v>3.581693147439121E-2</v>
      </c>
      <c r="P57" s="37"/>
      <c r="Q57" s="249">
        <v>0.13</v>
      </c>
      <c r="R57" s="257"/>
      <c r="S57" s="204">
        <f>S56*Q57</f>
        <v>235.36895199999998</v>
      </c>
      <c r="T57" s="38"/>
      <c r="U57" s="205">
        <f t="shared" si="76"/>
        <v>4.3225000000000193</v>
      </c>
      <c r="V57" s="206">
        <f t="shared" si="77"/>
        <v>1.8708359131176012E-2</v>
      </c>
      <c r="W57" s="37"/>
      <c r="X57" s="249">
        <v>0.13</v>
      </c>
      <c r="Y57" s="257"/>
      <c r="Z57" s="204">
        <f>Z56*X57</f>
        <v>239.17058359999996</v>
      </c>
      <c r="AA57" s="38"/>
      <c r="AB57" s="205">
        <f t="shared" si="78"/>
        <v>3.801631599999979</v>
      </c>
      <c r="AC57" s="206">
        <f t="shared" si="79"/>
        <v>1.6151797285480454E-2</v>
      </c>
      <c r="AD57" s="37"/>
      <c r="AE57" s="249">
        <v>0.13</v>
      </c>
      <c r="AF57" s="257"/>
      <c r="AG57" s="205">
        <f>AG56*AE57</f>
        <v>242.53238359999995</v>
      </c>
      <c r="AH57" s="38"/>
      <c r="AI57" s="205">
        <f t="shared" si="80"/>
        <v>3.3617999999999881</v>
      </c>
      <c r="AJ57" s="206">
        <f t="shared" si="81"/>
        <v>1.4056076417919434E-2</v>
      </c>
      <c r="AK57" s="37"/>
      <c r="AL57" s="249">
        <v>0.13</v>
      </c>
      <c r="AM57" s="257"/>
      <c r="AN57" s="204">
        <f>AN56*AL57</f>
        <v>245.47558359999999</v>
      </c>
      <c r="AO57" s="38"/>
      <c r="AP57" s="205">
        <f t="shared" si="82"/>
        <v>2.9432000000000471</v>
      </c>
      <c r="AQ57" s="206">
        <f t="shared" si="83"/>
        <v>1.2135286662807727E-2</v>
      </c>
      <c r="AR57" s="207"/>
    </row>
    <row r="58" spans="1:44" ht="12" customHeight="1" x14ac:dyDescent="0.2">
      <c r="A58" s="37"/>
      <c r="B58" s="258" t="s">
        <v>310</v>
      </c>
      <c r="C58" s="139"/>
      <c r="D58" s="139"/>
      <c r="E58" s="139"/>
      <c r="F58" s="259"/>
      <c r="G58" s="38"/>
      <c r="H58" s="294">
        <f>H56+H57</f>
        <v>1938.8820466</v>
      </c>
      <c r="I58" s="221"/>
      <c r="J58" s="259"/>
      <c r="K58" s="221"/>
      <c r="L58" s="204">
        <f>L56+L57</f>
        <v>2008.3268519999997</v>
      </c>
      <c r="M58" s="38"/>
      <c r="N58" s="205">
        <f t="shared" si="74"/>
        <v>69.444805399999723</v>
      </c>
      <c r="O58" s="206">
        <f t="shared" si="75"/>
        <v>3.5816931474391279E-2</v>
      </c>
      <c r="P58" s="37"/>
      <c r="Q58" s="259"/>
      <c r="R58" s="221"/>
      <c r="S58" s="204">
        <f>S56+S57</f>
        <v>2045.8993519999999</v>
      </c>
      <c r="T58" s="38"/>
      <c r="U58" s="205">
        <f t="shared" si="76"/>
        <v>37.572500000000218</v>
      </c>
      <c r="V58" s="206">
        <f t="shared" si="77"/>
        <v>1.8708359131176036E-2</v>
      </c>
      <c r="W58" s="37"/>
      <c r="X58" s="259"/>
      <c r="Y58" s="221"/>
      <c r="Z58" s="204">
        <f>Z56+Z57</f>
        <v>2078.9443035999998</v>
      </c>
      <c r="AA58" s="38"/>
      <c r="AB58" s="205">
        <f t="shared" si="78"/>
        <v>33.044951599999877</v>
      </c>
      <c r="AC58" s="206">
        <f t="shared" si="79"/>
        <v>1.6151797285480482E-2</v>
      </c>
      <c r="AD58" s="37"/>
      <c r="AE58" s="259"/>
      <c r="AF58" s="221"/>
      <c r="AG58" s="204">
        <f>AG56+AG57</f>
        <v>2108.1661035999996</v>
      </c>
      <c r="AH58" s="38"/>
      <c r="AI58" s="205">
        <f t="shared" si="80"/>
        <v>29.221799999999803</v>
      </c>
      <c r="AJ58" s="206">
        <f t="shared" si="81"/>
        <v>1.4056076417919389E-2</v>
      </c>
      <c r="AK58" s="37"/>
      <c r="AL58" s="259"/>
      <c r="AM58" s="221"/>
      <c r="AN58" s="204">
        <f>AN56+AN57</f>
        <v>2133.7493036000001</v>
      </c>
      <c r="AO58" s="38"/>
      <c r="AP58" s="205">
        <f t="shared" si="82"/>
        <v>25.583200000000488</v>
      </c>
      <c r="AQ58" s="206">
        <f t="shared" si="83"/>
        <v>1.2135286662807766E-2</v>
      </c>
      <c r="AR58" s="207"/>
    </row>
    <row r="59" spans="1:44" ht="12" customHeight="1" x14ac:dyDescent="0.2">
      <c r="A59" s="37"/>
      <c r="B59" s="462" t="s">
        <v>211</v>
      </c>
      <c r="C59" s="441"/>
      <c r="D59" s="441"/>
      <c r="E59" s="139"/>
      <c r="F59" s="260">
        <f>F53</f>
        <v>0.13100000000000001</v>
      </c>
      <c r="G59" s="38"/>
      <c r="H59" s="296">
        <f>F59*H56</f>
        <v>224.77305142</v>
      </c>
      <c r="I59" s="221"/>
      <c r="J59" s="260">
        <f>J53</f>
        <v>0.13100000000000001</v>
      </c>
      <c r="K59" s="221"/>
      <c r="L59" s="261">
        <f>J59*L56</f>
        <v>232.82373239999995</v>
      </c>
      <c r="M59" s="38"/>
      <c r="N59" s="261">
        <f t="shared" si="74"/>
        <v>8.050680979999953</v>
      </c>
      <c r="O59" s="263">
        <f t="shared" si="75"/>
        <v>3.5816931474391217E-2</v>
      </c>
      <c r="P59" s="37"/>
      <c r="Q59" s="260">
        <f>Q53</f>
        <v>0.13100000000000001</v>
      </c>
      <c r="R59" s="221"/>
      <c r="S59" s="261">
        <f>Q59*S56</f>
        <v>237.17948239999998</v>
      </c>
      <c r="T59" s="38"/>
      <c r="U59" s="261">
        <f t="shared" si="76"/>
        <v>4.3557500000000289</v>
      </c>
      <c r="V59" s="263">
        <f t="shared" si="77"/>
        <v>1.8708359131176053E-2</v>
      </c>
      <c r="W59" s="37"/>
      <c r="X59" s="260">
        <f>X53</f>
        <v>0.13100000000000001</v>
      </c>
      <c r="Y59" s="221"/>
      <c r="Z59" s="261">
        <f>X59*Z56</f>
        <v>241.01035731999997</v>
      </c>
      <c r="AA59" s="38"/>
      <c r="AB59" s="261">
        <f t="shared" si="78"/>
        <v>3.8308749199999852</v>
      </c>
      <c r="AC59" s="263">
        <f t="shared" si="79"/>
        <v>1.6151797285480482E-2</v>
      </c>
      <c r="AD59" s="37"/>
      <c r="AE59" s="260">
        <f>AE53</f>
        <v>0.13100000000000001</v>
      </c>
      <c r="AF59" s="221"/>
      <c r="AG59" s="261">
        <f>AE59*AG56</f>
        <v>244.39801731999995</v>
      </c>
      <c r="AH59" s="38"/>
      <c r="AI59" s="261">
        <f t="shared" si="80"/>
        <v>3.3876599999999826</v>
      </c>
      <c r="AJ59" s="263">
        <f t="shared" si="81"/>
        <v>1.4056076417919412E-2</v>
      </c>
      <c r="AK59" s="37"/>
      <c r="AL59" s="260">
        <f>AL53</f>
        <v>0.13100000000000001</v>
      </c>
      <c r="AM59" s="221"/>
      <c r="AN59" s="261">
        <f>AL59*AN56</f>
        <v>247.36385731999999</v>
      </c>
      <c r="AO59" s="38"/>
      <c r="AP59" s="261">
        <f t="shared" si="82"/>
        <v>2.9658400000000427</v>
      </c>
      <c r="AQ59" s="263">
        <f t="shared" si="83"/>
        <v>1.2135286662807708E-2</v>
      </c>
      <c r="AR59" s="264"/>
    </row>
    <row r="60" spans="1:44" ht="12.75" customHeight="1" x14ac:dyDescent="0.2">
      <c r="A60" s="37"/>
      <c r="B60" s="464" t="s">
        <v>259</v>
      </c>
      <c r="C60" s="439"/>
      <c r="D60" s="440"/>
      <c r="E60" s="265"/>
      <c r="F60" s="273"/>
      <c r="G60" s="299"/>
      <c r="H60" s="300">
        <f>H58-H59</f>
        <v>1714.10899518</v>
      </c>
      <c r="I60" s="274"/>
      <c r="J60" s="273"/>
      <c r="K60" s="274"/>
      <c r="L60" s="275">
        <f>L58-L59</f>
        <v>1775.5031195999998</v>
      </c>
      <c r="M60" s="276"/>
      <c r="N60" s="277">
        <f t="shared" si="74"/>
        <v>61.394124419999798</v>
      </c>
      <c r="O60" s="278">
        <f t="shared" si="75"/>
        <v>3.5816931474391307E-2</v>
      </c>
      <c r="P60" s="37"/>
      <c r="Q60" s="273"/>
      <c r="R60" s="274"/>
      <c r="S60" s="275">
        <f>S58-S59</f>
        <v>1808.7198696</v>
      </c>
      <c r="T60" s="276"/>
      <c r="U60" s="277">
        <f t="shared" si="76"/>
        <v>33.216750000000275</v>
      </c>
      <c r="V60" s="278">
        <f t="shared" si="77"/>
        <v>1.8708359131176081E-2</v>
      </c>
      <c r="W60" s="37"/>
      <c r="X60" s="273"/>
      <c r="Y60" s="274"/>
      <c r="Z60" s="275">
        <f>Z58-Z59</f>
        <v>1837.9339462799999</v>
      </c>
      <c r="AA60" s="276"/>
      <c r="AB60" s="277">
        <f t="shared" si="78"/>
        <v>29.214076679999835</v>
      </c>
      <c r="AC60" s="278">
        <f t="shared" si="79"/>
        <v>1.6151797285480451E-2</v>
      </c>
      <c r="AD60" s="37"/>
      <c r="AE60" s="273"/>
      <c r="AF60" s="274"/>
      <c r="AG60" s="275">
        <f>AG58-AG59</f>
        <v>1863.7680862799996</v>
      </c>
      <c r="AH60" s="276"/>
      <c r="AI60" s="277">
        <f t="shared" si="80"/>
        <v>25.834139999999707</v>
      </c>
      <c r="AJ60" s="278">
        <f t="shared" si="81"/>
        <v>1.4056076417919323E-2</v>
      </c>
      <c r="AK60" s="37"/>
      <c r="AL60" s="273"/>
      <c r="AM60" s="274"/>
      <c r="AN60" s="275">
        <f>AN58-AN59</f>
        <v>1886.38544628</v>
      </c>
      <c r="AO60" s="276"/>
      <c r="AP60" s="277">
        <f t="shared" si="82"/>
        <v>22.617360000000417</v>
      </c>
      <c r="AQ60" s="278">
        <f t="shared" si="83"/>
        <v>1.2135286662807757E-2</v>
      </c>
      <c r="AR60" s="272"/>
    </row>
    <row r="61" spans="1:44" ht="12"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row>
    <row r="62" spans="1:44" ht="12"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row>
    <row r="63" spans="1:44" ht="12"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row>
    <row r="64" spans="1:44" ht="12"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row>
    <row r="65" spans="1:44" ht="12" customHeight="1" x14ac:dyDescent="0.2">
      <c r="A65" s="37" t="s">
        <v>265</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2" customHeight="1" x14ac:dyDescent="0.2">
      <c r="A67" s="37" t="s">
        <v>266</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 customHeight="1" x14ac:dyDescent="0.2">
      <c r="A68" s="37" t="s">
        <v>267</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 customHeight="1" x14ac:dyDescent="0.2">
      <c r="A69" s="37" t="s">
        <v>268</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 customHeight="1" x14ac:dyDescent="0.2">
      <c r="A70" s="37" t="s">
        <v>269</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 customHeight="1" x14ac:dyDescent="0.2">
      <c r="A71" s="37" t="s">
        <v>270</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 customHeight="1" x14ac:dyDescent="0.2">
      <c r="A73" s="284"/>
      <c r="B73" s="37" t="s">
        <v>271</v>
      </c>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 customHeight="1" x14ac:dyDescent="0.2">
      <c r="A75" s="37"/>
      <c r="B75" s="37" t="s">
        <v>272</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row>
    <row r="192" spans="1:44"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5.75" customHeight="1" x14ac:dyDescent="0.2"/>
    <row r="277" spans="1:43" ht="15.75" customHeight="1" x14ac:dyDescent="0.2"/>
    <row r="278" spans="1:43" ht="15.75" customHeight="1" x14ac:dyDescent="0.2"/>
    <row r="279" spans="1:43" ht="15.75" customHeight="1" x14ac:dyDescent="0.2"/>
    <row r="280" spans="1:43" ht="15.75" customHeight="1" x14ac:dyDescent="0.2"/>
    <row r="281" spans="1:43" ht="15.75" customHeight="1" x14ac:dyDescent="0.2"/>
    <row r="282" spans="1:43" ht="15.75" customHeight="1" x14ac:dyDescent="0.2"/>
    <row r="283" spans="1:43" ht="15.75" customHeight="1" x14ac:dyDescent="0.2"/>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600-000000000000}">
      <formula1>"TOU,non-TOU"</formula1>
    </dataValidation>
    <dataValidation type="list" allowBlank="1" showErrorMessage="1" sqref="E15:E28 E30:E36 E38:E39 E41:E49 E55 E61" xr:uid="{00000000-0002-0000-1600-000001000000}">
      <formula1>#REF!</formula1>
    </dataValidation>
    <dataValidation type="list" allowBlank="1" showInputMessage="1" showErrorMessage="1" prompt="Select Charge Unit - monthly, per kWh, per kW" sqref="D15:D28 D30:D36 D38:D39 D41:D49 D55 D61" xr:uid="{00000000-0002-0000-1600-000002000000}">
      <formula1>"Monthly,per kWh,per kW"</formula1>
    </dataValidation>
  </dataValidations>
  <pageMargins left="0.74803149606299213" right="0.74803149606299213" top="0.98425196850393704" bottom="0.98425196850393704"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3.7109375" customWidth="1"/>
    <col min="4" max="4" width="11.42578125" customWidth="1"/>
    <col min="5" max="5" width="1.42578125" customWidth="1"/>
    <col min="6" max="6" width="10.42578125" customWidth="1"/>
    <col min="7" max="7" width="8" customWidth="1"/>
    <col min="8" max="8" width="10.28515625" customWidth="1"/>
    <col min="9" max="9" width="0.42578125" customWidth="1"/>
    <col min="10" max="10" width="9.7109375" customWidth="1"/>
    <col min="11" max="11" width="8" customWidth="1"/>
    <col min="12" max="12" width="10.28515625" customWidth="1"/>
    <col min="13" max="13" width="0.42578125" customWidth="1"/>
    <col min="14" max="14" width="9.42578125" customWidth="1"/>
    <col min="15" max="15" width="10" customWidth="1"/>
    <col min="16" max="16" width="0.42578125" customWidth="1"/>
    <col min="17" max="17" width="9.7109375" customWidth="1"/>
    <col min="18" max="18" width="8" customWidth="1"/>
    <col min="19" max="19" width="10.28515625" customWidth="1"/>
    <col min="20" max="20" width="0.42578125" customWidth="1"/>
    <col min="21" max="21" width="9.42578125" customWidth="1"/>
    <col min="22" max="22" width="10" customWidth="1"/>
    <col min="23" max="23" width="1" customWidth="1"/>
    <col min="24" max="24" width="9.7109375" customWidth="1"/>
    <col min="25" max="25" width="8" customWidth="1"/>
    <col min="26" max="26" width="10.28515625" customWidth="1"/>
    <col min="27" max="27" width="0.42578125" customWidth="1"/>
    <col min="28" max="28" width="9.42578125" customWidth="1"/>
    <col min="29" max="29" width="10" customWidth="1"/>
    <col min="30" max="30" width="0.42578125" customWidth="1"/>
    <col min="31" max="31" width="9.7109375" customWidth="1"/>
    <col min="32" max="32" width="8" customWidth="1"/>
    <col min="33" max="33" width="10.28515625" customWidth="1"/>
    <col min="34" max="34" width="0.42578125" customWidth="1"/>
    <col min="35" max="35" width="9.42578125" customWidth="1"/>
    <col min="36" max="36" width="10" customWidth="1"/>
    <col min="37" max="37" width="0.42578125" customWidth="1"/>
    <col min="38" max="38" width="9.7109375" customWidth="1"/>
    <col min="39" max="39" width="8" customWidth="1"/>
    <col min="40" max="40" width="10.28515625" customWidth="1"/>
    <col min="41" max="41" width="0.42578125" customWidth="1"/>
    <col min="42" max="42" width="9.42578125" customWidth="1"/>
    <col min="43" max="43" width="10" customWidth="1"/>
    <col min="44" max="44" width="0.7109375" customWidth="1"/>
    <col min="45" max="45" width="12.42578125" customWidth="1"/>
  </cols>
  <sheetData>
    <row r="1" spans="1:45" ht="12" customHeight="1" x14ac:dyDescent="0.25">
      <c r="A1" s="37"/>
      <c r="B1" s="37"/>
      <c r="C1" s="37"/>
      <c r="D1" s="37"/>
      <c r="E1" s="37"/>
      <c r="F1" s="37"/>
      <c r="G1" s="37"/>
      <c r="H1" s="37"/>
      <c r="I1" s="37"/>
      <c r="J1" s="37"/>
      <c r="K1" s="37"/>
      <c r="Q1" s="37"/>
      <c r="R1" s="37"/>
      <c r="S1" s="466" t="s">
        <v>228</v>
      </c>
      <c r="T1" s="467"/>
      <c r="U1" s="467"/>
      <c r="V1" s="467"/>
      <c r="W1" s="467"/>
      <c r="X1" s="467"/>
      <c r="Y1" s="468"/>
      <c r="Z1" s="37"/>
      <c r="AA1" s="37"/>
      <c r="AB1" s="37"/>
      <c r="AC1" s="37"/>
      <c r="AD1" s="37"/>
      <c r="AE1" s="37"/>
      <c r="AF1" s="37"/>
      <c r="AG1" s="37"/>
      <c r="AH1" s="37"/>
      <c r="AI1" s="37"/>
      <c r="AJ1" s="37"/>
      <c r="AK1" s="37"/>
      <c r="AL1" s="37"/>
      <c r="AM1" s="37"/>
      <c r="AN1" s="37"/>
      <c r="AO1" s="37"/>
      <c r="AP1" s="37"/>
      <c r="AQ1" s="37"/>
      <c r="AR1" s="37"/>
    </row>
    <row r="2" spans="1:45" ht="12"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5" ht="12"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5" ht="12"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5" ht="12"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5" ht="12" customHeight="1" x14ac:dyDescent="0.2">
      <c r="A6" s="37"/>
      <c r="B6" s="138" t="s">
        <v>232</v>
      </c>
      <c r="C6" s="37"/>
      <c r="D6" s="309" t="s">
        <v>158</v>
      </c>
      <c r="E6" s="310"/>
      <c r="F6" s="310"/>
      <c r="G6" s="310"/>
      <c r="H6" s="37"/>
      <c r="I6" s="37"/>
      <c r="J6" s="37"/>
      <c r="K6" s="37"/>
      <c r="L6" s="37"/>
      <c r="M6" s="37"/>
      <c r="N6" s="37"/>
      <c r="O6" s="37"/>
      <c r="P6" s="310"/>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row>
    <row r="7" spans="1:45"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5" ht="12"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5" ht="12" customHeight="1" x14ac:dyDescent="0.25">
      <c r="A9" s="37"/>
      <c r="B9" s="187"/>
      <c r="C9" s="37"/>
      <c r="D9" s="188"/>
      <c r="E9" s="188"/>
      <c r="F9" s="188"/>
      <c r="G9" s="188"/>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5" ht="12" customHeight="1" x14ac:dyDescent="0.2">
      <c r="A10" s="37"/>
      <c r="B10" s="37"/>
      <c r="C10" s="37"/>
      <c r="D10" s="125" t="s">
        <v>235</v>
      </c>
      <c r="E10" s="125"/>
      <c r="F10" s="190">
        <v>15000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5" ht="12" customHeight="1" x14ac:dyDescent="0.2">
      <c r="A11" s="37"/>
      <c r="B11" s="37"/>
      <c r="C11" s="37"/>
      <c r="D11" s="37"/>
      <c r="E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5" ht="12"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5" ht="12"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5" ht="12"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5" ht="12" customHeight="1" x14ac:dyDescent="0.2">
      <c r="A15" s="37"/>
      <c r="B15" s="139" t="s">
        <v>156</v>
      </c>
      <c r="C15" s="199" t="str">
        <f t="shared" ref="C15:C28" si="0">D$6&amp;"."&amp;B15</f>
        <v>General Service &lt; 50 kW.Monthly Service Charge</v>
      </c>
      <c r="D15" s="200" t="s">
        <v>244</v>
      </c>
      <c r="E15" s="139"/>
      <c r="F15" s="201">
        <f>IFERROR(VLOOKUP($C15,'Proposed Rates'!$B:$J,F$11,FALSE),0)</f>
        <v>23.53</v>
      </c>
      <c r="G15" s="202">
        <f t="shared" ref="G15:G28" si="1">IF($D15="Monthly",1,IF($D15="per KWH",$F$10,0))</f>
        <v>1</v>
      </c>
      <c r="H15" s="204">
        <f t="shared" ref="H15:H28" si="2">G15*F15</f>
        <v>23.53</v>
      </c>
      <c r="I15" s="38"/>
      <c r="J15" s="201">
        <f>IFERROR(VLOOKUP($C15,'Proposed Rates'!$B:$J,J$11,FALSE),0)</f>
        <v>28.1</v>
      </c>
      <c r="K15" s="202">
        <f t="shared" ref="K15:K28" si="3">IF($D15="Monthly",1,IF($D15="per KWH",$F$10,0))</f>
        <v>1</v>
      </c>
      <c r="L15" s="204">
        <f t="shared" ref="L15:L28" si="4">K15*J15</f>
        <v>28.1</v>
      </c>
      <c r="M15" s="38"/>
      <c r="N15" s="205">
        <f t="shared" ref="N15:N48" si="5">L15-H15</f>
        <v>4.57</v>
      </c>
      <c r="O15" s="206">
        <f t="shared" ref="O15:O48" si="6">IF((H15)=0,"",(N15/H15))</f>
        <v>0.19422014449638758</v>
      </c>
      <c r="P15" s="37"/>
      <c r="Q15" s="201">
        <f>IFERROR(VLOOKUP($C15,'Proposed Rates'!$B:$J,Q$11,FALSE),0)</f>
        <v>30.32</v>
      </c>
      <c r="R15" s="202">
        <f t="shared" ref="R15:R28" si="7">IF($D15="Monthly",1,IF($D15="per KWH",$F$10,0))</f>
        <v>1</v>
      </c>
      <c r="S15" s="204">
        <f t="shared" ref="S15:S28" si="8">R15*Q15</f>
        <v>30.32</v>
      </c>
      <c r="T15" s="38"/>
      <c r="U15" s="205">
        <f t="shared" ref="U15:U48" si="9">S15-L15</f>
        <v>2.2199999999999989</v>
      </c>
      <c r="V15" s="206">
        <f t="shared" ref="V15:V48" si="10">IF((L15)=0,"",(U15/L15))</f>
        <v>7.9003558718861167E-2</v>
      </c>
      <c r="W15" s="37"/>
      <c r="X15" s="201">
        <f>IFERROR(VLOOKUP($C15,'Proposed Rates'!$B:$J,X$11,FALSE),0)</f>
        <v>32.42</v>
      </c>
      <c r="Y15" s="202">
        <f t="shared" ref="Y15:Y28" si="11">IF($D15="Monthly",1,IF($D15="per KWH",$F$10,0))</f>
        <v>1</v>
      </c>
      <c r="Z15" s="204">
        <f t="shared" ref="Z15:Z28" si="12">Y15*X15</f>
        <v>32.42</v>
      </c>
      <c r="AA15" s="38"/>
      <c r="AB15" s="205">
        <f t="shared" ref="AB15:AB48" si="13">Z15-S15</f>
        <v>2.1000000000000014</v>
      </c>
      <c r="AC15" s="206">
        <f t="shared" ref="AC15:AC48" si="14">IF((S15)=0,"",(AB15/S15))</f>
        <v>6.9261213720316669E-2</v>
      </c>
      <c r="AD15" s="37"/>
      <c r="AE15" s="201">
        <f>IFERROR(VLOOKUP($C15,'Proposed Rates'!$B:$J,AE$11,FALSE),0)</f>
        <v>34.24</v>
      </c>
      <c r="AF15" s="202">
        <f t="shared" ref="AF15:AF28" si="15">IF($D15="Monthly",1,IF($D15="per KWH",$F$10,0))</f>
        <v>1</v>
      </c>
      <c r="AG15" s="204">
        <f t="shared" ref="AG15:AG28" si="16">AF15*AE15</f>
        <v>34.24</v>
      </c>
      <c r="AH15" s="38"/>
      <c r="AI15" s="205">
        <f t="shared" ref="AI15:AI48" si="17">AG15-Z15</f>
        <v>1.8200000000000003</v>
      </c>
      <c r="AJ15" s="206">
        <f t="shared" ref="AJ15:AJ48" si="18">IF((Z15)=0,"",(AI15/Z15))</f>
        <v>5.6138186304750162E-2</v>
      </c>
      <c r="AK15" s="37"/>
      <c r="AL15" s="201">
        <f>IFERROR(VLOOKUP($C15,'Proposed Rates'!$B:$J,AL$11,FALSE),0)</f>
        <v>35.840000000000003</v>
      </c>
      <c r="AM15" s="202">
        <f t="shared" ref="AM15:AM28" si="19">IF($D15="Monthly",1,IF($D15="per KWH",$F$10,0))</f>
        <v>1</v>
      </c>
      <c r="AN15" s="204">
        <f t="shared" ref="AN15:AN28" si="20">AM15*AL15</f>
        <v>35.840000000000003</v>
      </c>
      <c r="AO15" s="38"/>
      <c r="AP15" s="205">
        <f t="shared" ref="AP15:AP48" si="21">AN15-AG15</f>
        <v>1.6000000000000014</v>
      </c>
      <c r="AQ15" s="206">
        <f t="shared" ref="AQ15:AQ48" si="22">IF((AG15)=0,"",(AP15/AG15))</f>
        <v>4.6728971962616862E-2</v>
      </c>
      <c r="AR15" s="207"/>
    </row>
    <row r="16" spans="1:45" ht="12" customHeight="1" x14ac:dyDescent="0.2">
      <c r="A16" s="37"/>
      <c r="B16" s="139" t="s">
        <v>245</v>
      </c>
      <c r="C16" s="199" t="str">
        <f t="shared" si="0"/>
        <v>General Service &lt; 50 kW.Smart Meter Rate Adder</v>
      </c>
      <c r="D16" s="200" t="s">
        <v>244</v>
      </c>
      <c r="E16" s="139"/>
      <c r="F16" s="218">
        <f>IFERROR(VLOOKUP($C16,'Proposed Rates'!$B:$J,F$11,FALSE),0)</f>
        <v>0</v>
      </c>
      <c r="G16" s="202">
        <f t="shared" si="1"/>
        <v>1</v>
      </c>
      <c r="H16" s="204">
        <f t="shared" si="2"/>
        <v>0</v>
      </c>
      <c r="I16" s="38"/>
      <c r="J16" s="218">
        <f>IFERROR(VLOOKUP($C16,'Proposed Rates'!$B:$J,J$11,FALSE),0)</f>
        <v>0</v>
      </c>
      <c r="K16" s="202">
        <f t="shared" si="3"/>
        <v>1</v>
      </c>
      <c r="L16" s="204">
        <f t="shared" si="4"/>
        <v>0</v>
      </c>
      <c r="M16" s="38"/>
      <c r="N16" s="205">
        <f t="shared" si="5"/>
        <v>0</v>
      </c>
      <c r="O16" s="206" t="str">
        <f t="shared" si="6"/>
        <v/>
      </c>
      <c r="P16" s="37"/>
      <c r="Q16" s="218">
        <f>IFERROR(VLOOKUP($C16,'Proposed Rates'!$B:$J,Q$11,FALSE),0)</f>
        <v>0</v>
      </c>
      <c r="R16" s="202">
        <f t="shared" si="7"/>
        <v>1</v>
      </c>
      <c r="S16" s="204">
        <f t="shared" si="8"/>
        <v>0</v>
      </c>
      <c r="T16" s="38"/>
      <c r="U16" s="205">
        <f t="shared" si="9"/>
        <v>0</v>
      </c>
      <c r="V16" s="206" t="str">
        <f t="shared" si="10"/>
        <v/>
      </c>
      <c r="W16" s="37"/>
      <c r="X16" s="218">
        <f>IFERROR(VLOOKUP($C16,'Proposed Rates'!$B:$J,X$11,FALSE),0)</f>
        <v>0</v>
      </c>
      <c r="Y16" s="202">
        <f t="shared" si="11"/>
        <v>1</v>
      </c>
      <c r="Z16" s="204">
        <f t="shared" si="12"/>
        <v>0</v>
      </c>
      <c r="AA16" s="38"/>
      <c r="AB16" s="205">
        <f t="shared" si="13"/>
        <v>0</v>
      </c>
      <c r="AC16" s="206" t="str">
        <f t="shared" si="14"/>
        <v/>
      </c>
      <c r="AD16" s="37"/>
      <c r="AE16" s="218">
        <f>IFERROR(VLOOKUP($C16,'Proposed Rates'!$B:$J,AE$11,FALSE),0)</f>
        <v>0</v>
      </c>
      <c r="AF16" s="202">
        <f t="shared" si="15"/>
        <v>1</v>
      </c>
      <c r="AG16" s="204">
        <f t="shared" si="16"/>
        <v>0</v>
      </c>
      <c r="AH16" s="38"/>
      <c r="AI16" s="205">
        <f t="shared" si="17"/>
        <v>0</v>
      </c>
      <c r="AJ16" s="206" t="str">
        <f t="shared" si="18"/>
        <v/>
      </c>
      <c r="AK16" s="37"/>
      <c r="AL16" s="218">
        <f>IFERROR(VLOOKUP($C16,'Proposed Rates'!$B:$J,AL$11,FALSE),0)</f>
        <v>0</v>
      </c>
      <c r="AM16" s="202">
        <f t="shared" si="19"/>
        <v>1</v>
      </c>
      <c r="AN16" s="204">
        <f t="shared" si="20"/>
        <v>0</v>
      </c>
      <c r="AO16" s="38"/>
      <c r="AP16" s="205">
        <f t="shared" si="21"/>
        <v>0</v>
      </c>
      <c r="AQ16" s="206" t="str">
        <f t="shared" si="22"/>
        <v/>
      </c>
      <c r="AR16" s="207"/>
    </row>
    <row r="17" spans="1:44" ht="12" customHeight="1" x14ac:dyDescent="0.2">
      <c r="A17" s="37"/>
      <c r="B17" s="208" t="str">
        <f>'Proposed Rates'!C115</f>
        <v>Rate Rider Calculation for PILs</v>
      </c>
      <c r="C17" s="199" t="str">
        <f t="shared" si="0"/>
        <v>General Service &lt; 50 kW.Rate Rider Calculation for PILs</v>
      </c>
      <c r="D17" s="200" t="s">
        <v>246</v>
      </c>
      <c r="E17" s="139"/>
      <c r="F17" s="218">
        <f>IFERROR(VLOOKUP($C17,'Proposed Rates'!$B:$J,F$11,FALSE),0)</f>
        <v>0</v>
      </c>
      <c r="G17" s="202">
        <f t="shared" si="1"/>
        <v>15000</v>
      </c>
      <c r="H17" s="204">
        <f t="shared" si="2"/>
        <v>0</v>
      </c>
      <c r="I17" s="38"/>
      <c r="J17" s="218">
        <f>IFERROR(VLOOKUP($C17,'Proposed Rates'!$B:$J,J$11,FALSE),0)</f>
        <v>0</v>
      </c>
      <c r="K17" s="202">
        <f t="shared" si="3"/>
        <v>15000</v>
      </c>
      <c r="L17" s="204">
        <f t="shared" si="4"/>
        <v>0</v>
      </c>
      <c r="M17" s="38"/>
      <c r="N17" s="205">
        <f t="shared" si="5"/>
        <v>0</v>
      </c>
      <c r="O17" s="206" t="str">
        <f t="shared" si="6"/>
        <v/>
      </c>
      <c r="P17" s="37"/>
      <c r="Q17" s="218">
        <f>IFERROR(VLOOKUP($C17,'Proposed Rates'!$B:$J,Q$11,FALSE),0)</f>
        <v>0</v>
      </c>
      <c r="R17" s="202">
        <f t="shared" si="7"/>
        <v>15000</v>
      </c>
      <c r="S17" s="204">
        <f t="shared" si="8"/>
        <v>0</v>
      </c>
      <c r="T17" s="38"/>
      <c r="U17" s="205">
        <f t="shared" si="9"/>
        <v>0</v>
      </c>
      <c r="V17" s="206" t="str">
        <f t="shared" si="10"/>
        <v/>
      </c>
      <c r="W17" s="37"/>
      <c r="X17" s="218">
        <f>IFERROR(VLOOKUP($C17,'Proposed Rates'!$B:$J,X$11,FALSE),0)</f>
        <v>0</v>
      </c>
      <c r="Y17" s="202">
        <f t="shared" si="11"/>
        <v>15000</v>
      </c>
      <c r="Z17" s="204">
        <f t="shared" si="12"/>
        <v>0</v>
      </c>
      <c r="AA17" s="38"/>
      <c r="AB17" s="205">
        <f t="shared" si="13"/>
        <v>0</v>
      </c>
      <c r="AC17" s="206" t="str">
        <f t="shared" si="14"/>
        <v/>
      </c>
      <c r="AD17" s="37"/>
      <c r="AE17" s="218">
        <f>IFERROR(VLOOKUP($C17,'Proposed Rates'!$B:$J,AE$11,FALSE),0)</f>
        <v>0</v>
      </c>
      <c r="AF17" s="202">
        <f t="shared" si="15"/>
        <v>15000</v>
      </c>
      <c r="AG17" s="204">
        <f t="shared" si="16"/>
        <v>0</v>
      </c>
      <c r="AH17" s="38"/>
      <c r="AI17" s="205">
        <f t="shared" si="17"/>
        <v>0</v>
      </c>
      <c r="AJ17" s="206" t="str">
        <f t="shared" si="18"/>
        <v/>
      </c>
      <c r="AK17" s="37"/>
      <c r="AL17" s="218">
        <f>IFERROR(VLOOKUP($C17,'Proposed Rates'!$B:$J,AL$11,FALSE),0)</f>
        <v>0</v>
      </c>
      <c r="AM17" s="202">
        <f t="shared" si="19"/>
        <v>15000</v>
      </c>
      <c r="AN17" s="204">
        <f t="shared" si="20"/>
        <v>0</v>
      </c>
      <c r="AO17" s="38"/>
      <c r="AP17" s="205">
        <f t="shared" si="21"/>
        <v>0</v>
      </c>
      <c r="AQ17" s="206" t="str">
        <f t="shared" si="22"/>
        <v/>
      </c>
      <c r="AR17" s="207"/>
    </row>
    <row r="18" spans="1:44" ht="12" customHeight="1" x14ac:dyDescent="0.2">
      <c r="A18" s="37"/>
      <c r="B18" s="208" t="str">
        <f>'Proposed Rates'!C128</f>
        <v>Rate Rider Calculation for Generic</v>
      </c>
      <c r="C18" s="199" t="str">
        <f t="shared" si="0"/>
        <v>General Service &lt; 50 kW.Rate Rider Calculation for Generic</v>
      </c>
      <c r="D18" s="200" t="s">
        <v>244</v>
      </c>
      <c r="E18" s="139"/>
      <c r="F18" s="218">
        <f>IFERROR(VLOOKUP($C18,'Proposed Rates'!$B:$J,F$11,FALSE),0)</f>
        <v>0</v>
      </c>
      <c r="G18" s="202">
        <f t="shared" si="1"/>
        <v>1</v>
      </c>
      <c r="H18" s="204">
        <f t="shared" si="2"/>
        <v>0</v>
      </c>
      <c r="I18" s="38"/>
      <c r="J18" s="218">
        <f>IFERROR(VLOOKUP($C18,'Proposed Rates'!$B:$J,J$11,FALSE),0)</f>
        <v>0</v>
      </c>
      <c r="K18" s="202">
        <f t="shared" si="3"/>
        <v>1</v>
      </c>
      <c r="L18" s="204">
        <f t="shared" si="4"/>
        <v>0</v>
      </c>
      <c r="M18" s="38"/>
      <c r="N18" s="205">
        <f t="shared" si="5"/>
        <v>0</v>
      </c>
      <c r="O18" s="206" t="str">
        <f t="shared" si="6"/>
        <v/>
      </c>
      <c r="P18" s="37"/>
      <c r="Q18" s="218">
        <f>IFERROR(VLOOKUP($C18,'Proposed Rates'!$B:$J,Q$11,FALSE),0)</f>
        <v>0</v>
      </c>
      <c r="R18" s="202">
        <f t="shared" si="7"/>
        <v>1</v>
      </c>
      <c r="S18" s="204">
        <f t="shared" si="8"/>
        <v>0</v>
      </c>
      <c r="T18" s="38"/>
      <c r="U18" s="205">
        <f t="shared" si="9"/>
        <v>0</v>
      </c>
      <c r="V18" s="206" t="str">
        <f t="shared" si="10"/>
        <v/>
      </c>
      <c r="W18" s="37"/>
      <c r="X18" s="218">
        <f>IFERROR(VLOOKUP($C18,'Proposed Rates'!$B:$J,X$11,FALSE),0)</f>
        <v>0</v>
      </c>
      <c r="Y18" s="202">
        <f t="shared" si="11"/>
        <v>1</v>
      </c>
      <c r="Z18" s="204">
        <f t="shared" si="12"/>
        <v>0</v>
      </c>
      <c r="AA18" s="38"/>
      <c r="AB18" s="205">
        <f t="shared" si="13"/>
        <v>0</v>
      </c>
      <c r="AC18" s="206" t="str">
        <f t="shared" si="14"/>
        <v/>
      </c>
      <c r="AD18" s="37"/>
      <c r="AE18" s="218">
        <f>IFERROR(VLOOKUP($C18,'Proposed Rates'!$B:$J,AE$11,FALSE),0)</f>
        <v>0</v>
      </c>
      <c r="AF18" s="202">
        <f t="shared" si="15"/>
        <v>1</v>
      </c>
      <c r="AG18" s="204">
        <f t="shared" si="16"/>
        <v>0</v>
      </c>
      <c r="AH18" s="38"/>
      <c r="AI18" s="205">
        <f t="shared" si="17"/>
        <v>0</v>
      </c>
      <c r="AJ18" s="206" t="str">
        <f t="shared" si="18"/>
        <v/>
      </c>
      <c r="AK18" s="37"/>
      <c r="AL18" s="218">
        <f>IFERROR(VLOOKUP($C18,'Proposed Rates'!$B:$J,AL$11,FALSE),0)</f>
        <v>0</v>
      </c>
      <c r="AM18" s="202">
        <f t="shared" si="19"/>
        <v>1</v>
      </c>
      <c r="AN18" s="204">
        <f t="shared" si="20"/>
        <v>0</v>
      </c>
      <c r="AO18" s="38"/>
      <c r="AP18" s="205">
        <f t="shared" si="21"/>
        <v>0</v>
      </c>
      <c r="AQ18" s="206" t="str">
        <f t="shared" si="22"/>
        <v/>
      </c>
      <c r="AR18" s="207"/>
    </row>
    <row r="19" spans="1:44" ht="12" customHeight="1" x14ac:dyDescent="0.2">
      <c r="A19" s="37"/>
      <c r="B19" s="139" t="s">
        <v>54</v>
      </c>
      <c r="C19" s="199" t="str">
        <f t="shared" si="0"/>
        <v>General Service &lt; 50 kW.Distribution Volumetric Rate</v>
      </c>
      <c r="D19" s="200" t="s">
        <v>246</v>
      </c>
      <c r="E19" s="139"/>
      <c r="F19" s="218">
        <f>IFERROR(VLOOKUP($C19,'Proposed Rates'!$B:$J,F$11,FALSE),0)</f>
        <v>3.0499999999999999E-2</v>
      </c>
      <c r="G19" s="202">
        <f t="shared" si="1"/>
        <v>15000</v>
      </c>
      <c r="H19" s="204">
        <f t="shared" si="2"/>
        <v>457.5</v>
      </c>
      <c r="I19" s="38"/>
      <c r="J19" s="218">
        <f>IFERROR(VLOOKUP($C19,'Proposed Rates'!$B:$J,J$11,FALSE),0)</f>
        <v>3.6400000000000002E-2</v>
      </c>
      <c r="K19" s="202">
        <f t="shared" si="3"/>
        <v>15000</v>
      </c>
      <c r="L19" s="204">
        <f t="shared" si="4"/>
        <v>546</v>
      </c>
      <c r="M19" s="38"/>
      <c r="N19" s="205">
        <f t="shared" si="5"/>
        <v>88.5</v>
      </c>
      <c r="O19" s="206">
        <f t="shared" si="6"/>
        <v>0.19344262295081968</v>
      </c>
      <c r="P19" s="37"/>
      <c r="Q19" s="218">
        <f>IFERROR(VLOOKUP($C19,'Proposed Rates'!$B:$J,Q$11,FALSE),0)</f>
        <v>3.9300000000000002E-2</v>
      </c>
      <c r="R19" s="202">
        <f t="shared" si="7"/>
        <v>15000</v>
      </c>
      <c r="S19" s="204">
        <f t="shared" si="8"/>
        <v>589.5</v>
      </c>
      <c r="T19" s="38"/>
      <c r="U19" s="205">
        <f t="shared" si="9"/>
        <v>43.5</v>
      </c>
      <c r="V19" s="206">
        <f t="shared" si="10"/>
        <v>7.9670329670329665E-2</v>
      </c>
      <c r="W19" s="37"/>
      <c r="X19" s="218">
        <f>IFERROR(VLOOKUP($C19,'Proposed Rates'!$B:$J,X$11,FALSE),0)</f>
        <v>4.2000000000000003E-2</v>
      </c>
      <c r="Y19" s="202">
        <f t="shared" si="11"/>
        <v>15000</v>
      </c>
      <c r="Z19" s="204">
        <f t="shared" si="12"/>
        <v>630</v>
      </c>
      <c r="AA19" s="38"/>
      <c r="AB19" s="205">
        <f t="shared" si="13"/>
        <v>40.5</v>
      </c>
      <c r="AC19" s="206">
        <f t="shared" si="14"/>
        <v>6.8702290076335881E-2</v>
      </c>
      <c r="AD19" s="37"/>
      <c r="AE19" s="218">
        <f>IFERROR(VLOOKUP($C19,'Proposed Rates'!$B:$J,AE$11,FALSE),0)</f>
        <v>4.4400000000000002E-2</v>
      </c>
      <c r="AF19" s="202">
        <f t="shared" si="15"/>
        <v>15000</v>
      </c>
      <c r="AG19" s="204">
        <f t="shared" si="16"/>
        <v>666</v>
      </c>
      <c r="AH19" s="38"/>
      <c r="AI19" s="205">
        <f t="shared" si="17"/>
        <v>36</v>
      </c>
      <c r="AJ19" s="206">
        <f t="shared" si="18"/>
        <v>5.7142857142857141E-2</v>
      </c>
      <c r="AK19" s="37"/>
      <c r="AL19" s="218">
        <f>IFERROR(VLOOKUP($C19,'Proposed Rates'!$B:$J,AL$11,FALSE),0)</f>
        <v>4.65E-2</v>
      </c>
      <c r="AM19" s="202">
        <f t="shared" si="19"/>
        <v>15000</v>
      </c>
      <c r="AN19" s="204">
        <f t="shared" si="20"/>
        <v>697.5</v>
      </c>
      <c r="AO19" s="38"/>
      <c r="AP19" s="205">
        <f t="shared" si="21"/>
        <v>31.5</v>
      </c>
      <c r="AQ19" s="206">
        <f t="shared" si="22"/>
        <v>4.72972972972973E-2</v>
      </c>
      <c r="AR19" s="207"/>
    </row>
    <row r="20" spans="1:44" ht="12" customHeight="1" x14ac:dyDescent="0.2">
      <c r="A20" s="37"/>
      <c r="B20" s="139" t="s">
        <v>247</v>
      </c>
      <c r="C20" s="199" t="str">
        <f t="shared" si="0"/>
        <v>General Service &lt; 50 kW.Smart Meter Disposition Rider</v>
      </c>
      <c r="D20" s="200" t="s">
        <v>246</v>
      </c>
      <c r="E20" s="139"/>
      <c r="F20" s="218">
        <f>IFERROR(VLOOKUP($C20,'Proposed Rates'!$B:$J,F$11,FALSE),0)</f>
        <v>0</v>
      </c>
      <c r="G20" s="202">
        <f t="shared" si="1"/>
        <v>15000</v>
      </c>
      <c r="H20" s="204">
        <f t="shared" si="2"/>
        <v>0</v>
      </c>
      <c r="I20" s="38"/>
      <c r="J20" s="218">
        <f>IFERROR(VLOOKUP($C20,'Proposed Rates'!$B:$J,J$11,FALSE),0)</f>
        <v>0</v>
      </c>
      <c r="K20" s="202">
        <f t="shared" si="3"/>
        <v>15000</v>
      </c>
      <c r="L20" s="204">
        <f t="shared" si="4"/>
        <v>0</v>
      </c>
      <c r="M20" s="38"/>
      <c r="N20" s="205">
        <f t="shared" si="5"/>
        <v>0</v>
      </c>
      <c r="O20" s="206" t="str">
        <f t="shared" si="6"/>
        <v/>
      </c>
      <c r="P20" s="37"/>
      <c r="Q20" s="218">
        <f>IFERROR(VLOOKUP($C20,'Proposed Rates'!$B:$J,Q$11,FALSE),0)</f>
        <v>0</v>
      </c>
      <c r="R20" s="202">
        <f t="shared" si="7"/>
        <v>15000</v>
      </c>
      <c r="S20" s="204">
        <f t="shared" si="8"/>
        <v>0</v>
      </c>
      <c r="T20" s="38"/>
      <c r="U20" s="205">
        <f t="shared" si="9"/>
        <v>0</v>
      </c>
      <c r="V20" s="206" t="str">
        <f t="shared" si="10"/>
        <v/>
      </c>
      <c r="W20" s="37"/>
      <c r="X20" s="218">
        <f>IFERROR(VLOOKUP($C20,'Proposed Rates'!$B:$J,X$11,FALSE),0)</f>
        <v>0</v>
      </c>
      <c r="Y20" s="202">
        <f t="shared" si="11"/>
        <v>15000</v>
      </c>
      <c r="Z20" s="204">
        <f t="shared" si="12"/>
        <v>0</v>
      </c>
      <c r="AA20" s="38"/>
      <c r="AB20" s="205">
        <f t="shared" si="13"/>
        <v>0</v>
      </c>
      <c r="AC20" s="206" t="str">
        <f t="shared" si="14"/>
        <v/>
      </c>
      <c r="AD20" s="37"/>
      <c r="AE20" s="218">
        <f>IFERROR(VLOOKUP($C20,'Proposed Rates'!$B:$J,AE$11,FALSE),0)</f>
        <v>0</v>
      </c>
      <c r="AF20" s="202">
        <f t="shared" si="15"/>
        <v>15000</v>
      </c>
      <c r="AG20" s="204">
        <f t="shared" si="16"/>
        <v>0</v>
      </c>
      <c r="AH20" s="38"/>
      <c r="AI20" s="205">
        <f t="shared" si="17"/>
        <v>0</v>
      </c>
      <c r="AJ20" s="206" t="str">
        <f t="shared" si="18"/>
        <v/>
      </c>
      <c r="AK20" s="37"/>
      <c r="AL20" s="218">
        <f>IFERROR(VLOOKUP($C20,'Proposed Rates'!$B:$J,AL$11,FALSE),0)</f>
        <v>0</v>
      </c>
      <c r="AM20" s="202">
        <f t="shared" si="19"/>
        <v>15000</v>
      </c>
      <c r="AN20" s="204">
        <f t="shared" si="20"/>
        <v>0</v>
      </c>
      <c r="AO20" s="38"/>
      <c r="AP20" s="205">
        <f t="shared" si="21"/>
        <v>0</v>
      </c>
      <c r="AQ20" s="206" t="str">
        <f t="shared" si="22"/>
        <v/>
      </c>
      <c r="AR20" s="207"/>
    </row>
    <row r="21" spans="1:44" ht="12" customHeight="1" x14ac:dyDescent="0.2">
      <c r="A21" s="37"/>
      <c r="B21" s="139" t="s">
        <v>179</v>
      </c>
      <c r="C21" s="199" t="str">
        <f t="shared" si="0"/>
        <v>General Service &lt; 50 kW.LRAM Rate Rider</v>
      </c>
      <c r="D21" s="200" t="s">
        <v>246</v>
      </c>
      <c r="E21" s="139"/>
      <c r="F21" s="218">
        <f>'Proposed Rates'!E78+'Proposed Rates'!E91</f>
        <v>6.9999999999999999E-4</v>
      </c>
      <c r="G21" s="202">
        <f t="shared" si="1"/>
        <v>15000</v>
      </c>
      <c r="H21" s="204">
        <f t="shared" si="2"/>
        <v>10.5</v>
      </c>
      <c r="I21" s="38"/>
      <c r="J21" s="218">
        <f>'Proposed Rates'!F78+'Proposed Rates'!F91</f>
        <v>4.0000000000000002E-4</v>
      </c>
      <c r="K21" s="202">
        <f t="shared" si="3"/>
        <v>15000</v>
      </c>
      <c r="L21" s="204">
        <f t="shared" si="4"/>
        <v>6</v>
      </c>
      <c r="M21" s="38"/>
      <c r="N21" s="205">
        <f t="shared" si="5"/>
        <v>-4.5</v>
      </c>
      <c r="O21" s="206">
        <f t="shared" si="6"/>
        <v>-0.42857142857142855</v>
      </c>
      <c r="P21" s="37"/>
      <c r="Q21" s="218">
        <f>'Proposed Rates'!G78+'Proposed Rates'!G91</f>
        <v>0</v>
      </c>
      <c r="R21" s="202">
        <f t="shared" si="7"/>
        <v>15000</v>
      </c>
      <c r="S21" s="204">
        <f t="shared" si="8"/>
        <v>0</v>
      </c>
      <c r="T21" s="38"/>
      <c r="U21" s="205">
        <f t="shared" si="9"/>
        <v>-6</v>
      </c>
      <c r="V21" s="206">
        <f t="shared" si="10"/>
        <v>-1</v>
      </c>
      <c r="W21" s="37"/>
      <c r="X21" s="218">
        <f>IFERROR(VLOOKUP($C21,'Proposed Rates'!$B:$J,X$11,FALSE),0)</f>
        <v>0</v>
      </c>
      <c r="Y21" s="202">
        <f t="shared" si="11"/>
        <v>15000</v>
      </c>
      <c r="Z21" s="204">
        <f t="shared" si="12"/>
        <v>0</v>
      </c>
      <c r="AA21" s="38"/>
      <c r="AB21" s="205">
        <f t="shared" si="13"/>
        <v>0</v>
      </c>
      <c r="AC21" s="206" t="str">
        <f t="shared" si="14"/>
        <v/>
      </c>
      <c r="AD21" s="37"/>
      <c r="AE21" s="218">
        <f>IFERROR(VLOOKUP($C21,'Proposed Rates'!$B:$J,AE$11,FALSE),0)</f>
        <v>0</v>
      </c>
      <c r="AF21" s="202">
        <f t="shared" si="15"/>
        <v>15000</v>
      </c>
      <c r="AG21" s="204">
        <f t="shared" si="16"/>
        <v>0</v>
      </c>
      <c r="AH21" s="38"/>
      <c r="AI21" s="205">
        <f t="shared" si="17"/>
        <v>0</v>
      </c>
      <c r="AJ21" s="206" t="str">
        <f t="shared" si="18"/>
        <v/>
      </c>
      <c r="AK21" s="37"/>
      <c r="AL21" s="218">
        <f>IFERROR(VLOOKUP($C21,'Proposed Rates'!$B:$J,AL$11,FALSE),0)</f>
        <v>0</v>
      </c>
      <c r="AM21" s="202">
        <f t="shared" si="19"/>
        <v>15000</v>
      </c>
      <c r="AN21" s="204">
        <f t="shared" si="20"/>
        <v>0</v>
      </c>
      <c r="AO21" s="38"/>
      <c r="AP21" s="205">
        <f t="shared" si="21"/>
        <v>0</v>
      </c>
      <c r="AQ21" s="206" t="str">
        <f t="shared" si="22"/>
        <v/>
      </c>
      <c r="AR21" s="207"/>
    </row>
    <row r="22" spans="1:44" ht="12" customHeight="1" x14ac:dyDescent="0.2">
      <c r="A22" s="37"/>
      <c r="B22" s="208" t="s">
        <v>175</v>
      </c>
      <c r="C22" s="199" t="str">
        <f t="shared" si="0"/>
        <v>General Service &lt; 50 kW.Deferral/Variance Account Disposition Rate Rider Group 2</v>
      </c>
      <c r="D22" s="200" t="s">
        <v>246</v>
      </c>
      <c r="E22" s="139"/>
      <c r="F22" s="218">
        <f>IFERROR(VLOOKUP($C22,'Proposed Rates'!$B:$J,F$11,FALSE),0)</f>
        <v>0</v>
      </c>
      <c r="G22" s="202">
        <f t="shared" si="1"/>
        <v>15000</v>
      </c>
      <c r="H22" s="204">
        <f t="shared" si="2"/>
        <v>0</v>
      </c>
      <c r="I22" s="38"/>
      <c r="J22" s="218">
        <f>IFERROR(VLOOKUP($C22,'Proposed Rates'!$B:$J,J$11,FALSE),0)</f>
        <v>-5.9999999999999995E-4</v>
      </c>
      <c r="K22" s="202">
        <f t="shared" si="3"/>
        <v>15000</v>
      </c>
      <c r="L22" s="204">
        <f t="shared" si="4"/>
        <v>-9</v>
      </c>
      <c r="M22" s="38"/>
      <c r="N22" s="205">
        <f t="shared" si="5"/>
        <v>-9</v>
      </c>
      <c r="O22" s="206" t="str">
        <f t="shared" si="6"/>
        <v/>
      </c>
      <c r="P22" s="37"/>
      <c r="Q22" s="218">
        <f>IFERROR(VLOOKUP($C22,'Proposed Rates'!$B:$J,Q$11,FALSE),0)</f>
        <v>0</v>
      </c>
      <c r="R22" s="202">
        <f t="shared" si="7"/>
        <v>15000</v>
      </c>
      <c r="S22" s="204">
        <f t="shared" si="8"/>
        <v>0</v>
      </c>
      <c r="T22" s="38"/>
      <c r="U22" s="205">
        <f t="shared" si="9"/>
        <v>9</v>
      </c>
      <c r="V22" s="206">
        <f t="shared" si="10"/>
        <v>-1</v>
      </c>
      <c r="W22" s="37"/>
      <c r="X22" s="218">
        <f>IFERROR(VLOOKUP($C22,'Proposed Rates'!$B:$J,X$11,FALSE),0)</f>
        <v>0</v>
      </c>
      <c r="Y22" s="202">
        <f t="shared" si="11"/>
        <v>15000</v>
      </c>
      <c r="Z22" s="204">
        <f t="shared" si="12"/>
        <v>0</v>
      </c>
      <c r="AA22" s="38"/>
      <c r="AB22" s="205">
        <f t="shared" si="13"/>
        <v>0</v>
      </c>
      <c r="AC22" s="206" t="str">
        <f t="shared" si="14"/>
        <v/>
      </c>
      <c r="AD22" s="37"/>
      <c r="AE22" s="218">
        <f>IFERROR(VLOOKUP($C22,'Proposed Rates'!$B:$J,AE$11,FALSE),0)</f>
        <v>0</v>
      </c>
      <c r="AF22" s="202">
        <f t="shared" si="15"/>
        <v>15000</v>
      </c>
      <c r="AG22" s="204">
        <f t="shared" si="16"/>
        <v>0</v>
      </c>
      <c r="AH22" s="38"/>
      <c r="AI22" s="205">
        <f t="shared" si="17"/>
        <v>0</v>
      </c>
      <c r="AJ22" s="206" t="str">
        <f t="shared" si="18"/>
        <v/>
      </c>
      <c r="AK22" s="37"/>
      <c r="AL22" s="218">
        <f>IFERROR(VLOOKUP($C22,'Proposed Rates'!$B:$J,AL$11,FALSE),0)</f>
        <v>0</v>
      </c>
      <c r="AM22" s="202">
        <f t="shared" si="19"/>
        <v>15000</v>
      </c>
      <c r="AN22" s="204">
        <f t="shared" si="20"/>
        <v>0</v>
      </c>
      <c r="AO22" s="38"/>
      <c r="AP22" s="205">
        <f t="shared" si="21"/>
        <v>0</v>
      </c>
      <c r="AQ22" s="206" t="str">
        <f t="shared" si="22"/>
        <v/>
      </c>
      <c r="AR22" s="207"/>
    </row>
    <row r="23" spans="1:44" ht="12" customHeight="1" x14ac:dyDescent="0.2">
      <c r="A23" s="37"/>
      <c r="B23" s="208"/>
      <c r="C23" s="199" t="str">
        <f t="shared" si="0"/>
        <v>General Service &lt; 50 kW.</v>
      </c>
      <c r="D23" s="200"/>
      <c r="E23" s="139"/>
      <c r="F23" s="218">
        <f>IFERROR(VLOOKUP($C23,'Proposed Rates'!$B:$J,F$11,FALSE),0)</f>
        <v>0</v>
      </c>
      <c r="G23" s="202">
        <f t="shared" si="1"/>
        <v>0</v>
      </c>
      <c r="H23" s="204">
        <f t="shared" si="2"/>
        <v>0</v>
      </c>
      <c r="I23" s="38"/>
      <c r="J23" s="218">
        <f>IFERROR(VLOOKUP($C23,'Proposed Rates'!$B:$J,J$11,FALSE),0)</f>
        <v>0</v>
      </c>
      <c r="K23" s="202">
        <f t="shared" si="3"/>
        <v>0</v>
      </c>
      <c r="L23" s="204">
        <f t="shared" si="4"/>
        <v>0</v>
      </c>
      <c r="M23" s="38"/>
      <c r="N23" s="205">
        <f t="shared" si="5"/>
        <v>0</v>
      </c>
      <c r="O23" s="206" t="str">
        <f t="shared" si="6"/>
        <v/>
      </c>
      <c r="P23" s="37"/>
      <c r="Q23" s="218">
        <f>IFERROR(VLOOKUP($C23,'Proposed Rates'!$B:$J,Q$11,FALSE),0)</f>
        <v>0</v>
      </c>
      <c r="R23" s="202">
        <f t="shared" si="7"/>
        <v>0</v>
      </c>
      <c r="S23" s="204">
        <f t="shared" si="8"/>
        <v>0</v>
      </c>
      <c r="T23" s="38"/>
      <c r="U23" s="205">
        <f t="shared" si="9"/>
        <v>0</v>
      </c>
      <c r="V23" s="206" t="str">
        <f t="shared" si="10"/>
        <v/>
      </c>
      <c r="W23" s="37"/>
      <c r="X23" s="218">
        <f>IFERROR(VLOOKUP($C23,'Proposed Rates'!$B:$J,X$11,FALSE),0)</f>
        <v>0</v>
      </c>
      <c r="Y23" s="202">
        <f t="shared" si="11"/>
        <v>0</v>
      </c>
      <c r="Z23" s="204">
        <f t="shared" si="12"/>
        <v>0</v>
      </c>
      <c r="AA23" s="38"/>
      <c r="AB23" s="205">
        <f t="shared" si="13"/>
        <v>0</v>
      </c>
      <c r="AC23" s="206" t="str">
        <f t="shared" si="14"/>
        <v/>
      </c>
      <c r="AD23" s="37"/>
      <c r="AE23" s="218">
        <f>IFERROR(VLOOKUP($C23,'Proposed Rates'!$B:$J,AE$11,FALSE),0)</f>
        <v>0</v>
      </c>
      <c r="AF23" s="202">
        <f t="shared" si="15"/>
        <v>0</v>
      </c>
      <c r="AG23" s="204">
        <f t="shared" si="16"/>
        <v>0</v>
      </c>
      <c r="AH23" s="38"/>
      <c r="AI23" s="205">
        <f t="shared" si="17"/>
        <v>0</v>
      </c>
      <c r="AJ23" s="206" t="str">
        <f t="shared" si="18"/>
        <v/>
      </c>
      <c r="AK23" s="37"/>
      <c r="AL23" s="218">
        <f>IFERROR(VLOOKUP($C23,'Proposed Rates'!$B:$J,AL$11,FALSE),0)</f>
        <v>0</v>
      </c>
      <c r="AM23" s="202">
        <f t="shared" si="19"/>
        <v>0</v>
      </c>
      <c r="AN23" s="204">
        <f t="shared" si="20"/>
        <v>0</v>
      </c>
      <c r="AO23" s="38"/>
      <c r="AP23" s="205">
        <f t="shared" si="21"/>
        <v>0</v>
      </c>
      <c r="AQ23" s="206" t="str">
        <f t="shared" si="22"/>
        <v/>
      </c>
      <c r="AR23" s="207"/>
    </row>
    <row r="24" spans="1:44" ht="12" customHeight="1" x14ac:dyDescent="0.2">
      <c r="A24" s="37"/>
      <c r="B24" s="208"/>
      <c r="C24" s="199" t="str">
        <f t="shared" si="0"/>
        <v>General Service &lt; 50 kW.</v>
      </c>
      <c r="D24" s="200"/>
      <c r="E24" s="139"/>
      <c r="F24" s="218">
        <f>IFERROR(VLOOKUP($C24,'Proposed Rates'!$B:$J,F$11,FALSE),0)</f>
        <v>0</v>
      </c>
      <c r="G24" s="202">
        <f t="shared" si="1"/>
        <v>0</v>
      </c>
      <c r="H24" s="204">
        <f t="shared" si="2"/>
        <v>0</v>
      </c>
      <c r="I24" s="38"/>
      <c r="J24" s="218">
        <f>IFERROR(VLOOKUP($C24,'Proposed Rates'!$B:$J,J$11,FALSE),0)</f>
        <v>0</v>
      </c>
      <c r="K24" s="202">
        <f t="shared" si="3"/>
        <v>0</v>
      </c>
      <c r="L24" s="204">
        <f t="shared" si="4"/>
        <v>0</v>
      </c>
      <c r="M24" s="38"/>
      <c r="N24" s="205">
        <f t="shared" si="5"/>
        <v>0</v>
      </c>
      <c r="O24" s="206" t="str">
        <f t="shared" si="6"/>
        <v/>
      </c>
      <c r="P24" s="37"/>
      <c r="Q24" s="218">
        <f>IFERROR(VLOOKUP($C24,'Proposed Rates'!$B:$J,Q$11,FALSE),0)</f>
        <v>0</v>
      </c>
      <c r="R24" s="202">
        <f t="shared" si="7"/>
        <v>0</v>
      </c>
      <c r="S24" s="204">
        <f t="shared" si="8"/>
        <v>0</v>
      </c>
      <c r="T24" s="38"/>
      <c r="U24" s="205">
        <f t="shared" si="9"/>
        <v>0</v>
      </c>
      <c r="V24" s="206" t="str">
        <f t="shared" si="10"/>
        <v/>
      </c>
      <c r="W24" s="37"/>
      <c r="X24" s="218">
        <f>IFERROR(VLOOKUP($C24,'Proposed Rates'!$B:$J,X$11,FALSE),0)</f>
        <v>0</v>
      </c>
      <c r="Y24" s="202">
        <f t="shared" si="11"/>
        <v>0</v>
      </c>
      <c r="Z24" s="204">
        <f t="shared" si="12"/>
        <v>0</v>
      </c>
      <c r="AA24" s="38"/>
      <c r="AB24" s="205">
        <f t="shared" si="13"/>
        <v>0</v>
      </c>
      <c r="AC24" s="206" t="str">
        <f t="shared" si="14"/>
        <v/>
      </c>
      <c r="AD24" s="37"/>
      <c r="AE24" s="218">
        <f>IFERROR(VLOOKUP($C24,'Proposed Rates'!$B:$J,AE$11,FALSE),0)</f>
        <v>0</v>
      </c>
      <c r="AF24" s="202">
        <f t="shared" si="15"/>
        <v>0</v>
      </c>
      <c r="AG24" s="204">
        <f t="shared" si="16"/>
        <v>0</v>
      </c>
      <c r="AH24" s="38"/>
      <c r="AI24" s="205">
        <f t="shared" si="17"/>
        <v>0</v>
      </c>
      <c r="AJ24" s="206" t="str">
        <f t="shared" si="18"/>
        <v/>
      </c>
      <c r="AK24" s="37"/>
      <c r="AL24" s="218">
        <f>IFERROR(VLOOKUP($C24,'Proposed Rates'!$B:$J,AL$11,FALSE),0)</f>
        <v>0</v>
      </c>
      <c r="AM24" s="202">
        <f t="shared" si="19"/>
        <v>0</v>
      </c>
      <c r="AN24" s="204">
        <f t="shared" si="20"/>
        <v>0</v>
      </c>
      <c r="AO24" s="38"/>
      <c r="AP24" s="205">
        <f t="shared" si="21"/>
        <v>0</v>
      </c>
      <c r="AQ24" s="206" t="str">
        <f t="shared" si="22"/>
        <v/>
      </c>
      <c r="AR24" s="207"/>
    </row>
    <row r="25" spans="1:44" ht="12" customHeight="1" x14ac:dyDescent="0.2">
      <c r="A25" s="37"/>
      <c r="B25" s="208"/>
      <c r="C25" s="199" t="str">
        <f t="shared" si="0"/>
        <v>General Service &lt; 50 kW.</v>
      </c>
      <c r="D25" s="200"/>
      <c r="E25" s="139"/>
      <c r="F25" s="218">
        <f>IFERROR(VLOOKUP($C25,'Proposed Rates'!$B:$J,F$11,FALSE),0)</f>
        <v>0</v>
      </c>
      <c r="G25" s="202">
        <f t="shared" si="1"/>
        <v>0</v>
      </c>
      <c r="H25" s="204">
        <f t="shared" si="2"/>
        <v>0</v>
      </c>
      <c r="I25" s="38"/>
      <c r="J25" s="218">
        <f>IFERROR(VLOOKUP($C25,'Proposed Rates'!$B:$J,J$11,FALSE),0)</f>
        <v>0</v>
      </c>
      <c r="K25" s="202">
        <f t="shared" si="3"/>
        <v>0</v>
      </c>
      <c r="L25" s="204">
        <f t="shared" si="4"/>
        <v>0</v>
      </c>
      <c r="M25" s="38"/>
      <c r="N25" s="205">
        <f t="shared" si="5"/>
        <v>0</v>
      </c>
      <c r="O25" s="206" t="str">
        <f t="shared" si="6"/>
        <v/>
      </c>
      <c r="P25" s="37"/>
      <c r="Q25" s="218">
        <f>IFERROR(VLOOKUP($C25,'Proposed Rates'!$B:$J,Q$11,FALSE),0)</f>
        <v>0</v>
      </c>
      <c r="R25" s="202">
        <f t="shared" si="7"/>
        <v>0</v>
      </c>
      <c r="S25" s="204">
        <f t="shared" si="8"/>
        <v>0</v>
      </c>
      <c r="T25" s="38"/>
      <c r="U25" s="205">
        <f t="shared" si="9"/>
        <v>0</v>
      </c>
      <c r="V25" s="206" t="str">
        <f t="shared" si="10"/>
        <v/>
      </c>
      <c r="W25" s="37"/>
      <c r="X25" s="218">
        <f>IFERROR(VLOOKUP($C25,'Proposed Rates'!$B:$J,X$11,FALSE),0)</f>
        <v>0</v>
      </c>
      <c r="Y25" s="202">
        <f t="shared" si="11"/>
        <v>0</v>
      </c>
      <c r="Z25" s="204">
        <f t="shared" si="12"/>
        <v>0</v>
      </c>
      <c r="AA25" s="38"/>
      <c r="AB25" s="205">
        <f t="shared" si="13"/>
        <v>0</v>
      </c>
      <c r="AC25" s="206" t="str">
        <f t="shared" si="14"/>
        <v/>
      </c>
      <c r="AD25" s="37"/>
      <c r="AE25" s="218">
        <f>IFERROR(VLOOKUP($C25,'Proposed Rates'!$B:$J,AE$11,FALSE),0)</f>
        <v>0</v>
      </c>
      <c r="AF25" s="202">
        <f t="shared" si="15"/>
        <v>0</v>
      </c>
      <c r="AG25" s="204">
        <f t="shared" si="16"/>
        <v>0</v>
      </c>
      <c r="AH25" s="38"/>
      <c r="AI25" s="205">
        <f t="shared" si="17"/>
        <v>0</v>
      </c>
      <c r="AJ25" s="206" t="str">
        <f t="shared" si="18"/>
        <v/>
      </c>
      <c r="AK25" s="37"/>
      <c r="AL25" s="218">
        <f>IFERROR(VLOOKUP($C25,'Proposed Rates'!$B:$J,AL$11,FALSE),0)</f>
        <v>0</v>
      </c>
      <c r="AM25" s="202">
        <f t="shared" si="19"/>
        <v>0</v>
      </c>
      <c r="AN25" s="204">
        <f t="shared" si="20"/>
        <v>0</v>
      </c>
      <c r="AO25" s="38"/>
      <c r="AP25" s="205">
        <f t="shared" si="21"/>
        <v>0</v>
      </c>
      <c r="AQ25" s="206" t="str">
        <f t="shared" si="22"/>
        <v/>
      </c>
      <c r="AR25" s="207"/>
    </row>
    <row r="26" spans="1:44" ht="12" customHeight="1" x14ac:dyDescent="0.2">
      <c r="A26" s="37"/>
      <c r="B26" s="208"/>
      <c r="C26" s="199" t="str">
        <f t="shared" si="0"/>
        <v>General Service &lt; 50 kW.</v>
      </c>
      <c r="D26" s="200"/>
      <c r="E26" s="139"/>
      <c r="F26" s="218">
        <f>IFERROR(VLOOKUP($C26,'Proposed Rates'!$B:$J,F$11,FALSE),0)</f>
        <v>0</v>
      </c>
      <c r="G26" s="202">
        <f t="shared" si="1"/>
        <v>0</v>
      </c>
      <c r="H26" s="204">
        <f t="shared" si="2"/>
        <v>0</v>
      </c>
      <c r="I26" s="38"/>
      <c r="J26" s="218">
        <f>IFERROR(VLOOKUP($C26,'Proposed Rates'!$B:$J,J$11,FALSE),0)</f>
        <v>0</v>
      </c>
      <c r="K26" s="202">
        <f t="shared" si="3"/>
        <v>0</v>
      </c>
      <c r="L26" s="204">
        <f t="shared" si="4"/>
        <v>0</v>
      </c>
      <c r="M26" s="38"/>
      <c r="N26" s="205">
        <f t="shared" si="5"/>
        <v>0</v>
      </c>
      <c r="O26" s="206" t="str">
        <f t="shared" si="6"/>
        <v/>
      </c>
      <c r="P26" s="37"/>
      <c r="Q26" s="218">
        <f>IFERROR(VLOOKUP($C26,'Proposed Rates'!$B:$J,Q$11,FALSE),0)</f>
        <v>0</v>
      </c>
      <c r="R26" s="202">
        <f t="shared" si="7"/>
        <v>0</v>
      </c>
      <c r="S26" s="204">
        <f t="shared" si="8"/>
        <v>0</v>
      </c>
      <c r="T26" s="38"/>
      <c r="U26" s="205">
        <f t="shared" si="9"/>
        <v>0</v>
      </c>
      <c r="V26" s="206" t="str">
        <f t="shared" si="10"/>
        <v/>
      </c>
      <c r="W26" s="37"/>
      <c r="X26" s="218">
        <f>IFERROR(VLOOKUP($C26,'Proposed Rates'!$B:$J,X$11,FALSE),0)</f>
        <v>0</v>
      </c>
      <c r="Y26" s="202">
        <f t="shared" si="11"/>
        <v>0</v>
      </c>
      <c r="Z26" s="204">
        <f t="shared" si="12"/>
        <v>0</v>
      </c>
      <c r="AA26" s="38"/>
      <c r="AB26" s="205">
        <f t="shared" si="13"/>
        <v>0</v>
      </c>
      <c r="AC26" s="206" t="str">
        <f t="shared" si="14"/>
        <v/>
      </c>
      <c r="AD26" s="37"/>
      <c r="AE26" s="218">
        <f>IFERROR(VLOOKUP($C26,'Proposed Rates'!$B:$J,AE$11,FALSE),0)</f>
        <v>0</v>
      </c>
      <c r="AF26" s="202">
        <f t="shared" si="15"/>
        <v>0</v>
      </c>
      <c r="AG26" s="204">
        <f t="shared" si="16"/>
        <v>0</v>
      </c>
      <c r="AH26" s="38"/>
      <c r="AI26" s="205">
        <f t="shared" si="17"/>
        <v>0</v>
      </c>
      <c r="AJ26" s="206" t="str">
        <f t="shared" si="18"/>
        <v/>
      </c>
      <c r="AK26" s="37"/>
      <c r="AL26" s="218">
        <f>IFERROR(VLOOKUP($C26,'Proposed Rates'!$B:$J,AL$11,FALSE),0)</f>
        <v>0</v>
      </c>
      <c r="AM26" s="202">
        <f t="shared" si="19"/>
        <v>0</v>
      </c>
      <c r="AN26" s="204">
        <f t="shared" si="20"/>
        <v>0</v>
      </c>
      <c r="AO26" s="38"/>
      <c r="AP26" s="205">
        <f t="shared" si="21"/>
        <v>0</v>
      </c>
      <c r="AQ26" s="206" t="str">
        <f t="shared" si="22"/>
        <v/>
      </c>
      <c r="AR26" s="207"/>
    </row>
    <row r="27" spans="1:44" ht="12" customHeight="1" x14ac:dyDescent="0.2">
      <c r="A27" s="37"/>
      <c r="B27" s="208"/>
      <c r="C27" s="199" t="str">
        <f t="shared" si="0"/>
        <v>General Service &lt; 50 kW.</v>
      </c>
      <c r="D27" s="200"/>
      <c r="E27" s="139"/>
      <c r="F27" s="218">
        <f>IFERROR(VLOOKUP($C27,'Proposed Rates'!$B:$J,F$11,FALSE),0)</f>
        <v>0</v>
      </c>
      <c r="G27" s="202">
        <f t="shared" si="1"/>
        <v>0</v>
      </c>
      <c r="H27" s="204">
        <f t="shared" si="2"/>
        <v>0</v>
      </c>
      <c r="I27" s="38"/>
      <c r="J27" s="218">
        <f>IFERROR(VLOOKUP($C27,'Proposed Rates'!$B:$J,J$11,FALSE),0)</f>
        <v>0</v>
      </c>
      <c r="K27" s="202">
        <f t="shared" si="3"/>
        <v>0</v>
      </c>
      <c r="L27" s="204">
        <f t="shared" si="4"/>
        <v>0</v>
      </c>
      <c r="M27" s="38"/>
      <c r="N27" s="205">
        <f t="shared" si="5"/>
        <v>0</v>
      </c>
      <c r="O27" s="206" t="str">
        <f t="shared" si="6"/>
        <v/>
      </c>
      <c r="P27" s="37"/>
      <c r="Q27" s="218">
        <f>IFERROR(VLOOKUP($C27,'Proposed Rates'!$B:$J,Q$11,FALSE),0)</f>
        <v>0</v>
      </c>
      <c r="R27" s="202">
        <f t="shared" si="7"/>
        <v>0</v>
      </c>
      <c r="S27" s="204">
        <f t="shared" si="8"/>
        <v>0</v>
      </c>
      <c r="T27" s="38"/>
      <c r="U27" s="205">
        <f t="shared" si="9"/>
        <v>0</v>
      </c>
      <c r="V27" s="206" t="str">
        <f t="shared" si="10"/>
        <v/>
      </c>
      <c r="W27" s="37"/>
      <c r="X27" s="218">
        <f>IFERROR(VLOOKUP($C27,'Proposed Rates'!$B:$J,X$11,FALSE),0)</f>
        <v>0</v>
      </c>
      <c r="Y27" s="202">
        <f t="shared" si="11"/>
        <v>0</v>
      </c>
      <c r="Z27" s="204">
        <f t="shared" si="12"/>
        <v>0</v>
      </c>
      <c r="AA27" s="38"/>
      <c r="AB27" s="205">
        <f t="shared" si="13"/>
        <v>0</v>
      </c>
      <c r="AC27" s="206" t="str">
        <f t="shared" si="14"/>
        <v/>
      </c>
      <c r="AD27" s="37"/>
      <c r="AE27" s="218">
        <f>IFERROR(VLOOKUP($C27,'Proposed Rates'!$B:$J,AE$11,FALSE),0)</f>
        <v>0</v>
      </c>
      <c r="AF27" s="202">
        <f t="shared" si="15"/>
        <v>0</v>
      </c>
      <c r="AG27" s="204">
        <f t="shared" si="16"/>
        <v>0</v>
      </c>
      <c r="AH27" s="38"/>
      <c r="AI27" s="205">
        <f t="shared" si="17"/>
        <v>0</v>
      </c>
      <c r="AJ27" s="206" t="str">
        <f t="shared" si="18"/>
        <v/>
      </c>
      <c r="AK27" s="37"/>
      <c r="AL27" s="218">
        <f>IFERROR(VLOOKUP($C27,'Proposed Rates'!$B:$J,AL$11,FALSE),0)</f>
        <v>0</v>
      </c>
      <c r="AM27" s="202">
        <f t="shared" si="19"/>
        <v>0</v>
      </c>
      <c r="AN27" s="204">
        <f t="shared" si="20"/>
        <v>0</v>
      </c>
      <c r="AO27" s="38"/>
      <c r="AP27" s="205">
        <f t="shared" si="21"/>
        <v>0</v>
      </c>
      <c r="AQ27" s="206" t="str">
        <f t="shared" si="22"/>
        <v/>
      </c>
      <c r="AR27" s="207"/>
    </row>
    <row r="28" spans="1:44" ht="12" customHeight="1" x14ac:dyDescent="0.2">
      <c r="A28" s="37"/>
      <c r="B28" s="208"/>
      <c r="C28" s="199" t="str">
        <f t="shared" si="0"/>
        <v>General Service &lt; 50 kW.</v>
      </c>
      <c r="D28" s="200"/>
      <c r="E28" s="139"/>
      <c r="F28" s="218">
        <f>IFERROR(VLOOKUP($C28,'Proposed Rates'!$B:$J,F$11,FALSE),0)</f>
        <v>0</v>
      </c>
      <c r="G28" s="202">
        <f t="shared" si="1"/>
        <v>0</v>
      </c>
      <c r="H28" s="204">
        <f t="shared" si="2"/>
        <v>0</v>
      </c>
      <c r="I28" s="38"/>
      <c r="J28" s="218">
        <f>IFERROR(VLOOKUP($C28,'Proposed Rates'!$B:$J,J$11,FALSE),0)</f>
        <v>0</v>
      </c>
      <c r="K28" s="202">
        <f t="shared" si="3"/>
        <v>0</v>
      </c>
      <c r="L28" s="204">
        <f t="shared" si="4"/>
        <v>0</v>
      </c>
      <c r="M28" s="38"/>
      <c r="N28" s="205">
        <f t="shared" si="5"/>
        <v>0</v>
      </c>
      <c r="O28" s="206" t="str">
        <f t="shared" si="6"/>
        <v/>
      </c>
      <c r="P28" s="37"/>
      <c r="Q28" s="218">
        <f>IFERROR(VLOOKUP($C28,'Proposed Rates'!$B:$J,Q$11,FALSE),0)</f>
        <v>0</v>
      </c>
      <c r="R28" s="202">
        <f t="shared" si="7"/>
        <v>0</v>
      </c>
      <c r="S28" s="204">
        <f t="shared" si="8"/>
        <v>0</v>
      </c>
      <c r="T28" s="38"/>
      <c r="U28" s="205">
        <f t="shared" si="9"/>
        <v>0</v>
      </c>
      <c r="V28" s="206" t="str">
        <f t="shared" si="10"/>
        <v/>
      </c>
      <c r="W28" s="37"/>
      <c r="X28" s="218">
        <f>IFERROR(VLOOKUP($C28,'Proposed Rates'!$B:$J,X$11,FALSE),0)</f>
        <v>0</v>
      </c>
      <c r="Y28" s="202">
        <f t="shared" si="11"/>
        <v>0</v>
      </c>
      <c r="Z28" s="204">
        <f t="shared" si="12"/>
        <v>0</v>
      </c>
      <c r="AA28" s="38"/>
      <c r="AB28" s="205">
        <f t="shared" si="13"/>
        <v>0</v>
      </c>
      <c r="AC28" s="206" t="str">
        <f t="shared" si="14"/>
        <v/>
      </c>
      <c r="AD28" s="37"/>
      <c r="AE28" s="218">
        <f>IFERROR(VLOOKUP($C28,'Proposed Rates'!$B:$J,AE$11,FALSE),0)</f>
        <v>0</v>
      </c>
      <c r="AF28" s="202">
        <f t="shared" si="15"/>
        <v>0</v>
      </c>
      <c r="AG28" s="204">
        <f t="shared" si="16"/>
        <v>0</v>
      </c>
      <c r="AH28" s="38"/>
      <c r="AI28" s="205">
        <f t="shared" si="17"/>
        <v>0</v>
      </c>
      <c r="AJ28" s="206" t="str">
        <f t="shared" si="18"/>
        <v/>
      </c>
      <c r="AK28" s="37"/>
      <c r="AL28" s="218">
        <f>IFERROR(VLOOKUP($C28,'Proposed Rates'!$B:$J,AL$11,FALSE),0)</f>
        <v>0</v>
      </c>
      <c r="AM28" s="202">
        <f t="shared" si="19"/>
        <v>0</v>
      </c>
      <c r="AN28" s="204">
        <f t="shared" si="20"/>
        <v>0</v>
      </c>
      <c r="AO28" s="38"/>
      <c r="AP28" s="205">
        <f t="shared" si="21"/>
        <v>0</v>
      </c>
      <c r="AQ28" s="206" t="str">
        <f t="shared" si="22"/>
        <v/>
      </c>
      <c r="AR28" s="207"/>
    </row>
    <row r="29" spans="1:44" ht="12" customHeight="1" x14ac:dyDescent="0.2">
      <c r="A29" s="125"/>
      <c r="B29" s="209" t="s">
        <v>248</v>
      </c>
      <c r="C29" s="210"/>
      <c r="D29" s="210"/>
      <c r="E29" s="210"/>
      <c r="F29" s="211"/>
      <c r="G29" s="304"/>
      <c r="H29" s="213">
        <f>SUM(H15:H28)</f>
        <v>491.53</v>
      </c>
      <c r="I29" s="214"/>
      <c r="J29" s="211"/>
      <c r="K29" s="304"/>
      <c r="L29" s="213">
        <f>SUM(L15:L28)</f>
        <v>571.1</v>
      </c>
      <c r="M29" s="214"/>
      <c r="N29" s="215">
        <f t="shared" si="5"/>
        <v>79.57000000000005</v>
      </c>
      <c r="O29" s="216">
        <f t="shared" si="6"/>
        <v>0.16188228592354495</v>
      </c>
      <c r="P29" s="125"/>
      <c r="Q29" s="211"/>
      <c r="R29" s="304"/>
      <c r="S29" s="213">
        <f>SUM(S15:S28)</f>
        <v>619.82000000000005</v>
      </c>
      <c r="T29" s="214"/>
      <c r="U29" s="215">
        <f t="shared" si="9"/>
        <v>48.720000000000027</v>
      </c>
      <c r="V29" s="216">
        <f t="shared" si="10"/>
        <v>8.5309052705305602E-2</v>
      </c>
      <c r="W29" s="125"/>
      <c r="X29" s="211"/>
      <c r="Y29" s="304"/>
      <c r="Z29" s="213">
        <f>SUM(Z15:Z28)</f>
        <v>662.42</v>
      </c>
      <c r="AA29" s="214"/>
      <c r="AB29" s="215">
        <f t="shared" si="13"/>
        <v>42.599999999999909</v>
      </c>
      <c r="AC29" s="216">
        <f t="shared" si="14"/>
        <v>6.8729631183246598E-2</v>
      </c>
      <c r="AD29" s="125"/>
      <c r="AE29" s="211"/>
      <c r="AF29" s="304"/>
      <c r="AG29" s="213">
        <f>SUM(AG15:AG28)</f>
        <v>700.24</v>
      </c>
      <c r="AH29" s="214"/>
      <c r="AI29" s="215">
        <f t="shared" si="17"/>
        <v>37.82000000000005</v>
      </c>
      <c r="AJ29" s="216">
        <f t="shared" si="18"/>
        <v>5.7093686784819381E-2</v>
      </c>
      <c r="AK29" s="125"/>
      <c r="AL29" s="211"/>
      <c r="AM29" s="304"/>
      <c r="AN29" s="213">
        <f>SUM(AN15:AN28)</f>
        <v>733.34</v>
      </c>
      <c r="AO29" s="214"/>
      <c r="AP29" s="215">
        <f t="shared" si="21"/>
        <v>33.100000000000023</v>
      </c>
      <c r="AQ29" s="216">
        <f t="shared" si="22"/>
        <v>4.7269507597395212E-2</v>
      </c>
      <c r="AR29" s="217"/>
    </row>
    <row r="30" spans="1:44" ht="12" customHeight="1" x14ac:dyDescent="0.2">
      <c r="A30" s="37"/>
      <c r="B30" s="208" t="s">
        <v>172</v>
      </c>
      <c r="C30" s="199" t="str">
        <f t="shared" ref="C30:C36" si="23">D$6&amp;"."&amp;B30</f>
        <v>General Service &lt; 50 kW.DVA Disposition Rate Rider Group 1 -2025</v>
      </c>
      <c r="D30" s="200" t="s">
        <v>246</v>
      </c>
      <c r="E30" s="139"/>
      <c r="F30" s="218">
        <f>IFERROR(VLOOKUP($C30,'Proposed Rates'!$B:$J,F$11,FALSE),0)</f>
        <v>0</v>
      </c>
      <c r="G30" s="202">
        <f t="shared" ref="G30:G33" si="24">IF($D30="Monthly",1,IF($D30="per KWH",$F$10,0))</f>
        <v>15000</v>
      </c>
      <c r="H30" s="204">
        <f t="shared" ref="H30:H36" si="25">G30*F30</f>
        <v>0</v>
      </c>
      <c r="I30" s="38"/>
      <c r="J30" s="218">
        <f>IFERROR(VLOOKUP($C30,'Proposed Rates'!$B:$J,J$11,FALSE),0)</f>
        <v>0</v>
      </c>
      <c r="K30" s="202">
        <f t="shared" ref="K30:K33" si="26">IF($D30="Monthly",1,IF($D30="per KWH",$F$10,0))</f>
        <v>15000</v>
      </c>
      <c r="L30" s="204">
        <f t="shared" ref="L30:L36" si="27">K30*J30</f>
        <v>0</v>
      </c>
      <c r="M30" s="38"/>
      <c r="N30" s="205">
        <f t="shared" si="5"/>
        <v>0</v>
      </c>
      <c r="O30" s="206" t="str">
        <f t="shared" si="6"/>
        <v/>
      </c>
      <c r="P30" s="37"/>
      <c r="Q30" s="218">
        <f>IFERROR(VLOOKUP($C30,'Proposed Rates'!$B:$J,Q$11,FALSE),0)</f>
        <v>0</v>
      </c>
      <c r="R30" s="202">
        <f t="shared" ref="R30:R33" si="28">IF($D30="Monthly",1,IF($D30="per KWH",$F$10,0))</f>
        <v>15000</v>
      </c>
      <c r="S30" s="204">
        <f t="shared" ref="S30:S36" si="29">R30*Q30</f>
        <v>0</v>
      </c>
      <c r="T30" s="38"/>
      <c r="U30" s="205">
        <f t="shared" si="9"/>
        <v>0</v>
      </c>
      <c r="V30" s="206" t="str">
        <f t="shared" si="10"/>
        <v/>
      </c>
      <c r="W30" s="37"/>
      <c r="X30" s="218">
        <f>IFERROR(VLOOKUP($C30,'Proposed Rates'!$B:$J,X$11,FALSE),0)</f>
        <v>0</v>
      </c>
      <c r="Y30" s="202">
        <f t="shared" ref="Y30:Y33" si="30">IF($D30="Monthly",1,IF($D30="per KWH",$F$10,0))</f>
        <v>15000</v>
      </c>
      <c r="Z30" s="204">
        <f t="shared" ref="Z30:Z36" si="31">Y30*X30</f>
        <v>0</v>
      </c>
      <c r="AA30" s="38"/>
      <c r="AB30" s="205">
        <f t="shared" si="13"/>
        <v>0</v>
      </c>
      <c r="AC30" s="206" t="str">
        <f t="shared" si="14"/>
        <v/>
      </c>
      <c r="AD30" s="37"/>
      <c r="AE30" s="218">
        <f>IFERROR(VLOOKUP($C30,'Proposed Rates'!$B:$J,AE$11,FALSE),0)</f>
        <v>0</v>
      </c>
      <c r="AF30" s="202">
        <f t="shared" ref="AF30:AF33" si="32">IF($D30="Monthly",1,IF($D30="per KWH",$F$10,0))</f>
        <v>15000</v>
      </c>
      <c r="AG30" s="204">
        <f t="shared" ref="AG30:AG36" si="33">AF30*AE30</f>
        <v>0</v>
      </c>
      <c r="AH30" s="38"/>
      <c r="AI30" s="205">
        <f t="shared" si="17"/>
        <v>0</v>
      </c>
      <c r="AJ30" s="206" t="str">
        <f t="shared" si="18"/>
        <v/>
      </c>
      <c r="AK30" s="37"/>
      <c r="AL30" s="218">
        <f>IFERROR(VLOOKUP($C30,'Proposed Rates'!$B:$J,AL$11,FALSE),0)</f>
        <v>0</v>
      </c>
      <c r="AM30" s="202">
        <f t="shared" ref="AM30:AM33" si="34">IF($D30="Monthly",1,IF($D30="per KWH",$F$10,0))</f>
        <v>15000</v>
      </c>
      <c r="AN30" s="204">
        <f t="shared" ref="AN30:AN36" si="35">AM30*AL30</f>
        <v>0</v>
      </c>
      <c r="AO30" s="38"/>
      <c r="AP30" s="205">
        <f t="shared" si="21"/>
        <v>0</v>
      </c>
      <c r="AQ30" s="206" t="str">
        <f t="shared" si="22"/>
        <v/>
      </c>
      <c r="AR30" s="207"/>
    </row>
    <row r="31" spans="1:44" ht="12" customHeight="1" x14ac:dyDescent="0.2">
      <c r="A31" s="37"/>
      <c r="B31" s="208" t="s">
        <v>174</v>
      </c>
      <c r="C31" s="199" t="str">
        <f t="shared" si="23"/>
        <v>General Service &lt; 50 kW.DVA Disposition Rate Rider Group 1 - 2024</v>
      </c>
      <c r="D31" s="200" t="s">
        <v>246</v>
      </c>
      <c r="E31" s="139"/>
      <c r="F31" s="218">
        <f>IFERROR(VLOOKUP($C31,'Proposed Rates'!$B:$J,F$11,FALSE),0)</f>
        <v>0</v>
      </c>
      <c r="G31" s="202">
        <f t="shared" si="24"/>
        <v>15000</v>
      </c>
      <c r="H31" s="204">
        <f t="shared" si="25"/>
        <v>0</v>
      </c>
      <c r="I31" s="289"/>
      <c r="J31" s="218">
        <f>IFERROR(VLOOKUP($C31,'Proposed Rates'!$B:$J,J$11,FALSE),0)</f>
        <v>0</v>
      </c>
      <c r="K31" s="202">
        <f t="shared" si="26"/>
        <v>15000</v>
      </c>
      <c r="L31" s="204">
        <f t="shared" si="27"/>
        <v>0</v>
      </c>
      <c r="M31" s="221"/>
      <c r="N31" s="205">
        <f t="shared" si="5"/>
        <v>0</v>
      </c>
      <c r="O31" s="206" t="str">
        <f t="shared" si="6"/>
        <v/>
      </c>
      <c r="P31" s="37"/>
      <c r="Q31" s="218">
        <f>IFERROR(VLOOKUP($C31,'Proposed Rates'!$B:$J,Q$11,FALSE),0)</f>
        <v>0</v>
      </c>
      <c r="R31" s="202">
        <f t="shared" si="28"/>
        <v>15000</v>
      </c>
      <c r="S31" s="204">
        <f t="shared" si="29"/>
        <v>0</v>
      </c>
      <c r="T31" s="221"/>
      <c r="U31" s="205">
        <f t="shared" si="9"/>
        <v>0</v>
      </c>
      <c r="V31" s="206" t="str">
        <f t="shared" si="10"/>
        <v/>
      </c>
      <c r="W31" s="37"/>
      <c r="X31" s="218">
        <f>IFERROR(VLOOKUP($C31,'Proposed Rates'!$B:$J,X$11,FALSE),0)</f>
        <v>0</v>
      </c>
      <c r="Y31" s="202">
        <f t="shared" si="30"/>
        <v>15000</v>
      </c>
      <c r="Z31" s="204">
        <f t="shared" si="31"/>
        <v>0</v>
      </c>
      <c r="AA31" s="221"/>
      <c r="AB31" s="205">
        <f t="shared" si="13"/>
        <v>0</v>
      </c>
      <c r="AC31" s="206" t="str">
        <f t="shared" si="14"/>
        <v/>
      </c>
      <c r="AD31" s="37"/>
      <c r="AE31" s="218">
        <f>IFERROR(VLOOKUP($C31,'Proposed Rates'!$B:$J,AE$11,FALSE),0)</f>
        <v>0</v>
      </c>
      <c r="AF31" s="202">
        <f t="shared" si="32"/>
        <v>15000</v>
      </c>
      <c r="AG31" s="204">
        <f t="shared" si="33"/>
        <v>0</v>
      </c>
      <c r="AH31" s="221"/>
      <c r="AI31" s="205">
        <f t="shared" si="17"/>
        <v>0</v>
      </c>
      <c r="AJ31" s="206" t="str">
        <f t="shared" si="18"/>
        <v/>
      </c>
      <c r="AK31" s="37"/>
      <c r="AL31" s="218">
        <f>IFERROR(VLOOKUP($C31,'Proposed Rates'!$B:$J,AL$11,FALSE),0)</f>
        <v>0</v>
      </c>
      <c r="AM31" s="202">
        <f t="shared" si="34"/>
        <v>15000</v>
      </c>
      <c r="AN31" s="204">
        <f t="shared" si="35"/>
        <v>0</v>
      </c>
      <c r="AO31" s="221"/>
      <c r="AP31" s="205">
        <f t="shared" si="21"/>
        <v>0</v>
      </c>
      <c r="AQ31" s="206" t="str">
        <f t="shared" si="22"/>
        <v/>
      </c>
      <c r="AR31" s="207"/>
    </row>
    <row r="32" spans="1:44" ht="12" customHeight="1" x14ac:dyDescent="0.2">
      <c r="A32" s="37"/>
      <c r="B32" s="208" t="s">
        <v>182</v>
      </c>
      <c r="C32" s="199" t="str">
        <f t="shared" si="23"/>
        <v>General Service &lt; 50 kW.CBR Class B Rate Riders</v>
      </c>
      <c r="D32" s="200" t="s">
        <v>246</v>
      </c>
      <c r="E32" s="139"/>
      <c r="F32" s="218">
        <f>IFERROR(VLOOKUP($C32,'Proposed Rates'!$B:$J,F$11,FALSE),0)</f>
        <v>2.0000000000000001E-4</v>
      </c>
      <c r="G32" s="202">
        <f t="shared" si="24"/>
        <v>15000</v>
      </c>
      <c r="H32" s="204">
        <f t="shared" si="25"/>
        <v>3</v>
      </c>
      <c r="I32" s="289"/>
      <c r="J32" s="218">
        <f>IFERROR(VLOOKUP($C32,'Proposed Rates'!$B:$J,J$11,FALSE),0)</f>
        <v>0</v>
      </c>
      <c r="K32" s="202">
        <f t="shared" si="26"/>
        <v>15000</v>
      </c>
      <c r="L32" s="204">
        <f t="shared" si="27"/>
        <v>0</v>
      </c>
      <c r="M32" s="221"/>
      <c r="N32" s="205">
        <f t="shared" si="5"/>
        <v>-3</v>
      </c>
      <c r="O32" s="206">
        <f t="shared" si="6"/>
        <v>-1</v>
      </c>
      <c r="P32" s="37"/>
      <c r="Q32" s="218">
        <f>IFERROR(VLOOKUP($C32,'Proposed Rates'!$B:$J,Q$11,FALSE),0)</f>
        <v>0</v>
      </c>
      <c r="R32" s="202">
        <f t="shared" si="28"/>
        <v>15000</v>
      </c>
      <c r="S32" s="204">
        <f t="shared" si="29"/>
        <v>0</v>
      </c>
      <c r="T32" s="221"/>
      <c r="U32" s="205">
        <f t="shared" si="9"/>
        <v>0</v>
      </c>
      <c r="V32" s="206" t="str">
        <f t="shared" si="10"/>
        <v/>
      </c>
      <c r="W32" s="37"/>
      <c r="X32" s="218">
        <f>IFERROR(VLOOKUP($C32,'Proposed Rates'!$B:$J,X$11,FALSE),0)</f>
        <v>0</v>
      </c>
      <c r="Y32" s="202">
        <f t="shared" si="30"/>
        <v>15000</v>
      </c>
      <c r="Z32" s="204">
        <f t="shared" si="31"/>
        <v>0</v>
      </c>
      <c r="AA32" s="221"/>
      <c r="AB32" s="205">
        <f t="shared" si="13"/>
        <v>0</v>
      </c>
      <c r="AC32" s="206" t="str">
        <f t="shared" si="14"/>
        <v/>
      </c>
      <c r="AD32" s="37"/>
      <c r="AE32" s="218">
        <f>IFERROR(VLOOKUP($C32,'Proposed Rates'!$B:$J,AE$11,FALSE),0)</f>
        <v>0</v>
      </c>
      <c r="AF32" s="202">
        <f t="shared" si="32"/>
        <v>15000</v>
      </c>
      <c r="AG32" s="204">
        <f t="shared" si="33"/>
        <v>0</v>
      </c>
      <c r="AH32" s="221"/>
      <c r="AI32" s="205">
        <f t="shared" si="17"/>
        <v>0</v>
      </c>
      <c r="AJ32" s="206" t="str">
        <f t="shared" si="18"/>
        <v/>
      </c>
      <c r="AK32" s="37"/>
      <c r="AL32" s="218">
        <f>IFERROR(VLOOKUP($C32,'Proposed Rates'!$B:$J,AL$11,FALSE),0)</f>
        <v>0</v>
      </c>
      <c r="AM32" s="202">
        <f t="shared" si="34"/>
        <v>15000</v>
      </c>
      <c r="AN32" s="204">
        <f t="shared" si="35"/>
        <v>0</v>
      </c>
      <c r="AO32" s="221"/>
      <c r="AP32" s="205">
        <f t="shared" si="21"/>
        <v>0</v>
      </c>
      <c r="AQ32" s="206" t="str">
        <f t="shared" si="22"/>
        <v/>
      </c>
      <c r="AR32" s="207"/>
    </row>
    <row r="33" spans="1:44" ht="12" customHeight="1" x14ac:dyDescent="0.2">
      <c r="A33" s="37"/>
      <c r="B33" s="208" t="s">
        <v>249</v>
      </c>
      <c r="C33" s="199" t="str">
        <f t="shared" si="23"/>
        <v>General Service &lt; 50 kW.GA Disposition Rate Rider-NonRPP</v>
      </c>
      <c r="D33" s="200" t="s">
        <v>246</v>
      </c>
      <c r="E33" s="139"/>
      <c r="F33" s="218">
        <f>IFERROR(VLOOKUP($C33,'Proposed Rates'!$B:$J,F$11,FALSE),0)</f>
        <v>0</v>
      </c>
      <c r="G33" s="202">
        <f t="shared" si="24"/>
        <v>15000</v>
      </c>
      <c r="H33" s="204">
        <f t="shared" si="25"/>
        <v>0</v>
      </c>
      <c r="I33" s="289"/>
      <c r="J33" s="218">
        <f>IFERROR(VLOOKUP($C33,'Proposed Rates'!$B:$J,J$11,FALSE),0)</f>
        <v>0</v>
      </c>
      <c r="K33" s="202">
        <f t="shared" si="26"/>
        <v>15000</v>
      </c>
      <c r="L33" s="204">
        <f t="shared" si="27"/>
        <v>0</v>
      </c>
      <c r="M33" s="221"/>
      <c r="N33" s="205">
        <f t="shared" si="5"/>
        <v>0</v>
      </c>
      <c r="O33" s="206" t="str">
        <f t="shared" si="6"/>
        <v/>
      </c>
      <c r="P33" s="37"/>
      <c r="Q33" s="218">
        <f>IFERROR(VLOOKUP($C33,'Proposed Rates'!$B:$J,Q$11,FALSE),0)</f>
        <v>0</v>
      </c>
      <c r="R33" s="202">
        <f t="shared" si="28"/>
        <v>15000</v>
      </c>
      <c r="S33" s="204">
        <f t="shared" si="29"/>
        <v>0</v>
      </c>
      <c r="T33" s="221"/>
      <c r="U33" s="205">
        <f t="shared" si="9"/>
        <v>0</v>
      </c>
      <c r="V33" s="206" t="str">
        <f t="shared" si="10"/>
        <v/>
      </c>
      <c r="W33" s="37"/>
      <c r="X33" s="218">
        <f>IFERROR(VLOOKUP($C33,'Proposed Rates'!$B:$J,X$11,FALSE),0)</f>
        <v>0</v>
      </c>
      <c r="Y33" s="202">
        <f t="shared" si="30"/>
        <v>15000</v>
      </c>
      <c r="Z33" s="204">
        <f t="shared" si="31"/>
        <v>0</v>
      </c>
      <c r="AA33" s="221"/>
      <c r="AB33" s="205">
        <f t="shared" si="13"/>
        <v>0</v>
      </c>
      <c r="AC33" s="206" t="str">
        <f t="shared" si="14"/>
        <v/>
      </c>
      <c r="AD33" s="37"/>
      <c r="AE33" s="218">
        <f>IFERROR(VLOOKUP($C33,'Proposed Rates'!$B:$J,AE$11,FALSE),0)</f>
        <v>0</v>
      </c>
      <c r="AF33" s="202">
        <f t="shared" si="32"/>
        <v>15000</v>
      </c>
      <c r="AG33" s="204">
        <f t="shared" si="33"/>
        <v>0</v>
      </c>
      <c r="AH33" s="221"/>
      <c r="AI33" s="205">
        <f t="shared" si="17"/>
        <v>0</v>
      </c>
      <c r="AJ33" s="206" t="str">
        <f t="shared" si="18"/>
        <v/>
      </c>
      <c r="AK33" s="37"/>
      <c r="AL33" s="218">
        <f>IFERROR(VLOOKUP($C33,'Proposed Rates'!$B:$J,AL$11,FALSE),0)</f>
        <v>0</v>
      </c>
      <c r="AM33" s="202">
        <f t="shared" si="34"/>
        <v>15000</v>
      </c>
      <c r="AN33" s="204">
        <f t="shared" si="35"/>
        <v>0</v>
      </c>
      <c r="AO33" s="221"/>
      <c r="AP33" s="205">
        <f t="shared" si="21"/>
        <v>0</v>
      </c>
      <c r="AQ33" s="206" t="str">
        <f t="shared" si="22"/>
        <v/>
      </c>
      <c r="AR33" s="207"/>
    </row>
    <row r="34" spans="1:44" ht="12" customHeight="1" x14ac:dyDescent="0.2">
      <c r="A34" s="37"/>
      <c r="B34" s="139" t="s">
        <v>207</v>
      </c>
      <c r="C34" s="199" t="str">
        <f t="shared" si="23"/>
        <v>General Service &lt; 50 kW.Low Voltage Service Charge</v>
      </c>
      <c r="D34" s="200" t="s">
        <v>246</v>
      </c>
      <c r="E34" s="139"/>
      <c r="F34" s="222">
        <f>IFERROR(VLOOKUP($C34,'Proposed Rates'!$B:$J,F$11,FALSE),0)</f>
        <v>5.0000000000000002E-5</v>
      </c>
      <c r="G34" s="223">
        <f>$F$10*(1+F$63)</f>
        <v>15507</v>
      </c>
      <c r="H34" s="204">
        <f t="shared" si="25"/>
        <v>0.77534999999999998</v>
      </c>
      <c r="I34" s="38"/>
      <c r="J34" s="222">
        <f>IFERROR(VLOOKUP($C34,'Proposed Rates'!$B:$J,J$11,FALSE),0)</f>
        <v>6.0000000000000002E-5</v>
      </c>
      <c r="K34" s="223">
        <f>$F$10*(1+J$63)</f>
        <v>15497.999999999998</v>
      </c>
      <c r="L34" s="204">
        <f t="shared" si="27"/>
        <v>0.92987999999999993</v>
      </c>
      <c r="M34" s="38"/>
      <c r="N34" s="205">
        <f t="shared" si="5"/>
        <v>0.15452999999999995</v>
      </c>
      <c r="O34" s="206">
        <f t="shared" si="6"/>
        <v>0.19930354033662209</v>
      </c>
      <c r="P34" s="37"/>
      <c r="Q34" s="222">
        <f>IFERROR(VLOOKUP($C34,'Proposed Rates'!$B:$J,Q$11,FALSE),0)</f>
        <v>6.0000000000000002E-5</v>
      </c>
      <c r="R34" s="223">
        <f>$F$10*(1+Q$63)</f>
        <v>15497.999999999998</v>
      </c>
      <c r="S34" s="204">
        <f t="shared" si="29"/>
        <v>0.92987999999999993</v>
      </c>
      <c r="T34" s="38"/>
      <c r="U34" s="205">
        <f t="shared" si="9"/>
        <v>0</v>
      </c>
      <c r="V34" s="206">
        <f t="shared" si="10"/>
        <v>0</v>
      </c>
      <c r="W34" s="37"/>
      <c r="X34" s="222">
        <f>IFERROR(VLOOKUP($C34,'Proposed Rates'!$B:$J,X$11,FALSE),0)</f>
        <v>6.9999999999999994E-5</v>
      </c>
      <c r="Y34" s="223">
        <f>$F$10*(1+X$63)</f>
        <v>15497.999999999998</v>
      </c>
      <c r="Z34" s="204">
        <f t="shared" si="31"/>
        <v>1.0848599999999997</v>
      </c>
      <c r="AA34" s="38"/>
      <c r="AB34" s="205">
        <f t="shared" si="13"/>
        <v>0.15497999999999978</v>
      </c>
      <c r="AC34" s="206">
        <f t="shared" si="14"/>
        <v>0.16666666666666644</v>
      </c>
      <c r="AD34" s="37"/>
      <c r="AE34" s="222">
        <f>IFERROR(VLOOKUP($C34,'Proposed Rates'!$B:$J,AE$11,FALSE),0)</f>
        <v>6.9999999999999994E-5</v>
      </c>
      <c r="AF34" s="223">
        <f>$F$10*(1+AE$63)</f>
        <v>15497.999999999998</v>
      </c>
      <c r="AG34" s="204">
        <f t="shared" si="33"/>
        <v>1.0848599999999997</v>
      </c>
      <c r="AH34" s="38"/>
      <c r="AI34" s="205">
        <f t="shared" si="17"/>
        <v>0</v>
      </c>
      <c r="AJ34" s="206">
        <f t="shared" si="18"/>
        <v>0</v>
      </c>
      <c r="AK34" s="37"/>
      <c r="AL34" s="222">
        <f>IFERROR(VLOOKUP($C34,'Proposed Rates'!$B:$J,AL$11,FALSE),0)</f>
        <v>6.9999999999999994E-5</v>
      </c>
      <c r="AM34" s="223">
        <f>$F$10*(1+AL$63)</f>
        <v>15497.999999999998</v>
      </c>
      <c r="AN34" s="204">
        <f t="shared" si="35"/>
        <v>1.0848599999999997</v>
      </c>
      <c r="AO34" s="38"/>
      <c r="AP34" s="205">
        <f t="shared" si="21"/>
        <v>0</v>
      </c>
      <c r="AQ34" s="206">
        <f t="shared" si="22"/>
        <v>0</v>
      </c>
      <c r="AR34" s="207"/>
    </row>
    <row r="35" spans="1:44" ht="12" customHeight="1" x14ac:dyDescent="0.2">
      <c r="A35" s="37"/>
      <c r="B35" s="139" t="s">
        <v>250</v>
      </c>
      <c r="C35" s="199" t="str">
        <f t="shared" si="23"/>
        <v>General Service &lt; 50 kW.Line Losses on Cost of Power</v>
      </c>
      <c r="D35" s="200" t="s">
        <v>246</v>
      </c>
      <c r="E35" s="139"/>
      <c r="F35" s="224">
        <f>'Proposed Rates'!$K$249*F$44+'Proposed Rates'!$K$250*F$45+'Proposed Rates'!$K$251*F$46</f>
        <v>9.9039999999999989E-2</v>
      </c>
      <c r="G35" s="311">
        <f>$F$10*(1+F$63)-$F$10</f>
        <v>507</v>
      </c>
      <c r="H35" s="204">
        <f t="shared" si="25"/>
        <v>50.213279999999997</v>
      </c>
      <c r="I35" s="38"/>
      <c r="J35" s="224">
        <f>'Proposed Rates'!$K$249*J$44+'Proposed Rates'!$K$250*J$45+'Proposed Rates'!$K$251*J$46</f>
        <v>9.9039999999999989E-2</v>
      </c>
      <c r="K35" s="311">
        <f>$F$10*(1+J$63)-$F$10</f>
        <v>497.99999999999818</v>
      </c>
      <c r="L35" s="204">
        <f t="shared" si="27"/>
        <v>49.321919999999814</v>
      </c>
      <c r="M35" s="38"/>
      <c r="N35" s="205">
        <f t="shared" si="5"/>
        <v>-0.89136000000018356</v>
      </c>
      <c r="O35" s="206">
        <f t="shared" si="6"/>
        <v>-1.7751479289944486E-2</v>
      </c>
      <c r="P35" s="37"/>
      <c r="Q35" s="224">
        <f>'Proposed Rates'!$K$249*Q$44+'Proposed Rates'!$K$250*Q$45+'Proposed Rates'!$K$251*Q$46</f>
        <v>9.9039999999999989E-2</v>
      </c>
      <c r="R35" s="311">
        <f>$F$10*(1+Q$63)-$F$10</f>
        <v>497.99999999999818</v>
      </c>
      <c r="S35" s="204">
        <f t="shared" si="29"/>
        <v>49.321919999999814</v>
      </c>
      <c r="T35" s="38"/>
      <c r="U35" s="205">
        <f t="shared" si="9"/>
        <v>0</v>
      </c>
      <c r="V35" s="206">
        <f t="shared" si="10"/>
        <v>0</v>
      </c>
      <c r="W35" s="37"/>
      <c r="X35" s="224">
        <f>'Proposed Rates'!$K$249*X$44+'Proposed Rates'!$K$250*X$45+'Proposed Rates'!$K$251*X$46</f>
        <v>9.9039999999999989E-2</v>
      </c>
      <c r="Y35" s="311">
        <f>$F$10*(1+X$63)-$F$10</f>
        <v>497.99999999999818</v>
      </c>
      <c r="Z35" s="204">
        <f t="shared" si="31"/>
        <v>49.321919999999814</v>
      </c>
      <c r="AA35" s="38"/>
      <c r="AB35" s="205">
        <f t="shared" si="13"/>
        <v>0</v>
      </c>
      <c r="AC35" s="206">
        <f t="shared" si="14"/>
        <v>0</v>
      </c>
      <c r="AD35" s="37"/>
      <c r="AE35" s="224">
        <f>'Proposed Rates'!$K$249*AE$44+'Proposed Rates'!$K$250*AE$45+'Proposed Rates'!$K$251*AE$46</f>
        <v>9.9039999999999989E-2</v>
      </c>
      <c r="AF35" s="311">
        <f>$F$10*(1+AE$63)-$F$10</f>
        <v>497.99999999999818</v>
      </c>
      <c r="AG35" s="204">
        <f t="shared" si="33"/>
        <v>49.321919999999814</v>
      </c>
      <c r="AH35" s="38"/>
      <c r="AI35" s="205">
        <f t="shared" si="17"/>
        <v>0</v>
      </c>
      <c r="AJ35" s="206">
        <f t="shared" si="18"/>
        <v>0</v>
      </c>
      <c r="AK35" s="37"/>
      <c r="AL35" s="224">
        <f>'Proposed Rates'!$K$249*AL$44+'Proposed Rates'!$K$250*AL$45+'Proposed Rates'!$K$251*AL$46</f>
        <v>9.9039999999999989E-2</v>
      </c>
      <c r="AM35" s="311">
        <f>$F$10*(1+AL$63)-$F$10</f>
        <v>497.99999999999818</v>
      </c>
      <c r="AN35" s="204">
        <f t="shared" si="35"/>
        <v>49.321919999999814</v>
      </c>
      <c r="AO35" s="38"/>
      <c r="AP35" s="205">
        <f t="shared" si="21"/>
        <v>0</v>
      </c>
      <c r="AQ35" s="206">
        <f t="shared" si="22"/>
        <v>0</v>
      </c>
      <c r="AR35" s="207"/>
    </row>
    <row r="36" spans="1:44" ht="12" customHeight="1" x14ac:dyDescent="0.2">
      <c r="A36" s="37"/>
      <c r="B36" s="139" t="s">
        <v>209</v>
      </c>
      <c r="C36" s="199" t="str">
        <f t="shared" si="23"/>
        <v>General Service &lt; 50 kW.Smart Meter Entity Charge</v>
      </c>
      <c r="D36" s="200" t="s">
        <v>244</v>
      </c>
      <c r="E36" s="139"/>
      <c r="F36" s="201">
        <f>IFERROR(VLOOKUP($C36,'Proposed Rates'!$B:$J,F$11,FALSE),0)</f>
        <v>0.42</v>
      </c>
      <c r="G36" s="202">
        <f>IF($D36="Monthly",1,IF($D36="per KWH",$F$10,0))</f>
        <v>1</v>
      </c>
      <c r="H36" s="204">
        <f t="shared" si="25"/>
        <v>0.42</v>
      </c>
      <c r="I36" s="38"/>
      <c r="J36" s="201">
        <f>IFERROR(VLOOKUP($C36,'Proposed Rates'!$B:$J,J$11,FALSE),0)</f>
        <v>0.42</v>
      </c>
      <c r="K36" s="202">
        <f>IF($D36="Monthly",1,IF($D36="per KWH",$F$10,0))</f>
        <v>1</v>
      </c>
      <c r="L36" s="204">
        <f t="shared" si="27"/>
        <v>0.42</v>
      </c>
      <c r="M36" s="38"/>
      <c r="N36" s="205">
        <f t="shared" si="5"/>
        <v>0</v>
      </c>
      <c r="O36" s="206">
        <f t="shared" si="6"/>
        <v>0</v>
      </c>
      <c r="P36" s="37"/>
      <c r="Q36" s="201">
        <f>IFERROR(VLOOKUP($C36,'Proposed Rates'!$B:$J,Q$11,FALSE),0)</f>
        <v>0.42</v>
      </c>
      <c r="R36" s="202">
        <f>IF($D36="Monthly",1,IF($D36="per KWH",$F$10,0))</f>
        <v>1</v>
      </c>
      <c r="S36" s="204">
        <f t="shared" si="29"/>
        <v>0.42</v>
      </c>
      <c r="T36" s="38"/>
      <c r="U36" s="205">
        <f t="shared" si="9"/>
        <v>0</v>
      </c>
      <c r="V36" s="206">
        <f t="shared" si="10"/>
        <v>0</v>
      </c>
      <c r="W36" s="37"/>
      <c r="X36" s="201">
        <f>IFERROR(VLOOKUP($C36,'Proposed Rates'!$B:$J,X$11,FALSE),0)</f>
        <v>0.43</v>
      </c>
      <c r="Y36" s="202">
        <f>IF($D36="Monthly",1,IF($D36="per KWH",$F$10,0))</f>
        <v>1</v>
      </c>
      <c r="Z36" s="204">
        <f t="shared" si="31"/>
        <v>0.43</v>
      </c>
      <c r="AA36" s="38"/>
      <c r="AB36" s="205">
        <f t="shared" si="13"/>
        <v>1.0000000000000009E-2</v>
      </c>
      <c r="AC36" s="206">
        <f t="shared" si="14"/>
        <v>2.3809523809523832E-2</v>
      </c>
      <c r="AD36" s="37"/>
      <c r="AE36" s="201">
        <f>IFERROR(VLOOKUP($C36,'Proposed Rates'!$B:$J,AE$11,FALSE),0)</f>
        <v>0.44</v>
      </c>
      <c r="AF36" s="202">
        <f>IF($D36="Monthly",1,IF($D36="per KWH",$F$10,0))</f>
        <v>1</v>
      </c>
      <c r="AG36" s="204">
        <f t="shared" si="33"/>
        <v>0.44</v>
      </c>
      <c r="AH36" s="38"/>
      <c r="AI36" s="205">
        <f t="shared" si="17"/>
        <v>1.0000000000000009E-2</v>
      </c>
      <c r="AJ36" s="206">
        <f t="shared" si="18"/>
        <v>2.3255813953488393E-2</v>
      </c>
      <c r="AK36" s="37"/>
      <c r="AL36" s="201">
        <f>IFERROR(VLOOKUP($C36,'Proposed Rates'!$B:$J,AL$11,FALSE),0)</f>
        <v>0.45</v>
      </c>
      <c r="AM36" s="202">
        <f>IF($D36="Monthly",1,IF($D36="per KWH",$F$10,0))</f>
        <v>1</v>
      </c>
      <c r="AN36" s="204">
        <f t="shared" si="35"/>
        <v>0.45</v>
      </c>
      <c r="AO36" s="38"/>
      <c r="AP36" s="205">
        <f t="shared" si="21"/>
        <v>1.0000000000000009E-2</v>
      </c>
      <c r="AQ36" s="206">
        <f t="shared" si="22"/>
        <v>2.2727272727272749E-2</v>
      </c>
      <c r="AR36" s="207"/>
    </row>
    <row r="37" spans="1:44" ht="12" customHeight="1" x14ac:dyDescent="0.2">
      <c r="A37" s="37"/>
      <c r="B37" s="209" t="s">
        <v>251</v>
      </c>
      <c r="C37" s="226"/>
      <c r="D37" s="226"/>
      <c r="E37" s="226"/>
      <c r="F37" s="227"/>
      <c r="G37" s="305"/>
      <c r="H37" s="213">
        <f>SUM(H30:H36)+H29</f>
        <v>545.93862999999999</v>
      </c>
      <c r="I37" s="229"/>
      <c r="J37" s="227"/>
      <c r="K37" s="305"/>
      <c r="L37" s="213">
        <f>SUM(L30:L36)+L29</f>
        <v>621.77179999999987</v>
      </c>
      <c r="M37" s="229"/>
      <c r="N37" s="215">
        <f t="shared" si="5"/>
        <v>75.833169999999882</v>
      </c>
      <c r="O37" s="216">
        <f t="shared" si="6"/>
        <v>0.13890420247418631</v>
      </c>
      <c r="P37" s="37"/>
      <c r="Q37" s="227"/>
      <c r="R37" s="305"/>
      <c r="S37" s="213">
        <f>SUM(S30:S36)+S29</f>
        <v>670.4917999999999</v>
      </c>
      <c r="T37" s="229"/>
      <c r="U37" s="215">
        <f t="shared" si="9"/>
        <v>48.720000000000027</v>
      </c>
      <c r="V37" s="216">
        <f t="shared" si="10"/>
        <v>7.8356721871271809E-2</v>
      </c>
      <c r="W37" s="37"/>
      <c r="X37" s="227"/>
      <c r="Y37" s="305"/>
      <c r="Z37" s="213">
        <f>SUM(Z30:Z36)+Z29</f>
        <v>713.25677999999982</v>
      </c>
      <c r="AA37" s="229"/>
      <c r="AB37" s="215">
        <f t="shared" si="13"/>
        <v>42.764979999999923</v>
      </c>
      <c r="AC37" s="216">
        <f t="shared" si="14"/>
        <v>6.3781510825337354E-2</v>
      </c>
      <c r="AD37" s="37"/>
      <c r="AE37" s="227"/>
      <c r="AF37" s="305"/>
      <c r="AG37" s="213">
        <f>SUM(AG30:AG36)+AG29</f>
        <v>751.08677999999986</v>
      </c>
      <c r="AH37" s="229"/>
      <c r="AI37" s="215">
        <f t="shared" si="17"/>
        <v>37.830000000000041</v>
      </c>
      <c r="AJ37" s="216">
        <f t="shared" si="18"/>
        <v>5.3038402242737953E-2</v>
      </c>
      <c r="AK37" s="37"/>
      <c r="AL37" s="227"/>
      <c r="AM37" s="305"/>
      <c r="AN37" s="213">
        <f>SUM(AN30:AN36)+AN29</f>
        <v>784.19677999999988</v>
      </c>
      <c r="AO37" s="229"/>
      <c r="AP37" s="215">
        <f t="shared" si="21"/>
        <v>33.110000000000014</v>
      </c>
      <c r="AQ37" s="216">
        <f t="shared" si="22"/>
        <v>4.4082788942177917E-2</v>
      </c>
      <c r="AR37" s="217"/>
    </row>
    <row r="38" spans="1:44" ht="12" customHeight="1" x14ac:dyDescent="0.2">
      <c r="A38" s="37"/>
      <c r="B38" s="38" t="s">
        <v>193</v>
      </c>
      <c r="C38" s="199" t="str">
        <f t="shared" ref="C38:C39" si="36">D$6&amp;"."&amp;B38</f>
        <v>General Service &lt; 50 kW.RTSR - Network</v>
      </c>
      <c r="D38" s="230" t="s">
        <v>246</v>
      </c>
      <c r="E38" s="38"/>
      <c r="F38" s="218">
        <f>IFERROR(VLOOKUP($C38,'Proposed Rates'!$B:$J,F$11,FALSE),0)</f>
        <v>1.18E-2</v>
      </c>
      <c r="G38" s="312">
        <f t="shared" ref="G38:G39" si="37">$F$10*(1+F$63)</f>
        <v>15507</v>
      </c>
      <c r="H38" s="204">
        <f t="shared" ref="H38:H39" si="38">G38*F38</f>
        <v>182.98259999999999</v>
      </c>
      <c r="I38" s="38"/>
      <c r="J38" s="218">
        <f>IFERROR(VLOOKUP($C38,'Proposed Rates'!$B:$J,J$11,FALSE),0)</f>
        <v>1.24E-2</v>
      </c>
      <c r="K38" s="312">
        <f t="shared" ref="K38:K39" si="39">$F$10*(1+J$63)</f>
        <v>15497.999999999998</v>
      </c>
      <c r="L38" s="204">
        <f t="shared" ref="L38:L39" si="40">K38*J38</f>
        <v>192.17519999999996</v>
      </c>
      <c r="M38" s="38"/>
      <c r="N38" s="205">
        <f t="shared" si="5"/>
        <v>9.1925999999999704</v>
      </c>
      <c r="O38" s="206">
        <f t="shared" si="6"/>
        <v>5.0237563571618127E-2</v>
      </c>
      <c r="P38" s="37"/>
      <c r="Q38" s="218">
        <f>IFERROR(VLOOKUP($C38,'Proposed Rates'!$B:$J,Q$11,FALSE),0)</f>
        <v>1.24E-2</v>
      </c>
      <c r="R38" s="312">
        <f t="shared" ref="R38:R39" si="41">$F$10*(1+Q$63)</f>
        <v>15497.999999999998</v>
      </c>
      <c r="S38" s="204">
        <f t="shared" ref="S38:S39" si="42">R38*Q38</f>
        <v>192.17519999999996</v>
      </c>
      <c r="T38" s="38"/>
      <c r="U38" s="205">
        <f t="shared" si="9"/>
        <v>0</v>
      </c>
      <c r="V38" s="206">
        <f t="shared" si="10"/>
        <v>0</v>
      </c>
      <c r="W38" s="37"/>
      <c r="X38" s="218">
        <f>IFERROR(VLOOKUP($C38,'Proposed Rates'!$B:$J,X$11,FALSE),0)</f>
        <v>1.24E-2</v>
      </c>
      <c r="Y38" s="312">
        <f t="shared" ref="Y38:Y39" si="43">$F$10*(1+X$63)</f>
        <v>15497.999999999998</v>
      </c>
      <c r="Z38" s="204">
        <f t="shared" ref="Z38:Z39" si="44">Y38*X38</f>
        <v>192.17519999999996</v>
      </c>
      <c r="AA38" s="38"/>
      <c r="AB38" s="205">
        <f t="shared" si="13"/>
        <v>0</v>
      </c>
      <c r="AC38" s="206">
        <f t="shared" si="14"/>
        <v>0</v>
      </c>
      <c r="AD38" s="37"/>
      <c r="AE38" s="218">
        <f>IFERROR(VLOOKUP($C38,'Proposed Rates'!$B:$J,AE$11,FALSE),0)</f>
        <v>1.24E-2</v>
      </c>
      <c r="AF38" s="312">
        <f t="shared" ref="AF38:AF39" si="45">$F$10*(1+AE$63)</f>
        <v>15497.999999999998</v>
      </c>
      <c r="AG38" s="204">
        <f t="shared" ref="AG38:AG39" si="46">AF38*AE38</f>
        <v>192.17519999999996</v>
      </c>
      <c r="AH38" s="38"/>
      <c r="AI38" s="205">
        <f t="shared" si="17"/>
        <v>0</v>
      </c>
      <c r="AJ38" s="206">
        <f t="shared" si="18"/>
        <v>0</v>
      </c>
      <c r="AK38" s="37"/>
      <c r="AL38" s="218">
        <f>IFERROR(VLOOKUP($C38,'Proposed Rates'!$B:$J,AL$11,FALSE),0)</f>
        <v>1.24E-2</v>
      </c>
      <c r="AM38" s="312">
        <f t="shared" ref="AM38:AM39" si="47">$F$10*(1+AL$63)</f>
        <v>15497.999999999998</v>
      </c>
      <c r="AN38" s="204">
        <f t="shared" ref="AN38:AN39" si="48">AM38*AL38</f>
        <v>192.17519999999996</v>
      </c>
      <c r="AO38" s="38"/>
      <c r="AP38" s="205">
        <f t="shared" si="21"/>
        <v>0</v>
      </c>
      <c r="AQ38" s="206">
        <f t="shared" si="22"/>
        <v>0</v>
      </c>
      <c r="AR38" s="207"/>
    </row>
    <row r="39" spans="1:44" ht="12" customHeight="1" x14ac:dyDescent="0.2">
      <c r="A39" s="37"/>
      <c r="B39" s="38" t="s">
        <v>194</v>
      </c>
      <c r="C39" s="199" t="str">
        <f t="shared" si="36"/>
        <v>General Service &lt; 50 kW.RTSR - Line and Transformation Connection</v>
      </c>
      <c r="D39" s="230" t="s">
        <v>246</v>
      </c>
      <c r="E39" s="38"/>
      <c r="F39" s="218">
        <f>IFERROR(VLOOKUP($C39,'Proposed Rates'!$B:$J,F$11,FALSE),0)</f>
        <v>7.0000000000000001E-3</v>
      </c>
      <c r="G39" s="312">
        <f t="shared" si="37"/>
        <v>15507</v>
      </c>
      <c r="H39" s="204">
        <f t="shared" si="38"/>
        <v>108.54900000000001</v>
      </c>
      <c r="I39" s="38"/>
      <c r="J39" s="218">
        <f>IFERROR(VLOOKUP($C39,'Proposed Rates'!$B:$J,J$11,FALSE),0)</f>
        <v>7.1999999999999998E-3</v>
      </c>
      <c r="K39" s="312">
        <f t="shared" si="39"/>
        <v>15497.999999999998</v>
      </c>
      <c r="L39" s="204">
        <f t="shared" si="40"/>
        <v>111.58559999999999</v>
      </c>
      <c r="M39" s="38"/>
      <c r="N39" s="205">
        <f t="shared" si="5"/>
        <v>3.0365999999999786</v>
      </c>
      <c r="O39" s="206">
        <f t="shared" si="6"/>
        <v>2.7974463145675948E-2</v>
      </c>
      <c r="P39" s="37"/>
      <c r="Q39" s="218">
        <f>IFERROR(VLOOKUP($C39,'Proposed Rates'!$B:$J,Q$11,FALSE),0)</f>
        <v>7.1999999999999998E-3</v>
      </c>
      <c r="R39" s="312">
        <f t="shared" si="41"/>
        <v>15497.999999999998</v>
      </c>
      <c r="S39" s="204">
        <f t="shared" si="42"/>
        <v>111.58559999999999</v>
      </c>
      <c r="T39" s="38"/>
      <c r="U39" s="205">
        <f t="shared" si="9"/>
        <v>0</v>
      </c>
      <c r="V39" s="206">
        <f t="shared" si="10"/>
        <v>0</v>
      </c>
      <c r="W39" s="37"/>
      <c r="X39" s="218">
        <f>IFERROR(VLOOKUP($C39,'Proposed Rates'!$B:$J,X$11,FALSE),0)</f>
        <v>7.1999999999999998E-3</v>
      </c>
      <c r="Y39" s="312">
        <f t="shared" si="43"/>
        <v>15497.999999999998</v>
      </c>
      <c r="Z39" s="204">
        <f t="shared" si="44"/>
        <v>111.58559999999999</v>
      </c>
      <c r="AA39" s="38"/>
      <c r="AB39" s="205">
        <f t="shared" si="13"/>
        <v>0</v>
      </c>
      <c r="AC39" s="206">
        <f t="shared" si="14"/>
        <v>0</v>
      </c>
      <c r="AD39" s="37"/>
      <c r="AE39" s="218">
        <f>IFERROR(VLOOKUP($C39,'Proposed Rates'!$B:$J,AE$11,FALSE),0)</f>
        <v>7.1999999999999998E-3</v>
      </c>
      <c r="AF39" s="312">
        <f t="shared" si="45"/>
        <v>15497.999999999998</v>
      </c>
      <c r="AG39" s="204">
        <f t="shared" si="46"/>
        <v>111.58559999999999</v>
      </c>
      <c r="AH39" s="38"/>
      <c r="AI39" s="205">
        <f t="shared" si="17"/>
        <v>0</v>
      </c>
      <c r="AJ39" s="206">
        <f t="shared" si="18"/>
        <v>0</v>
      </c>
      <c r="AK39" s="37"/>
      <c r="AL39" s="218">
        <f>IFERROR(VLOOKUP($C39,'Proposed Rates'!$B:$J,AL$11,FALSE),0)</f>
        <v>7.1999999999999998E-3</v>
      </c>
      <c r="AM39" s="312">
        <f t="shared" si="47"/>
        <v>15497.999999999998</v>
      </c>
      <c r="AN39" s="204">
        <f t="shared" si="48"/>
        <v>111.58559999999999</v>
      </c>
      <c r="AO39" s="38"/>
      <c r="AP39" s="205">
        <f t="shared" si="21"/>
        <v>0</v>
      </c>
      <c r="AQ39" s="206">
        <f t="shared" si="22"/>
        <v>0</v>
      </c>
      <c r="AR39" s="207"/>
    </row>
    <row r="40" spans="1:44" ht="12" customHeight="1" x14ac:dyDescent="0.2">
      <c r="A40" s="37"/>
      <c r="B40" s="209" t="s">
        <v>252</v>
      </c>
      <c r="C40" s="231"/>
      <c r="D40" s="231"/>
      <c r="E40" s="231"/>
      <c r="F40" s="232"/>
      <c r="G40" s="305"/>
      <c r="H40" s="213">
        <f>SUM(H37:H39)</f>
        <v>837.4702299999999</v>
      </c>
      <c r="I40" s="214"/>
      <c r="J40" s="232"/>
      <c r="K40" s="305"/>
      <c r="L40" s="213">
        <f>SUM(L37:L39)</f>
        <v>925.53259999999989</v>
      </c>
      <c r="M40" s="214"/>
      <c r="N40" s="215">
        <f t="shared" si="5"/>
        <v>88.062369999999987</v>
      </c>
      <c r="O40" s="216">
        <f t="shared" si="6"/>
        <v>0.10515283629843176</v>
      </c>
      <c r="P40" s="37"/>
      <c r="Q40" s="232"/>
      <c r="R40" s="305"/>
      <c r="S40" s="213">
        <f>SUM(S37:S39)</f>
        <v>974.25259999999992</v>
      </c>
      <c r="T40" s="214"/>
      <c r="U40" s="215">
        <f t="shared" si="9"/>
        <v>48.720000000000027</v>
      </c>
      <c r="V40" s="216">
        <f t="shared" si="10"/>
        <v>5.2639961034327727E-2</v>
      </c>
      <c r="W40" s="37"/>
      <c r="X40" s="232"/>
      <c r="Y40" s="305"/>
      <c r="Z40" s="213">
        <f>SUM(Z37:Z39)</f>
        <v>1017.0175799999998</v>
      </c>
      <c r="AA40" s="214"/>
      <c r="AB40" s="215">
        <f t="shared" si="13"/>
        <v>42.764979999999923</v>
      </c>
      <c r="AC40" s="216">
        <f t="shared" si="14"/>
        <v>4.389516640756199E-2</v>
      </c>
      <c r="AD40" s="37"/>
      <c r="AE40" s="232"/>
      <c r="AF40" s="305"/>
      <c r="AG40" s="213">
        <f>SUM(AG37:AG39)</f>
        <v>1054.8475799999997</v>
      </c>
      <c r="AH40" s="214"/>
      <c r="AI40" s="215">
        <f t="shared" si="17"/>
        <v>37.829999999999814</v>
      </c>
      <c r="AJ40" s="216">
        <f t="shared" si="18"/>
        <v>3.7196997125654226E-2</v>
      </c>
      <c r="AK40" s="37"/>
      <c r="AL40" s="232"/>
      <c r="AM40" s="305"/>
      <c r="AN40" s="213">
        <f>SUM(AN37:AN39)</f>
        <v>1087.9575799999998</v>
      </c>
      <c r="AO40" s="214"/>
      <c r="AP40" s="215">
        <f t="shared" si="21"/>
        <v>33.110000000000127</v>
      </c>
      <c r="AQ40" s="216">
        <f t="shared" si="22"/>
        <v>3.1388421064586544E-2</v>
      </c>
      <c r="AR40" s="217"/>
    </row>
    <row r="41" spans="1:44" ht="12" customHeight="1" x14ac:dyDescent="0.2">
      <c r="A41" s="37"/>
      <c r="B41" s="139" t="s">
        <v>195</v>
      </c>
      <c r="C41" s="199" t="str">
        <f t="shared" ref="C41:C48" si="49">D$6&amp;"."&amp;B41</f>
        <v>General Service &lt; 50 kW.Wholesale Market Service Charge (WMSC)</v>
      </c>
      <c r="D41" s="200" t="s">
        <v>246</v>
      </c>
      <c r="E41" s="139"/>
      <c r="F41" s="218">
        <f>IFERROR(VLOOKUP($C41,'Proposed Rates'!$B:$J,F$11,FALSE),0)</f>
        <v>4.4999999999999997E-3</v>
      </c>
      <c r="G41" s="312">
        <f t="shared" ref="G41:G42" si="50">$F$10*(1+F$63)</f>
        <v>15507</v>
      </c>
      <c r="H41" s="204">
        <f t="shared" ref="H41:H48" si="51">G41*F41</f>
        <v>69.781499999999994</v>
      </c>
      <c r="I41" s="38"/>
      <c r="J41" s="218">
        <f>IFERROR(VLOOKUP($C41,'Proposed Rates'!$B:$J,J$11,FALSE),0)</f>
        <v>4.4999999999999997E-3</v>
      </c>
      <c r="K41" s="312">
        <f t="shared" ref="K41:K42" si="52">$F$10*(1+J$63)</f>
        <v>15497.999999999998</v>
      </c>
      <c r="L41" s="204">
        <f t="shared" ref="L41:L48" si="53">K41*J41</f>
        <v>69.740999999999985</v>
      </c>
      <c r="M41" s="38"/>
      <c r="N41" s="205">
        <f t="shared" si="5"/>
        <v>-4.050000000000864E-2</v>
      </c>
      <c r="O41" s="206">
        <f t="shared" si="6"/>
        <v>-5.8038305281498163E-4</v>
      </c>
      <c r="P41" s="37"/>
      <c r="Q41" s="218">
        <f>IFERROR(VLOOKUP($C41,'Proposed Rates'!$B:$J,Q$11,FALSE),0)</f>
        <v>4.4999999999999997E-3</v>
      </c>
      <c r="R41" s="312">
        <f t="shared" ref="R41:R42" si="54">$F$10*(1+Q$63)</f>
        <v>15497.999999999998</v>
      </c>
      <c r="S41" s="204">
        <f t="shared" ref="S41:S48" si="55">R41*Q41</f>
        <v>69.740999999999985</v>
      </c>
      <c r="T41" s="38"/>
      <c r="U41" s="205">
        <f t="shared" si="9"/>
        <v>0</v>
      </c>
      <c r="V41" s="206">
        <f t="shared" si="10"/>
        <v>0</v>
      </c>
      <c r="W41" s="37"/>
      <c r="X41" s="218">
        <f>IFERROR(VLOOKUP($C41,'Proposed Rates'!$B:$J,X$11,FALSE),0)</f>
        <v>4.4999999999999997E-3</v>
      </c>
      <c r="Y41" s="312">
        <f t="shared" ref="Y41:Y42" si="56">$F$10*(1+X$63)</f>
        <v>15497.999999999998</v>
      </c>
      <c r="Z41" s="204">
        <f t="shared" ref="Z41:Z48" si="57">Y41*X41</f>
        <v>69.740999999999985</v>
      </c>
      <c r="AA41" s="38"/>
      <c r="AB41" s="205">
        <f t="shared" si="13"/>
        <v>0</v>
      </c>
      <c r="AC41" s="206">
        <f t="shared" si="14"/>
        <v>0</v>
      </c>
      <c r="AD41" s="37"/>
      <c r="AE41" s="218">
        <f>IFERROR(VLOOKUP($C41,'Proposed Rates'!$B:$J,AE$11,FALSE),0)</f>
        <v>4.4999999999999997E-3</v>
      </c>
      <c r="AF41" s="312">
        <f t="shared" ref="AF41:AF42" si="58">$F$10*(1+AE$63)</f>
        <v>15497.999999999998</v>
      </c>
      <c r="AG41" s="204">
        <f t="shared" ref="AG41:AG48" si="59">AF41*AE41</f>
        <v>69.740999999999985</v>
      </c>
      <c r="AH41" s="38"/>
      <c r="AI41" s="205">
        <f t="shared" si="17"/>
        <v>0</v>
      </c>
      <c r="AJ41" s="206">
        <f t="shared" si="18"/>
        <v>0</v>
      </c>
      <c r="AK41" s="37"/>
      <c r="AL41" s="218">
        <f>IFERROR(VLOOKUP($C41,'Proposed Rates'!$B:$J,AL$11,FALSE),0)</f>
        <v>4.4999999999999997E-3</v>
      </c>
      <c r="AM41" s="312">
        <f t="shared" ref="AM41:AM42" si="60">$F$10*(1+AL$63)</f>
        <v>15497.999999999998</v>
      </c>
      <c r="AN41" s="204">
        <f t="shared" ref="AN41:AN48" si="61">AM41*AL41</f>
        <v>69.740999999999985</v>
      </c>
      <c r="AO41" s="38"/>
      <c r="AP41" s="205">
        <f t="shared" si="21"/>
        <v>0</v>
      </c>
      <c r="AQ41" s="206">
        <f t="shared" si="22"/>
        <v>0</v>
      </c>
      <c r="AR41" s="207"/>
    </row>
    <row r="42" spans="1:44" ht="12" customHeight="1" x14ac:dyDescent="0.2">
      <c r="A42" s="37"/>
      <c r="B42" s="139" t="s">
        <v>196</v>
      </c>
      <c r="C42" s="199" t="str">
        <f t="shared" si="49"/>
        <v>General Service &lt; 50 kW.Rural and Remote Rate Protection (RRRP)</v>
      </c>
      <c r="D42" s="200" t="s">
        <v>246</v>
      </c>
      <c r="E42" s="139"/>
      <c r="F42" s="218">
        <f>IFERROR(VLOOKUP($C42,'Proposed Rates'!$B:$J,F$11,FALSE),0)</f>
        <v>1.5E-3</v>
      </c>
      <c r="G42" s="312">
        <f t="shared" si="50"/>
        <v>15507</v>
      </c>
      <c r="H42" s="204">
        <f t="shared" si="51"/>
        <v>23.2605</v>
      </c>
      <c r="I42" s="38"/>
      <c r="J42" s="218">
        <f>IFERROR(VLOOKUP($C42,'Proposed Rates'!$B:$J,J$11,FALSE),0)</f>
        <v>1.5E-3</v>
      </c>
      <c r="K42" s="312">
        <f t="shared" si="52"/>
        <v>15497.999999999998</v>
      </c>
      <c r="L42" s="204">
        <f t="shared" si="53"/>
        <v>23.246999999999996</v>
      </c>
      <c r="M42" s="38"/>
      <c r="N42" s="205">
        <f t="shared" si="5"/>
        <v>-1.3500000000004064E-2</v>
      </c>
      <c r="O42" s="206">
        <f t="shared" si="6"/>
        <v>-5.8038305281503247E-4</v>
      </c>
      <c r="P42" s="37"/>
      <c r="Q42" s="218">
        <f>IFERROR(VLOOKUP($C42,'Proposed Rates'!$B:$J,Q$11,FALSE),0)</f>
        <v>1.5E-3</v>
      </c>
      <c r="R42" s="312">
        <f t="shared" si="54"/>
        <v>15497.999999999998</v>
      </c>
      <c r="S42" s="204">
        <f t="shared" si="55"/>
        <v>23.246999999999996</v>
      </c>
      <c r="T42" s="38"/>
      <c r="U42" s="205">
        <f t="shared" si="9"/>
        <v>0</v>
      </c>
      <c r="V42" s="206">
        <f t="shared" si="10"/>
        <v>0</v>
      </c>
      <c r="W42" s="37"/>
      <c r="X42" s="218">
        <f>IFERROR(VLOOKUP($C42,'Proposed Rates'!$B:$J,X$11,FALSE),0)</f>
        <v>1.5E-3</v>
      </c>
      <c r="Y42" s="312">
        <f t="shared" si="56"/>
        <v>15497.999999999998</v>
      </c>
      <c r="Z42" s="204">
        <f t="shared" si="57"/>
        <v>23.246999999999996</v>
      </c>
      <c r="AA42" s="38"/>
      <c r="AB42" s="205">
        <f t="shared" si="13"/>
        <v>0</v>
      </c>
      <c r="AC42" s="206">
        <f t="shared" si="14"/>
        <v>0</v>
      </c>
      <c r="AD42" s="37"/>
      <c r="AE42" s="218">
        <f>IFERROR(VLOOKUP($C42,'Proposed Rates'!$B:$J,AE$11,FALSE),0)</f>
        <v>1.5E-3</v>
      </c>
      <c r="AF42" s="312">
        <f t="shared" si="58"/>
        <v>15497.999999999998</v>
      </c>
      <c r="AG42" s="204">
        <f t="shared" si="59"/>
        <v>23.246999999999996</v>
      </c>
      <c r="AH42" s="38"/>
      <c r="AI42" s="205">
        <f t="shared" si="17"/>
        <v>0</v>
      </c>
      <c r="AJ42" s="206">
        <f t="shared" si="18"/>
        <v>0</v>
      </c>
      <c r="AK42" s="37"/>
      <c r="AL42" s="218">
        <f>IFERROR(VLOOKUP($C42,'Proposed Rates'!$B:$J,AL$11,FALSE),0)</f>
        <v>1.5E-3</v>
      </c>
      <c r="AM42" s="312">
        <f t="shared" si="60"/>
        <v>15497.999999999998</v>
      </c>
      <c r="AN42" s="204">
        <f t="shared" si="61"/>
        <v>23.246999999999996</v>
      </c>
      <c r="AO42" s="38"/>
      <c r="AP42" s="205">
        <f t="shared" si="21"/>
        <v>0</v>
      </c>
      <c r="AQ42" s="206">
        <f t="shared" si="22"/>
        <v>0</v>
      </c>
      <c r="AR42" s="207"/>
    </row>
    <row r="43" spans="1:44" ht="12" customHeight="1" x14ac:dyDescent="0.2">
      <c r="A43" s="37"/>
      <c r="B43" s="139" t="s">
        <v>198</v>
      </c>
      <c r="C43" s="199" t="str">
        <f t="shared" si="49"/>
        <v>General Service &lt; 50 kW.Standard Supply Service Charge</v>
      </c>
      <c r="D43" s="200" t="s">
        <v>244</v>
      </c>
      <c r="E43" s="139"/>
      <c r="F43" s="201">
        <f>IFERROR(VLOOKUP($C43,'Proposed Rates'!$B:$J,F$11,FALSE),0)</f>
        <v>0.25</v>
      </c>
      <c r="G43" s="202">
        <f>IF($D43="Monthly",1,IF($D43="per KWH",$F$10,0))</f>
        <v>1</v>
      </c>
      <c r="H43" s="204">
        <f t="shared" si="51"/>
        <v>0.25</v>
      </c>
      <c r="I43" s="38"/>
      <c r="J43" s="201">
        <f>IFERROR(VLOOKUP($C43,'Proposed Rates'!$B:$J,J$11,FALSE),0)</f>
        <v>1.51</v>
      </c>
      <c r="K43" s="202">
        <f>IF($D43="Monthly",1,IF($D43="per KWH",$F$10,0))</f>
        <v>1</v>
      </c>
      <c r="L43" s="204">
        <f t="shared" si="53"/>
        <v>1.51</v>
      </c>
      <c r="M43" s="38"/>
      <c r="N43" s="205">
        <f t="shared" si="5"/>
        <v>1.26</v>
      </c>
      <c r="O43" s="206">
        <f t="shared" si="6"/>
        <v>5.04</v>
      </c>
      <c r="P43" s="37"/>
      <c r="Q43" s="201">
        <f>IFERROR(VLOOKUP($C43,'Proposed Rates'!$B:$J,Q$11,FALSE),0)</f>
        <v>1.54</v>
      </c>
      <c r="R43" s="202">
        <f>IF($D43="Monthly",1,IF($D43="per KWH",$F$10,0))</f>
        <v>1</v>
      </c>
      <c r="S43" s="204">
        <f t="shared" si="55"/>
        <v>1.54</v>
      </c>
      <c r="T43" s="38"/>
      <c r="U43" s="205">
        <f t="shared" si="9"/>
        <v>3.0000000000000027E-2</v>
      </c>
      <c r="V43" s="206">
        <f t="shared" si="10"/>
        <v>1.986754966887419E-2</v>
      </c>
      <c r="W43" s="37"/>
      <c r="X43" s="201">
        <f>IFERROR(VLOOKUP($C43,'Proposed Rates'!$B:$J,X$11,FALSE),0)</f>
        <v>1.57</v>
      </c>
      <c r="Y43" s="202">
        <f>IF($D43="Monthly",1,IF($D43="per KWH",$F$10,0))</f>
        <v>1</v>
      </c>
      <c r="Z43" s="204">
        <f t="shared" si="57"/>
        <v>1.57</v>
      </c>
      <c r="AA43" s="38"/>
      <c r="AB43" s="205">
        <f t="shared" si="13"/>
        <v>3.0000000000000027E-2</v>
      </c>
      <c r="AC43" s="206">
        <f t="shared" si="14"/>
        <v>1.9480519480519497E-2</v>
      </c>
      <c r="AD43" s="37"/>
      <c r="AE43" s="201">
        <f>IFERROR(VLOOKUP($C43,'Proposed Rates'!$B:$J,AE$11,FALSE),0)</f>
        <v>1.6</v>
      </c>
      <c r="AF43" s="202">
        <f>IF($D43="Monthly",1,IF($D43="per KWH",$F$10,0))</f>
        <v>1</v>
      </c>
      <c r="AG43" s="204">
        <f t="shared" si="59"/>
        <v>1.6</v>
      </c>
      <c r="AH43" s="38"/>
      <c r="AI43" s="205">
        <f t="shared" si="17"/>
        <v>3.0000000000000027E-2</v>
      </c>
      <c r="AJ43" s="206">
        <f t="shared" si="18"/>
        <v>1.9108280254777087E-2</v>
      </c>
      <c r="AK43" s="37"/>
      <c r="AL43" s="201">
        <f>IFERROR(VLOOKUP($C43,'Proposed Rates'!$B:$J,AL$11,FALSE),0)</f>
        <v>1.63</v>
      </c>
      <c r="AM43" s="202">
        <f>IF($D43="Monthly",1,IF($D43="per KWH",$F$10,0))</f>
        <v>1</v>
      </c>
      <c r="AN43" s="204">
        <f t="shared" si="61"/>
        <v>1.63</v>
      </c>
      <c r="AO43" s="38"/>
      <c r="AP43" s="205">
        <f t="shared" si="21"/>
        <v>2.9999999999999805E-2</v>
      </c>
      <c r="AQ43" s="206">
        <f t="shared" si="22"/>
        <v>1.8749999999999878E-2</v>
      </c>
      <c r="AR43" s="207"/>
    </row>
    <row r="44" spans="1:44" ht="12" customHeight="1" x14ac:dyDescent="0.2">
      <c r="A44" s="37"/>
      <c r="B44" s="139" t="s">
        <v>200</v>
      </c>
      <c r="C44" s="199" t="str">
        <f t="shared" si="49"/>
        <v>General Service &lt; 50 kW.TOU - Off Peak</v>
      </c>
      <c r="D44" s="200" t="s">
        <v>246</v>
      </c>
      <c r="E44" s="139"/>
      <c r="F44" s="234">
        <f>VLOOKUP($B44,'Proposed Rates'!$D$248:$J$254,+F$11-2,FALSE)</f>
        <v>7.5999999999999998E-2</v>
      </c>
      <c r="G44" s="312">
        <f>'Proposed Rates'!$K$249*$F$10</f>
        <v>9600</v>
      </c>
      <c r="H44" s="204">
        <f t="shared" si="51"/>
        <v>729.6</v>
      </c>
      <c r="I44" s="38"/>
      <c r="J44" s="234">
        <f>VLOOKUP($B44,'Proposed Rates'!$D$248:$J$254,+J$11-2,FALSE)</f>
        <v>7.5999999999999998E-2</v>
      </c>
      <c r="K44" s="312">
        <f>'Proposed Rates'!$K$249*$F$10</f>
        <v>9600</v>
      </c>
      <c r="L44" s="204">
        <f t="shared" si="53"/>
        <v>729.6</v>
      </c>
      <c r="M44" s="38"/>
      <c r="N44" s="205">
        <f t="shared" si="5"/>
        <v>0</v>
      </c>
      <c r="O44" s="206">
        <f t="shared" si="6"/>
        <v>0</v>
      </c>
      <c r="P44" s="37"/>
      <c r="Q44" s="234">
        <f>VLOOKUP($B44,'Proposed Rates'!$D$248:$J$254,+Q$11-2,FALSE)</f>
        <v>7.5999999999999998E-2</v>
      </c>
      <c r="R44" s="312">
        <f>'Proposed Rates'!$K$249*$F$10</f>
        <v>9600</v>
      </c>
      <c r="S44" s="204">
        <f t="shared" si="55"/>
        <v>729.6</v>
      </c>
      <c r="T44" s="38"/>
      <c r="U44" s="205">
        <f t="shared" si="9"/>
        <v>0</v>
      </c>
      <c r="V44" s="206">
        <f t="shared" si="10"/>
        <v>0</v>
      </c>
      <c r="W44" s="37"/>
      <c r="X44" s="234">
        <f>VLOOKUP($B44,'Proposed Rates'!$D$248:$J$254,+X$11-2,FALSE)</f>
        <v>7.5999999999999998E-2</v>
      </c>
      <c r="Y44" s="312">
        <f>'Proposed Rates'!$K$249*$F$10</f>
        <v>9600</v>
      </c>
      <c r="Z44" s="204">
        <f t="shared" si="57"/>
        <v>729.6</v>
      </c>
      <c r="AA44" s="38"/>
      <c r="AB44" s="205">
        <f t="shared" si="13"/>
        <v>0</v>
      </c>
      <c r="AC44" s="206">
        <f t="shared" si="14"/>
        <v>0</v>
      </c>
      <c r="AD44" s="37"/>
      <c r="AE44" s="234">
        <f>VLOOKUP($B44,'Proposed Rates'!$D$248:$J$254,+AE$11-2,FALSE)</f>
        <v>7.5999999999999998E-2</v>
      </c>
      <c r="AF44" s="312">
        <f>'Proposed Rates'!$K$249*$F$10</f>
        <v>9600</v>
      </c>
      <c r="AG44" s="204">
        <f t="shared" si="59"/>
        <v>729.6</v>
      </c>
      <c r="AH44" s="38"/>
      <c r="AI44" s="205">
        <f t="shared" si="17"/>
        <v>0</v>
      </c>
      <c r="AJ44" s="206">
        <f t="shared" si="18"/>
        <v>0</v>
      </c>
      <c r="AK44" s="37"/>
      <c r="AL44" s="234">
        <f>VLOOKUP($B44,'Proposed Rates'!$D$248:$J$254,+AL$11-2,FALSE)</f>
        <v>7.5999999999999998E-2</v>
      </c>
      <c r="AM44" s="312">
        <f>'Proposed Rates'!$K$249*$F$10</f>
        <v>9600</v>
      </c>
      <c r="AN44" s="204">
        <f t="shared" si="61"/>
        <v>729.6</v>
      </c>
      <c r="AO44" s="38"/>
      <c r="AP44" s="205">
        <f t="shared" si="21"/>
        <v>0</v>
      </c>
      <c r="AQ44" s="206">
        <f t="shared" si="22"/>
        <v>0</v>
      </c>
      <c r="AR44" s="207"/>
    </row>
    <row r="45" spans="1:44" ht="12" customHeight="1" x14ac:dyDescent="0.2">
      <c r="A45" s="37"/>
      <c r="B45" s="139" t="s">
        <v>201</v>
      </c>
      <c r="C45" s="199" t="str">
        <f t="shared" si="49"/>
        <v>General Service &lt; 50 kW.TOU - Mid Peak</v>
      </c>
      <c r="D45" s="200" t="s">
        <v>246</v>
      </c>
      <c r="E45" s="139"/>
      <c r="F45" s="234">
        <f>VLOOKUP($B45,'Proposed Rates'!$D$248:$J$254,+F$11-2,FALSE)</f>
        <v>0.122</v>
      </c>
      <c r="G45" s="312">
        <f>'Proposed Rates'!$K$250*$F$10</f>
        <v>2700</v>
      </c>
      <c r="H45" s="204">
        <f t="shared" si="51"/>
        <v>329.4</v>
      </c>
      <c r="I45" s="38"/>
      <c r="J45" s="234">
        <f>VLOOKUP($B45,'Proposed Rates'!$D$248:$J$254,+J$11-2,FALSE)</f>
        <v>0.122</v>
      </c>
      <c r="K45" s="312">
        <f>'Proposed Rates'!$K$250*$F$10</f>
        <v>2700</v>
      </c>
      <c r="L45" s="204">
        <f t="shared" si="53"/>
        <v>329.4</v>
      </c>
      <c r="M45" s="38"/>
      <c r="N45" s="205">
        <f t="shared" si="5"/>
        <v>0</v>
      </c>
      <c r="O45" s="206">
        <f t="shared" si="6"/>
        <v>0</v>
      </c>
      <c r="P45" s="37"/>
      <c r="Q45" s="234">
        <f>VLOOKUP($B45,'Proposed Rates'!$D$248:$J$254,+Q$11-2,FALSE)</f>
        <v>0.122</v>
      </c>
      <c r="R45" s="312">
        <f>'Proposed Rates'!$K$250*$F$10</f>
        <v>2700</v>
      </c>
      <c r="S45" s="204">
        <f t="shared" si="55"/>
        <v>329.4</v>
      </c>
      <c r="T45" s="38"/>
      <c r="U45" s="205">
        <f t="shared" si="9"/>
        <v>0</v>
      </c>
      <c r="V45" s="206">
        <f t="shared" si="10"/>
        <v>0</v>
      </c>
      <c r="W45" s="37"/>
      <c r="X45" s="234">
        <f>VLOOKUP($B45,'Proposed Rates'!$D$248:$J$254,+X$11-2,FALSE)</f>
        <v>0.122</v>
      </c>
      <c r="Y45" s="312">
        <f>'Proposed Rates'!$K$250*$F$10</f>
        <v>2700</v>
      </c>
      <c r="Z45" s="204">
        <f t="shared" si="57"/>
        <v>329.4</v>
      </c>
      <c r="AA45" s="38"/>
      <c r="AB45" s="205">
        <f t="shared" si="13"/>
        <v>0</v>
      </c>
      <c r="AC45" s="206">
        <f t="shared" si="14"/>
        <v>0</v>
      </c>
      <c r="AD45" s="37"/>
      <c r="AE45" s="234">
        <f>VLOOKUP($B45,'Proposed Rates'!$D$248:$J$254,+AE$11-2,FALSE)</f>
        <v>0.122</v>
      </c>
      <c r="AF45" s="312">
        <f>'Proposed Rates'!$K$250*$F$10</f>
        <v>2700</v>
      </c>
      <c r="AG45" s="204">
        <f t="shared" si="59"/>
        <v>329.4</v>
      </c>
      <c r="AH45" s="38"/>
      <c r="AI45" s="205">
        <f t="shared" si="17"/>
        <v>0</v>
      </c>
      <c r="AJ45" s="206">
        <f t="shared" si="18"/>
        <v>0</v>
      </c>
      <c r="AK45" s="37"/>
      <c r="AL45" s="234">
        <f>VLOOKUP($B45,'Proposed Rates'!$D$248:$J$254,+AL$11-2,FALSE)</f>
        <v>0.122</v>
      </c>
      <c r="AM45" s="312">
        <f>'Proposed Rates'!$K$250*$F$10</f>
        <v>2700</v>
      </c>
      <c r="AN45" s="204">
        <f t="shared" si="61"/>
        <v>329.4</v>
      </c>
      <c r="AO45" s="38"/>
      <c r="AP45" s="205">
        <f t="shared" si="21"/>
        <v>0</v>
      </c>
      <c r="AQ45" s="206">
        <f t="shared" si="22"/>
        <v>0</v>
      </c>
      <c r="AR45" s="207"/>
    </row>
    <row r="46" spans="1:44" ht="12" customHeight="1" x14ac:dyDescent="0.2">
      <c r="A46" s="37"/>
      <c r="B46" s="37" t="s">
        <v>202</v>
      </c>
      <c r="C46" s="199" t="str">
        <f t="shared" si="49"/>
        <v>General Service &lt; 50 kW.TOU - On Peak</v>
      </c>
      <c r="D46" s="200" t="s">
        <v>246</v>
      </c>
      <c r="E46" s="139"/>
      <c r="F46" s="234">
        <f>VLOOKUP($B46,'Proposed Rates'!$D$248:$J$254,+F$11-2,FALSE)</f>
        <v>0.158</v>
      </c>
      <c r="G46" s="312">
        <f>'Proposed Rates'!$K$251*$F$10</f>
        <v>2700</v>
      </c>
      <c r="H46" s="204">
        <f t="shared" si="51"/>
        <v>426.6</v>
      </c>
      <c r="I46" s="38"/>
      <c r="J46" s="234">
        <f>VLOOKUP($B46,'Proposed Rates'!$D$248:$J$254,+J$11-2,FALSE)</f>
        <v>0.158</v>
      </c>
      <c r="K46" s="312">
        <f>'Proposed Rates'!$K$251*$F$10</f>
        <v>2700</v>
      </c>
      <c r="L46" s="204">
        <f t="shared" si="53"/>
        <v>426.6</v>
      </c>
      <c r="M46" s="38"/>
      <c r="N46" s="205">
        <f t="shared" si="5"/>
        <v>0</v>
      </c>
      <c r="O46" s="206">
        <f t="shared" si="6"/>
        <v>0</v>
      </c>
      <c r="P46" s="37"/>
      <c r="Q46" s="234">
        <f>VLOOKUP($B46,'Proposed Rates'!$D$248:$J$254,+Q$11-2,FALSE)</f>
        <v>0.158</v>
      </c>
      <c r="R46" s="312">
        <f>'Proposed Rates'!$K$251*$F$10</f>
        <v>2700</v>
      </c>
      <c r="S46" s="204">
        <f t="shared" si="55"/>
        <v>426.6</v>
      </c>
      <c r="T46" s="38"/>
      <c r="U46" s="205">
        <f t="shared" si="9"/>
        <v>0</v>
      </c>
      <c r="V46" s="206">
        <f t="shared" si="10"/>
        <v>0</v>
      </c>
      <c r="W46" s="37"/>
      <c r="X46" s="234">
        <f>VLOOKUP($B46,'Proposed Rates'!$D$248:$J$254,+X$11-2,FALSE)</f>
        <v>0.158</v>
      </c>
      <c r="Y46" s="312">
        <f>'Proposed Rates'!$K$251*$F$10</f>
        <v>2700</v>
      </c>
      <c r="Z46" s="204">
        <f t="shared" si="57"/>
        <v>426.6</v>
      </c>
      <c r="AA46" s="38"/>
      <c r="AB46" s="205">
        <f t="shared" si="13"/>
        <v>0</v>
      </c>
      <c r="AC46" s="206">
        <f t="shared" si="14"/>
        <v>0</v>
      </c>
      <c r="AD46" s="37"/>
      <c r="AE46" s="234">
        <f>VLOOKUP($B46,'Proposed Rates'!$D$248:$J$254,+AE$11-2,FALSE)</f>
        <v>0.158</v>
      </c>
      <c r="AF46" s="312">
        <f>'Proposed Rates'!$K$251*$F$10</f>
        <v>2700</v>
      </c>
      <c r="AG46" s="204">
        <f t="shared" si="59"/>
        <v>426.6</v>
      </c>
      <c r="AH46" s="38"/>
      <c r="AI46" s="205">
        <f t="shared" si="17"/>
        <v>0</v>
      </c>
      <c r="AJ46" s="206">
        <f t="shared" si="18"/>
        <v>0</v>
      </c>
      <c r="AK46" s="37"/>
      <c r="AL46" s="234">
        <f>VLOOKUP($B46,'Proposed Rates'!$D$248:$J$254,+AL$11-2,FALSE)</f>
        <v>0.158</v>
      </c>
      <c r="AM46" s="312">
        <f>'Proposed Rates'!$K$251*$F$10</f>
        <v>2700</v>
      </c>
      <c r="AN46" s="204">
        <f t="shared" si="61"/>
        <v>426.6</v>
      </c>
      <c r="AO46" s="38"/>
      <c r="AP46" s="205">
        <f t="shared" si="21"/>
        <v>0</v>
      </c>
      <c r="AQ46" s="206">
        <f t="shared" si="22"/>
        <v>0</v>
      </c>
      <c r="AR46" s="207"/>
    </row>
    <row r="47" spans="1:44" ht="12" customHeight="1" x14ac:dyDescent="0.2">
      <c r="A47" s="37"/>
      <c r="B47" s="139" t="s">
        <v>203</v>
      </c>
      <c r="C47" s="199" t="str">
        <f t="shared" si="49"/>
        <v>General Service &lt; 50 kW.Energy - RPP - Tier 1</v>
      </c>
      <c r="D47" s="200" t="s">
        <v>246</v>
      </c>
      <c r="E47" s="139"/>
      <c r="F47" s="234">
        <f>VLOOKUP($B47,'Proposed Rates'!$D$248:$J$254,+F$11-2,FALSE)</f>
        <v>9.2999999999999999E-2</v>
      </c>
      <c r="G47" s="312">
        <f>IF(AND($S$2=1, $F$10&gt;=750), 750, IF(AND($S$2=1, AND($F$10&lt;750, $F$10&gt;=0)), $F$10, IF(AND($S$2=2, $F$10&gt;=1000), 1000, IF(AND($S$2=2, AND($F$10&lt;1000, $F$10&gt;=0)), $F$10))))</f>
        <v>750</v>
      </c>
      <c r="H47" s="204">
        <f t="shared" si="51"/>
        <v>69.75</v>
      </c>
      <c r="I47" s="38"/>
      <c r="J47" s="234">
        <f>VLOOKUP($B47,'Proposed Rates'!$D$248:$J$254,+J$11-2,FALSE)</f>
        <v>9.2999999999999999E-2</v>
      </c>
      <c r="K47" s="312">
        <f>IF(AND($S$2=1, $F$10&gt;=750), 750, IF(AND($S$2=1, AND($F$10&lt;750, $F$10&gt;=0)), $F$10, IF(AND($S$2=2, $F$10&gt;=1000), 1000, IF(AND($S$2=2, AND($F$10&lt;1000, $F$10&gt;=0)), $F$10))))</f>
        <v>750</v>
      </c>
      <c r="L47" s="204">
        <f t="shared" si="53"/>
        <v>69.75</v>
      </c>
      <c r="M47" s="38"/>
      <c r="N47" s="205">
        <f t="shared" si="5"/>
        <v>0</v>
      </c>
      <c r="O47" s="206">
        <f t="shared" si="6"/>
        <v>0</v>
      </c>
      <c r="P47" s="37"/>
      <c r="Q47" s="234">
        <f>VLOOKUP($B47,'Proposed Rates'!$D$248:$J$254,+Q$11-2,FALSE)</f>
        <v>9.2999999999999999E-2</v>
      </c>
      <c r="R47" s="312">
        <f>IF(AND($S$2=1, $F$10&gt;=750), 750, IF(AND($S$2=1, AND($F$10&lt;750, $F$10&gt;=0)), $F$10, IF(AND($S$2=2, $F$10&gt;=1000), 1000, IF(AND($S$2=2, AND($F$10&lt;1000, $F$10&gt;=0)), $F$10))))</f>
        <v>750</v>
      </c>
      <c r="S47" s="204">
        <f t="shared" si="55"/>
        <v>69.75</v>
      </c>
      <c r="T47" s="38"/>
      <c r="U47" s="205">
        <f t="shared" si="9"/>
        <v>0</v>
      </c>
      <c r="V47" s="206">
        <f t="shared" si="10"/>
        <v>0</v>
      </c>
      <c r="W47" s="37"/>
      <c r="X47" s="234">
        <f>VLOOKUP($B47,'Proposed Rates'!$D$248:$J$254,+X$11-2,FALSE)</f>
        <v>9.2999999999999999E-2</v>
      </c>
      <c r="Y47" s="312">
        <f>IF(AND($S$2=1, $F$10&gt;=750), 750, IF(AND($S$2=1, AND($F$10&lt;750, $F$10&gt;=0)), $F$10, IF(AND($S$2=2, $F$10&gt;=1000), 1000, IF(AND($S$2=2, AND($F$10&lt;1000, $F$10&gt;=0)), $F$10))))</f>
        <v>750</v>
      </c>
      <c r="Z47" s="204">
        <f t="shared" si="57"/>
        <v>69.75</v>
      </c>
      <c r="AA47" s="38"/>
      <c r="AB47" s="205">
        <f t="shared" si="13"/>
        <v>0</v>
      </c>
      <c r="AC47" s="206">
        <f t="shared" si="14"/>
        <v>0</v>
      </c>
      <c r="AD47" s="37"/>
      <c r="AE47" s="234">
        <f>VLOOKUP($B47,'Proposed Rates'!$D$248:$J$254,+AE$11-2,FALSE)</f>
        <v>9.2999999999999999E-2</v>
      </c>
      <c r="AF47" s="312">
        <f>IF(AND($S$2=1, $F$10&gt;=750), 750, IF(AND($S$2=1, AND($F$10&lt;750, $F$10&gt;=0)), $F$10, IF(AND($S$2=2, $F$10&gt;=1000), 1000, IF(AND($S$2=2, AND($F$10&lt;1000, $F$10&gt;=0)), $F$10))))</f>
        <v>750</v>
      </c>
      <c r="AG47" s="204">
        <f t="shared" si="59"/>
        <v>69.75</v>
      </c>
      <c r="AH47" s="38"/>
      <c r="AI47" s="205">
        <f t="shared" si="17"/>
        <v>0</v>
      </c>
      <c r="AJ47" s="206">
        <f t="shared" si="18"/>
        <v>0</v>
      </c>
      <c r="AK47" s="37"/>
      <c r="AL47" s="234">
        <f>VLOOKUP($B47,'Proposed Rates'!$D$248:$J$254,+AL$11-2,FALSE)</f>
        <v>9.2999999999999999E-2</v>
      </c>
      <c r="AM47" s="312">
        <f>IF(AND($S$2=1, $F$10&gt;=750), 750, IF(AND($S$2=1, AND($F$10&lt;750, $F$10&gt;=0)), $F$10, IF(AND($S$2=2, $F$10&gt;=1000), 1000, IF(AND($S$2=2, AND($F$10&lt;1000, $F$10&gt;=0)), $F$10))))</f>
        <v>750</v>
      </c>
      <c r="AN47" s="204">
        <f t="shared" si="61"/>
        <v>69.75</v>
      </c>
      <c r="AO47" s="38"/>
      <c r="AP47" s="205">
        <f t="shared" si="21"/>
        <v>0</v>
      </c>
      <c r="AQ47" s="206">
        <f t="shared" si="22"/>
        <v>0</v>
      </c>
      <c r="AR47" s="207"/>
    </row>
    <row r="48" spans="1:44" ht="12" customHeight="1" x14ac:dyDescent="0.2">
      <c r="A48" s="37"/>
      <c r="B48" s="139" t="s">
        <v>204</v>
      </c>
      <c r="C48" s="199" t="str">
        <f t="shared" si="49"/>
        <v>General Service &lt; 50 kW.Energy - RPP - Tier 2</v>
      </c>
      <c r="D48" s="200" t="s">
        <v>246</v>
      </c>
      <c r="E48" s="139"/>
      <c r="F48" s="234">
        <f>VLOOKUP($B48,'Proposed Rates'!$D$248:$J$254,+F$11-2,FALSE)</f>
        <v>0.11</v>
      </c>
      <c r="G48" s="312">
        <f>IF(AND($S$2=1, $F$10&gt;=750), $F$10-750, IF(AND($S$2=1, AND($F$10&lt;750, $F$10&gt;=0)), 0, IF(AND($S$2=2, $F$10&gt;=1000), $F$10-1000, IF(AND($S$2=2, AND($F$10&lt;1000, $F$10&gt;=0)), 0))))</f>
        <v>14250</v>
      </c>
      <c r="H48" s="204">
        <f t="shared" si="51"/>
        <v>1567.5</v>
      </c>
      <c r="I48" s="38"/>
      <c r="J48" s="234">
        <f>VLOOKUP($B48,'Proposed Rates'!$D$248:$J$254,+J$11-2,FALSE)</f>
        <v>0.11</v>
      </c>
      <c r="K48" s="312">
        <f>IF(AND($S$2=1, $F$10&gt;=750), $F$10-750, IF(AND($S$2=1, AND($F$10&lt;750, $F$10&gt;=0)), 0, IF(AND($S$2=2, $F$10&gt;=1000), $F$10-1000, IF(AND($S$2=2, AND($F$10&lt;1000, $F$10&gt;=0)), 0))))</f>
        <v>14250</v>
      </c>
      <c r="L48" s="204">
        <f t="shared" si="53"/>
        <v>1567.5</v>
      </c>
      <c r="M48" s="38"/>
      <c r="N48" s="205">
        <f t="shared" si="5"/>
        <v>0</v>
      </c>
      <c r="O48" s="206">
        <f t="shared" si="6"/>
        <v>0</v>
      </c>
      <c r="P48" s="37"/>
      <c r="Q48" s="234">
        <f>VLOOKUP($B48,'Proposed Rates'!$D$248:$J$254,+Q$11-2,FALSE)</f>
        <v>0.11</v>
      </c>
      <c r="R48" s="312">
        <f>IF(AND($S$2=1, $F$10&gt;=750), $F$10-750, IF(AND($S$2=1, AND($F$10&lt;750, $F$10&gt;=0)), 0, IF(AND($S$2=2, $F$10&gt;=1000), $F$10-1000, IF(AND($S$2=2, AND($F$10&lt;1000, $F$10&gt;=0)), 0))))</f>
        <v>14250</v>
      </c>
      <c r="S48" s="204">
        <f t="shared" si="55"/>
        <v>1567.5</v>
      </c>
      <c r="T48" s="38"/>
      <c r="U48" s="205">
        <f t="shared" si="9"/>
        <v>0</v>
      </c>
      <c r="V48" s="206">
        <f t="shared" si="10"/>
        <v>0</v>
      </c>
      <c r="W48" s="37"/>
      <c r="X48" s="234">
        <f>VLOOKUP($B48,'Proposed Rates'!$D$248:$J$254,+X$11-2,FALSE)</f>
        <v>0.11</v>
      </c>
      <c r="Y48" s="312">
        <f>IF(AND($S$2=1, $F$10&gt;=750), $F$10-750, IF(AND($S$2=1, AND($F$10&lt;750, $F$10&gt;=0)), 0, IF(AND($S$2=2, $F$10&gt;=1000), $F$10-1000, IF(AND($S$2=2, AND($F$10&lt;1000, $F$10&gt;=0)), 0))))</f>
        <v>14250</v>
      </c>
      <c r="Z48" s="204">
        <f t="shared" si="57"/>
        <v>1567.5</v>
      </c>
      <c r="AA48" s="38"/>
      <c r="AB48" s="205">
        <f t="shared" si="13"/>
        <v>0</v>
      </c>
      <c r="AC48" s="206">
        <f t="shared" si="14"/>
        <v>0</v>
      </c>
      <c r="AD48" s="37"/>
      <c r="AE48" s="234">
        <f>VLOOKUP($B48,'Proposed Rates'!$D$248:$J$254,+AE$11-2,FALSE)</f>
        <v>0.11</v>
      </c>
      <c r="AF48" s="312">
        <f>IF(AND($S$2=1, $F$10&gt;=750), $F$10-750, IF(AND($S$2=1, AND($F$10&lt;750, $F$10&gt;=0)), 0, IF(AND($S$2=2, $F$10&gt;=1000), $F$10-1000, IF(AND($S$2=2, AND($F$10&lt;1000, $F$10&gt;=0)), 0))))</f>
        <v>14250</v>
      </c>
      <c r="AG48" s="204">
        <f t="shared" si="59"/>
        <v>1567.5</v>
      </c>
      <c r="AH48" s="38"/>
      <c r="AI48" s="205">
        <f t="shared" si="17"/>
        <v>0</v>
      </c>
      <c r="AJ48" s="206">
        <f t="shared" si="18"/>
        <v>0</v>
      </c>
      <c r="AK48" s="37"/>
      <c r="AL48" s="234">
        <f>VLOOKUP($B48,'Proposed Rates'!$D$248:$J$254,+AL$11-2,FALSE)</f>
        <v>0.11</v>
      </c>
      <c r="AM48" s="312">
        <f>IF(AND($S$2=1, $F$10&gt;=750), $F$10-750, IF(AND($S$2=1, AND($F$10&lt;750, $F$10&gt;=0)), 0, IF(AND($S$2=2, $F$10&gt;=1000), $F$10-1000, IF(AND($S$2=2, AND($F$10&lt;1000, $F$10&gt;=0)), 0))))</f>
        <v>14250</v>
      </c>
      <c r="AN48" s="204">
        <f t="shared" si="61"/>
        <v>1567.5</v>
      </c>
      <c r="AO48" s="38"/>
      <c r="AP48" s="205">
        <f t="shared" si="21"/>
        <v>0</v>
      </c>
      <c r="AQ48" s="206">
        <f t="shared" si="22"/>
        <v>0</v>
      </c>
      <c r="AR48" s="207"/>
    </row>
    <row r="49" spans="1:44" ht="12" customHeight="1" x14ac:dyDescent="0.2">
      <c r="A49" s="37"/>
      <c r="B49" s="238"/>
      <c r="C49" s="239"/>
      <c r="D49" s="239"/>
      <c r="E49" s="239"/>
      <c r="F49" s="240"/>
      <c r="G49" s="241"/>
      <c r="H49" s="242"/>
      <c r="I49" s="244"/>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37"/>
      <c r="AL49" s="240"/>
      <c r="AM49" s="241"/>
      <c r="AN49" s="242"/>
      <c r="AO49" s="244"/>
      <c r="AP49" s="245"/>
      <c r="AQ49" s="246"/>
      <c r="AR49" s="247"/>
    </row>
    <row r="50" spans="1:44" ht="12" customHeight="1" x14ac:dyDescent="0.2">
      <c r="A50" s="37"/>
      <c r="B50" s="248" t="s">
        <v>253</v>
      </c>
      <c r="C50" s="139"/>
      <c r="D50" s="139"/>
      <c r="E50" s="139"/>
      <c r="F50" s="249"/>
      <c r="G50" s="293"/>
      <c r="H50" s="251">
        <f>SUM(H41:H46,H40)</f>
        <v>2416.3622299999997</v>
      </c>
      <c r="I50" s="286"/>
      <c r="J50" s="249"/>
      <c r="K50" s="250"/>
      <c r="L50" s="252">
        <f>SUM(L41:L46,L40)</f>
        <v>2505.6306</v>
      </c>
      <c r="M50" s="253"/>
      <c r="N50" s="252">
        <f t="shared" ref="N50:N54" si="62">L50-H50</f>
        <v>89.268370000000232</v>
      </c>
      <c r="O50" s="254">
        <f t="shared" ref="O50:O54" si="63">IF((H50)=0,"",(N50/H50))</f>
        <v>3.6943289748408395E-2</v>
      </c>
      <c r="P50" s="37"/>
      <c r="Q50" s="249"/>
      <c r="R50" s="250"/>
      <c r="S50" s="252">
        <f>SUM(S41:S46,S40)</f>
        <v>2554.3806</v>
      </c>
      <c r="T50" s="253"/>
      <c r="U50" s="252">
        <f t="shared" ref="U50:U54" si="64">S50-L50</f>
        <v>48.75</v>
      </c>
      <c r="V50" s="254">
        <f t="shared" ref="V50:V54" si="65">IF((L50)=0,"",(U50/L50))</f>
        <v>1.9456180013127235E-2</v>
      </c>
      <c r="W50" s="37"/>
      <c r="X50" s="249"/>
      <c r="Y50" s="250"/>
      <c r="Z50" s="252">
        <f>SUM(Z41:Z46,Z40)</f>
        <v>2597.1755799999996</v>
      </c>
      <c r="AA50" s="253"/>
      <c r="AB50" s="252">
        <f t="shared" ref="AB50:AB54" si="66">Z50-S50</f>
        <v>42.794979999999669</v>
      </c>
      <c r="AC50" s="254">
        <f t="shared" ref="AC50:AC54" si="67">IF((S50)=0,"",(AB50/S50))</f>
        <v>1.6753564445329591E-2</v>
      </c>
      <c r="AD50" s="37"/>
      <c r="AE50" s="249"/>
      <c r="AF50" s="250"/>
      <c r="AG50" s="252">
        <f>SUM(AG41:AG46,AG40)</f>
        <v>2635.0355799999998</v>
      </c>
      <c r="AH50" s="253"/>
      <c r="AI50" s="252">
        <f t="shared" ref="AI50:AI54" si="68">AG50-Z50</f>
        <v>37.860000000000127</v>
      </c>
      <c r="AJ50" s="254">
        <f t="shared" ref="AJ50:AJ54" si="69">IF((Z50)=0,"",(AI50/Z50))</f>
        <v>1.4577374087276815E-2</v>
      </c>
      <c r="AK50" s="37"/>
      <c r="AL50" s="249"/>
      <c r="AM50" s="250"/>
      <c r="AN50" s="252">
        <f>SUM(AN41:AN46,AN40)</f>
        <v>2668.1755799999996</v>
      </c>
      <c r="AO50" s="253"/>
      <c r="AP50" s="252">
        <f t="shared" ref="AP50:AP54" si="70">AN50-AG50</f>
        <v>33.139999999999873</v>
      </c>
      <c r="AQ50" s="254">
        <f t="shared" ref="AQ50:AQ54" si="71">IF((AG50)=0,"",(AP50/AG50))</f>
        <v>1.2576680273895913E-2</v>
      </c>
      <c r="AR50" s="255"/>
    </row>
    <row r="51" spans="1:44" ht="12" customHeight="1" x14ac:dyDescent="0.2">
      <c r="A51" s="37"/>
      <c r="B51" s="256" t="s">
        <v>254</v>
      </c>
      <c r="C51" s="139"/>
      <c r="D51" s="139"/>
      <c r="E51" s="139"/>
      <c r="F51" s="249">
        <v>0.13</v>
      </c>
      <c r="G51" s="38"/>
      <c r="H51" s="294">
        <f>H50*F51</f>
        <v>314.12708989999999</v>
      </c>
      <c r="I51" s="221"/>
      <c r="J51" s="249">
        <v>0.13</v>
      </c>
      <c r="K51" s="221"/>
      <c r="L51" s="204">
        <f>L50*J51</f>
        <v>325.73197800000003</v>
      </c>
      <c r="M51" s="38"/>
      <c r="N51" s="205">
        <f t="shared" si="62"/>
        <v>11.604888100000039</v>
      </c>
      <c r="O51" s="206">
        <f t="shared" si="63"/>
        <v>3.6943289748408416E-2</v>
      </c>
      <c r="P51" s="37"/>
      <c r="Q51" s="249">
        <v>0.13</v>
      </c>
      <c r="R51" s="221"/>
      <c r="S51" s="204">
        <f>S50*Q51</f>
        <v>332.069478</v>
      </c>
      <c r="T51" s="38"/>
      <c r="U51" s="205">
        <f t="shared" si="64"/>
        <v>6.3374999999999773</v>
      </c>
      <c r="V51" s="206">
        <f t="shared" si="65"/>
        <v>1.9456180013127163E-2</v>
      </c>
      <c r="W51" s="37"/>
      <c r="X51" s="249">
        <v>0.13</v>
      </c>
      <c r="Y51" s="221"/>
      <c r="Z51" s="204">
        <f>Z50*X51</f>
        <v>337.63282539999994</v>
      </c>
      <c r="AA51" s="38"/>
      <c r="AB51" s="205">
        <f t="shared" si="66"/>
        <v>5.563347399999941</v>
      </c>
      <c r="AC51" s="206">
        <f t="shared" si="67"/>
        <v>1.6753564445329543E-2</v>
      </c>
      <c r="AD51" s="37"/>
      <c r="AE51" s="249">
        <v>0.13</v>
      </c>
      <c r="AF51" s="221"/>
      <c r="AG51" s="204">
        <f>AG50*AE51</f>
        <v>342.55462539999996</v>
      </c>
      <c r="AH51" s="38"/>
      <c r="AI51" s="205">
        <f t="shared" si="68"/>
        <v>4.9218000000000188</v>
      </c>
      <c r="AJ51" s="206">
        <f t="shared" si="69"/>
        <v>1.4577374087276822E-2</v>
      </c>
      <c r="AK51" s="37"/>
      <c r="AL51" s="249">
        <v>0.13</v>
      </c>
      <c r="AM51" s="221"/>
      <c r="AN51" s="204">
        <f>AN50*AL51</f>
        <v>346.86282539999996</v>
      </c>
      <c r="AO51" s="38"/>
      <c r="AP51" s="205">
        <f t="shared" si="70"/>
        <v>4.3081999999999994</v>
      </c>
      <c r="AQ51" s="206">
        <f t="shared" si="71"/>
        <v>1.257668027389596E-2</v>
      </c>
      <c r="AR51" s="207"/>
    </row>
    <row r="52" spans="1:44" ht="12" customHeight="1" x14ac:dyDescent="0.2">
      <c r="A52" s="37"/>
      <c r="B52" s="258" t="s">
        <v>311</v>
      </c>
      <c r="C52" s="139"/>
      <c r="D52" s="139"/>
      <c r="E52" s="139"/>
      <c r="F52" s="259"/>
      <c r="G52" s="38"/>
      <c r="H52" s="294">
        <f>H50+H51</f>
        <v>2730.4893198999998</v>
      </c>
      <c r="I52" s="221"/>
      <c r="J52" s="259"/>
      <c r="K52" s="221"/>
      <c r="L52" s="204">
        <f>L50+L51</f>
        <v>2831.3625780000002</v>
      </c>
      <c r="M52" s="38"/>
      <c r="N52" s="205">
        <f t="shared" si="62"/>
        <v>100.87325810000038</v>
      </c>
      <c r="O52" s="206">
        <f t="shared" si="63"/>
        <v>3.6943289748408437E-2</v>
      </c>
      <c r="P52" s="37"/>
      <c r="Q52" s="259"/>
      <c r="R52" s="221"/>
      <c r="S52" s="204">
        <f>S50+S51</f>
        <v>2886.4500779999998</v>
      </c>
      <c r="T52" s="38"/>
      <c r="U52" s="205">
        <f t="shared" si="64"/>
        <v>55.087499999999636</v>
      </c>
      <c r="V52" s="206">
        <f t="shared" si="65"/>
        <v>1.9456180013127104E-2</v>
      </c>
      <c r="W52" s="37"/>
      <c r="X52" s="259"/>
      <c r="Y52" s="221"/>
      <c r="Z52" s="204">
        <f>Z50+Z51</f>
        <v>2934.8084053999996</v>
      </c>
      <c r="AA52" s="38"/>
      <c r="AB52" s="205">
        <f t="shared" si="66"/>
        <v>48.35832739999978</v>
      </c>
      <c r="AC52" s="206">
        <f t="shared" si="67"/>
        <v>1.6753564445329647E-2</v>
      </c>
      <c r="AD52" s="37"/>
      <c r="AE52" s="259"/>
      <c r="AF52" s="221"/>
      <c r="AG52" s="204">
        <f>AG50+AG51</f>
        <v>2977.5902053999998</v>
      </c>
      <c r="AH52" s="38"/>
      <c r="AI52" s="205">
        <f t="shared" si="68"/>
        <v>42.781800000000203</v>
      </c>
      <c r="AJ52" s="206">
        <f t="shared" si="69"/>
        <v>1.4577374087276836E-2</v>
      </c>
      <c r="AK52" s="37"/>
      <c r="AL52" s="259"/>
      <c r="AM52" s="221"/>
      <c r="AN52" s="204">
        <f>AN50+AN51</f>
        <v>3015.0384053999996</v>
      </c>
      <c r="AO52" s="38"/>
      <c r="AP52" s="205">
        <f t="shared" si="70"/>
        <v>37.448199999999815</v>
      </c>
      <c r="AQ52" s="206">
        <f t="shared" si="71"/>
        <v>1.2576680273895899E-2</v>
      </c>
      <c r="AR52" s="207"/>
    </row>
    <row r="53" spans="1:44" ht="12" customHeight="1" x14ac:dyDescent="0.2">
      <c r="A53" s="37"/>
      <c r="B53" s="462" t="s">
        <v>211</v>
      </c>
      <c r="C53" s="441"/>
      <c r="D53" s="441"/>
      <c r="E53" s="139"/>
      <c r="F53" s="260">
        <f>'Proposed Rates'!E287</f>
        <v>0.13100000000000001</v>
      </c>
      <c r="G53" s="38"/>
      <c r="H53" s="296">
        <f>F53*H50</f>
        <v>316.54345212999999</v>
      </c>
      <c r="I53" s="221"/>
      <c r="J53" s="260">
        <f>'Proposed Rates'!I287</f>
        <v>0.13100000000000001</v>
      </c>
      <c r="K53" s="221"/>
      <c r="L53" s="261">
        <f>J53*L50</f>
        <v>328.23760859999999</v>
      </c>
      <c r="M53" s="38"/>
      <c r="N53" s="261">
        <f t="shared" si="62"/>
        <v>11.694156469999996</v>
      </c>
      <c r="O53" s="263">
        <f t="shared" si="63"/>
        <v>3.6943289748408277E-2</v>
      </c>
      <c r="P53" s="37"/>
      <c r="Q53" s="260">
        <f>J53</f>
        <v>0.13100000000000001</v>
      </c>
      <c r="R53" s="221"/>
      <c r="S53" s="261">
        <f>Q53*S50</f>
        <v>334.62385860000001</v>
      </c>
      <c r="T53" s="38"/>
      <c r="U53" s="261">
        <f t="shared" si="64"/>
        <v>6.3862500000000182</v>
      </c>
      <c r="V53" s="263">
        <f t="shared" si="65"/>
        <v>1.9456180013127291E-2</v>
      </c>
      <c r="W53" s="37"/>
      <c r="X53" s="260">
        <f>Q53</f>
        <v>0.13100000000000001</v>
      </c>
      <c r="Y53" s="221"/>
      <c r="Z53" s="261">
        <f>X53*Z50</f>
        <v>340.23000097999994</v>
      </c>
      <c r="AA53" s="38"/>
      <c r="AB53" s="261">
        <f t="shared" si="66"/>
        <v>5.6061423799999375</v>
      </c>
      <c r="AC53" s="263">
        <f t="shared" si="67"/>
        <v>1.6753564445329532E-2</v>
      </c>
      <c r="AD53" s="37"/>
      <c r="AE53" s="260">
        <f>X53</f>
        <v>0.13100000000000001</v>
      </c>
      <c r="AF53" s="221"/>
      <c r="AG53" s="261">
        <f>AE53*AG50</f>
        <v>345.18966097999999</v>
      </c>
      <c r="AH53" s="38"/>
      <c r="AI53" s="261">
        <f t="shared" si="68"/>
        <v>4.9596600000000421</v>
      </c>
      <c r="AJ53" s="263">
        <f t="shared" si="69"/>
        <v>1.4577374087276889E-2</v>
      </c>
      <c r="AK53" s="37"/>
      <c r="AL53" s="260">
        <f>AE53</f>
        <v>0.13100000000000001</v>
      </c>
      <c r="AM53" s="221"/>
      <c r="AN53" s="261">
        <f>AL53*AN50</f>
        <v>349.53100097999999</v>
      </c>
      <c r="AO53" s="38"/>
      <c r="AP53" s="261">
        <f t="shared" si="70"/>
        <v>4.3413400000000024</v>
      </c>
      <c r="AQ53" s="263">
        <f t="shared" si="71"/>
        <v>1.2576680273895968E-2</v>
      </c>
      <c r="AR53" s="264"/>
    </row>
    <row r="54" spans="1:44" ht="13.5" customHeight="1" x14ac:dyDescent="0.2">
      <c r="A54" s="37"/>
      <c r="B54" s="464" t="s">
        <v>256</v>
      </c>
      <c r="C54" s="439"/>
      <c r="D54" s="440"/>
      <c r="E54" s="265"/>
      <c r="F54" s="266"/>
      <c r="G54" s="297"/>
      <c r="H54" s="298">
        <f>H52-H53</f>
        <v>2413.9458677699999</v>
      </c>
      <c r="I54" s="267"/>
      <c r="J54" s="266"/>
      <c r="K54" s="267"/>
      <c r="L54" s="268">
        <f>L52-L53</f>
        <v>2503.1249694000003</v>
      </c>
      <c r="M54" s="269"/>
      <c r="N54" s="270">
        <f t="shared" si="62"/>
        <v>89.179101630000332</v>
      </c>
      <c r="O54" s="271">
        <f t="shared" si="63"/>
        <v>3.694328974840843E-2</v>
      </c>
      <c r="P54" s="37"/>
      <c r="Q54" s="266"/>
      <c r="R54" s="267"/>
      <c r="S54" s="268">
        <f>S52-S53</f>
        <v>2551.8262193999999</v>
      </c>
      <c r="T54" s="269"/>
      <c r="U54" s="270">
        <f t="shared" si="64"/>
        <v>48.701249999999618</v>
      </c>
      <c r="V54" s="271">
        <f t="shared" si="65"/>
        <v>1.9456180013127079E-2</v>
      </c>
      <c r="W54" s="37"/>
      <c r="X54" s="266"/>
      <c r="Y54" s="267"/>
      <c r="Z54" s="268">
        <f>Z52-Z53</f>
        <v>2594.5784044199995</v>
      </c>
      <c r="AA54" s="269"/>
      <c r="AB54" s="270">
        <f t="shared" si="66"/>
        <v>42.752185019999615</v>
      </c>
      <c r="AC54" s="271">
        <f t="shared" si="67"/>
        <v>1.675356444532957E-2</v>
      </c>
      <c r="AD54" s="37"/>
      <c r="AE54" s="266"/>
      <c r="AF54" s="267"/>
      <c r="AG54" s="268">
        <f>AG52-AG53</f>
        <v>2632.4005444199997</v>
      </c>
      <c r="AH54" s="269"/>
      <c r="AI54" s="270">
        <f t="shared" si="68"/>
        <v>37.822140000000218</v>
      </c>
      <c r="AJ54" s="271">
        <f t="shared" si="69"/>
        <v>1.4577374087276851E-2</v>
      </c>
      <c r="AK54" s="37"/>
      <c r="AL54" s="266"/>
      <c r="AM54" s="267"/>
      <c r="AN54" s="268">
        <f>AN52-AN53</f>
        <v>2665.5074044199996</v>
      </c>
      <c r="AO54" s="269"/>
      <c r="AP54" s="270">
        <f t="shared" si="70"/>
        <v>33.10685999999987</v>
      </c>
      <c r="AQ54" s="271">
        <f t="shared" si="71"/>
        <v>1.2576680273895911E-2</v>
      </c>
      <c r="AR54" s="272"/>
    </row>
    <row r="55" spans="1:44" ht="12" customHeight="1" x14ac:dyDescent="0.2">
      <c r="A55" s="37"/>
      <c r="B55" s="238"/>
      <c r="C55" s="239"/>
      <c r="D55" s="239"/>
      <c r="E55" s="239"/>
      <c r="F55" s="240"/>
      <c r="G55" s="280"/>
      <c r="H55" s="242"/>
      <c r="I55" s="244"/>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37"/>
      <c r="AL55" s="240"/>
      <c r="AM55" s="241"/>
      <c r="AN55" s="242"/>
      <c r="AO55" s="244"/>
      <c r="AP55" s="245"/>
      <c r="AQ55" s="246"/>
      <c r="AR55" s="247"/>
    </row>
    <row r="56" spans="1:44" ht="12" customHeight="1" x14ac:dyDescent="0.2">
      <c r="A56" s="37"/>
      <c r="B56" s="248" t="s">
        <v>257</v>
      </c>
      <c r="C56" s="139"/>
      <c r="D56" s="139"/>
      <c r="E56" s="139"/>
      <c r="F56" s="249"/>
      <c r="G56" s="293"/>
      <c r="H56" s="251">
        <f>SUM(H47:H48,H40,H41:H43)</f>
        <v>2568.0122299999998</v>
      </c>
      <c r="I56" s="286"/>
      <c r="J56" s="249"/>
      <c r="K56" s="250"/>
      <c r="L56" s="252">
        <f>SUM(L47:L48,L40,L41:L43)</f>
        <v>2657.2806</v>
      </c>
      <c r="M56" s="253"/>
      <c r="N56" s="252">
        <f t="shared" ref="N56:N60" si="72">L56-H56</f>
        <v>89.268370000000232</v>
      </c>
      <c r="O56" s="254">
        <f t="shared" ref="O56:O60" si="73">IF((H56)=0,"",(N56/H56))</f>
        <v>3.476166077293185E-2</v>
      </c>
      <c r="P56" s="37"/>
      <c r="Q56" s="249"/>
      <c r="R56" s="250"/>
      <c r="S56" s="252">
        <f>SUM(S47:S48,S40,S41:S43)</f>
        <v>2706.0305999999996</v>
      </c>
      <c r="T56" s="253"/>
      <c r="U56" s="252">
        <f t="shared" ref="U56:U60" si="74">S56-L56</f>
        <v>48.749999999999545</v>
      </c>
      <c r="V56" s="254">
        <f t="shared" ref="V56:V60" si="75">IF((L56)=0,"",(U56/L56))</f>
        <v>1.8345823169747127E-2</v>
      </c>
      <c r="W56" s="37"/>
      <c r="X56" s="249"/>
      <c r="Y56" s="250"/>
      <c r="Z56" s="252">
        <f>SUM(Z47:Z48,Z40,Z41:Z43)</f>
        <v>2748.8255799999997</v>
      </c>
      <c r="AA56" s="253"/>
      <c r="AB56" s="252">
        <f t="shared" ref="AB56:AB60" si="76">Z56-S56</f>
        <v>42.794980000000123</v>
      </c>
      <c r="AC56" s="254">
        <f t="shared" ref="AC56:AC60" si="77">IF((S56)=0,"",(AB56/S56))</f>
        <v>1.5814669649338087E-2</v>
      </c>
      <c r="AD56" s="37"/>
      <c r="AE56" s="249"/>
      <c r="AF56" s="250"/>
      <c r="AG56" s="252">
        <f>SUM(AG47:AG48,AG40,AG41:AG43)</f>
        <v>2786.6855799999994</v>
      </c>
      <c r="AH56" s="253"/>
      <c r="AI56" s="252">
        <f t="shared" ref="AI56:AI60" si="78">AG56-Z56</f>
        <v>37.859999999999673</v>
      </c>
      <c r="AJ56" s="254">
        <f t="shared" ref="AJ56:AJ60" si="79">IF((Z56)=0,"",(AI56/Z56))</f>
        <v>1.3773154715767625E-2</v>
      </c>
      <c r="AK56" s="37"/>
      <c r="AL56" s="249"/>
      <c r="AM56" s="250"/>
      <c r="AN56" s="252">
        <f>SUM(AN47:AN48,AN40,AN41:AN43)</f>
        <v>2819.8255799999997</v>
      </c>
      <c r="AO56" s="253"/>
      <c r="AP56" s="252">
        <f t="shared" ref="AP56:AP60" si="80">AN56-AG56</f>
        <v>33.140000000000327</v>
      </c>
      <c r="AQ56" s="254">
        <f t="shared" ref="AQ56:AQ60" si="81">IF((AG56)=0,"",(AP56/AG56))</f>
        <v>1.1892263783846162E-2</v>
      </c>
      <c r="AR56" s="255"/>
    </row>
    <row r="57" spans="1:44" ht="12" customHeight="1" x14ac:dyDescent="0.2">
      <c r="A57" s="37"/>
      <c r="B57" s="256" t="s">
        <v>254</v>
      </c>
      <c r="C57" s="139"/>
      <c r="D57" s="139"/>
      <c r="E57" s="139"/>
      <c r="F57" s="249">
        <v>0.13</v>
      </c>
      <c r="G57" s="293"/>
      <c r="H57" s="294">
        <f>H56*F57</f>
        <v>333.84158989999997</v>
      </c>
      <c r="I57" s="221"/>
      <c r="J57" s="249">
        <v>0.13</v>
      </c>
      <c r="K57" s="257"/>
      <c r="L57" s="205">
        <f>L56*J57</f>
        <v>345.44647800000001</v>
      </c>
      <c r="M57" s="38"/>
      <c r="N57" s="205">
        <f t="shared" si="72"/>
        <v>11.604888100000039</v>
      </c>
      <c r="O57" s="206">
        <f t="shared" si="73"/>
        <v>3.4761660772931878E-2</v>
      </c>
      <c r="P57" s="37"/>
      <c r="Q57" s="249">
        <v>0.13</v>
      </c>
      <c r="R57" s="257"/>
      <c r="S57" s="204">
        <f>S56*Q57</f>
        <v>351.78397799999993</v>
      </c>
      <c r="T57" s="38"/>
      <c r="U57" s="205">
        <f t="shared" si="74"/>
        <v>6.3374999999999204</v>
      </c>
      <c r="V57" s="206">
        <f t="shared" si="75"/>
        <v>1.8345823169747068E-2</v>
      </c>
      <c r="W57" s="37"/>
      <c r="X57" s="249">
        <v>0.13</v>
      </c>
      <c r="Y57" s="257"/>
      <c r="Z57" s="204">
        <f>Z56*X57</f>
        <v>357.34732539999999</v>
      </c>
      <c r="AA57" s="38"/>
      <c r="AB57" s="205">
        <f t="shared" si="76"/>
        <v>5.5633474000000547</v>
      </c>
      <c r="AC57" s="206">
        <f t="shared" si="77"/>
        <v>1.5814669649338198E-2</v>
      </c>
      <c r="AD57" s="37"/>
      <c r="AE57" s="249">
        <v>0.13</v>
      </c>
      <c r="AF57" s="257"/>
      <c r="AG57" s="205">
        <f>AG56*AE57</f>
        <v>362.26912539999995</v>
      </c>
      <c r="AH57" s="38"/>
      <c r="AI57" s="205">
        <f t="shared" si="78"/>
        <v>4.921799999999962</v>
      </c>
      <c r="AJ57" s="206">
        <f t="shared" si="79"/>
        <v>1.3773154715767637E-2</v>
      </c>
      <c r="AK57" s="37"/>
      <c r="AL57" s="249">
        <v>0.13</v>
      </c>
      <c r="AM57" s="257"/>
      <c r="AN57" s="204">
        <f>AN56*AL57</f>
        <v>366.57732539999995</v>
      </c>
      <c r="AO57" s="38"/>
      <c r="AP57" s="205">
        <f t="shared" si="80"/>
        <v>4.3081999999999994</v>
      </c>
      <c r="AQ57" s="206">
        <f t="shared" si="81"/>
        <v>1.189226378384604E-2</v>
      </c>
      <c r="AR57" s="207"/>
    </row>
    <row r="58" spans="1:44" ht="12" customHeight="1" x14ac:dyDescent="0.2">
      <c r="A58" s="37"/>
      <c r="B58" s="258" t="s">
        <v>312</v>
      </c>
      <c r="C58" s="139"/>
      <c r="D58" s="139"/>
      <c r="E58" s="139"/>
      <c r="F58" s="259"/>
      <c r="G58" s="38"/>
      <c r="H58" s="294">
        <f>H56+H57</f>
        <v>2901.8538199</v>
      </c>
      <c r="I58" s="221"/>
      <c r="J58" s="259"/>
      <c r="K58" s="221"/>
      <c r="L58" s="204">
        <f>L56+L57</f>
        <v>3002.7270779999999</v>
      </c>
      <c r="M58" s="38"/>
      <c r="N58" s="205">
        <f t="shared" si="72"/>
        <v>100.87325809999993</v>
      </c>
      <c r="O58" s="206">
        <f t="shared" si="73"/>
        <v>3.4761660772931732E-2</v>
      </c>
      <c r="P58" s="37"/>
      <c r="Q58" s="259"/>
      <c r="R58" s="221"/>
      <c r="S58" s="204">
        <f>S56+S57</f>
        <v>3057.8145779999995</v>
      </c>
      <c r="T58" s="38"/>
      <c r="U58" s="205">
        <f t="shared" si="74"/>
        <v>55.087499999999636</v>
      </c>
      <c r="V58" s="206">
        <f t="shared" si="75"/>
        <v>1.8345823169747175E-2</v>
      </c>
      <c r="W58" s="37"/>
      <c r="X58" s="259"/>
      <c r="Y58" s="221"/>
      <c r="Z58" s="204">
        <f>Z56+Z57</f>
        <v>3106.1729053999998</v>
      </c>
      <c r="AA58" s="38"/>
      <c r="AB58" s="205">
        <f t="shared" si="76"/>
        <v>48.358327400000235</v>
      </c>
      <c r="AC58" s="206">
        <f t="shared" si="77"/>
        <v>1.5814669649338118E-2</v>
      </c>
      <c r="AD58" s="37"/>
      <c r="AE58" s="259"/>
      <c r="AF58" s="221"/>
      <c r="AG58" s="204">
        <f>AG56+AG57</f>
        <v>3148.9547053999995</v>
      </c>
      <c r="AH58" s="38"/>
      <c r="AI58" s="205">
        <f t="shared" si="78"/>
        <v>42.781799999999748</v>
      </c>
      <c r="AJ58" s="206">
        <f t="shared" si="79"/>
        <v>1.3773154715767663E-2</v>
      </c>
      <c r="AK58" s="37"/>
      <c r="AL58" s="259"/>
      <c r="AM58" s="221"/>
      <c r="AN58" s="204">
        <f>AN56+AN57</f>
        <v>3186.4029053999998</v>
      </c>
      <c r="AO58" s="38"/>
      <c r="AP58" s="205">
        <f t="shared" si="80"/>
        <v>37.44820000000027</v>
      </c>
      <c r="AQ58" s="206">
        <f t="shared" si="81"/>
        <v>1.1892263783846129E-2</v>
      </c>
      <c r="AR58" s="207"/>
    </row>
    <row r="59" spans="1:44" ht="12" customHeight="1" x14ac:dyDescent="0.2">
      <c r="A59" s="37"/>
      <c r="B59" s="462" t="s">
        <v>211</v>
      </c>
      <c r="C59" s="441"/>
      <c r="D59" s="441"/>
      <c r="E59" s="139"/>
      <c r="F59" s="260">
        <f>F53</f>
        <v>0.13100000000000001</v>
      </c>
      <c r="G59" s="38"/>
      <c r="H59" s="296">
        <f>F59*H56</f>
        <v>336.40960213</v>
      </c>
      <c r="I59" s="221"/>
      <c r="J59" s="260">
        <f>J53</f>
        <v>0.13100000000000001</v>
      </c>
      <c r="K59" s="221"/>
      <c r="L59" s="261">
        <f>J59*L56</f>
        <v>348.10375860000005</v>
      </c>
      <c r="M59" s="38"/>
      <c r="N59" s="261">
        <f t="shared" si="72"/>
        <v>11.694156470000053</v>
      </c>
      <c r="O59" s="263">
        <f t="shared" si="73"/>
        <v>3.4761660772931913E-2</v>
      </c>
      <c r="P59" s="37"/>
      <c r="Q59" s="260">
        <f>Q53</f>
        <v>0.13100000000000001</v>
      </c>
      <c r="R59" s="221"/>
      <c r="S59" s="261">
        <f>Q59*S56</f>
        <v>354.49000859999995</v>
      </c>
      <c r="T59" s="38"/>
      <c r="U59" s="261">
        <f t="shared" si="74"/>
        <v>6.3862499999999045</v>
      </c>
      <c r="V59" s="263">
        <f t="shared" si="75"/>
        <v>1.8345823169747019E-2</v>
      </c>
      <c r="W59" s="37"/>
      <c r="X59" s="260">
        <f>X53</f>
        <v>0.13100000000000001</v>
      </c>
      <c r="Y59" s="221"/>
      <c r="Z59" s="261">
        <f>X59*Z56</f>
        <v>360.09615098</v>
      </c>
      <c r="AA59" s="38"/>
      <c r="AB59" s="261">
        <f t="shared" si="76"/>
        <v>5.6061423800000512</v>
      </c>
      <c r="AC59" s="263">
        <f t="shared" si="77"/>
        <v>1.5814669649338184E-2</v>
      </c>
      <c r="AD59" s="37"/>
      <c r="AE59" s="260">
        <f>AE53</f>
        <v>0.13100000000000001</v>
      </c>
      <c r="AF59" s="221"/>
      <c r="AG59" s="261">
        <f>AE59*AG56</f>
        <v>365.05581097999993</v>
      </c>
      <c r="AH59" s="38"/>
      <c r="AI59" s="261">
        <f t="shared" si="78"/>
        <v>4.9596599999999285</v>
      </c>
      <c r="AJ59" s="263">
        <f t="shared" si="79"/>
        <v>1.3773154715767543E-2</v>
      </c>
      <c r="AK59" s="37"/>
      <c r="AL59" s="260">
        <f>AL53</f>
        <v>0.13100000000000001</v>
      </c>
      <c r="AM59" s="221"/>
      <c r="AN59" s="261">
        <f>AL59*AN56</f>
        <v>369.39715097999999</v>
      </c>
      <c r="AO59" s="38"/>
      <c r="AP59" s="261">
        <f t="shared" si="80"/>
        <v>4.3413400000000593</v>
      </c>
      <c r="AQ59" s="263">
        <f t="shared" si="81"/>
        <v>1.1892263783846205E-2</v>
      </c>
      <c r="AR59" s="264"/>
    </row>
    <row r="60" spans="1:44" ht="13.5" customHeight="1" x14ac:dyDescent="0.2">
      <c r="A60" s="37"/>
      <c r="B60" s="464" t="s">
        <v>259</v>
      </c>
      <c r="C60" s="439"/>
      <c r="D60" s="440"/>
      <c r="E60" s="265"/>
      <c r="F60" s="273"/>
      <c r="G60" s="299"/>
      <c r="H60" s="300">
        <f>H58-H59</f>
        <v>2565.4442177699998</v>
      </c>
      <c r="I60" s="274"/>
      <c r="J60" s="273"/>
      <c r="K60" s="274"/>
      <c r="L60" s="275">
        <f>L58-L59</f>
        <v>2654.6233193999997</v>
      </c>
      <c r="M60" s="276"/>
      <c r="N60" s="277">
        <f t="shared" si="72"/>
        <v>89.179101629999877</v>
      </c>
      <c r="O60" s="278">
        <f t="shared" si="73"/>
        <v>3.4761660772931711E-2</v>
      </c>
      <c r="P60" s="37"/>
      <c r="Q60" s="273"/>
      <c r="R60" s="274"/>
      <c r="S60" s="275">
        <f>S58-S59</f>
        <v>2703.3245693999997</v>
      </c>
      <c r="T60" s="276"/>
      <c r="U60" s="277">
        <f t="shared" si="74"/>
        <v>48.701250000000073</v>
      </c>
      <c r="V60" s="278">
        <f t="shared" si="75"/>
        <v>1.8345823169747328E-2</v>
      </c>
      <c r="W60" s="37"/>
      <c r="X60" s="273"/>
      <c r="Y60" s="274"/>
      <c r="Z60" s="275">
        <f>Z58-Z59</f>
        <v>2746.0767544199998</v>
      </c>
      <c r="AA60" s="276"/>
      <c r="AB60" s="277">
        <f t="shared" si="76"/>
        <v>42.75218502000007</v>
      </c>
      <c r="AC60" s="278">
        <f t="shared" si="77"/>
        <v>1.5814669649338066E-2</v>
      </c>
      <c r="AD60" s="37"/>
      <c r="AE60" s="273"/>
      <c r="AF60" s="274"/>
      <c r="AG60" s="275">
        <f>AG58-AG59</f>
        <v>2783.8988944199996</v>
      </c>
      <c r="AH60" s="276"/>
      <c r="AI60" s="277">
        <f t="shared" si="78"/>
        <v>37.822139999999763</v>
      </c>
      <c r="AJ60" s="278">
        <f t="shared" si="79"/>
        <v>1.3773154715767658E-2</v>
      </c>
      <c r="AK60" s="37"/>
      <c r="AL60" s="273"/>
      <c r="AM60" s="274"/>
      <c r="AN60" s="275">
        <f>AN58-AN59</f>
        <v>2817.0057544199999</v>
      </c>
      <c r="AO60" s="276"/>
      <c r="AP60" s="277">
        <f t="shared" si="80"/>
        <v>33.106860000000324</v>
      </c>
      <c r="AQ60" s="278">
        <f t="shared" si="81"/>
        <v>1.189226378384616E-2</v>
      </c>
      <c r="AR60" s="272"/>
    </row>
    <row r="61" spans="1:44" ht="12" customHeight="1" x14ac:dyDescent="0.2">
      <c r="A61" s="37"/>
      <c r="B61" s="238"/>
      <c r="C61" s="239"/>
      <c r="D61" s="239"/>
      <c r="E61" s="239"/>
      <c r="F61" s="279"/>
      <c r="G61" s="244"/>
      <c r="H61" s="301"/>
      <c r="I61" s="280"/>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37"/>
      <c r="AL61" s="279"/>
      <c r="AM61" s="280"/>
      <c r="AN61" s="245"/>
      <c r="AO61" s="244"/>
      <c r="AP61" s="281"/>
      <c r="AQ61" s="246"/>
      <c r="AR61" s="247"/>
    </row>
    <row r="62" spans="1:44" ht="12" customHeight="1" x14ac:dyDescent="0.2">
      <c r="A62" s="37"/>
      <c r="B62" s="37"/>
      <c r="C62" s="37"/>
      <c r="D62" s="37"/>
      <c r="E62" s="37"/>
      <c r="F62" s="37"/>
      <c r="G62" s="37"/>
      <c r="H62" s="37"/>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c r="AR62" s="37"/>
    </row>
    <row r="63" spans="1:44" ht="12"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c r="AR63" s="37"/>
    </row>
    <row r="64" spans="1:44" ht="12"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row>
    <row r="65" spans="1:44" ht="12" customHeight="1" x14ac:dyDescent="0.2">
      <c r="A65" s="37" t="s">
        <v>265</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2" customHeight="1" x14ac:dyDescent="0.2">
      <c r="A67" s="37" t="s">
        <v>266</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 customHeight="1" x14ac:dyDescent="0.2">
      <c r="A68" s="37" t="s">
        <v>267</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 customHeight="1" x14ac:dyDescent="0.2">
      <c r="A69" s="37" t="s">
        <v>268</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 customHeight="1" x14ac:dyDescent="0.2">
      <c r="A70" s="37" t="s">
        <v>269</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 customHeight="1" x14ac:dyDescent="0.2">
      <c r="A71" s="37" t="s">
        <v>270</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 customHeight="1" x14ac:dyDescent="0.2">
      <c r="A73" s="284"/>
      <c r="B73" s="37" t="s">
        <v>271</v>
      </c>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 customHeight="1" x14ac:dyDescent="0.2">
      <c r="A75" s="37"/>
      <c r="B75" s="37" t="s">
        <v>272</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row>
    <row r="192" spans="1:44"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5.75" customHeight="1" x14ac:dyDescent="0.2"/>
    <row r="277" spans="1:43" ht="15.75" customHeight="1" x14ac:dyDescent="0.2"/>
    <row r="278" spans="1:43" ht="15.75" customHeight="1" x14ac:dyDescent="0.2"/>
    <row r="279" spans="1:43" ht="15.75" customHeight="1" x14ac:dyDescent="0.2"/>
    <row r="280" spans="1:43" ht="15.75" customHeight="1" x14ac:dyDescent="0.2"/>
    <row r="281" spans="1:43" ht="15.75" customHeight="1" x14ac:dyDescent="0.2"/>
    <row r="282" spans="1:43" ht="15.75" customHeight="1" x14ac:dyDescent="0.2"/>
    <row r="283" spans="1:43" ht="15.75" customHeight="1" x14ac:dyDescent="0.2"/>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700-000000000000}">
      <formula1>"TOU,non-TOU"</formula1>
    </dataValidation>
    <dataValidation type="list" allowBlank="1" showErrorMessage="1" sqref="E15:E28 E30:E36 E38:E39 E41:E49 E55 E61" xr:uid="{00000000-0002-0000-1700-000001000000}">
      <formula1>#REF!</formula1>
    </dataValidation>
    <dataValidation type="list" allowBlank="1" showInputMessage="1" showErrorMessage="1" prompt="Select Charge Unit - monthly, per kWh, per kW" sqref="D15:D28 D30:D36 D38:D39 D41:D49 D55 D61" xr:uid="{00000000-0002-0000-1700-000002000000}">
      <formula1>"Monthly,per kWh,per kW"</formula1>
    </dataValidation>
  </dataValidations>
  <pageMargins left="0.74803149606299213" right="0.74803149606299213" top="0.98425196850393704" bottom="0.98425196850393704"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3.7109375" customWidth="1"/>
    <col min="4" max="4" width="11.42578125" customWidth="1"/>
    <col min="5" max="5" width="1.42578125" customWidth="1"/>
    <col min="6" max="6" width="9.42578125" customWidth="1"/>
    <col min="7" max="7" width="8" customWidth="1"/>
    <col min="8" max="8" width="10.28515625" customWidth="1"/>
    <col min="9" max="9" width="0.42578125" customWidth="1"/>
    <col min="10" max="10" width="10.7109375" customWidth="1"/>
    <col min="11" max="11" width="8" customWidth="1"/>
    <col min="12" max="12" width="10.28515625" customWidth="1"/>
    <col min="13" max="13" width="0.42578125" customWidth="1"/>
    <col min="14" max="14" width="9.42578125" customWidth="1"/>
    <col min="15" max="15" width="10" customWidth="1"/>
    <col min="16" max="16" width="0.42578125" customWidth="1"/>
    <col min="17" max="17" width="8.7109375" customWidth="1"/>
    <col min="18" max="18" width="8" customWidth="1"/>
    <col min="19" max="19" width="10.28515625" customWidth="1"/>
    <col min="20" max="20" width="0.42578125" customWidth="1"/>
    <col min="21" max="21" width="9.42578125" customWidth="1"/>
    <col min="22" max="22" width="10" customWidth="1"/>
    <col min="23" max="23" width="2" customWidth="1"/>
    <col min="24" max="24" width="8.7109375" customWidth="1"/>
    <col min="25" max="25" width="8" customWidth="1"/>
    <col min="26" max="26" width="10.28515625" customWidth="1"/>
    <col min="27" max="27" width="0.42578125" customWidth="1"/>
    <col min="28" max="28" width="9.42578125" customWidth="1"/>
    <col min="29" max="29" width="10" customWidth="1"/>
    <col min="30" max="30" width="2.140625" customWidth="1"/>
    <col min="31" max="31" width="9.7109375" customWidth="1"/>
    <col min="32" max="32" width="8" customWidth="1"/>
    <col min="33" max="33" width="10.28515625" customWidth="1"/>
    <col min="34" max="34" width="0.42578125" customWidth="1"/>
    <col min="35" max="35" width="9.42578125" customWidth="1"/>
    <col min="36" max="36" width="10" customWidth="1"/>
    <col min="37" max="37" width="2.42578125" customWidth="1"/>
    <col min="38" max="38" width="9.7109375" customWidth="1"/>
    <col min="39" max="39" width="8" customWidth="1"/>
    <col min="40" max="40" width="10.28515625" customWidth="1"/>
    <col min="41" max="41" width="1.28515625" customWidth="1"/>
    <col min="42" max="42" width="9.42578125" customWidth="1"/>
    <col min="43" max="43" width="10" customWidth="1"/>
    <col min="44" max="44" width="1.28515625" customWidth="1"/>
    <col min="45" max="46" width="12.42578125" customWidth="1"/>
  </cols>
  <sheetData>
    <row r="1" spans="1:46" ht="12" customHeight="1" x14ac:dyDescent="0.2">
      <c r="A1" s="37"/>
      <c r="B1" s="37"/>
      <c r="C1" s="37"/>
      <c r="D1" s="37"/>
      <c r="E1" s="37"/>
      <c r="F1" s="37"/>
      <c r="G1" s="37"/>
      <c r="H1" s="37"/>
      <c r="I1" s="37"/>
      <c r="J1" s="37"/>
      <c r="K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row>
    <row r="2" spans="1:46" ht="12" customHeight="1" x14ac:dyDescent="0.25">
      <c r="A2" s="37"/>
      <c r="B2" s="37"/>
      <c r="C2" s="183"/>
      <c r="D2" s="183"/>
      <c r="E2" s="183"/>
      <c r="F2" s="183" t="s">
        <v>229</v>
      </c>
      <c r="G2" s="183"/>
      <c r="H2" s="183"/>
      <c r="I2" s="183"/>
      <c r="J2" s="183"/>
      <c r="K2" s="183"/>
      <c r="L2" s="183"/>
      <c r="M2" s="183"/>
      <c r="N2" s="183"/>
      <c r="O2" s="18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row>
    <row r="3" spans="1:46" ht="12"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6" ht="12"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6" ht="12"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6" ht="12" customHeight="1" x14ac:dyDescent="0.2">
      <c r="A6" s="37"/>
      <c r="B6" s="138" t="s">
        <v>232</v>
      </c>
      <c r="C6" s="37"/>
      <c r="D6" s="309" t="s">
        <v>159</v>
      </c>
      <c r="E6" s="310"/>
      <c r="F6" s="310"/>
      <c r="G6" s="310"/>
      <c r="H6" s="310"/>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row>
    <row r="7" spans="1:46"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6" ht="12" customHeight="1" x14ac:dyDescent="0.25">
      <c r="A8" s="37"/>
      <c r="B8" s="138" t="s">
        <v>233</v>
      </c>
      <c r="C8" s="3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6" ht="12" customHeight="1" x14ac:dyDescent="0.25">
      <c r="A9" s="37"/>
      <c r="B9" s="187"/>
      <c r="C9" s="37"/>
      <c r="D9" s="125" t="s">
        <v>235</v>
      </c>
      <c r="E9" s="125"/>
      <c r="F9" s="190">
        <f>51000*1</f>
        <v>51000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6" ht="12" customHeight="1" x14ac:dyDescent="0.2">
      <c r="A10" s="37"/>
      <c r="B10" s="37"/>
      <c r="C10" s="37"/>
      <c r="D10" s="37"/>
      <c r="E10" s="37"/>
      <c r="F10" s="190">
        <v>100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6" ht="12" customHeight="1" x14ac:dyDescent="0.2">
      <c r="A11" s="37"/>
      <c r="B11" s="37"/>
      <c r="C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6" ht="12"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6" ht="12"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6" ht="12"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6" ht="12" customHeight="1" x14ac:dyDescent="0.2">
      <c r="A15" s="37"/>
      <c r="B15" s="139" t="s">
        <v>156</v>
      </c>
      <c r="C15" s="199" t="str">
        <f t="shared" ref="C15:C28" si="0">D$6&amp;"."&amp;B15</f>
        <v>General Service 50 to 1,499 KW.Monthly Service Charge</v>
      </c>
      <c r="D15" s="200" t="s">
        <v>244</v>
      </c>
      <c r="E15" s="139"/>
      <c r="F15" s="201">
        <f>VLOOKUP($C15,'Proposed Rates'!$B:$J,F$11,FALSE)</f>
        <v>200</v>
      </c>
      <c r="G15" s="219">
        <f t="shared" ref="G15:G28" si="1">IF($D15="Monthly",1,IF($D15="per KW",$F$10,IF($D15="per kWh",$F$9,0)))</f>
        <v>1</v>
      </c>
      <c r="H15" s="204">
        <f t="shared" ref="H15:H28" si="2">G15*F15</f>
        <v>200</v>
      </c>
      <c r="I15" s="38"/>
      <c r="J15" s="201">
        <f>VLOOKUP($C15,'Proposed Rates'!$B:$J,J$11,FALSE)</f>
        <v>200</v>
      </c>
      <c r="K15" s="219">
        <f t="shared" ref="K15:K28" si="3">IF($D15="Monthly",1,IF($D15="per KW",$F$10,IF($D15="per kWh",$F$9,0)))</f>
        <v>1</v>
      </c>
      <c r="L15" s="204">
        <f t="shared" ref="L15:L28" si="4">K15*J15</f>
        <v>200</v>
      </c>
      <c r="M15" s="38"/>
      <c r="N15" s="205">
        <f t="shared" ref="N15:N46" si="5">L15-H15</f>
        <v>0</v>
      </c>
      <c r="O15" s="206">
        <f t="shared" ref="O15:O46" si="6">IF((H15)=0,"",(N15/H15))</f>
        <v>0</v>
      </c>
      <c r="P15" s="37"/>
      <c r="Q15" s="201">
        <f>VLOOKUP($C15,'Proposed Rates'!$B:$J,Q$11,FALSE)</f>
        <v>200</v>
      </c>
      <c r="R15" s="219">
        <f t="shared" ref="R15:R28" si="7">IF($D15="Monthly",1,IF($D15="per KW",$F$10,IF($D15="per kWh",$F$9,0)))</f>
        <v>1</v>
      </c>
      <c r="S15" s="204">
        <f t="shared" ref="S15:S28" si="8">R15*Q15</f>
        <v>200</v>
      </c>
      <c r="T15" s="38"/>
      <c r="U15" s="205">
        <f t="shared" ref="U15:U46" si="9">S15-L15</f>
        <v>0</v>
      </c>
      <c r="V15" s="206">
        <f t="shared" ref="V15:V46" si="10">IF((L15)=0,"",(U15/L15))</f>
        <v>0</v>
      </c>
      <c r="W15" s="37"/>
      <c r="X15" s="201">
        <f>VLOOKUP($C15,'Proposed Rates'!$B:$J,X$11,FALSE)</f>
        <v>200</v>
      </c>
      <c r="Y15" s="219">
        <f t="shared" ref="Y15:Y28" si="11">IF($D15="Monthly",1,IF($D15="per KW",$F$10,IF($D15="per kWh",$F$9,0)))</f>
        <v>1</v>
      </c>
      <c r="Z15" s="204">
        <f t="shared" ref="Z15:Z28" si="12">Y15*X15</f>
        <v>200</v>
      </c>
      <c r="AA15" s="38"/>
      <c r="AB15" s="205">
        <f t="shared" ref="AB15:AB46" si="13">Z15-S15</f>
        <v>0</v>
      </c>
      <c r="AC15" s="206">
        <f t="shared" ref="AC15:AC46" si="14">IF((S15)=0,"",(AB15/S15))</f>
        <v>0</v>
      </c>
      <c r="AD15" s="37"/>
      <c r="AE15" s="201">
        <f>VLOOKUP($C15,'Proposed Rates'!$B:$J,AE$11,FALSE)</f>
        <v>200</v>
      </c>
      <c r="AF15" s="219">
        <f t="shared" ref="AF15:AF28" si="15">IF($D15="Monthly",1,IF($D15="per KW",$F$10,IF($D15="per kWh",$F$9,0)))</f>
        <v>1</v>
      </c>
      <c r="AG15" s="204">
        <f t="shared" ref="AG15:AG28" si="16">AF15*AE15</f>
        <v>200</v>
      </c>
      <c r="AH15" s="38"/>
      <c r="AI15" s="205">
        <f t="shared" ref="AI15:AI46" si="17">AG15-Z15</f>
        <v>0</v>
      </c>
      <c r="AJ15" s="206">
        <f t="shared" ref="AJ15:AJ46" si="18">IF((Z15)=0,"",(AI15/Z15))</f>
        <v>0</v>
      </c>
      <c r="AK15" s="37"/>
      <c r="AL15" s="201">
        <f>VLOOKUP($C15,'Proposed Rates'!$B:$J,AL$11,FALSE)</f>
        <v>200</v>
      </c>
      <c r="AM15" s="219">
        <f t="shared" ref="AM15:AM28" si="19">IF($D15="Monthly",1,IF($D15="per KW",$F$10,IF($D15="per kWh",$F$9,0)))</f>
        <v>1</v>
      </c>
      <c r="AN15" s="204">
        <f t="shared" ref="AN15:AN28" si="20">AM15*AL15</f>
        <v>200</v>
      </c>
      <c r="AO15" s="38"/>
      <c r="AP15" s="205">
        <f t="shared" ref="AP15:AP46" si="21">AN15-AG15</f>
        <v>0</v>
      </c>
      <c r="AQ15" s="206">
        <f t="shared" ref="AQ15:AQ46" si="22">IF((AG15)=0,"",(AP15/AG15))</f>
        <v>0</v>
      </c>
      <c r="AR15" s="207"/>
    </row>
    <row r="16" spans="1:46" ht="12" customHeight="1" x14ac:dyDescent="0.2">
      <c r="A16" s="37"/>
      <c r="B16" s="139" t="s">
        <v>245</v>
      </c>
      <c r="C16" s="199" t="str">
        <f t="shared" si="0"/>
        <v>General Service 50 to 1,499 KW.Smart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row>
    <row r="17" spans="1:44" ht="12" customHeight="1" x14ac:dyDescent="0.2">
      <c r="A17" s="37"/>
      <c r="B17" s="208" t="str">
        <f>'Proposed Rates'!C115</f>
        <v>Rate Rider Calculation for PILs</v>
      </c>
      <c r="C17" s="199" t="str">
        <f t="shared" si="0"/>
        <v>General Service 50 to 1,499 KW.Rate Rider Calculation for PILs</v>
      </c>
      <c r="D17" s="200" t="s">
        <v>315</v>
      </c>
      <c r="E17" s="139"/>
      <c r="F17" s="201">
        <f>IFERROR(VLOOKUP($C17,'Proposed Rates'!$B:$J,F$11,FALSE),0)</f>
        <v>0</v>
      </c>
      <c r="G17" s="219">
        <f t="shared" si="1"/>
        <v>100</v>
      </c>
      <c r="H17" s="204">
        <f t="shared" si="2"/>
        <v>0</v>
      </c>
      <c r="I17" s="38"/>
      <c r="J17" s="201">
        <f>IFERROR(VLOOKUP($C17,'Proposed Rates'!$B:$J,J$11,FALSE),0)</f>
        <v>0</v>
      </c>
      <c r="K17" s="219">
        <f t="shared" si="3"/>
        <v>100</v>
      </c>
      <c r="L17" s="204">
        <f t="shared" si="4"/>
        <v>0</v>
      </c>
      <c r="M17" s="38"/>
      <c r="N17" s="205">
        <f t="shared" si="5"/>
        <v>0</v>
      </c>
      <c r="O17" s="206" t="str">
        <f t="shared" si="6"/>
        <v/>
      </c>
      <c r="P17" s="37"/>
      <c r="Q17" s="201">
        <f>IFERROR(VLOOKUP($C17,'Proposed Rates'!$B:$J,Q$11,FALSE),0)</f>
        <v>0</v>
      </c>
      <c r="R17" s="219">
        <f t="shared" si="7"/>
        <v>100</v>
      </c>
      <c r="S17" s="204">
        <f t="shared" si="8"/>
        <v>0</v>
      </c>
      <c r="T17" s="38"/>
      <c r="U17" s="205">
        <f t="shared" si="9"/>
        <v>0</v>
      </c>
      <c r="V17" s="206" t="str">
        <f t="shared" si="10"/>
        <v/>
      </c>
      <c r="W17" s="37"/>
      <c r="X17" s="201">
        <f>IFERROR(VLOOKUP($C17,'Proposed Rates'!$B:$J,X$11,FALSE),0)</f>
        <v>0</v>
      </c>
      <c r="Y17" s="219">
        <f t="shared" si="11"/>
        <v>100</v>
      </c>
      <c r="Z17" s="204">
        <f t="shared" si="12"/>
        <v>0</v>
      </c>
      <c r="AA17" s="38"/>
      <c r="AB17" s="205">
        <f t="shared" si="13"/>
        <v>0</v>
      </c>
      <c r="AC17" s="206" t="str">
        <f t="shared" si="14"/>
        <v/>
      </c>
      <c r="AD17" s="37"/>
      <c r="AE17" s="201">
        <f>IFERROR(VLOOKUP($C17,'Proposed Rates'!$B:$J,AE$11,FALSE),0)</f>
        <v>0</v>
      </c>
      <c r="AF17" s="219">
        <f t="shared" si="15"/>
        <v>100</v>
      </c>
      <c r="AG17" s="204">
        <f t="shared" si="16"/>
        <v>0</v>
      </c>
      <c r="AH17" s="38"/>
      <c r="AI17" s="205">
        <f t="shared" si="17"/>
        <v>0</v>
      </c>
      <c r="AJ17" s="206" t="str">
        <f t="shared" si="18"/>
        <v/>
      </c>
      <c r="AK17" s="37"/>
      <c r="AL17" s="201">
        <f>IFERROR(VLOOKUP($C17,'Proposed Rates'!$B:$J,AL$11,FALSE),0)</f>
        <v>0</v>
      </c>
      <c r="AM17" s="219">
        <f t="shared" si="19"/>
        <v>100</v>
      </c>
      <c r="AN17" s="204">
        <f t="shared" si="20"/>
        <v>0</v>
      </c>
      <c r="AO17" s="38"/>
      <c r="AP17" s="205">
        <f t="shared" si="21"/>
        <v>0</v>
      </c>
      <c r="AQ17" s="206" t="str">
        <f t="shared" si="22"/>
        <v/>
      </c>
      <c r="AR17" s="207"/>
    </row>
    <row r="18" spans="1:44" ht="12" customHeight="1" x14ac:dyDescent="0.2">
      <c r="A18" s="37"/>
      <c r="B18" s="208" t="str">
        <f>'Proposed Rates'!C128</f>
        <v>Rate Rider Calculation for Generic</v>
      </c>
      <c r="C18" s="199" t="str">
        <f t="shared" si="0"/>
        <v>General Service 50 to 1,499 KW.Rate Rider Calculation for Generic</v>
      </c>
      <c r="D18" s="200" t="s">
        <v>315</v>
      </c>
      <c r="E18" s="139"/>
      <c r="F18" s="201">
        <f>IFERROR(VLOOKUP($C18,'Proposed Rates'!$B:$J,F$11,FALSE),0)</f>
        <v>0</v>
      </c>
      <c r="G18" s="219">
        <f t="shared" si="1"/>
        <v>100</v>
      </c>
      <c r="H18" s="204">
        <f t="shared" si="2"/>
        <v>0</v>
      </c>
      <c r="I18" s="38"/>
      <c r="J18" s="201">
        <f>IFERROR(VLOOKUP($C18,'Proposed Rates'!$B:$J,J$11,FALSE),0)</f>
        <v>0</v>
      </c>
      <c r="K18" s="219">
        <f t="shared" si="3"/>
        <v>100</v>
      </c>
      <c r="L18" s="204">
        <f t="shared" si="4"/>
        <v>0</v>
      </c>
      <c r="M18" s="38"/>
      <c r="N18" s="205">
        <f t="shared" si="5"/>
        <v>0</v>
      </c>
      <c r="O18" s="206" t="str">
        <f t="shared" si="6"/>
        <v/>
      </c>
      <c r="P18" s="37"/>
      <c r="Q18" s="201">
        <f>IFERROR(VLOOKUP($C18,'Proposed Rates'!$B:$J,Q$11,FALSE),0)</f>
        <v>0</v>
      </c>
      <c r="R18" s="219">
        <f t="shared" si="7"/>
        <v>100</v>
      </c>
      <c r="S18" s="204">
        <f t="shared" si="8"/>
        <v>0</v>
      </c>
      <c r="T18" s="38"/>
      <c r="U18" s="205">
        <f t="shared" si="9"/>
        <v>0</v>
      </c>
      <c r="V18" s="206" t="str">
        <f t="shared" si="10"/>
        <v/>
      </c>
      <c r="W18" s="37"/>
      <c r="X18" s="201">
        <f>IFERROR(VLOOKUP($C18,'Proposed Rates'!$B:$J,X$11,FALSE),0)</f>
        <v>0</v>
      </c>
      <c r="Y18" s="219">
        <f t="shared" si="11"/>
        <v>100</v>
      </c>
      <c r="Z18" s="204">
        <f t="shared" si="12"/>
        <v>0</v>
      </c>
      <c r="AA18" s="38"/>
      <c r="AB18" s="205">
        <f t="shared" si="13"/>
        <v>0</v>
      </c>
      <c r="AC18" s="206" t="str">
        <f t="shared" si="14"/>
        <v/>
      </c>
      <c r="AD18" s="37"/>
      <c r="AE18" s="201">
        <f>IFERROR(VLOOKUP($C18,'Proposed Rates'!$B:$J,AE$11,FALSE),0)</f>
        <v>0</v>
      </c>
      <c r="AF18" s="219">
        <f t="shared" si="15"/>
        <v>100</v>
      </c>
      <c r="AG18" s="204">
        <f t="shared" si="16"/>
        <v>0</v>
      </c>
      <c r="AH18" s="38"/>
      <c r="AI18" s="205">
        <f t="shared" si="17"/>
        <v>0</v>
      </c>
      <c r="AJ18" s="206" t="str">
        <f t="shared" si="18"/>
        <v/>
      </c>
      <c r="AK18" s="37"/>
      <c r="AL18" s="201">
        <f>IFERROR(VLOOKUP($C18,'Proposed Rates'!$B:$J,AL$11,FALSE),0)</f>
        <v>0</v>
      </c>
      <c r="AM18" s="219">
        <f t="shared" si="19"/>
        <v>100</v>
      </c>
      <c r="AN18" s="204">
        <f t="shared" si="20"/>
        <v>0</v>
      </c>
      <c r="AO18" s="38"/>
      <c r="AP18" s="205">
        <f t="shared" si="21"/>
        <v>0</v>
      </c>
      <c r="AQ18" s="206" t="str">
        <f t="shared" si="22"/>
        <v/>
      </c>
      <c r="AR18" s="207"/>
    </row>
    <row r="19" spans="1:44" ht="12" customHeight="1" x14ac:dyDescent="0.2">
      <c r="A19" s="37"/>
      <c r="B19" s="139" t="s">
        <v>54</v>
      </c>
      <c r="C19" s="199" t="str">
        <f t="shared" si="0"/>
        <v>General Service 50 to 1,499 KW.Distribution Volumetric Rate</v>
      </c>
      <c r="D19" s="200" t="s">
        <v>315</v>
      </c>
      <c r="E19" s="139"/>
      <c r="F19" s="218">
        <f>IFERROR(VLOOKUP($C19,'Proposed Rates'!$B:$J,F$11,FALSE),0)</f>
        <v>6.5552999999999999</v>
      </c>
      <c r="G19" s="219">
        <f t="shared" si="1"/>
        <v>100</v>
      </c>
      <c r="H19" s="204">
        <f t="shared" si="2"/>
        <v>655.53</v>
      </c>
      <c r="I19" s="38"/>
      <c r="J19" s="218">
        <f>IFERROR(VLOOKUP($C19,'Proposed Rates'!$B:$J,J$11,FALSE),0)</f>
        <v>8.0853999999999999</v>
      </c>
      <c r="K19" s="219">
        <f t="shared" si="3"/>
        <v>100</v>
      </c>
      <c r="L19" s="204">
        <f t="shared" si="4"/>
        <v>808.54</v>
      </c>
      <c r="M19" s="38"/>
      <c r="N19" s="205">
        <f t="shared" si="5"/>
        <v>153.01</v>
      </c>
      <c r="O19" s="206">
        <f t="shared" si="6"/>
        <v>0.23341418394276386</v>
      </c>
      <c r="P19" s="37"/>
      <c r="Q19" s="218">
        <f>IFERROR(VLOOKUP($C19,'Proposed Rates'!$B:$J,Q$11,FALSE),0)</f>
        <v>8.8107000000000006</v>
      </c>
      <c r="R19" s="219">
        <f t="shared" si="7"/>
        <v>100</v>
      </c>
      <c r="S19" s="204">
        <f t="shared" si="8"/>
        <v>881.07</v>
      </c>
      <c r="T19" s="38"/>
      <c r="U19" s="205">
        <f t="shared" si="9"/>
        <v>72.530000000000086</v>
      </c>
      <c r="V19" s="206">
        <f t="shared" si="10"/>
        <v>8.9704900190466882E-2</v>
      </c>
      <c r="W19" s="37"/>
      <c r="X19" s="218">
        <f>IFERROR(VLOOKUP($C19,'Proposed Rates'!$B:$J,X$11,FALSE),0)</f>
        <v>9.5496999999999996</v>
      </c>
      <c r="Y19" s="219">
        <f t="shared" si="11"/>
        <v>100</v>
      </c>
      <c r="Z19" s="204">
        <f t="shared" si="12"/>
        <v>954.96999999999991</v>
      </c>
      <c r="AA19" s="38"/>
      <c r="AB19" s="205">
        <f t="shared" si="13"/>
        <v>73.899999999999864</v>
      </c>
      <c r="AC19" s="206">
        <f t="shared" si="14"/>
        <v>8.3875288002088211E-2</v>
      </c>
      <c r="AD19" s="37"/>
      <c r="AE19" s="218">
        <f>IFERROR(VLOOKUP($C19,'Proposed Rates'!$B:$J,AE$11,FALSE),0)</f>
        <v>10.1577</v>
      </c>
      <c r="AF19" s="219">
        <f t="shared" si="15"/>
        <v>100</v>
      </c>
      <c r="AG19" s="204">
        <f t="shared" si="16"/>
        <v>1015.77</v>
      </c>
      <c r="AH19" s="38"/>
      <c r="AI19" s="205">
        <f t="shared" si="17"/>
        <v>60.800000000000068</v>
      </c>
      <c r="AJ19" s="206">
        <f t="shared" si="18"/>
        <v>6.3666921473973084E-2</v>
      </c>
      <c r="AK19" s="37"/>
      <c r="AL19" s="218">
        <f>IFERROR(VLOOKUP($C19,'Proposed Rates'!$B:$J,AL$11,FALSE),0)</f>
        <v>10.7699</v>
      </c>
      <c r="AM19" s="219">
        <f t="shared" si="19"/>
        <v>100</v>
      </c>
      <c r="AN19" s="204">
        <f t="shared" si="20"/>
        <v>1076.99</v>
      </c>
      <c r="AO19" s="38"/>
      <c r="AP19" s="205">
        <f t="shared" si="21"/>
        <v>61.220000000000027</v>
      </c>
      <c r="AQ19" s="206">
        <f t="shared" si="22"/>
        <v>6.0269549208974503E-2</v>
      </c>
      <c r="AR19" s="207"/>
    </row>
    <row r="20" spans="1:44" ht="12" customHeight="1" x14ac:dyDescent="0.2">
      <c r="A20" s="37"/>
      <c r="B20" s="139" t="s">
        <v>247</v>
      </c>
      <c r="C20" s="199" t="str">
        <f t="shared" si="0"/>
        <v>General Service 50 to 1,499 KW.Smart Meter Disposition Rider</v>
      </c>
      <c r="D20" s="200" t="s">
        <v>246</v>
      </c>
      <c r="E20" s="139"/>
      <c r="F20" s="201">
        <f>IFERROR(VLOOKUP($C20,'Proposed Rates'!$B:$J,F$11,FALSE),0)</f>
        <v>0</v>
      </c>
      <c r="G20" s="219">
        <f t="shared" si="1"/>
        <v>51000</v>
      </c>
      <c r="H20" s="204">
        <f t="shared" si="2"/>
        <v>0</v>
      </c>
      <c r="I20" s="38"/>
      <c r="J20" s="201">
        <f>IFERROR(VLOOKUP($C20,'Proposed Rates'!$B:$J,J$11,FALSE),0)</f>
        <v>0</v>
      </c>
      <c r="K20" s="219">
        <f t="shared" si="3"/>
        <v>51000</v>
      </c>
      <c r="L20" s="204">
        <f t="shared" si="4"/>
        <v>0</v>
      </c>
      <c r="M20" s="38"/>
      <c r="N20" s="205">
        <f t="shared" si="5"/>
        <v>0</v>
      </c>
      <c r="O20" s="206" t="str">
        <f t="shared" si="6"/>
        <v/>
      </c>
      <c r="P20" s="37"/>
      <c r="Q20" s="201">
        <f>IFERROR(VLOOKUP($C20,'Proposed Rates'!$B:$J,Q$11,FALSE),0)</f>
        <v>0</v>
      </c>
      <c r="R20" s="219">
        <f t="shared" si="7"/>
        <v>51000</v>
      </c>
      <c r="S20" s="204">
        <f t="shared" si="8"/>
        <v>0</v>
      </c>
      <c r="T20" s="38"/>
      <c r="U20" s="205">
        <f t="shared" si="9"/>
        <v>0</v>
      </c>
      <c r="V20" s="206" t="str">
        <f t="shared" si="10"/>
        <v/>
      </c>
      <c r="W20" s="37"/>
      <c r="X20" s="201">
        <f>IFERROR(VLOOKUP($C20,'Proposed Rates'!$B:$J,X$11,FALSE),0)</f>
        <v>0</v>
      </c>
      <c r="Y20" s="219">
        <f t="shared" si="11"/>
        <v>51000</v>
      </c>
      <c r="Z20" s="204">
        <f t="shared" si="12"/>
        <v>0</v>
      </c>
      <c r="AA20" s="38"/>
      <c r="AB20" s="205">
        <f t="shared" si="13"/>
        <v>0</v>
      </c>
      <c r="AC20" s="206" t="str">
        <f t="shared" si="14"/>
        <v/>
      </c>
      <c r="AD20" s="37"/>
      <c r="AE20" s="201">
        <f>IFERROR(VLOOKUP($C20,'Proposed Rates'!$B:$J,AE$11,FALSE),0)</f>
        <v>0</v>
      </c>
      <c r="AF20" s="219">
        <f t="shared" si="15"/>
        <v>51000</v>
      </c>
      <c r="AG20" s="204">
        <f t="shared" si="16"/>
        <v>0</v>
      </c>
      <c r="AH20" s="38"/>
      <c r="AI20" s="205">
        <f t="shared" si="17"/>
        <v>0</v>
      </c>
      <c r="AJ20" s="206" t="str">
        <f t="shared" si="18"/>
        <v/>
      </c>
      <c r="AK20" s="37"/>
      <c r="AL20" s="201">
        <f>IFERROR(VLOOKUP($C20,'Proposed Rates'!$B:$J,AL$11,FALSE),0)</f>
        <v>0</v>
      </c>
      <c r="AM20" s="219">
        <f t="shared" si="19"/>
        <v>51000</v>
      </c>
      <c r="AN20" s="204">
        <f t="shared" si="20"/>
        <v>0</v>
      </c>
      <c r="AO20" s="38"/>
      <c r="AP20" s="205">
        <f t="shared" si="21"/>
        <v>0</v>
      </c>
      <c r="AQ20" s="206" t="str">
        <f t="shared" si="22"/>
        <v/>
      </c>
      <c r="AR20" s="207"/>
    </row>
    <row r="21" spans="1:44" ht="12" customHeight="1" x14ac:dyDescent="0.2">
      <c r="A21" s="37"/>
      <c r="B21" s="139" t="s">
        <v>179</v>
      </c>
      <c r="C21" s="199" t="str">
        <f t="shared" si="0"/>
        <v>General Service 50 to 1,499 KW.LRAM Rate Rider</v>
      </c>
      <c r="D21" s="200" t="s">
        <v>315</v>
      </c>
      <c r="E21" s="139"/>
      <c r="F21" s="218">
        <f>'Proposed Rates'!E79+'Proposed Rates'!E92</f>
        <v>-0.2477</v>
      </c>
      <c r="G21" s="219">
        <f t="shared" si="1"/>
        <v>100</v>
      </c>
      <c r="H21" s="204">
        <f t="shared" si="2"/>
        <v>-24.77</v>
      </c>
      <c r="I21" s="38"/>
      <c r="J21" s="218">
        <f>'Proposed Rates'!F79+'Proposed Rates'!F92</f>
        <v>0</v>
      </c>
      <c r="K21" s="219">
        <f t="shared" si="3"/>
        <v>100</v>
      </c>
      <c r="L21" s="204">
        <f t="shared" si="4"/>
        <v>0</v>
      </c>
      <c r="M21" s="38"/>
      <c r="N21" s="205">
        <f t="shared" si="5"/>
        <v>24.77</v>
      </c>
      <c r="O21" s="206">
        <f t="shared" si="6"/>
        <v>-1</v>
      </c>
      <c r="P21" s="37"/>
      <c r="Q21" s="218">
        <f>'Proposed Rates'!G79+'Proposed Rates'!G92</f>
        <v>2.8400000000000002E-2</v>
      </c>
      <c r="R21" s="219">
        <f t="shared" si="7"/>
        <v>100</v>
      </c>
      <c r="S21" s="204">
        <f t="shared" si="8"/>
        <v>2.8400000000000003</v>
      </c>
      <c r="T21" s="38"/>
      <c r="U21" s="205">
        <f t="shared" si="9"/>
        <v>2.8400000000000003</v>
      </c>
      <c r="V21" s="206" t="str">
        <f t="shared" si="10"/>
        <v/>
      </c>
      <c r="W21" s="37"/>
      <c r="X21" s="218">
        <f>IFERROR(VLOOKUP($C21,'Proposed Rates'!$B:$J,X$11,FALSE),0)</f>
        <v>0</v>
      </c>
      <c r="Y21" s="219">
        <f t="shared" si="11"/>
        <v>100</v>
      </c>
      <c r="Z21" s="204">
        <f t="shared" si="12"/>
        <v>0</v>
      </c>
      <c r="AA21" s="38"/>
      <c r="AB21" s="205">
        <f t="shared" si="13"/>
        <v>-2.8400000000000003</v>
      </c>
      <c r="AC21" s="206">
        <f t="shared" si="14"/>
        <v>-1</v>
      </c>
      <c r="AD21" s="37"/>
      <c r="AE21" s="218">
        <f>IFERROR(VLOOKUP($C21,'Proposed Rates'!$B:$J,AE$11,FALSE),0)</f>
        <v>0</v>
      </c>
      <c r="AF21" s="219">
        <f t="shared" si="15"/>
        <v>100</v>
      </c>
      <c r="AG21" s="204">
        <f t="shared" si="16"/>
        <v>0</v>
      </c>
      <c r="AH21" s="38"/>
      <c r="AI21" s="205">
        <f t="shared" si="17"/>
        <v>0</v>
      </c>
      <c r="AJ21" s="206" t="str">
        <f t="shared" si="18"/>
        <v/>
      </c>
      <c r="AK21" s="37"/>
      <c r="AL21" s="218">
        <f>IFERROR(VLOOKUP($C21,'Proposed Rates'!$B:$J,AL$11,FALSE),0)</f>
        <v>0</v>
      </c>
      <c r="AM21" s="219">
        <f t="shared" si="19"/>
        <v>100</v>
      </c>
      <c r="AN21" s="204">
        <f t="shared" si="20"/>
        <v>0</v>
      </c>
      <c r="AO21" s="38"/>
      <c r="AP21" s="205">
        <f t="shared" si="21"/>
        <v>0</v>
      </c>
      <c r="AQ21" s="206" t="str">
        <f t="shared" si="22"/>
        <v/>
      </c>
      <c r="AR21" s="207"/>
    </row>
    <row r="22" spans="1:44" ht="12" customHeight="1" x14ac:dyDescent="0.2">
      <c r="A22" s="37"/>
      <c r="B22" s="208" t="s">
        <v>175</v>
      </c>
      <c r="C22" s="199" t="str">
        <f t="shared" si="0"/>
        <v>General Service 50 to 1,499 KW.Deferral/Variance Account Disposition Rate Rider Group 2</v>
      </c>
      <c r="D22" s="200" t="s">
        <v>315</v>
      </c>
      <c r="E22" s="139"/>
      <c r="F22" s="201">
        <f>IFERROR(VLOOKUP($C22,'Proposed Rates'!$B:$J,F$11,FALSE),0)</f>
        <v>0</v>
      </c>
      <c r="G22" s="219">
        <f t="shared" si="1"/>
        <v>100</v>
      </c>
      <c r="H22" s="204">
        <f t="shared" si="2"/>
        <v>0</v>
      </c>
      <c r="I22" s="38"/>
      <c r="J22" s="201">
        <f>IFERROR(VLOOKUP($C22,'Proposed Rates'!$B:$J,J$11,FALSE),0)</f>
        <v>-0.11849999999999999</v>
      </c>
      <c r="K22" s="219">
        <f t="shared" si="3"/>
        <v>100</v>
      </c>
      <c r="L22" s="204">
        <f t="shared" si="4"/>
        <v>-11.85</v>
      </c>
      <c r="M22" s="38"/>
      <c r="N22" s="205">
        <f t="shared" si="5"/>
        <v>-11.85</v>
      </c>
      <c r="O22" s="206" t="str">
        <f t="shared" si="6"/>
        <v/>
      </c>
      <c r="P22" s="37"/>
      <c r="Q22" s="201">
        <f>IFERROR(VLOOKUP($C22,'Proposed Rates'!$B:$J,Q$11,FALSE),0)</f>
        <v>0</v>
      </c>
      <c r="R22" s="219">
        <f t="shared" si="7"/>
        <v>100</v>
      </c>
      <c r="S22" s="204">
        <f t="shared" si="8"/>
        <v>0</v>
      </c>
      <c r="T22" s="38"/>
      <c r="U22" s="205">
        <f t="shared" si="9"/>
        <v>11.85</v>
      </c>
      <c r="V22" s="206">
        <f t="shared" si="10"/>
        <v>-1</v>
      </c>
      <c r="W22" s="37"/>
      <c r="X22" s="201">
        <f>IFERROR(VLOOKUP($C22,'Proposed Rates'!$B:$J,X$11,FALSE),0)</f>
        <v>0</v>
      </c>
      <c r="Y22" s="219">
        <f t="shared" si="11"/>
        <v>100</v>
      </c>
      <c r="Z22" s="204">
        <f t="shared" si="12"/>
        <v>0</v>
      </c>
      <c r="AA22" s="38"/>
      <c r="AB22" s="205">
        <f t="shared" si="13"/>
        <v>0</v>
      </c>
      <c r="AC22" s="206" t="str">
        <f t="shared" si="14"/>
        <v/>
      </c>
      <c r="AD22" s="37"/>
      <c r="AE22" s="201">
        <f>IFERROR(VLOOKUP($C22,'Proposed Rates'!$B:$J,AE$11,FALSE),0)</f>
        <v>0</v>
      </c>
      <c r="AF22" s="219">
        <f t="shared" si="15"/>
        <v>100</v>
      </c>
      <c r="AG22" s="204">
        <f t="shared" si="16"/>
        <v>0</v>
      </c>
      <c r="AH22" s="38"/>
      <c r="AI22" s="205">
        <f t="shared" si="17"/>
        <v>0</v>
      </c>
      <c r="AJ22" s="206" t="str">
        <f t="shared" si="18"/>
        <v/>
      </c>
      <c r="AK22" s="37"/>
      <c r="AL22" s="201">
        <f>IFERROR(VLOOKUP($C22,'Proposed Rates'!$B:$J,AL$11,FALSE),0)</f>
        <v>0</v>
      </c>
      <c r="AM22" s="219">
        <f t="shared" si="19"/>
        <v>100</v>
      </c>
      <c r="AN22" s="204">
        <f t="shared" si="20"/>
        <v>0</v>
      </c>
      <c r="AO22" s="38"/>
      <c r="AP22" s="205">
        <f t="shared" si="21"/>
        <v>0</v>
      </c>
      <c r="AQ22" s="206" t="str">
        <f t="shared" si="22"/>
        <v/>
      </c>
      <c r="AR22" s="207"/>
    </row>
    <row r="23" spans="1:44" ht="12" customHeight="1" x14ac:dyDescent="0.2">
      <c r="A23" s="37"/>
      <c r="B23" s="208"/>
      <c r="C23" s="199" t="str">
        <f t="shared" si="0"/>
        <v>General Service 50 to 1,499 KW.</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row>
    <row r="24" spans="1:44" ht="12" customHeight="1" x14ac:dyDescent="0.2">
      <c r="A24" s="37"/>
      <c r="B24" s="208"/>
      <c r="C24" s="199" t="str">
        <f t="shared" si="0"/>
        <v>General Service 50 to 1,499 KW.</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row>
    <row r="25" spans="1:44" ht="12" customHeight="1" x14ac:dyDescent="0.2">
      <c r="A25" s="37"/>
      <c r="B25" s="208"/>
      <c r="C25" s="199" t="str">
        <f t="shared" si="0"/>
        <v>General Service 50 to 1,499 KW.</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row>
    <row r="26" spans="1:44" ht="12" customHeight="1" x14ac:dyDescent="0.2">
      <c r="A26" s="37"/>
      <c r="B26" s="208"/>
      <c r="C26" s="199" t="str">
        <f t="shared" si="0"/>
        <v>General Service 50 to 1,499 KW.</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row>
    <row r="27" spans="1:44" ht="12" customHeight="1" x14ac:dyDescent="0.2">
      <c r="A27" s="37"/>
      <c r="B27" s="208"/>
      <c r="C27" s="199" t="str">
        <f t="shared" si="0"/>
        <v>General Service 50 to 1,499 KW.</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row>
    <row r="28" spans="1:44" ht="12" customHeight="1" x14ac:dyDescent="0.2">
      <c r="A28" s="37"/>
      <c r="B28" s="208"/>
      <c r="C28" s="199" t="str">
        <f t="shared" si="0"/>
        <v>General Service 50 to 1,499 KW.</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row>
    <row r="29" spans="1:44" ht="12" customHeight="1" x14ac:dyDescent="0.2">
      <c r="A29" s="125"/>
      <c r="B29" s="209" t="s">
        <v>248</v>
      </c>
      <c r="C29" s="210"/>
      <c r="D29" s="210"/>
      <c r="E29" s="210"/>
      <c r="F29" s="211"/>
      <c r="G29" s="304"/>
      <c r="H29" s="213">
        <f>SUM(H15:H28)</f>
        <v>830.76</v>
      </c>
      <c r="I29" s="214"/>
      <c r="J29" s="211"/>
      <c r="K29" s="304"/>
      <c r="L29" s="213">
        <f>SUM(L15:L28)</f>
        <v>996.68999999999994</v>
      </c>
      <c r="M29" s="214"/>
      <c r="N29" s="215">
        <f t="shared" si="5"/>
        <v>165.92999999999995</v>
      </c>
      <c r="O29" s="216">
        <f t="shared" si="6"/>
        <v>0.19973277480860893</v>
      </c>
      <c r="P29" s="125"/>
      <c r="Q29" s="211"/>
      <c r="R29" s="304"/>
      <c r="S29" s="213">
        <f>SUM(S15:S28)</f>
        <v>1083.9100000000001</v>
      </c>
      <c r="T29" s="214"/>
      <c r="U29" s="215">
        <f t="shared" si="9"/>
        <v>87.220000000000141</v>
      </c>
      <c r="V29" s="216">
        <f t="shared" si="10"/>
        <v>8.7509656964552818E-2</v>
      </c>
      <c r="W29" s="125"/>
      <c r="X29" s="211"/>
      <c r="Y29" s="304"/>
      <c r="Z29" s="213">
        <f>SUM(Z15:Z28)</f>
        <v>1154.9699999999998</v>
      </c>
      <c r="AA29" s="214"/>
      <c r="AB29" s="215">
        <f t="shared" si="13"/>
        <v>71.059999999999718</v>
      </c>
      <c r="AC29" s="216">
        <f t="shared" si="14"/>
        <v>6.5558948621195226E-2</v>
      </c>
      <c r="AD29" s="125"/>
      <c r="AE29" s="211"/>
      <c r="AF29" s="304"/>
      <c r="AG29" s="213">
        <f>SUM(AG15:AG28)</f>
        <v>1215.77</v>
      </c>
      <c r="AH29" s="214"/>
      <c r="AI29" s="215">
        <f t="shared" si="17"/>
        <v>60.800000000000182</v>
      </c>
      <c r="AJ29" s="216">
        <f t="shared" si="18"/>
        <v>5.2642059966925711E-2</v>
      </c>
      <c r="AK29" s="125"/>
      <c r="AL29" s="211"/>
      <c r="AM29" s="304"/>
      <c r="AN29" s="213">
        <f>SUM(AN15:AN28)</f>
        <v>1276.99</v>
      </c>
      <c r="AO29" s="214"/>
      <c r="AP29" s="215">
        <f t="shared" si="21"/>
        <v>61.220000000000027</v>
      </c>
      <c r="AQ29" s="216">
        <f t="shared" si="22"/>
        <v>5.0354919104764903E-2</v>
      </c>
      <c r="AR29" s="217"/>
    </row>
    <row r="30" spans="1:44" ht="12" customHeight="1" x14ac:dyDescent="0.2">
      <c r="A30" s="37"/>
      <c r="B30" s="208" t="s">
        <v>172</v>
      </c>
      <c r="C30" s="199" t="str">
        <f t="shared" ref="C30:C38" si="23">D$6&amp;"."&amp;B30</f>
        <v>General Service 50 to 1,499 KW.DVA Disposition Rate Rider Group 1 -2025</v>
      </c>
      <c r="D30" s="200" t="s">
        <v>315</v>
      </c>
      <c r="E30" s="139"/>
      <c r="F30" s="218">
        <f>IFERROR(VLOOKUP($C30,'Proposed Rates'!$B:$J,F$11,FALSE),0)</f>
        <v>0.35310000000000002</v>
      </c>
      <c r="G30" s="219">
        <f t="shared" ref="G30:G36" si="24">IF($D30="Monthly",1,IF($D30="per KW",$F$10,IF($D30="per kWh",$F$9,0)))</f>
        <v>100</v>
      </c>
      <c r="H30" s="204">
        <f t="shared" ref="H30:H38" si="25">G30*F30</f>
        <v>35.31</v>
      </c>
      <c r="I30" s="38"/>
      <c r="J30" s="218">
        <f>IFERROR(VLOOKUP($C30,'Proposed Rates'!$B:$J,J$11,FALSE),0)</f>
        <v>0</v>
      </c>
      <c r="K30" s="219">
        <f t="shared" ref="K30:K36" si="26">IF($D30="Monthly",1,IF($D30="per KW",$F$10,IF($D30="per kWh",$F$9,0)))</f>
        <v>100</v>
      </c>
      <c r="L30" s="204">
        <f t="shared" ref="L30:L38" si="27">K30*J30</f>
        <v>0</v>
      </c>
      <c r="M30" s="38"/>
      <c r="N30" s="205">
        <f t="shared" si="5"/>
        <v>-35.31</v>
      </c>
      <c r="O30" s="206">
        <f t="shared" si="6"/>
        <v>-1</v>
      </c>
      <c r="P30" s="37"/>
      <c r="Q30" s="218">
        <f>IFERROR(VLOOKUP($C30,'Proposed Rates'!$B:$J,Q$11,FALSE),0)</f>
        <v>0</v>
      </c>
      <c r="R30" s="219">
        <f t="shared" ref="R30:R36" si="28">IF($D30="Monthly",1,IF($D30="per KW",$F$10,IF($D30="per kWh",$F$9,0)))</f>
        <v>100</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100</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100</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100</v>
      </c>
      <c r="AN30" s="204">
        <f t="shared" ref="AN30:AN38" si="35">AM30*AL30</f>
        <v>0</v>
      </c>
      <c r="AO30" s="38"/>
      <c r="AP30" s="205">
        <f t="shared" si="21"/>
        <v>0</v>
      </c>
      <c r="AQ30" s="206" t="str">
        <f t="shared" si="22"/>
        <v/>
      </c>
      <c r="AR30" s="207"/>
    </row>
    <row r="31" spans="1:44" ht="12" customHeight="1" x14ac:dyDescent="0.2">
      <c r="A31" s="37"/>
      <c r="B31" s="208" t="s">
        <v>174</v>
      </c>
      <c r="C31" s="199" t="str">
        <f t="shared" si="23"/>
        <v>General Service 50 to 1,499 KW.DVA Disposition Rate Rider Group 1 - 2024</v>
      </c>
      <c r="D31" s="200" t="s">
        <v>315</v>
      </c>
      <c r="E31" s="139"/>
      <c r="F31" s="218">
        <f>IFERROR(VLOOKUP($C31,'Proposed Rates'!$B:$J,F$11,FALSE),0)</f>
        <v>0</v>
      </c>
      <c r="G31" s="219">
        <f t="shared" si="24"/>
        <v>100</v>
      </c>
      <c r="H31" s="204">
        <f t="shared" si="25"/>
        <v>0</v>
      </c>
      <c r="I31" s="38"/>
      <c r="J31" s="218">
        <f>IFERROR(VLOOKUP($C31,'Proposed Rates'!$B:$J,J$11,FALSE),0)</f>
        <v>0</v>
      </c>
      <c r="K31" s="219">
        <f t="shared" si="26"/>
        <v>100</v>
      </c>
      <c r="L31" s="204">
        <f t="shared" si="27"/>
        <v>0</v>
      </c>
      <c r="M31" s="38"/>
      <c r="N31" s="205">
        <f t="shared" si="5"/>
        <v>0</v>
      </c>
      <c r="O31" s="206" t="str">
        <f t="shared" si="6"/>
        <v/>
      </c>
      <c r="P31" s="37"/>
      <c r="Q31" s="218">
        <f>IFERROR(VLOOKUP($C31,'Proposed Rates'!$B:$J,Q$11,FALSE),0)</f>
        <v>0</v>
      </c>
      <c r="R31" s="219">
        <f t="shared" si="28"/>
        <v>100</v>
      </c>
      <c r="S31" s="204">
        <f t="shared" si="29"/>
        <v>0</v>
      </c>
      <c r="T31" s="38"/>
      <c r="U31" s="205">
        <f t="shared" si="9"/>
        <v>0</v>
      </c>
      <c r="V31" s="206" t="str">
        <f t="shared" si="10"/>
        <v/>
      </c>
      <c r="W31" s="37"/>
      <c r="X31" s="218">
        <f>IFERROR(VLOOKUP($C31,'Proposed Rates'!$B:$J,X$11,FALSE),0)</f>
        <v>0</v>
      </c>
      <c r="Y31" s="219">
        <f t="shared" si="30"/>
        <v>100</v>
      </c>
      <c r="Z31" s="204">
        <f t="shared" si="31"/>
        <v>0</v>
      </c>
      <c r="AA31" s="38"/>
      <c r="AB31" s="205">
        <f t="shared" si="13"/>
        <v>0</v>
      </c>
      <c r="AC31" s="206" t="str">
        <f t="shared" si="14"/>
        <v/>
      </c>
      <c r="AD31" s="37"/>
      <c r="AE31" s="218">
        <f>IFERROR(VLOOKUP($C31,'Proposed Rates'!$B:$J,AE$11,FALSE),0)</f>
        <v>0</v>
      </c>
      <c r="AF31" s="219">
        <f t="shared" si="32"/>
        <v>100</v>
      </c>
      <c r="AG31" s="204">
        <f t="shared" si="33"/>
        <v>0</v>
      </c>
      <c r="AH31" s="38"/>
      <c r="AI31" s="205">
        <f t="shared" si="17"/>
        <v>0</v>
      </c>
      <c r="AJ31" s="206" t="str">
        <f t="shared" si="18"/>
        <v/>
      </c>
      <c r="AK31" s="37"/>
      <c r="AL31" s="218">
        <f>IFERROR(VLOOKUP($C31,'Proposed Rates'!$B:$J,AL$11,FALSE),0)</f>
        <v>0</v>
      </c>
      <c r="AM31" s="219">
        <f t="shared" si="34"/>
        <v>100</v>
      </c>
      <c r="AN31" s="204">
        <f t="shared" si="35"/>
        <v>0</v>
      </c>
      <c r="AO31" s="38"/>
      <c r="AP31" s="205">
        <f t="shared" si="21"/>
        <v>0</v>
      </c>
      <c r="AQ31" s="206" t="str">
        <f t="shared" si="22"/>
        <v/>
      </c>
      <c r="AR31" s="207"/>
    </row>
    <row r="32" spans="1:44" ht="12" customHeight="1" x14ac:dyDescent="0.2">
      <c r="A32" s="37"/>
      <c r="B32" s="208" t="s">
        <v>182</v>
      </c>
      <c r="C32" s="199" t="str">
        <f t="shared" si="23"/>
        <v>General Service 50 to 1,499 KW.CBR Class B Rate Riders</v>
      </c>
      <c r="D32" s="200" t="s">
        <v>246</v>
      </c>
      <c r="E32" s="139"/>
      <c r="F32" s="218">
        <f>IFERROR(VLOOKUP($C32,'Proposed Rates'!$B:$J,F$11,FALSE),0)</f>
        <v>2.0000000000000001E-4</v>
      </c>
      <c r="G32" s="219">
        <f t="shared" si="24"/>
        <v>51000</v>
      </c>
      <c r="H32" s="204">
        <f t="shared" si="25"/>
        <v>10.200000000000001</v>
      </c>
      <c r="I32" s="38"/>
      <c r="J32" s="218">
        <f>IFERROR(VLOOKUP($C32,'Proposed Rates'!$B:$J,J$11,FALSE),0)</f>
        <v>0</v>
      </c>
      <c r="K32" s="219">
        <f t="shared" si="26"/>
        <v>51000</v>
      </c>
      <c r="L32" s="204">
        <f t="shared" si="27"/>
        <v>0</v>
      </c>
      <c r="M32" s="38"/>
      <c r="N32" s="205">
        <f t="shared" si="5"/>
        <v>-10.200000000000001</v>
      </c>
      <c r="O32" s="206">
        <f t="shared" si="6"/>
        <v>-1</v>
      </c>
      <c r="P32" s="37"/>
      <c r="Q32" s="218">
        <f>IFERROR(VLOOKUP($C32,'Proposed Rates'!$B:$J,Q$11,FALSE),0)</f>
        <v>0</v>
      </c>
      <c r="R32" s="219">
        <f t="shared" si="28"/>
        <v>51000</v>
      </c>
      <c r="S32" s="204">
        <f t="shared" si="29"/>
        <v>0</v>
      </c>
      <c r="T32" s="38"/>
      <c r="U32" s="205">
        <f t="shared" si="9"/>
        <v>0</v>
      </c>
      <c r="V32" s="206" t="str">
        <f t="shared" si="10"/>
        <v/>
      </c>
      <c r="W32" s="37"/>
      <c r="X32" s="218">
        <f>IFERROR(VLOOKUP($C32,'Proposed Rates'!$B:$J,X$11,FALSE),0)</f>
        <v>0</v>
      </c>
      <c r="Y32" s="219">
        <f t="shared" si="30"/>
        <v>51000</v>
      </c>
      <c r="Z32" s="204">
        <f t="shared" si="31"/>
        <v>0</v>
      </c>
      <c r="AA32" s="38"/>
      <c r="AB32" s="205">
        <f t="shared" si="13"/>
        <v>0</v>
      </c>
      <c r="AC32" s="206" t="str">
        <f t="shared" si="14"/>
        <v/>
      </c>
      <c r="AD32" s="37"/>
      <c r="AE32" s="218">
        <f>IFERROR(VLOOKUP($C32,'Proposed Rates'!$B:$J,AE$11,FALSE),0)</f>
        <v>0</v>
      </c>
      <c r="AF32" s="219">
        <f t="shared" si="32"/>
        <v>51000</v>
      </c>
      <c r="AG32" s="204">
        <f t="shared" si="33"/>
        <v>0</v>
      </c>
      <c r="AH32" s="38"/>
      <c r="AI32" s="205">
        <f t="shared" si="17"/>
        <v>0</v>
      </c>
      <c r="AJ32" s="206" t="str">
        <f t="shared" si="18"/>
        <v/>
      </c>
      <c r="AK32" s="37"/>
      <c r="AL32" s="218">
        <f>IFERROR(VLOOKUP($C32,'Proposed Rates'!$B:$J,AL$11,FALSE),0)</f>
        <v>0</v>
      </c>
      <c r="AM32" s="219">
        <f t="shared" si="34"/>
        <v>51000</v>
      </c>
      <c r="AN32" s="204">
        <f t="shared" si="35"/>
        <v>0</v>
      </c>
      <c r="AO32" s="38"/>
      <c r="AP32" s="205">
        <f t="shared" si="21"/>
        <v>0</v>
      </c>
      <c r="AQ32" s="206" t="str">
        <f t="shared" si="22"/>
        <v/>
      </c>
      <c r="AR32" s="207"/>
    </row>
    <row r="33" spans="1:44" ht="12" customHeight="1" x14ac:dyDescent="0.2">
      <c r="A33" s="37"/>
      <c r="B33" s="208" t="s">
        <v>187</v>
      </c>
      <c r="C33" s="199" t="str">
        <f t="shared" si="23"/>
        <v>General Service 50 to 1,499 KW.GA Rate Riders</v>
      </c>
      <c r="D33" s="200" t="s">
        <v>246</v>
      </c>
      <c r="E33" s="139"/>
      <c r="F33" s="218">
        <f>IFERROR(VLOOKUP($C33,'Proposed Rates'!$B:$J,F$11,FALSE),0)</f>
        <v>3.8999999999999998E-3</v>
      </c>
      <c r="G33" s="219">
        <f t="shared" si="24"/>
        <v>51000</v>
      </c>
      <c r="H33" s="204">
        <f t="shared" si="25"/>
        <v>198.89999999999998</v>
      </c>
      <c r="I33" s="38"/>
      <c r="J33" s="218">
        <f>IFERROR(VLOOKUP($C33,'Proposed Rates'!$B:$J,J$11,FALSE),0)</f>
        <v>0</v>
      </c>
      <c r="K33" s="219">
        <f t="shared" si="26"/>
        <v>51000</v>
      </c>
      <c r="L33" s="204">
        <f t="shared" si="27"/>
        <v>0</v>
      </c>
      <c r="M33" s="38"/>
      <c r="N33" s="205">
        <f t="shared" si="5"/>
        <v>-198.89999999999998</v>
      </c>
      <c r="O33" s="206">
        <f t="shared" si="6"/>
        <v>-1</v>
      </c>
      <c r="P33" s="37"/>
      <c r="Q33" s="218">
        <f>IFERROR(VLOOKUP($C33,'Proposed Rates'!$B:$J,Q$11,FALSE),0)</f>
        <v>0</v>
      </c>
      <c r="R33" s="219">
        <f t="shared" si="28"/>
        <v>51000</v>
      </c>
      <c r="S33" s="204">
        <f t="shared" si="29"/>
        <v>0</v>
      </c>
      <c r="T33" s="38"/>
      <c r="U33" s="205">
        <f t="shared" si="9"/>
        <v>0</v>
      </c>
      <c r="V33" s="206" t="str">
        <f t="shared" si="10"/>
        <v/>
      </c>
      <c r="W33" s="37"/>
      <c r="X33" s="218">
        <f>IFERROR(VLOOKUP($C33,'Proposed Rates'!$B:$J,X$11,FALSE),0)</f>
        <v>0</v>
      </c>
      <c r="Y33" s="219">
        <f t="shared" si="30"/>
        <v>51000</v>
      </c>
      <c r="Z33" s="204">
        <f t="shared" si="31"/>
        <v>0</v>
      </c>
      <c r="AA33" s="38"/>
      <c r="AB33" s="205">
        <f t="shared" si="13"/>
        <v>0</v>
      </c>
      <c r="AC33" s="206" t="str">
        <f t="shared" si="14"/>
        <v/>
      </c>
      <c r="AD33" s="37"/>
      <c r="AE33" s="218">
        <f>IFERROR(VLOOKUP($C33,'Proposed Rates'!$B:$J,AE$11,FALSE),0)</f>
        <v>0</v>
      </c>
      <c r="AF33" s="219">
        <f t="shared" si="32"/>
        <v>51000</v>
      </c>
      <c r="AG33" s="204">
        <f t="shared" si="33"/>
        <v>0</v>
      </c>
      <c r="AH33" s="38"/>
      <c r="AI33" s="205">
        <f t="shared" si="17"/>
        <v>0</v>
      </c>
      <c r="AJ33" s="206" t="str">
        <f t="shared" si="18"/>
        <v/>
      </c>
      <c r="AK33" s="37"/>
      <c r="AL33" s="218">
        <f>IFERROR(VLOOKUP($C33,'Proposed Rates'!$B:$J,AL$11,FALSE),0)</f>
        <v>0</v>
      </c>
      <c r="AM33" s="219">
        <f t="shared" si="34"/>
        <v>51000</v>
      </c>
      <c r="AN33" s="204">
        <f t="shared" si="35"/>
        <v>0</v>
      </c>
      <c r="AO33" s="38"/>
      <c r="AP33" s="205">
        <f t="shared" si="21"/>
        <v>0</v>
      </c>
      <c r="AQ33" s="206" t="str">
        <f t="shared" si="22"/>
        <v/>
      </c>
      <c r="AR33" s="207"/>
    </row>
    <row r="34" spans="1:44" ht="12" customHeight="1" x14ac:dyDescent="0.2">
      <c r="A34" s="37"/>
      <c r="B34" s="208" t="s">
        <v>190</v>
      </c>
      <c r="C34" s="199" t="str">
        <f t="shared" si="23"/>
        <v>General Service 50 to 1,499 KW.Total Deferral/Variance Account Rate RidersYr2</v>
      </c>
      <c r="D34" s="200" t="s">
        <v>315</v>
      </c>
      <c r="E34" s="139"/>
      <c r="F34" s="218">
        <f>IFERROR(VLOOKUP($C34,'Proposed Rates'!$B:$J,F$11,FALSE),0)</f>
        <v>-0.30499999999999999</v>
      </c>
      <c r="G34" s="219">
        <f t="shared" si="24"/>
        <v>100</v>
      </c>
      <c r="H34" s="204">
        <f t="shared" si="25"/>
        <v>-30.5</v>
      </c>
      <c r="I34" s="38"/>
      <c r="J34" s="218">
        <f>IFERROR(VLOOKUP($C34,'Proposed Rates'!$B:$J,J$11,FALSE),0)</f>
        <v>0</v>
      </c>
      <c r="K34" s="219">
        <f t="shared" si="26"/>
        <v>100</v>
      </c>
      <c r="L34" s="204">
        <f t="shared" si="27"/>
        <v>0</v>
      </c>
      <c r="M34" s="38"/>
      <c r="N34" s="205">
        <f t="shared" si="5"/>
        <v>30.5</v>
      </c>
      <c r="O34" s="206">
        <f t="shared" si="6"/>
        <v>-1</v>
      </c>
      <c r="P34" s="37"/>
      <c r="Q34" s="218">
        <f>IFERROR(VLOOKUP($C34,'Proposed Rates'!$B:$J,Q$11,FALSE),0)</f>
        <v>0</v>
      </c>
      <c r="R34" s="219">
        <f t="shared" si="28"/>
        <v>100</v>
      </c>
      <c r="S34" s="204">
        <f t="shared" si="29"/>
        <v>0</v>
      </c>
      <c r="T34" s="38"/>
      <c r="U34" s="205">
        <f t="shared" si="9"/>
        <v>0</v>
      </c>
      <c r="V34" s="206" t="str">
        <f t="shared" si="10"/>
        <v/>
      </c>
      <c r="W34" s="37"/>
      <c r="X34" s="218">
        <f>IFERROR(VLOOKUP($C34,'Proposed Rates'!$B:$J,X$11,FALSE),0)</f>
        <v>0</v>
      </c>
      <c r="Y34" s="219">
        <f t="shared" si="30"/>
        <v>100</v>
      </c>
      <c r="Z34" s="204">
        <f t="shared" si="31"/>
        <v>0</v>
      </c>
      <c r="AA34" s="38"/>
      <c r="AB34" s="205">
        <f t="shared" si="13"/>
        <v>0</v>
      </c>
      <c r="AC34" s="206" t="str">
        <f t="shared" si="14"/>
        <v/>
      </c>
      <c r="AD34" s="37"/>
      <c r="AE34" s="218">
        <f>IFERROR(VLOOKUP($C34,'Proposed Rates'!$B:$J,AE$11,FALSE),0)</f>
        <v>0</v>
      </c>
      <c r="AF34" s="219">
        <f t="shared" si="32"/>
        <v>100</v>
      </c>
      <c r="AG34" s="204">
        <f t="shared" si="33"/>
        <v>0</v>
      </c>
      <c r="AH34" s="38"/>
      <c r="AI34" s="205">
        <f t="shared" si="17"/>
        <v>0</v>
      </c>
      <c r="AJ34" s="206" t="str">
        <f t="shared" si="18"/>
        <v/>
      </c>
      <c r="AK34" s="37"/>
      <c r="AL34" s="218">
        <f>IFERROR(VLOOKUP($C34,'Proposed Rates'!$B:$J,AL$11,FALSE),0)</f>
        <v>0</v>
      </c>
      <c r="AM34" s="219">
        <f t="shared" si="34"/>
        <v>100</v>
      </c>
      <c r="AN34" s="204">
        <f t="shared" si="35"/>
        <v>0</v>
      </c>
      <c r="AO34" s="38"/>
      <c r="AP34" s="205">
        <f t="shared" si="21"/>
        <v>0</v>
      </c>
      <c r="AQ34" s="206" t="str">
        <f t="shared" si="22"/>
        <v/>
      </c>
      <c r="AR34" s="207"/>
    </row>
    <row r="35" spans="1:44" ht="12" customHeight="1" x14ac:dyDescent="0.2">
      <c r="A35" s="37"/>
      <c r="B35" s="208" t="s">
        <v>192</v>
      </c>
      <c r="C35" s="199" t="str">
        <f t="shared" si="23"/>
        <v>General Service 50 to 1,499 KW.Total Deferral/Variance Account Rate Riders</v>
      </c>
      <c r="D35" s="200" t="s">
        <v>315</v>
      </c>
      <c r="E35" s="139"/>
      <c r="F35" s="218">
        <f>IFERROR(VLOOKUP($C35,'Proposed Rates'!$B:$J,F$11,FALSE),0)</f>
        <v>0</v>
      </c>
      <c r="G35" s="219">
        <f t="shared" si="24"/>
        <v>100</v>
      </c>
      <c r="H35" s="204">
        <f t="shared" si="25"/>
        <v>0</v>
      </c>
      <c r="I35" s="38"/>
      <c r="J35" s="218">
        <f>IFERROR(VLOOKUP($C35,'Proposed Rates'!$B:$J,J$11,FALSE),0)</f>
        <v>0</v>
      </c>
      <c r="K35" s="219">
        <f t="shared" si="26"/>
        <v>100</v>
      </c>
      <c r="L35" s="204">
        <f t="shared" si="27"/>
        <v>0</v>
      </c>
      <c r="M35" s="38"/>
      <c r="N35" s="205">
        <f t="shared" si="5"/>
        <v>0</v>
      </c>
      <c r="O35" s="206" t="str">
        <f t="shared" si="6"/>
        <v/>
      </c>
      <c r="P35" s="37"/>
      <c r="Q35" s="218">
        <f>IFERROR(VLOOKUP($C35,'Proposed Rates'!$B:$J,Q$11,FALSE),0)</f>
        <v>0</v>
      </c>
      <c r="R35" s="219">
        <f t="shared" si="28"/>
        <v>100</v>
      </c>
      <c r="S35" s="204">
        <f t="shared" si="29"/>
        <v>0</v>
      </c>
      <c r="T35" s="38"/>
      <c r="U35" s="205">
        <f t="shared" si="9"/>
        <v>0</v>
      </c>
      <c r="V35" s="206" t="str">
        <f t="shared" si="10"/>
        <v/>
      </c>
      <c r="W35" s="37"/>
      <c r="X35" s="218">
        <f>IFERROR(VLOOKUP($C35,'Proposed Rates'!$B:$J,X$11,FALSE),0)</f>
        <v>0</v>
      </c>
      <c r="Y35" s="219">
        <f t="shared" si="30"/>
        <v>100</v>
      </c>
      <c r="Z35" s="204">
        <f t="shared" si="31"/>
        <v>0</v>
      </c>
      <c r="AA35" s="38"/>
      <c r="AB35" s="205">
        <f t="shared" si="13"/>
        <v>0</v>
      </c>
      <c r="AC35" s="206" t="str">
        <f t="shared" si="14"/>
        <v/>
      </c>
      <c r="AD35" s="37"/>
      <c r="AE35" s="218">
        <f>IFERROR(VLOOKUP($C35,'Proposed Rates'!$B:$J,AE$11,FALSE),0)</f>
        <v>0</v>
      </c>
      <c r="AF35" s="219">
        <f t="shared" si="32"/>
        <v>100</v>
      </c>
      <c r="AG35" s="204">
        <f t="shared" si="33"/>
        <v>0</v>
      </c>
      <c r="AH35" s="38"/>
      <c r="AI35" s="205">
        <f t="shared" si="17"/>
        <v>0</v>
      </c>
      <c r="AJ35" s="206" t="str">
        <f t="shared" si="18"/>
        <v/>
      </c>
      <c r="AK35" s="37"/>
      <c r="AL35" s="218">
        <f>IFERROR(VLOOKUP($C35,'Proposed Rates'!$B:$J,AL$11,FALSE),0)</f>
        <v>0</v>
      </c>
      <c r="AM35" s="219">
        <f t="shared" si="34"/>
        <v>100</v>
      </c>
      <c r="AN35" s="204">
        <f t="shared" si="35"/>
        <v>0</v>
      </c>
      <c r="AO35" s="38"/>
      <c r="AP35" s="205">
        <f t="shared" si="21"/>
        <v>0</v>
      </c>
      <c r="AQ35" s="206" t="str">
        <f t="shared" si="22"/>
        <v/>
      </c>
      <c r="AR35" s="207"/>
    </row>
    <row r="36" spans="1:44" ht="12" customHeight="1" x14ac:dyDescent="0.2">
      <c r="A36" s="37"/>
      <c r="B36" s="139" t="s">
        <v>207</v>
      </c>
      <c r="C36" s="199" t="str">
        <f t="shared" si="23"/>
        <v>General Service 50 to 1,499 KW.Low Voltage Service Charge</v>
      </c>
      <c r="D36" s="200" t="s">
        <v>315</v>
      </c>
      <c r="E36" s="139"/>
      <c r="F36" s="218">
        <f>IFERROR(VLOOKUP($C36,'Proposed Rates'!$B:$J,F$11,FALSE),0)</f>
        <v>2.0629999999999999E-2</v>
      </c>
      <c r="G36" s="219">
        <f t="shared" si="24"/>
        <v>100</v>
      </c>
      <c r="H36" s="204">
        <f t="shared" si="25"/>
        <v>2.0629999999999997</v>
      </c>
      <c r="I36" s="38"/>
      <c r="J36" s="218">
        <f>IFERROR(VLOOKUP($C36,'Proposed Rates'!$B:$J,J$11,FALSE),0)</f>
        <v>2.4559999999999998E-2</v>
      </c>
      <c r="K36" s="219">
        <f t="shared" si="26"/>
        <v>100</v>
      </c>
      <c r="L36" s="204">
        <f t="shared" si="27"/>
        <v>2.456</v>
      </c>
      <c r="M36" s="38"/>
      <c r="N36" s="205">
        <f t="shared" si="5"/>
        <v>0.39300000000000024</v>
      </c>
      <c r="O36" s="206">
        <f t="shared" si="6"/>
        <v>0.19049927290353869</v>
      </c>
      <c r="P36" s="37"/>
      <c r="Q36" s="218">
        <f>IFERROR(VLOOKUP($C36,'Proposed Rates'!$B:$J,Q$11,FALSE),0)</f>
        <v>2.52E-2</v>
      </c>
      <c r="R36" s="219">
        <f t="shared" si="28"/>
        <v>100</v>
      </c>
      <c r="S36" s="204">
        <f t="shared" si="29"/>
        <v>2.52</v>
      </c>
      <c r="T36" s="38"/>
      <c r="U36" s="205">
        <f t="shared" si="9"/>
        <v>6.4000000000000057E-2</v>
      </c>
      <c r="V36" s="206">
        <f t="shared" si="10"/>
        <v>2.6058631921824126E-2</v>
      </c>
      <c r="W36" s="37"/>
      <c r="X36" s="218">
        <f>IFERROR(VLOOKUP($C36,'Proposed Rates'!$B:$J,X$11,FALSE),0)</f>
        <v>2.5530000000000001E-2</v>
      </c>
      <c r="Y36" s="219">
        <f t="shared" si="30"/>
        <v>100</v>
      </c>
      <c r="Z36" s="204">
        <f t="shared" si="31"/>
        <v>2.5529999999999999</v>
      </c>
      <c r="AA36" s="38"/>
      <c r="AB36" s="205">
        <f t="shared" si="13"/>
        <v>3.2999999999999918E-2</v>
      </c>
      <c r="AC36" s="206">
        <f t="shared" si="14"/>
        <v>1.3095238095238063E-2</v>
      </c>
      <c r="AD36" s="37"/>
      <c r="AE36" s="218">
        <f>IFERROR(VLOOKUP($C36,'Proposed Rates'!$B:$J,AE$11,FALSE),0)</f>
        <v>2.5950000000000001E-2</v>
      </c>
      <c r="AF36" s="219">
        <f t="shared" si="32"/>
        <v>100</v>
      </c>
      <c r="AG36" s="204">
        <f t="shared" si="33"/>
        <v>2.5950000000000002</v>
      </c>
      <c r="AH36" s="38"/>
      <c r="AI36" s="205">
        <f t="shared" si="17"/>
        <v>4.2000000000000259E-2</v>
      </c>
      <c r="AJ36" s="206">
        <f t="shared" si="18"/>
        <v>1.6451233842538292E-2</v>
      </c>
      <c r="AK36" s="37"/>
      <c r="AL36" s="218">
        <f>IFERROR(VLOOKUP($C36,'Proposed Rates'!$B:$J,AL$11,FALSE),0)</f>
        <v>2.64E-2</v>
      </c>
      <c r="AM36" s="219">
        <f t="shared" si="34"/>
        <v>100</v>
      </c>
      <c r="AN36" s="204">
        <f t="shared" si="35"/>
        <v>2.64</v>
      </c>
      <c r="AO36" s="38"/>
      <c r="AP36" s="205">
        <f t="shared" si="21"/>
        <v>4.4999999999999929E-2</v>
      </c>
      <c r="AQ36" s="206">
        <f t="shared" si="22"/>
        <v>1.7341040462427716E-2</v>
      </c>
      <c r="AR36" s="207"/>
    </row>
    <row r="37" spans="1:44" ht="12" customHeight="1" x14ac:dyDescent="0.2">
      <c r="A37" s="37"/>
      <c r="B37" s="139" t="s">
        <v>250</v>
      </c>
      <c r="C37" s="199" t="str">
        <f t="shared" si="23"/>
        <v>General Service 50 to 1,499 KW.Line Losses on Cost of Power</v>
      </c>
      <c r="D37" s="200" t="s">
        <v>246</v>
      </c>
      <c r="E37" s="139"/>
      <c r="F37" s="234"/>
      <c r="G37" s="225">
        <f>$F$9*(1+F$65)-$F$9</f>
        <v>1723.8000000000029</v>
      </c>
      <c r="H37" s="204">
        <f t="shared" si="25"/>
        <v>0</v>
      </c>
      <c r="I37" s="38"/>
      <c r="J37" s="234"/>
      <c r="K37" s="225">
        <f>$F$9*(1+J$65)-$F$9</f>
        <v>1693.1999999999971</v>
      </c>
      <c r="L37" s="204">
        <f t="shared" si="27"/>
        <v>0</v>
      </c>
      <c r="M37" s="38"/>
      <c r="N37" s="205">
        <f t="shared" si="5"/>
        <v>0</v>
      </c>
      <c r="O37" s="206" t="str">
        <f t="shared" si="6"/>
        <v/>
      </c>
      <c r="P37" s="37"/>
      <c r="Q37" s="234"/>
      <c r="R37" s="225">
        <f>$F$9*(1+Q$65)-$F$9</f>
        <v>1693.1999999999971</v>
      </c>
      <c r="S37" s="204">
        <f t="shared" si="29"/>
        <v>0</v>
      </c>
      <c r="T37" s="38"/>
      <c r="U37" s="205">
        <f t="shared" si="9"/>
        <v>0</v>
      </c>
      <c r="V37" s="206" t="str">
        <f t="shared" si="10"/>
        <v/>
      </c>
      <c r="W37" s="37"/>
      <c r="X37" s="234"/>
      <c r="Y37" s="225">
        <f>$F$9*(1+X$65)-$F$9</f>
        <v>1693.1999999999971</v>
      </c>
      <c r="Z37" s="204">
        <f t="shared" si="31"/>
        <v>0</v>
      </c>
      <c r="AA37" s="38"/>
      <c r="AB37" s="205">
        <f t="shared" si="13"/>
        <v>0</v>
      </c>
      <c r="AC37" s="206" t="str">
        <f t="shared" si="14"/>
        <v/>
      </c>
      <c r="AD37" s="37"/>
      <c r="AE37" s="234"/>
      <c r="AF37" s="225">
        <f>$F$9*(1+AE$65)-$F$9</f>
        <v>1693.1999999999971</v>
      </c>
      <c r="AG37" s="204">
        <f t="shared" si="33"/>
        <v>0</v>
      </c>
      <c r="AH37" s="38"/>
      <c r="AI37" s="205">
        <f t="shared" si="17"/>
        <v>0</v>
      </c>
      <c r="AJ37" s="206" t="str">
        <f t="shared" si="18"/>
        <v/>
      </c>
      <c r="AK37" s="37"/>
      <c r="AL37" s="234"/>
      <c r="AM37" s="225">
        <f>$F$9*(1+AL$65)-$F$9</f>
        <v>1693.1999999999971</v>
      </c>
      <c r="AN37" s="204">
        <f t="shared" si="35"/>
        <v>0</v>
      </c>
      <c r="AO37" s="38"/>
      <c r="AP37" s="205">
        <f t="shared" si="21"/>
        <v>0</v>
      </c>
      <c r="AQ37" s="206" t="str">
        <f t="shared" si="22"/>
        <v/>
      </c>
      <c r="AR37" s="207"/>
    </row>
    <row r="38" spans="1:44" ht="12" customHeight="1" x14ac:dyDescent="0.2">
      <c r="A38" s="37"/>
      <c r="B38" s="139" t="s">
        <v>209</v>
      </c>
      <c r="C38" s="199" t="str">
        <f t="shared" si="23"/>
        <v>General Service 50 to 1,499 KW.Smart Meter Entity Charge</v>
      </c>
      <c r="D38" s="200" t="s">
        <v>244</v>
      </c>
      <c r="E38" s="139"/>
      <c r="F38" s="218">
        <f>IFERROR(VLOOKUP($C38,'Proposed Rates'!$B:$J,F$11,FALSE),0)</f>
        <v>0</v>
      </c>
      <c r="G38" s="219">
        <f>IF($D38="Monthly",1,IF($D38="per KW",$F$10,IF($D38="per kWh",$F$9,0)))</f>
        <v>1</v>
      </c>
      <c r="H38" s="204">
        <f t="shared" si="25"/>
        <v>0</v>
      </c>
      <c r="I38" s="38"/>
      <c r="J38" s="218">
        <f>IFERROR(VLOOKUP($C38,'Proposed Rates'!$B:$J,J$11,FALSE),0)</f>
        <v>0</v>
      </c>
      <c r="K38" s="219">
        <f>IF($D38="Monthly",1,IF($D38="per KW",$F$10,IF($D38="per kWh",$F$9,0)))</f>
        <v>1</v>
      </c>
      <c r="L38" s="204">
        <f t="shared" si="27"/>
        <v>0</v>
      </c>
      <c r="M38" s="38"/>
      <c r="N38" s="205">
        <f t="shared" si="5"/>
        <v>0</v>
      </c>
      <c r="O38" s="206" t="str">
        <f t="shared" si="6"/>
        <v/>
      </c>
      <c r="P38" s="37"/>
      <c r="Q38" s="218">
        <f>IFERROR(VLOOKUP($C38,'Proposed Rates'!$B:$J,Q$11,FALSE),0)</f>
        <v>0</v>
      </c>
      <c r="R38" s="219">
        <f>IF($D38="Monthly",1,IF($D38="per KW",$F$10,IF($D38="per kWh",$F$9,0)))</f>
        <v>1</v>
      </c>
      <c r="S38" s="204">
        <f t="shared" si="29"/>
        <v>0</v>
      </c>
      <c r="T38" s="38"/>
      <c r="U38" s="205">
        <f t="shared" si="9"/>
        <v>0</v>
      </c>
      <c r="V38" s="206" t="str">
        <f t="shared" si="10"/>
        <v/>
      </c>
      <c r="W38" s="37"/>
      <c r="X38" s="218">
        <f>IFERROR(VLOOKUP($C38,'Proposed Rates'!$B:$J,X$11,FALSE),0)</f>
        <v>0</v>
      </c>
      <c r="Y38" s="219">
        <f>IF($D38="Monthly",1,IF($D38="per KW",$F$10,IF($D38="per kWh",$F$9,0)))</f>
        <v>1</v>
      </c>
      <c r="Z38" s="204">
        <f t="shared" si="31"/>
        <v>0</v>
      </c>
      <c r="AA38" s="38"/>
      <c r="AB38" s="205">
        <f t="shared" si="13"/>
        <v>0</v>
      </c>
      <c r="AC38" s="206" t="str">
        <f t="shared" si="14"/>
        <v/>
      </c>
      <c r="AD38" s="37"/>
      <c r="AE38" s="218">
        <f>IFERROR(VLOOKUP($C38,'Proposed Rates'!$B:$J,AE$11,FALSE),0)</f>
        <v>0</v>
      </c>
      <c r="AF38" s="219">
        <f>IF($D38="Monthly",1,IF($D38="per KW",$F$10,IF($D38="per kWh",$F$9,0)))</f>
        <v>1</v>
      </c>
      <c r="AG38" s="204">
        <f t="shared" si="33"/>
        <v>0</v>
      </c>
      <c r="AH38" s="38"/>
      <c r="AI38" s="205">
        <f t="shared" si="17"/>
        <v>0</v>
      </c>
      <c r="AJ38" s="206" t="str">
        <f t="shared" si="18"/>
        <v/>
      </c>
      <c r="AK38" s="37"/>
      <c r="AL38" s="218">
        <f>IFERROR(VLOOKUP($C38,'Proposed Rates'!$B:$J,AL$11,FALSE),0)</f>
        <v>0</v>
      </c>
      <c r="AM38" s="219">
        <f>IF($D38="Monthly",1,IF($D38="per KW",$F$10,IF($D38="per kWh",$F$9,0)))</f>
        <v>1</v>
      </c>
      <c r="AN38" s="204">
        <f t="shared" si="35"/>
        <v>0</v>
      </c>
      <c r="AO38" s="38"/>
      <c r="AP38" s="205">
        <f t="shared" si="21"/>
        <v>0</v>
      </c>
      <c r="AQ38" s="206" t="str">
        <f t="shared" si="22"/>
        <v/>
      </c>
      <c r="AR38" s="207"/>
    </row>
    <row r="39" spans="1:44" ht="12" customHeight="1" x14ac:dyDescent="0.2">
      <c r="A39" s="37"/>
      <c r="B39" s="209" t="s">
        <v>251</v>
      </c>
      <c r="C39" s="226"/>
      <c r="D39" s="226"/>
      <c r="E39" s="226"/>
      <c r="F39" s="227"/>
      <c r="G39" s="305"/>
      <c r="H39" s="213">
        <f>SUM(H30:H38)+H29</f>
        <v>1046.7329999999999</v>
      </c>
      <c r="I39" s="229"/>
      <c r="J39" s="227"/>
      <c r="K39" s="305"/>
      <c r="L39" s="213">
        <f>SUM(L30:L38)+L29</f>
        <v>999.14599999999996</v>
      </c>
      <c r="M39" s="229"/>
      <c r="N39" s="215">
        <f t="shared" si="5"/>
        <v>-47.586999999999989</v>
      </c>
      <c r="O39" s="216">
        <f t="shared" si="6"/>
        <v>-4.5462405408064892E-2</v>
      </c>
      <c r="P39" s="37"/>
      <c r="Q39" s="227"/>
      <c r="R39" s="305"/>
      <c r="S39" s="213">
        <f>SUM(S30:S38)+S29</f>
        <v>1086.43</v>
      </c>
      <c r="T39" s="229"/>
      <c r="U39" s="215">
        <f t="shared" si="9"/>
        <v>87.284000000000106</v>
      </c>
      <c r="V39" s="216">
        <f t="shared" si="10"/>
        <v>8.7358604248027924E-2</v>
      </c>
      <c r="W39" s="37"/>
      <c r="X39" s="227"/>
      <c r="Y39" s="305"/>
      <c r="Z39" s="213">
        <f>SUM(Z30:Z38)+Z29</f>
        <v>1157.5229999999999</v>
      </c>
      <c r="AA39" s="229"/>
      <c r="AB39" s="215">
        <f t="shared" si="13"/>
        <v>71.092999999999847</v>
      </c>
      <c r="AC39" s="216">
        <f t="shared" si="14"/>
        <v>6.5437257807681892E-2</v>
      </c>
      <c r="AD39" s="37"/>
      <c r="AE39" s="227"/>
      <c r="AF39" s="305"/>
      <c r="AG39" s="213">
        <f>SUM(AG30:AG38)+AG29</f>
        <v>1218.365</v>
      </c>
      <c r="AH39" s="229"/>
      <c r="AI39" s="215">
        <f t="shared" si="17"/>
        <v>60.842000000000098</v>
      </c>
      <c r="AJ39" s="216">
        <f t="shared" si="18"/>
        <v>5.2562238504116204E-2</v>
      </c>
      <c r="AK39" s="37"/>
      <c r="AL39" s="227"/>
      <c r="AM39" s="305"/>
      <c r="AN39" s="213">
        <f>SUM(AN30:AN38)+AN29</f>
        <v>1279.6300000000001</v>
      </c>
      <c r="AO39" s="229"/>
      <c r="AP39" s="215">
        <f t="shared" si="21"/>
        <v>61.2650000000001</v>
      </c>
      <c r="AQ39" s="216">
        <f t="shared" si="22"/>
        <v>5.0284602725784229E-2</v>
      </c>
      <c r="AR39" s="217"/>
    </row>
    <row r="40" spans="1:44" ht="12" customHeight="1" x14ac:dyDescent="0.2">
      <c r="A40" s="37"/>
      <c r="B40" s="38" t="s">
        <v>193</v>
      </c>
      <c r="C40" s="199" t="str">
        <f t="shared" ref="C40:C41" si="36">D$6&amp;"."&amp;B40</f>
        <v>General Service 50 to 1,499 KW.RTSR - Network</v>
      </c>
      <c r="D40" s="230" t="s">
        <v>315</v>
      </c>
      <c r="E40" s="38"/>
      <c r="F40" s="218">
        <f>IFERROR(VLOOKUP($C40,'Proposed Rates'!$B:$J,F$11,FALSE),0)</f>
        <v>4.8479999999999999</v>
      </c>
      <c r="G40" s="219">
        <f t="shared" ref="G40:G41" si="37">IF($D40="Monthly",1,IF($D40="per KW",$F$10,IF($D40="per kWh",$F$9,0)))</f>
        <v>100</v>
      </c>
      <c r="H40" s="204">
        <f t="shared" ref="H40:H41" si="38">G40*F40</f>
        <v>484.8</v>
      </c>
      <c r="I40" s="38"/>
      <c r="J40" s="218">
        <f>IFERROR(VLOOKUP($C40,'Proposed Rates'!$B:$J,J$11,FALSE),0)</f>
        <v>5.1058000000000003</v>
      </c>
      <c r="K40" s="219">
        <f t="shared" ref="K40:K41" si="39">IF($D40="Monthly",1,IF($D40="per KW",$F$10,IF($D40="per kWh",$F$9,0)))</f>
        <v>100</v>
      </c>
      <c r="L40" s="204">
        <f t="shared" ref="L40:L41" si="40">K40*J40</f>
        <v>510.58000000000004</v>
      </c>
      <c r="M40" s="38"/>
      <c r="N40" s="205">
        <f t="shared" si="5"/>
        <v>25.78000000000003</v>
      </c>
      <c r="O40" s="206">
        <f t="shared" si="6"/>
        <v>5.3176567656765733E-2</v>
      </c>
      <c r="P40" s="37"/>
      <c r="Q40" s="218">
        <f>IFERROR(VLOOKUP($C40,'Proposed Rates'!$B:$J,Q$11,FALSE),0)</f>
        <v>5.1058000000000003</v>
      </c>
      <c r="R40" s="219">
        <f t="shared" ref="R40:R41" si="41">IF($D40="Monthly",1,IF($D40="per KW",$F$10,IF($D40="per kWh",$F$9,0)))</f>
        <v>100</v>
      </c>
      <c r="S40" s="204">
        <f t="shared" ref="S40:S41" si="42">R40*Q40</f>
        <v>510.58000000000004</v>
      </c>
      <c r="T40" s="38"/>
      <c r="U40" s="205">
        <f t="shared" si="9"/>
        <v>0</v>
      </c>
      <c r="V40" s="206">
        <f t="shared" si="10"/>
        <v>0</v>
      </c>
      <c r="W40" s="37"/>
      <c r="X40" s="218">
        <f>IFERROR(VLOOKUP($C40,'Proposed Rates'!$B:$J,X$11,FALSE),0)</f>
        <v>5.1058000000000003</v>
      </c>
      <c r="Y40" s="219">
        <f t="shared" ref="Y40:Y41" si="43">IF($D40="Monthly",1,IF($D40="per KW",$F$10,IF($D40="per kWh",$F$9,0)))</f>
        <v>100</v>
      </c>
      <c r="Z40" s="204">
        <f t="shared" ref="Z40:Z41" si="44">Y40*X40</f>
        <v>510.58000000000004</v>
      </c>
      <c r="AA40" s="38"/>
      <c r="AB40" s="205">
        <f t="shared" si="13"/>
        <v>0</v>
      </c>
      <c r="AC40" s="206">
        <f t="shared" si="14"/>
        <v>0</v>
      </c>
      <c r="AD40" s="37"/>
      <c r="AE40" s="218">
        <f>IFERROR(VLOOKUP($C40,'Proposed Rates'!$B:$J,AE$11,FALSE),0)</f>
        <v>5.1058000000000003</v>
      </c>
      <c r="AF40" s="219">
        <f t="shared" ref="AF40:AF41" si="45">IF($D40="Monthly",1,IF($D40="per KW",$F$10,IF($D40="per kWh",$F$9,0)))</f>
        <v>100</v>
      </c>
      <c r="AG40" s="204">
        <f t="shared" ref="AG40:AG41" si="46">AF40*AE40</f>
        <v>510.58000000000004</v>
      </c>
      <c r="AH40" s="38"/>
      <c r="AI40" s="205">
        <f t="shared" si="17"/>
        <v>0</v>
      </c>
      <c r="AJ40" s="206">
        <f t="shared" si="18"/>
        <v>0</v>
      </c>
      <c r="AK40" s="37"/>
      <c r="AL40" s="218">
        <f>IFERROR(VLOOKUP($C40,'Proposed Rates'!$B:$J,AL$11,FALSE),0)</f>
        <v>5.1058000000000003</v>
      </c>
      <c r="AM40" s="219">
        <f t="shared" ref="AM40:AM41" si="47">IF($D40="Monthly",1,IF($D40="per KW",$F$10,IF($D40="per kWh",$F$9,0)))</f>
        <v>100</v>
      </c>
      <c r="AN40" s="204">
        <f t="shared" ref="AN40:AN41" si="48">AM40*AL40</f>
        <v>510.58000000000004</v>
      </c>
      <c r="AO40" s="38"/>
      <c r="AP40" s="205">
        <f t="shared" si="21"/>
        <v>0</v>
      </c>
      <c r="AQ40" s="206">
        <f t="shared" si="22"/>
        <v>0</v>
      </c>
      <c r="AR40" s="207"/>
    </row>
    <row r="41" spans="1:44" ht="12" customHeight="1" x14ac:dyDescent="0.2">
      <c r="A41" s="37"/>
      <c r="B41" s="38" t="s">
        <v>194</v>
      </c>
      <c r="C41" s="199" t="str">
        <f t="shared" si="36"/>
        <v>General Service 50 to 1,499 KW.RTSR - Line and Transformation Connection</v>
      </c>
      <c r="D41" s="230" t="s">
        <v>315</v>
      </c>
      <c r="E41" s="38"/>
      <c r="F41" s="218">
        <f>IFERROR(VLOOKUP($C41,'Proposed Rates'!$B:$J,F$11,FALSE),0)</f>
        <v>2.8187000000000002</v>
      </c>
      <c r="G41" s="219">
        <f t="shared" si="37"/>
        <v>100</v>
      </c>
      <c r="H41" s="204">
        <f t="shared" si="38"/>
        <v>281.87</v>
      </c>
      <c r="I41" s="38"/>
      <c r="J41" s="218">
        <f>IFERROR(VLOOKUP($C41,'Proposed Rates'!$B:$J,J$11,FALSE),0)</f>
        <v>2.915</v>
      </c>
      <c r="K41" s="219">
        <f t="shared" si="39"/>
        <v>100</v>
      </c>
      <c r="L41" s="204">
        <f t="shared" si="40"/>
        <v>291.5</v>
      </c>
      <c r="M41" s="38"/>
      <c r="N41" s="205">
        <f t="shared" si="5"/>
        <v>9.6299999999999955</v>
      </c>
      <c r="O41" s="206">
        <f t="shared" si="6"/>
        <v>3.4164685848085984E-2</v>
      </c>
      <c r="P41" s="37"/>
      <c r="Q41" s="218">
        <f>IFERROR(VLOOKUP($C41,'Proposed Rates'!$B:$J,Q$11,FALSE),0)</f>
        <v>2.915</v>
      </c>
      <c r="R41" s="219">
        <f t="shared" si="41"/>
        <v>100</v>
      </c>
      <c r="S41" s="204">
        <f t="shared" si="42"/>
        <v>291.5</v>
      </c>
      <c r="T41" s="38"/>
      <c r="U41" s="205">
        <f t="shared" si="9"/>
        <v>0</v>
      </c>
      <c r="V41" s="206">
        <f t="shared" si="10"/>
        <v>0</v>
      </c>
      <c r="W41" s="37"/>
      <c r="X41" s="218">
        <f>IFERROR(VLOOKUP($C41,'Proposed Rates'!$B:$J,X$11,FALSE),0)</f>
        <v>2.915</v>
      </c>
      <c r="Y41" s="219">
        <f t="shared" si="43"/>
        <v>100</v>
      </c>
      <c r="Z41" s="204">
        <f t="shared" si="44"/>
        <v>291.5</v>
      </c>
      <c r="AA41" s="38"/>
      <c r="AB41" s="205">
        <f t="shared" si="13"/>
        <v>0</v>
      </c>
      <c r="AC41" s="206">
        <f t="shared" si="14"/>
        <v>0</v>
      </c>
      <c r="AD41" s="37"/>
      <c r="AE41" s="218">
        <f>IFERROR(VLOOKUP($C41,'Proposed Rates'!$B:$J,AE$11,FALSE),0)</f>
        <v>2.915</v>
      </c>
      <c r="AF41" s="219">
        <f t="shared" si="45"/>
        <v>100</v>
      </c>
      <c r="AG41" s="204">
        <f t="shared" si="46"/>
        <v>291.5</v>
      </c>
      <c r="AH41" s="38"/>
      <c r="AI41" s="205">
        <f t="shared" si="17"/>
        <v>0</v>
      </c>
      <c r="AJ41" s="206">
        <f t="shared" si="18"/>
        <v>0</v>
      </c>
      <c r="AK41" s="37"/>
      <c r="AL41" s="218">
        <f>IFERROR(VLOOKUP($C41,'Proposed Rates'!$B:$J,AL$11,FALSE),0)</f>
        <v>2.915</v>
      </c>
      <c r="AM41" s="219">
        <f t="shared" si="47"/>
        <v>100</v>
      </c>
      <c r="AN41" s="204">
        <f t="shared" si="48"/>
        <v>291.5</v>
      </c>
      <c r="AO41" s="38"/>
      <c r="AP41" s="205">
        <f t="shared" si="21"/>
        <v>0</v>
      </c>
      <c r="AQ41" s="206">
        <f t="shared" si="22"/>
        <v>0</v>
      </c>
      <c r="AR41" s="207"/>
    </row>
    <row r="42" spans="1:44" ht="12" customHeight="1" x14ac:dyDescent="0.2">
      <c r="A42" s="37"/>
      <c r="B42" s="209" t="s">
        <v>252</v>
      </c>
      <c r="C42" s="231"/>
      <c r="D42" s="231"/>
      <c r="E42" s="231"/>
      <c r="F42" s="232"/>
      <c r="G42" s="305"/>
      <c r="H42" s="213">
        <f>SUM(H39:H41)</f>
        <v>1813.4029999999998</v>
      </c>
      <c r="I42" s="214"/>
      <c r="J42" s="232"/>
      <c r="K42" s="305"/>
      <c r="L42" s="213">
        <f>SUM(L39:L41)</f>
        <v>1801.2260000000001</v>
      </c>
      <c r="M42" s="214"/>
      <c r="N42" s="215">
        <f t="shared" si="5"/>
        <v>-12.17699999999968</v>
      </c>
      <c r="O42" s="216">
        <f t="shared" si="6"/>
        <v>-6.7149993685902592E-3</v>
      </c>
      <c r="P42" s="37"/>
      <c r="Q42" s="232"/>
      <c r="R42" s="305"/>
      <c r="S42" s="213">
        <f>SUM(S39:S41)</f>
        <v>1888.5100000000002</v>
      </c>
      <c r="T42" s="214"/>
      <c r="U42" s="215">
        <f t="shared" si="9"/>
        <v>87.284000000000106</v>
      </c>
      <c r="V42" s="216">
        <f t="shared" si="10"/>
        <v>4.8458105756856773E-2</v>
      </c>
      <c r="W42" s="37"/>
      <c r="X42" s="232"/>
      <c r="Y42" s="305"/>
      <c r="Z42" s="213">
        <f>SUM(Z39:Z41)</f>
        <v>1959.6030000000001</v>
      </c>
      <c r="AA42" s="214"/>
      <c r="AB42" s="215">
        <f t="shared" si="13"/>
        <v>71.092999999999847</v>
      </c>
      <c r="AC42" s="216">
        <f t="shared" si="14"/>
        <v>3.7645021736712983E-2</v>
      </c>
      <c r="AD42" s="37"/>
      <c r="AE42" s="232"/>
      <c r="AF42" s="305"/>
      <c r="AG42" s="213">
        <f>SUM(AG39:AG41)</f>
        <v>2020.4450000000002</v>
      </c>
      <c r="AH42" s="214"/>
      <c r="AI42" s="215">
        <f t="shared" si="17"/>
        <v>60.842000000000098</v>
      </c>
      <c r="AJ42" s="216">
        <f t="shared" si="18"/>
        <v>3.1048125564208717E-2</v>
      </c>
      <c r="AK42" s="37"/>
      <c r="AL42" s="232"/>
      <c r="AM42" s="305"/>
      <c r="AN42" s="213">
        <f>SUM(AN39:AN41)</f>
        <v>2081.71</v>
      </c>
      <c r="AO42" s="214"/>
      <c r="AP42" s="215">
        <f t="shared" si="21"/>
        <v>61.264999999999873</v>
      </c>
      <c r="AQ42" s="216">
        <f t="shared" si="22"/>
        <v>3.0322527957949791E-2</v>
      </c>
      <c r="AR42" s="217"/>
    </row>
    <row r="43" spans="1:44" ht="12" customHeight="1" x14ac:dyDescent="0.2">
      <c r="A43" s="37"/>
      <c r="B43" s="139" t="s">
        <v>195</v>
      </c>
      <c r="C43" s="199" t="str">
        <f t="shared" ref="C43:C45" si="49">D$6&amp;"."&amp;B43</f>
        <v>General Service 50 to 1,499 KW.Wholesale Market Service Charge (WMSC)</v>
      </c>
      <c r="D43" s="200" t="s">
        <v>246</v>
      </c>
      <c r="E43" s="139"/>
      <c r="F43" s="218">
        <f>IFERROR(VLOOKUP($C43,'Proposed Rates'!$B:$J,F$11,FALSE),0)</f>
        <v>4.4999999999999997E-3</v>
      </c>
      <c r="G43" s="225">
        <f t="shared" ref="G43:G44" si="50">$F$9+G$37</f>
        <v>52723.8</v>
      </c>
      <c r="H43" s="204">
        <f t="shared" ref="H43:H46" si="51">G43*F43</f>
        <v>237.25710000000001</v>
      </c>
      <c r="I43" s="38"/>
      <c r="J43" s="218">
        <f>IFERROR(VLOOKUP($C43,'Proposed Rates'!$B:$J,J$11,FALSE),0)</f>
        <v>4.4999999999999997E-3</v>
      </c>
      <c r="K43" s="225">
        <f t="shared" ref="K43:K44" si="52">$F$9+K$37</f>
        <v>52693.2</v>
      </c>
      <c r="L43" s="204">
        <f t="shared" ref="L43:L46" si="53">K43*J43</f>
        <v>237.11939999999996</v>
      </c>
      <c r="M43" s="38"/>
      <c r="N43" s="205">
        <f t="shared" si="5"/>
        <v>-0.13770000000005211</v>
      </c>
      <c r="O43" s="206">
        <f t="shared" si="6"/>
        <v>-5.8038305281507747E-4</v>
      </c>
      <c r="P43" s="37"/>
      <c r="Q43" s="218">
        <f>IFERROR(VLOOKUP($C43,'Proposed Rates'!$B:$J,Q$11,FALSE),0)</f>
        <v>4.4999999999999997E-3</v>
      </c>
      <c r="R43" s="225">
        <f t="shared" ref="R43:R44" si="54">$F$9+R$37</f>
        <v>52693.2</v>
      </c>
      <c r="S43" s="204">
        <f t="shared" ref="S43:S46" si="55">R43*Q43</f>
        <v>237.11939999999996</v>
      </c>
      <c r="T43" s="38"/>
      <c r="U43" s="205">
        <f t="shared" si="9"/>
        <v>0</v>
      </c>
      <c r="V43" s="206">
        <f t="shared" si="10"/>
        <v>0</v>
      </c>
      <c r="W43" s="37"/>
      <c r="X43" s="218">
        <f>IFERROR(VLOOKUP($C43,'Proposed Rates'!$B:$J,X$11,FALSE),0)</f>
        <v>4.4999999999999997E-3</v>
      </c>
      <c r="Y43" s="225">
        <f t="shared" ref="Y43:Y44" si="56">$F$9+Y$37</f>
        <v>52693.2</v>
      </c>
      <c r="Z43" s="204">
        <f t="shared" ref="Z43:Z46" si="57">Y43*X43</f>
        <v>237.11939999999996</v>
      </c>
      <c r="AA43" s="38"/>
      <c r="AB43" s="205">
        <f t="shared" si="13"/>
        <v>0</v>
      </c>
      <c r="AC43" s="206">
        <f t="shared" si="14"/>
        <v>0</v>
      </c>
      <c r="AD43" s="37"/>
      <c r="AE43" s="218">
        <f>IFERROR(VLOOKUP($C43,'Proposed Rates'!$B:$J,AE$11,FALSE),0)</f>
        <v>4.4999999999999997E-3</v>
      </c>
      <c r="AF43" s="225">
        <f t="shared" ref="AF43:AF44" si="58">$F$9+AF$37</f>
        <v>52693.2</v>
      </c>
      <c r="AG43" s="204">
        <f t="shared" ref="AG43:AG46" si="59">AF43*AE43</f>
        <v>237.11939999999996</v>
      </c>
      <c r="AH43" s="38"/>
      <c r="AI43" s="205">
        <f t="shared" si="17"/>
        <v>0</v>
      </c>
      <c r="AJ43" s="206">
        <f t="shared" si="18"/>
        <v>0</v>
      </c>
      <c r="AK43" s="37"/>
      <c r="AL43" s="218">
        <f>IFERROR(VLOOKUP($C43,'Proposed Rates'!$B:$J,AL$11,FALSE),0)</f>
        <v>4.4999999999999997E-3</v>
      </c>
      <c r="AM43" s="225">
        <f t="shared" ref="AM43:AM44" si="60">$F$9+AM$37</f>
        <v>52693.2</v>
      </c>
      <c r="AN43" s="204">
        <f t="shared" ref="AN43:AN46" si="61">AM43*AL43</f>
        <v>237.11939999999996</v>
      </c>
      <c r="AO43" s="38"/>
      <c r="AP43" s="205">
        <f t="shared" si="21"/>
        <v>0</v>
      </c>
      <c r="AQ43" s="206">
        <f t="shared" si="22"/>
        <v>0</v>
      </c>
      <c r="AR43" s="207"/>
    </row>
    <row r="44" spans="1:44" ht="12" customHeight="1" x14ac:dyDescent="0.2">
      <c r="A44" s="37"/>
      <c r="B44" s="139" t="s">
        <v>196</v>
      </c>
      <c r="C44" s="199" t="str">
        <f t="shared" si="49"/>
        <v>General Service 50 to 1,499 KW.Rural and Remote Rate Protection (RRRP)</v>
      </c>
      <c r="D44" s="200" t="s">
        <v>246</v>
      </c>
      <c r="E44" s="139"/>
      <c r="F44" s="218">
        <f>IFERROR(VLOOKUP($C44,'Proposed Rates'!$B:$J,F$11,FALSE),0)</f>
        <v>1.5E-3</v>
      </c>
      <c r="G44" s="225">
        <f t="shared" si="50"/>
        <v>52723.8</v>
      </c>
      <c r="H44" s="204">
        <f t="shared" si="51"/>
        <v>79.085700000000003</v>
      </c>
      <c r="I44" s="38"/>
      <c r="J44" s="218">
        <f>IFERROR(VLOOKUP($C44,'Proposed Rates'!$B:$J,J$11,FALSE),0)</f>
        <v>1.5E-3</v>
      </c>
      <c r="K44" s="225">
        <f t="shared" si="52"/>
        <v>52693.2</v>
      </c>
      <c r="L44" s="204">
        <f t="shared" si="53"/>
        <v>79.0398</v>
      </c>
      <c r="M44" s="38"/>
      <c r="N44" s="205">
        <f t="shared" si="5"/>
        <v>-4.590000000000316E-2</v>
      </c>
      <c r="O44" s="206">
        <f t="shared" si="6"/>
        <v>-5.8038305281489771E-4</v>
      </c>
      <c r="P44" s="37"/>
      <c r="Q44" s="218">
        <f>IFERROR(VLOOKUP($C44,'Proposed Rates'!$B:$J,Q$11,FALSE),0)</f>
        <v>1.5E-3</v>
      </c>
      <c r="R44" s="225">
        <f t="shared" si="54"/>
        <v>52693.2</v>
      </c>
      <c r="S44" s="204">
        <f t="shared" si="55"/>
        <v>79.0398</v>
      </c>
      <c r="T44" s="38"/>
      <c r="U44" s="205">
        <f t="shared" si="9"/>
        <v>0</v>
      </c>
      <c r="V44" s="206">
        <f t="shared" si="10"/>
        <v>0</v>
      </c>
      <c r="W44" s="37"/>
      <c r="X44" s="218">
        <f>IFERROR(VLOOKUP($C44,'Proposed Rates'!$B:$J,X$11,FALSE),0)</f>
        <v>1.5E-3</v>
      </c>
      <c r="Y44" s="225">
        <f t="shared" si="56"/>
        <v>52693.2</v>
      </c>
      <c r="Z44" s="204">
        <f t="shared" si="57"/>
        <v>79.0398</v>
      </c>
      <c r="AA44" s="38"/>
      <c r="AB44" s="205">
        <f t="shared" si="13"/>
        <v>0</v>
      </c>
      <c r="AC44" s="206">
        <f t="shared" si="14"/>
        <v>0</v>
      </c>
      <c r="AD44" s="37"/>
      <c r="AE44" s="218">
        <f>IFERROR(VLOOKUP($C44,'Proposed Rates'!$B:$J,AE$11,FALSE),0)</f>
        <v>1.5E-3</v>
      </c>
      <c r="AF44" s="225">
        <f t="shared" si="58"/>
        <v>52693.2</v>
      </c>
      <c r="AG44" s="204">
        <f t="shared" si="59"/>
        <v>79.0398</v>
      </c>
      <c r="AH44" s="38"/>
      <c r="AI44" s="205">
        <f t="shared" si="17"/>
        <v>0</v>
      </c>
      <c r="AJ44" s="206">
        <f t="shared" si="18"/>
        <v>0</v>
      </c>
      <c r="AK44" s="37"/>
      <c r="AL44" s="218">
        <f>IFERROR(VLOOKUP($C44,'Proposed Rates'!$B:$J,AL$11,FALSE),0)</f>
        <v>1.5E-3</v>
      </c>
      <c r="AM44" s="225">
        <f t="shared" si="60"/>
        <v>52693.2</v>
      </c>
      <c r="AN44" s="204">
        <f t="shared" si="61"/>
        <v>79.0398</v>
      </c>
      <c r="AO44" s="38"/>
      <c r="AP44" s="205">
        <f t="shared" si="21"/>
        <v>0</v>
      </c>
      <c r="AQ44" s="206">
        <f t="shared" si="22"/>
        <v>0</v>
      </c>
      <c r="AR44" s="207"/>
    </row>
    <row r="45" spans="1:44" ht="12" customHeight="1" x14ac:dyDescent="0.2">
      <c r="A45" s="37"/>
      <c r="B45" s="139" t="s">
        <v>198</v>
      </c>
      <c r="C45" s="199" t="str">
        <f t="shared" si="49"/>
        <v>General Service 50 to 1,499 KW.Standard Supply Service Charge</v>
      </c>
      <c r="D45" s="200" t="s">
        <v>244</v>
      </c>
      <c r="E45" s="139"/>
      <c r="F45" s="201">
        <f>IFERROR(VLOOKUP($C45,'Proposed Rates'!$B:$J,F$11,FALSE),0)</f>
        <v>0.25</v>
      </c>
      <c r="G45" s="219">
        <f>IF($D45="Monthly",1,IF($D45="per KW",$F$10,IF($D45="per kWh",$F$9,0)))</f>
        <v>1</v>
      </c>
      <c r="H45" s="204">
        <f t="shared" si="51"/>
        <v>0.25</v>
      </c>
      <c r="I45" s="38"/>
      <c r="J45" s="201">
        <f>IFERROR(VLOOKUP($C45,'Proposed Rates'!$B:$J,J$11,FALSE),0)</f>
        <v>1.51</v>
      </c>
      <c r="K45" s="219">
        <f>IF($D45="Monthly",1,IF($D45="per KW",$F$10,IF($D45="per kWh",$F$9,0)))</f>
        <v>1</v>
      </c>
      <c r="L45" s="204">
        <f t="shared" si="53"/>
        <v>1.51</v>
      </c>
      <c r="M45" s="38"/>
      <c r="N45" s="205">
        <f t="shared" si="5"/>
        <v>1.26</v>
      </c>
      <c r="O45" s="206">
        <f t="shared" si="6"/>
        <v>5.04</v>
      </c>
      <c r="P45" s="37"/>
      <c r="Q45" s="201">
        <f>IFERROR(VLOOKUP($C45,'Proposed Rates'!$B:$J,Q$11,FALSE),0)</f>
        <v>1.54</v>
      </c>
      <c r="R45" s="219">
        <f>IF($D45="Monthly",1,IF($D45="per KW",$F$10,IF($D45="per kWh",$F$9,0)))</f>
        <v>1</v>
      </c>
      <c r="S45" s="204">
        <f t="shared" si="55"/>
        <v>1.54</v>
      </c>
      <c r="T45" s="38"/>
      <c r="U45" s="205">
        <f t="shared" si="9"/>
        <v>3.0000000000000027E-2</v>
      </c>
      <c r="V45" s="206">
        <f t="shared" si="10"/>
        <v>1.986754966887419E-2</v>
      </c>
      <c r="W45" s="37"/>
      <c r="X45" s="201">
        <f>IFERROR(VLOOKUP($C45,'Proposed Rates'!$B:$J,X$11,FALSE),0)</f>
        <v>1.57</v>
      </c>
      <c r="Y45" s="219">
        <f>IF($D45="Monthly",1,IF($D45="per KW",$F$10,IF($D45="per kWh",$F$9,0)))</f>
        <v>1</v>
      </c>
      <c r="Z45" s="204">
        <f t="shared" si="57"/>
        <v>1.57</v>
      </c>
      <c r="AA45" s="38"/>
      <c r="AB45" s="205">
        <f t="shared" si="13"/>
        <v>3.0000000000000027E-2</v>
      </c>
      <c r="AC45" s="206">
        <f t="shared" si="14"/>
        <v>1.9480519480519497E-2</v>
      </c>
      <c r="AD45" s="37"/>
      <c r="AE45" s="201">
        <f>IFERROR(VLOOKUP($C45,'Proposed Rates'!$B:$J,AE$11,FALSE),0)</f>
        <v>1.6</v>
      </c>
      <c r="AF45" s="219">
        <f>IF($D45="Monthly",1,IF($D45="per KW",$F$10,IF($D45="per kWh",$F$9,0)))</f>
        <v>1</v>
      </c>
      <c r="AG45" s="204">
        <f t="shared" si="59"/>
        <v>1.6</v>
      </c>
      <c r="AH45" s="38"/>
      <c r="AI45" s="205">
        <f t="shared" si="17"/>
        <v>3.0000000000000027E-2</v>
      </c>
      <c r="AJ45" s="206">
        <f t="shared" si="18"/>
        <v>1.9108280254777087E-2</v>
      </c>
      <c r="AK45" s="37"/>
      <c r="AL45" s="201">
        <f>IFERROR(VLOOKUP($C45,'Proposed Rates'!$B:$J,AL$11,FALSE),0)</f>
        <v>1.63</v>
      </c>
      <c r="AM45" s="219">
        <f>IF($D45="Monthly",1,IF($D45="per KW",$F$10,IF($D45="per kWh",$F$9,0)))</f>
        <v>1</v>
      </c>
      <c r="AN45" s="204">
        <f t="shared" si="61"/>
        <v>1.63</v>
      </c>
      <c r="AO45" s="38"/>
      <c r="AP45" s="205">
        <f t="shared" si="21"/>
        <v>2.9999999999999805E-2</v>
      </c>
      <c r="AQ45" s="206">
        <f t="shared" si="22"/>
        <v>1.8749999999999878E-2</v>
      </c>
      <c r="AR45" s="207"/>
    </row>
    <row r="46" spans="1:44" ht="12" customHeight="1" x14ac:dyDescent="0.2">
      <c r="A46" s="37"/>
      <c r="B46" s="139" t="s">
        <v>205</v>
      </c>
      <c r="C46" s="199" t="str">
        <f>B46</f>
        <v>Average IESO Wholesale Market Price</v>
      </c>
      <c r="D46" s="200" t="s">
        <v>246</v>
      </c>
      <c r="E46" s="139"/>
      <c r="F46" s="218">
        <f>IFERROR(VLOOKUP($C46,'Proposed Rates'!$B:$J,F$11,FALSE),0)</f>
        <v>0.10453</v>
      </c>
      <c r="G46" s="225">
        <f>$F$9+G$37</f>
        <v>52723.8</v>
      </c>
      <c r="H46" s="204">
        <f t="shared" si="51"/>
        <v>5511.2188139999998</v>
      </c>
      <c r="I46" s="38"/>
      <c r="J46" s="218">
        <f>IFERROR(VLOOKUP($C46,'Proposed Rates'!$B:$J,J$11,FALSE),0)</f>
        <v>0.10453</v>
      </c>
      <c r="K46" s="225">
        <f>$F$9+K$37</f>
        <v>52693.2</v>
      </c>
      <c r="L46" s="204">
        <f t="shared" si="53"/>
        <v>5508.0201959999995</v>
      </c>
      <c r="M46" s="38"/>
      <c r="N46" s="205">
        <f t="shared" si="5"/>
        <v>-3.1986180000003515</v>
      </c>
      <c r="O46" s="206">
        <f t="shared" si="6"/>
        <v>-5.8038305281492156E-4</v>
      </c>
      <c r="P46" s="37"/>
      <c r="Q46" s="218">
        <f>IFERROR(VLOOKUP($C46,'Proposed Rates'!$B:$J,Q$11,FALSE),0)</f>
        <v>0.10453</v>
      </c>
      <c r="R46" s="225">
        <f>$F$9+R$37</f>
        <v>52693.2</v>
      </c>
      <c r="S46" s="204">
        <f t="shared" si="55"/>
        <v>5508.0201959999995</v>
      </c>
      <c r="T46" s="38"/>
      <c r="U46" s="205">
        <f t="shared" si="9"/>
        <v>0</v>
      </c>
      <c r="V46" s="206">
        <f t="shared" si="10"/>
        <v>0</v>
      </c>
      <c r="W46" s="37"/>
      <c r="X46" s="218">
        <f>IFERROR(VLOOKUP($C46,'Proposed Rates'!$B:$J,X$11,FALSE),0)</f>
        <v>0.10453</v>
      </c>
      <c r="Y46" s="225">
        <f>$F$9+Y$37</f>
        <v>52693.2</v>
      </c>
      <c r="Z46" s="204">
        <f t="shared" si="57"/>
        <v>5508.0201959999995</v>
      </c>
      <c r="AA46" s="38"/>
      <c r="AB46" s="205">
        <f t="shared" si="13"/>
        <v>0</v>
      </c>
      <c r="AC46" s="206">
        <f t="shared" si="14"/>
        <v>0</v>
      </c>
      <c r="AD46" s="37"/>
      <c r="AE46" s="218">
        <f>IFERROR(VLOOKUP($C46,'Proposed Rates'!$B:$J,AE$11,FALSE),0)</f>
        <v>0.10453</v>
      </c>
      <c r="AF46" s="225">
        <f>$F$9+AF$37</f>
        <v>52693.2</v>
      </c>
      <c r="AG46" s="204">
        <f t="shared" si="59"/>
        <v>5508.0201959999995</v>
      </c>
      <c r="AH46" s="38"/>
      <c r="AI46" s="205">
        <f t="shared" si="17"/>
        <v>0</v>
      </c>
      <c r="AJ46" s="206">
        <f t="shared" si="18"/>
        <v>0</v>
      </c>
      <c r="AK46" s="37"/>
      <c r="AL46" s="218">
        <f>IFERROR(VLOOKUP($C46,'Proposed Rates'!$B:$J,AL$11,FALSE),0)</f>
        <v>0.10453</v>
      </c>
      <c r="AM46" s="225">
        <f>$F$9+AM$37</f>
        <v>52693.2</v>
      </c>
      <c r="AN46" s="204">
        <f t="shared" si="61"/>
        <v>5508.0201959999995</v>
      </c>
      <c r="AO46" s="38"/>
      <c r="AP46" s="205">
        <f t="shared" si="21"/>
        <v>0</v>
      </c>
      <c r="AQ46" s="206">
        <f t="shared" si="22"/>
        <v>0</v>
      </c>
      <c r="AR46" s="207"/>
    </row>
    <row r="47" spans="1:44" ht="12" customHeight="1" x14ac:dyDescent="0.2">
      <c r="A47" s="37"/>
      <c r="B47" s="139"/>
      <c r="C47" s="199" t="str">
        <f t="shared" ref="C47:C50" si="62">D$6&amp;"."&amp;B47</f>
        <v>General Service 50 to 1,499 KW.</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row>
    <row r="48" spans="1:44" ht="12" customHeight="1" x14ac:dyDescent="0.2">
      <c r="A48" s="37"/>
      <c r="B48" s="37"/>
      <c r="C48" s="199" t="str">
        <f t="shared" si="62"/>
        <v>General Service 50 to 1,499 KW.</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row>
    <row r="49" spans="1:44" ht="12" customHeight="1" x14ac:dyDescent="0.2">
      <c r="A49" s="37"/>
      <c r="B49" s="139"/>
      <c r="C49" s="199" t="str">
        <f t="shared" si="62"/>
        <v>General Service 50 to 1,499 KW.</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row>
    <row r="50" spans="1:44" ht="12" customHeight="1" x14ac:dyDescent="0.2">
      <c r="A50" s="37"/>
      <c r="B50" s="139"/>
      <c r="C50" s="199" t="str">
        <f t="shared" si="62"/>
        <v>General Service 50 to 1,499 KW.</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row>
    <row r="51" spans="1:44" ht="12" customHeight="1" x14ac:dyDescent="0.2">
      <c r="A51" s="37"/>
      <c r="B51" s="238"/>
      <c r="C51" s="239"/>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row>
    <row r="52" spans="1:44" ht="12" customHeight="1" x14ac:dyDescent="0.2">
      <c r="A52" s="37"/>
      <c r="B52" s="248" t="s">
        <v>253</v>
      </c>
      <c r="C52" s="139"/>
      <c r="D52" s="139"/>
      <c r="E52" s="139"/>
      <c r="F52" s="249"/>
      <c r="G52" s="293"/>
      <c r="H52" s="251">
        <f>SUM(H43:H48,H42)</f>
        <v>7641.2146140000004</v>
      </c>
      <c r="I52" s="286"/>
      <c r="J52" s="250"/>
      <c r="K52" s="250"/>
      <c r="L52" s="251">
        <f>SUM(L43:L48,L42)</f>
        <v>7626.9153960000003</v>
      </c>
      <c r="M52" s="253"/>
      <c r="N52" s="252">
        <f t="shared" ref="N52:N56" si="63">L52-H52</f>
        <v>-14.29921800000011</v>
      </c>
      <c r="O52" s="254">
        <f t="shared" ref="O52:O56" si="64">IF((H52)=0,"",(N52/H52))</f>
        <v>-1.871327887297069E-3</v>
      </c>
      <c r="P52" s="37"/>
      <c r="Q52" s="250"/>
      <c r="R52" s="250"/>
      <c r="S52" s="251">
        <f>SUM(S43:S48,S42)</f>
        <v>7714.2293959999997</v>
      </c>
      <c r="T52" s="253"/>
      <c r="U52" s="252">
        <f t="shared" ref="U52:U56" si="65">S52-L52</f>
        <v>87.313999999999396</v>
      </c>
      <c r="V52" s="254">
        <f t="shared" ref="V52:V56" si="66">IF((L52)=0,"",(U52/L52))</f>
        <v>1.1448140626522742E-2</v>
      </c>
      <c r="W52" s="37"/>
      <c r="X52" s="250"/>
      <c r="Y52" s="250"/>
      <c r="Z52" s="251">
        <f>SUM(Z43:Z48,Z42)</f>
        <v>7785.3523959999993</v>
      </c>
      <c r="AA52" s="253"/>
      <c r="AB52" s="252">
        <f t="shared" ref="AB52:AB56" si="67">Z52-S52</f>
        <v>71.122999999999593</v>
      </c>
      <c r="AC52" s="254">
        <f t="shared" ref="AC52:AC56" si="68">IF((S52)=0,"",(AB52/S52))</f>
        <v>9.2197154568515235E-3</v>
      </c>
      <c r="AD52" s="37"/>
      <c r="AE52" s="250"/>
      <c r="AF52" s="250"/>
      <c r="AG52" s="251">
        <f>SUM(AG43:AG48,AG42)</f>
        <v>7846.2243959999996</v>
      </c>
      <c r="AH52" s="253"/>
      <c r="AI52" s="252">
        <f t="shared" ref="AI52:AI56" si="69">AG52-Z52</f>
        <v>60.872000000000298</v>
      </c>
      <c r="AJ52" s="254">
        <f t="shared" ref="AJ52:AJ56" si="70">IF((Z52)=0,"",(AI52/Z52))</f>
        <v>7.818785445251707E-3</v>
      </c>
      <c r="AK52" s="37"/>
      <c r="AL52" s="250"/>
      <c r="AM52" s="250"/>
      <c r="AN52" s="251">
        <f>SUM(AN43:AN48,AN42)</f>
        <v>7907.5193959999997</v>
      </c>
      <c r="AO52" s="253"/>
      <c r="AP52" s="252">
        <f t="shared" ref="AP52:AP56" si="71">AN52-AG52</f>
        <v>61.295000000000073</v>
      </c>
      <c r="AQ52" s="254">
        <f t="shared" ref="AQ52:AQ56" si="72">IF((AG52)=0,"",(AP52/AG52))</f>
        <v>7.812037600052355E-3</v>
      </c>
      <c r="AR52" s="255"/>
    </row>
    <row r="53" spans="1:44" ht="12" customHeight="1" x14ac:dyDescent="0.2">
      <c r="A53" s="37"/>
      <c r="B53" s="256" t="s">
        <v>254</v>
      </c>
      <c r="C53" s="139"/>
      <c r="D53" s="139"/>
      <c r="E53" s="139"/>
      <c r="F53" s="249">
        <v>0.13</v>
      </c>
      <c r="G53" s="38"/>
      <c r="H53" s="294">
        <f>H52*F53</f>
        <v>993.35789982000006</v>
      </c>
      <c r="I53" s="221"/>
      <c r="J53" s="257">
        <v>0.13</v>
      </c>
      <c r="K53" s="221"/>
      <c r="L53" s="204">
        <f>L52*J53</f>
        <v>991.49900148000006</v>
      </c>
      <c r="M53" s="38"/>
      <c r="N53" s="205">
        <f t="shared" si="63"/>
        <v>-1.8588983399999961</v>
      </c>
      <c r="O53" s="206">
        <f t="shared" si="64"/>
        <v>-1.8713278872970508E-3</v>
      </c>
      <c r="P53" s="37"/>
      <c r="Q53" s="257">
        <v>0.13</v>
      </c>
      <c r="R53" s="221"/>
      <c r="S53" s="204">
        <f>S52*Q53</f>
        <v>1002.8498214799999</v>
      </c>
      <c r="T53" s="38"/>
      <c r="U53" s="205">
        <f t="shared" si="65"/>
        <v>11.350819999999885</v>
      </c>
      <c r="V53" s="206">
        <f t="shared" si="66"/>
        <v>1.1448140626522706E-2</v>
      </c>
      <c r="W53" s="37"/>
      <c r="X53" s="257">
        <v>0.13</v>
      </c>
      <c r="Y53" s="221"/>
      <c r="Z53" s="204">
        <f>Z52*X53</f>
        <v>1012.09581148</v>
      </c>
      <c r="AA53" s="38"/>
      <c r="AB53" s="205">
        <f t="shared" si="67"/>
        <v>9.2459900000000061</v>
      </c>
      <c r="AC53" s="206">
        <f t="shared" si="68"/>
        <v>9.2197154568515825E-3</v>
      </c>
      <c r="AD53" s="37"/>
      <c r="AE53" s="257">
        <v>0.13</v>
      </c>
      <c r="AF53" s="221"/>
      <c r="AG53" s="204">
        <f>AG52*AE53</f>
        <v>1020.00917148</v>
      </c>
      <c r="AH53" s="38"/>
      <c r="AI53" s="205">
        <f t="shared" si="69"/>
        <v>7.9133600000000115</v>
      </c>
      <c r="AJ53" s="206">
        <f t="shared" si="70"/>
        <v>7.8187854452516792E-3</v>
      </c>
      <c r="AK53" s="37"/>
      <c r="AL53" s="257">
        <v>0.13</v>
      </c>
      <c r="AM53" s="221"/>
      <c r="AN53" s="204">
        <f>AN52*AL53</f>
        <v>1027.97752148</v>
      </c>
      <c r="AO53" s="38"/>
      <c r="AP53" s="205">
        <f t="shared" si="71"/>
        <v>7.9683499999999867</v>
      </c>
      <c r="AQ53" s="206">
        <f t="shared" si="72"/>
        <v>7.8120376000523324E-3</v>
      </c>
      <c r="AR53" s="207"/>
    </row>
    <row r="54" spans="1:44" ht="12" customHeight="1" x14ac:dyDescent="0.2">
      <c r="A54" s="37"/>
      <c r="B54" s="258" t="s">
        <v>316</v>
      </c>
      <c r="C54" s="139"/>
      <c r="D54" s="139"/>
      <c r="E54" s="139"/>
      <c r="F54" s="259"/>
      <c r="G54" s="38"/>
      <c r="H54" s="294">
        <f>H52+H53</f>
        <v>8634.5725138199996</v>
      </c>
      <c r="I54" s="221"/>
      <c r="J54" s="221"/>
      <c r="K54" s="221"/>
      <c r="L54" s="204">
        <f>L52+L53</f>
        <v>8618.4143974800008</v>
      </c>
      <c r="M54" s="38"/>
      <c r="N54" s="205">
        <f t="shared" si="63"/>
        <v>-16.158116339998742</v>
      </c>
      <c r="O54" s="206">
        <f t="shared" si="64"/>
        <v>-1.8713278872969092E-3</v>
      </c>
      <c r="P54" s="37"/>
      <c r="Q54" s="221"/>
      <c r="R54" s="221"/>
      <c r="S54" s="204">
        <f>S52+S53</f>
        <v>8717.079217479999</v>
      </c>
      <c r="T54" s="38"/>
      <c r="U54" s="205">
        <f t="shared" si="65"/>
        <v>98.664819999998144</v>
      </c>
      <c r="V54" s="206">
        <f t="shared" si="66"/>
        <v>1.1448140626522605E-2</v>
      </c>
      <c r="W54" s="37"/>
      <c r="X54" s="221"/>
      <c r="Y54" s="221"/>
      <c r="Z54" s="204">
        <f>Z52+Z53</f>
        <v>8797.4482074799998</v>
      </c>
      <c r="AA54" s="38"/>
      <c r="AB54" s="205">
        <f t="shared" si="67"/>
        <v>80.368990000000849</v>
      </c>
      <c r="AC54" s="206">
        <f t="shared" si="68"/>
        <v>9.2197154568516744E-3</v>
      </c>
      <c r="AD54" s="37"/>
      <c r="AE54" s="221"/>
      <c r="AF54" s="221"/>
      <c r="AG54" s="204">
        <f>AG52+AG53</f>
        <v>8866.2335674799997</v>
      </c>
      <c r="AH54" s="38"/>
      <c r="AI54" s="205">
        <f t="shared" si="69"/>
        <v>68.785359999999855</v>
      </c>
      <c r="AJ54" s="206">
        <f t="shared" si="70"/>
        <v>7.8187854452516515E-3</v>
      </c>
      <c r="AK54" s="37"/>
      <c r="AL54" s="221"/>
      <c r="AM54" s="221"/>
      <c r="AN54" s="204">
        <f>AN52+AN53</f>
        <v>8935.496917479999</v>
      </c>
      <c r="AO54" s="38"/>
      <c r="AP54" s="205">
        <f t="shared" si="71"/>
        <v>69.263349999999264</v>
      </c>
      <c r="AQ54" s="206">
        <f t="shared" si="72"/>
        <v>7.8120376000522622E-3</v>
      </c>
      <c r="AR54" s="207"/>
    </row>
    <row r="55" spans="1:44" ht="12" customHeight="1" x14ac:dyDescent="0.2">
      <c r="A55" s="37"/>
      <c r="B55" s="462" t="s">
        <v>211</v>
      </c>
      <c r="C55" s="441"/>
      <c r="D55" s="441"/>
      <c r="E55" s="139"/>
      <c r="F55" s="259"/>
      <c r="G55" s="38"/>
      <c r="H55" s="296">
        <f>F55*H52</f>
        <v>0</v>
      </c>
      <c r="I55" s="221"/>
      <c r="J55" s="221"/>
      <c r="K55" s="221"/>
      <c r="L55" s="316">
        <f>J55*L52</f>
        <v>0</v>
      </c>
      <c r="M55" s="38"/>
      <c r="N55" s="261">
        <f t="shared" si="63"/>
        <v>0</v>
      </c>
      <c r="O55" s="263" t="str">
        <f t="shared" si="64"/>
        <v/>
      </c>
      <c r="P55" s="37"/>
      <c r="Q55" s="221"/>
      <c r="R55" s="221"/>
      <c r="S55" s="316">
        <f>Q55*S52</f>
        <v>0</v>
      </c>
      <c r="T55" s="38"/>
      <c r="U55" s="261">
        <f t="shared" si="65"/>
        <v>0</v>
      </c>
      <c r="V55" s="263" t="str">
        <f t="shared" si="66"/>
        <v/>
      </c>
      <c r="W55" s="37"/>
      <c r="X55" s="221"/>
      <c r="Y55" s="221"/>
      <c r="Z55" s="316">
        <f>X55*Z52</f>
        <v>0</v>
      </c>
      <c r="AA55" s="38"/>
      <c r="AB55" s="261">
        <f t="shared" si="67"/>
        <v>0</v>
      </c>
      <c r="AC55" s="263" t="str">
        <f t="shared" si="68"/>
        <v/>
      </c>
      <c r="AD55" s="37"/>
      <c r="AE55" s="221"/>
      <c r="AF55" s="221"/>
      <c r="AG55" s="316">
        <f>AE55*AG52</f>
        <v>0</v>
      </c>
      <c r="AH55" s="38"/>
      <c r="AI55" s="261">
        <f t="shared" si="69"/>
        <v>0</v>
      </c>
      <c r="AJ55" s="263" t="str">
        <f t="shared" si="70"/>
        <v/>
      </c>
      <c r="AK55" s="37"/>
      <c r="AL55" s="221"/>
      <c r="AM55" s="221"/>
      <c r="AN55" s="316">
        <f>AL55*AN52</f>
        <v>0</v>
      </c>
      <c r="AO55" s="38"/>
      <c r="AP55" s="261">
        <f t="shared" si="71"/>
        <v>0</v>
      </c>
      <c r="AQ55" s="263" t="str">
        <f t="shared" si="72"/>
        <v/>
      </c>
      <c r="AR55" s="264"/>
    </row>
    <row r="56" spans="1:44" ht="12" customHeight="1" x14ac:dyDescent="0.2">
      <c r="A56" s="37"/>
      <c r="B56" s="464" t="s">
        <v>256</v>
      </c>
      <c r="C56" s="439"/>
      <c r="D56" s="440"/>
      <c r="E56" s="265"/>
      <c r="F56" s="266"/>
      <c r="G56" s="297"/>
      <c r="H56" s="298">
        <f>H54-H55</f>
        <v>8634.5725138199996</v>
      </c>
      <c r="I56" s="267"/>
      <c r="J56" s="267"/>
      <c r="K56" s="267"/>
      <c r="L56" s="268">
        <f>L54-L55</f>
        <v>8618.4143974800008</v>
      </c>
      <c r="M56" s="269"/>
      <c r="N56" s="270">
        <f t="shared" si="63"/>
        <v>-16.158116339998742</v>
      </c>
      <c r="O56" s="271">
        <f t="shared" si="64"/>
        <v>-1.8713278872969092E-3</v>
      </c>
      <c r="P56" s="37"/>
      <c r="Q56" s="267"/>
      <c r="R56" s="267"/>
      <c r="S56" s="268">
        <f>S54-S55</f>
        <v>8717.079217479999</v>
      </c>
      <c r="T56" s="269"/>
      <c r="U56" s="270">
        <f t="shared" si="65"/>
        <v>98.664819999998144</v>
      </c>
      <c r="V56" s="271">
        <f t="shared" si="66"/>
        <v>1.1448140626522605E-2</v>
      </c>
      <c r="W56" s="37"/>
      <c r="X56" s="267"/>
      <c r="Y56" s="267"/>
      <c r="Z56" s="268">
        <f>Z54-Z55</f>
        <v>8797.4482074799998</v>
      </c>
      <c r="AA56" s="269"/>
      <c r="AB56" s="270">
        <f t="shared" si="67"/>
        <v>80.368990000000849</v>
      </c>
      <c r="AC56" s="271">
        <f t="shared" si="68"/>
        <v>9.2197154568516744E-3</v>
      </c>
      <c r="AD56" s="37"/>
      <c r="AE56" s="267"/>
      <c r="AF56" s="267"/>
      <c r="AG56" s="268">
        <f>AG54-AG55</f>
        <v>8866.2335674799997</v>
      </c>
      <c r="AH56" s="269"/>
      <c r="AI56" s="270">
        <f t="shared" si="69"/>
        <v>68.785359999999855</v>
      </c>
      <c r="AJ56" s="271">
        <f t="shared" si="70"/>
        <v>7.8187854452516515E-3</v>
      </c>
      <c r="AK56" s="37"/>
      <c r="AL56" s="267"/>
      <c r="AM56" s="267"/>
      <c r="AN56" s="268">
        <f>AN54-AN55</f>
        <v>8935.496917479999</v>
      </c>
      <c r="AO56" s="269"/>
      <c r="AP56" s="270">
        <f t="shared" si="71"/>
        <v>69.263349999999264</v>
      </c>
      <c r="AQ56" s="271">
        <f t="shared" si="72"/>
        <v>7.8120376000522622E-3</v>
      </c>
      <c r="AR56" s="272"/>
    </row>
    <row r="57" spans="1:44" ht="12" customHeight="1" x14ac:dyDescent="0.2">
      <c r="A57" s="37"/>
      <c r="B57" s="238"/>
      <c r="C57" s="239"/>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row>
    <row r="58" spans="1:44" ht="12" customHeight="1" x14ac:dyDescent="0.2">
      <c r="A58" s="317"/>
      <c r="B58" s="318" t="s">
        <v>257</v>
      </c>
      <c r="C58" s="319"/>
      <c r="D58" s="319"/>
      <c r="E58" s="319"/>
      <c r="F58" s="320"/>
      <c r="G58" s="321"/>
      <c r="H58" s="322">
        <f>SUM(H49:H50,H42,H43:H45)</f>
        <v>2129.9957999999997</v>
      </c>
      <c r="I58" s="323"/>
      <c r="J58" s="324"/>
      <c r="K58" s="324"/>
      <c r="L58" s="322">
        <f>SUM(L49:L50,L42,L43:L45)</f>
        <v>2118.8952000000004</v>
      </c>
      <c r="M58" s="325"/>
      <c r="N58" s="326">
        <f t="shared" ref="N58:N62" si="73">L58-H58</f>
        <v>-11.100599999999304</v>
      </c>
      <c r="O58" s="327">
        <f t="shared" ref="O58:O62" si="74">IF((H58)=0,"",(N58/H58))</f>
        <v>-5.211559572088971E-3</v>
      </c>
      <c r="P58" s="317"/>
      <c r="Q58" s="324"/>
      <c r="R58" s="324"/>
      <c r="S58" s="322">
        <f>SUM(S49:S50,S42,S43:S45)</f>
        <v>2206.2092000000002</v>
      </c>
      <c r="T58" s="325"/>
      <c r="U58" s="326">
        <f t="shared" ref="U58:U62" si="75">S58-L58</f>
        <v>87.313999999999851</v>
      </c>
      <c r="V58" s="327">
        <f t="shared" ref="V58:V62" si="76">IF((L58)=0,"",(U58/L58))</f>
        <v>4.1207323514631508E-2</v>
      </c>
      <c r="W58" s="317"/>
      <c r="X58" s="324"/>
      <c r="Y58" s="324"/>
      <c r="Z58" s="322">
        <f>SUM(Z49:Z50,Z42,Z43:Z45)</f>
        <v>2277.3322000000003</v>
      </c>
      <c r="AA58" s="325"/>
      <c r="AB58" s="326">
        <f t="shared" ref="AB58:AB62" si="77">Z58-S58</f>
        <v>71.123000000000047</v>
      </c>
      <c r="AC58" s="327">
        <f t="shared" ref="AC58:AC62" si="78">IF((S58)=0,"",(AB58/S58))</f>
        <v>3.2237649992575515E-2</v>
      </c>
      <c r="AD58" s="317"/>
      <c r="AE58" s="324"/>
      <c r="AF58" s="324"/>
      <c r="AG58" s="322">
        <f>SUM(AG49:AG50,AG42,AG43:AG45)</f>
        <v>2338.2042000000001</v>
      </c>
      <c r="AH58" s="325"/>
      <c r="AI58" s="326">
        <f t="shared" ref="AI58:AI62" si="79">AG58-Z58</f>
        <v>60.871999999999844</v>
      </c>
      <c r="AJ58" s="327">
        <f t="shared" ref="AJ58:AJ62" si="80">IF((Z58)=0,"",(AI58/Z58))</f>
        <v>2.6729521498883579E-2</v>
      </c>
      <c r="AK58" s="317"/>
      <c r="AL58" s="324"/>
      <c r="AM58" s="324"/>
      <c r="AN58" s="322">
        <f>SUM(AN49:AN50,AN42,AN43:AN45)</f>
        <v>2399.4992000000002</v>
      </c>
      <c r="AO58" s="325"/>
      <c r="AP58" s="326">
        <f t="shared" ref="AP58:AP62" si="81">AN58-AG58</f>
        <v>61.295000000000073</v>
      </c>
      <c r="AQ58" s="327">
        <f t="shared" ref="AQ58:AQ62" si="82">IF((AG58)=0,"",(AP58/AG58))</f>
        <v>2.6214562440697038E-2</v>
      </c>
      <c r="AR58" s="328"/>
    </row>
    <row r="59" spans="1:44" ht="12" customHeight="1" x14ac:dyDescent="0.2">
      <c r="A59" s="317"/>
      <c r="B59" s="329" t="s">
        <v>254</v>
      </c>
      <c r="C59" s="319"/>
      <c r="D59" s="319"/>
      <c r="E59" s="319"/>
      <c r="F59" s="320">
        <v>0.13</v>
      </c>
      <c r="G59" s="321"/>
      <c r="H59" s="330">
        <f>H58*F59</f>
        <v>276.89945399999999</v>
      </c>
      <c r="I59" s="331"/>
      <c r="J59" s="320">
        <v>0.13</v>
      </c>
      <c r="K59" s="332"/>
      <c r="L59" s="333">
        <f>L58*J59</f>
        <v>275.45637600000003</v>
      </c>
      <c r="M59" s="334"/>
      <c r="N59" s="335">
        <f t="shared" si="73"/>
        <v>-1.4430779999999572</v>
      </c>
      <c r="O59" s="336">
        <f t="shared" si="74"/>
        <v>-5.2115595720891427E-3</v>
      </c>
      <c r="P59" s="317"/>
      <c r="Q59" s="320">
        <v>0.13</v>
      </c>
      <c r="R59" s="332"/>
      <c r="S59" s="333">
        <f>S58*Q59</f>
        <v>286.80719600000003</v>
      </c>
      <c r="T59" s="334"/>
      <c r="U59" s="335">
        <f t="shared" si="75"/>
        <v>11.350819999999999</v>
      </c>
      <c r="V59" s="336">
        <f t="shared" si="76"/>
        <v>4.1207323514631577E-2</v>
      </c>
      <c r="W59" s="317"/>
      <c r="X59" s="320">
        <v>0.13</v>
      </c>
      <c r="Y59" s="332"/>
      <c r="Z59" s="333">
        <f>Z58*X59</f>
        <v>296.05318600000004</v>
      </c>
      <c r="AA59" s="334"/>
      <c r="AB59" s="335">
        <f t="shared" si="77"/>
        <v>9.2459900000000061</v>
      </c>
      <c r="AC59" s="336">
        <f t="shared" si="78"/>
        <v>3.2237649992575515E-2</v>
      </c>
      <c r="AD59" s="317"/>
      <c r="AE59" s="320">
        <v>0.13</v>
      </c>
      <c r="AF59" s="332"/>
      <c r="AG59" s="333">
        <f>AG58*AE59</f>
        <v>303.96654600000005</v>
      </c>
      <c r="AH59" s="334"/>
      <c r="AI59" s="335">
        <f t="shared" si="79"/>
        <v>7.9133600000000115</v>
      </c>
      <c r="AJ59" s="336">
        <f t="shared" si="80"/>
        <v>2.6729521498883684E-2</v>
      </c>
      <c r="AK59" s="317"/>
      <c r="AL59" s="320">
        <v>0.13</v>
      </c>
      <c r="AM59" s="332"/>
      <c r="AN59" s="333">
        <f>AN58*AL59</f>
        <v>311.93489600000004</v>
      </c>
      <c r="AO59" s="334"/>
      <c r="AP59" s="335">
        <f t="shared" si="81"/>
        <v>7.9683499999999867</v>
      </c>
      <c r="AQ59" s="336">
        <f t="shared" si="82"/>
        <v>2.6214562440696962E-2</v>
      </c>
      <c r="AR59" s="337"/>
    </row>
    <row r="60" spans="1:44" ht="12" customHeight="1" x14ac:dyDescent="0.2">
      <c r="A60" s="317"/>
      <c r="B60" s="338" t="s">
        <v>317</v>
      </c>
      <c r="C60" s="319"/>
      <c r="D60" s="319"/>
      <c r="E60" s="319"/>
      <c r="F60" s="339"/>
      <c r="G60" s="334"/>
      <c r="H60" s="330">
        <f>H58+H59</f>
        <v>2406.8952539999996</v>
      </c>
      <c r="I60" s="331"/>
      <c r="J60" s="331"/>
      <c r="K60" s="331"/>
      <c r="L60" s="333">
        <f>L58+L59</f>
        <v>2394.3515760000005</v>
      </c>
      <c r="M60" s="334"/>
      <c r="N60" s="335">
        <f t="shared" si="73"/>
        <v>-12.54367799999909</v>
      </c>
      <c r="O60" s="336">
        <f t="shared" si="74"/>
        <v>-5.2115595720889198E-3</v>
      </c>
      <c r="P60" s="317"/>
      <c r="Q60" s="331"/>
      <c r="R60" s="331"/>
      <c r="S60" s="333">
        <f>S58+S59</f>
        <v>2493.0163960000004</v>
      </c>
      <c r="T60" s="334"/>
      <c r="U60" s="335">
        <f t="shared" si="75"/>
        <v>98.664819999999963</v>
      </c>
      <c r="V60" s="336">
        <f t="shared" si="76"/>
        <v>4.1207323514631564E-2</v>
      </c>
      <c r="W60" s="317"/>
      <c r="X60" s="331"/>
      <c r="Y60" s="331"/>
      <c r="Z60" s="333">
        <f>Z58+Z59</f>
        <v>2573.3853860000004</v>
      </c>
      <c r="AA60" s="334"/>
      <c r="AB60" s="335">
        <f t="shared" si="77"/>
        <v>80.36898999999994</v>
      </c>
      <c r="AC60" s="336">
        <f t="shared" si="78"/>
        <v>3.2237649992575473E-2</v>
      </c>
      <c r="AD60" s="317"/>
      <c r="AE60" s="331"/>
      <c r="AF60" s="331"/>
      <c r="AG60" s="333">
        <f>AG58+AG59</f>
        <v>2642.1707460000002</v>
      </c>
      <c r="AH60" s="334"/>
      <c r="AI60" s="335">
        <f t="shared" si="79"/>
        <v>68.785359999999855</v>
      </c>
      <c r="AJ60" s="336">
        <f t="shared" si="80"/>
        <v>2.672952149888359E-2</v>
      </c>
      <c r="AK60" s="317"/>
      <c r="AL60" s="331"/>
      <c r="AM60" s="331"/>
      <c r="AN60" s="333">
        <f>AN58+AN59</f>
        <v>2711.4340960000004</v>
      </c>
      <c r="AO60" s="334"/>
      <c r="AP60" s="335">
        <f t="shared" si="81"/>
        <v>69.263350000000173</v>
      </c>
      <c r="AQ60" s="336">
        <f t="shared" si="82"/>
        <v>2.6214562440697073E-2</v>
      </c>
      <c r="AR60" s="337"/>
    </row>
    <row r="61" spans="1:44" ht="12" customHeight="1" x14ac:dyDescent="0.2">
      <c r="A61" s="317"/>
      <c r="B61" s="474" t="s">
        <v>211</v>
      </c>
      <c r="C61" s="441"/>
      <c r="D61" s="441"/>
      <c r="E61" s="319"/>
      <c r="F61" s="339"/>
      <c r="G61" s="334"/>
      <c r="H61" s="340">
        <f>F61*H58</f>
        <v>0</v>
      </c>
      <c r="I61" s="331"/>
      <c r="J61" s="331"/>
      <c r="K61" s="331"/>
      <c r="L61" s="341">
        <f>J61*L58</f>
        <v>0</v>
      </c>
      <c r="M61" s="334"/>
      <c r="N61" s="342">
        <f t="shared" si="73"/>
        <v>0</v>
      </c>
      <c r="O61" s="343" t="str">
        <f t="shared" si="74"/>
        <v/>
      </c>
      <c r="P61" s="317"/>
      <c r="Q61" s="331"/>
      <c r="R61" s="331"/>
      <c r="S61" s="341">
        <f>Q61*S58</f>
        <v>0</v>
      </c>
      <c r="T61" s="334"/>
      <c r="U61" s="342">
        <f t="shared" si="75"/>
        <v>0</v>
      </c>
      <c r="V61" s="343" t="str">
        <f t="shared" si="76"/>
        <v/>
      </c>
      <c r="W61" s="317"/>
      <c r="X61" s="331"/>
      <c r="Y61" s="331"/>
      <c r="Z61" s="341">
        <f>X61*Z58</f>
        <v>0</v>
      </c>
      <c r="AA61" s="334"/>
      <c r="AB61" s="342">
        <f t="shared" si="77"/>
        <v>0</v>
      </c>
      <c r="AC61" s="343" t="str">
        <f t="shared" si="78"/>
        <v/>
      </c>
      <c r="AD61" s="317"/>
      <c r="AE61" s="331"/>
      <c r="AF61" s="331"/>
      <c r="AG61" s="341">
        <f>AE61*AG58</f>
        <v>0</v>
      </c>
      <c r="AH61" s="334"/>
      <c r="AI61" s="342">
        <f t="shared" si="79"/>
        <v>0</v>
      </c>
      <c r="AJ61" s="343" t="str">
        <f t="shared" si="80"/>
        <v/>
      </c>
      <c r="AK61" s="317"/>
      <c r="AL61" s="331"/>
      <c r="AM61" s="331"/>
      <c r="AN61" s="341">
        <f>AL61*AN58</f>
        <v>0</v>
      </c>
      <c r="AO61" s="334"/>
      <c r="AP61" s="342">
        <f t="shared" si="81"/>
        <v>0</v>
      </c>
      <c r="AQ61" s="343" t="str">
        <f t="shared" si="82"/>
        <v/>
      </c>
      <c r="AR61" s="344"/>
    </row>
    <row r="62" spans="1:44" ht="12" customHeight="1" x14ac:dyDescent="0.2">
      <c r="A62" s="317"/>
      <c r="B62" s="473" t="s">
        <v>259</v>
      </c>
      <c r="C62" s="439"/>
      <c r="D62" s="440"/>
      <c r="E62" s="345"/>
      <c r="F62" s="346"/>
      <c r="G62" s="347"/>
      <c r="H62" s="348">
        <f>H60-H61</f>
        <v>2406.8952539999996</v>
      </c>
      <c r="I62" s="349"/>
      <c r="J62" s="349"/>
      <c r="K62" s="349"/>
      <c r="L62" s="350">
        <f>L60-L61</f>
        <v>2394.3515760000005</v>
      </c>
      <c r="M62" s="351"/>
      <c r="N62" s="352">
        <f t="shared" si="73"/>
        <v>-12.54367799999909</v>
      </c>
      <c r="O62" s="353">
        <f t="shared" si="74"/>
        <v>-5.2115595720889198E-3</v>
      </c>
      <c r="P62" s="317"/>
      <c r="Q62" s="349"/>
      <c r="R62" s="349"/>
      <c r="S62" s="350">
        <f>S60-S61</f>
        <v>2493.0163960000004</v>
      </c>
      <c r="T62" s="351"/>
      <c r="U62" s="352">
        <f t="shared" si="75"/>
        <v>98.664819999999963</v>
      </c>
      <c r="V62" s="353">
        <f t="shared" si="76"/>
        <v>4.1207323514631564E-2</v>
      </c>
      <c r="W62" s="317"/>
      <c r="X62" s="349"/>
      <c r="Y62" s="349"/>
      <c r="Z62" s="350">
        <f>Z60-Z61</f>
        <v>2573.3853860000004</v>
      </c>
      <c r="AA62" s="351"/>
      <c r="AB62" s="352">
        <f t="shared" si="77"/>
        <v>80.36898999999994</v>
      </c>
      <c r="AC62" s="353">
        <f t="shared" si="78"/>
        <v>3.2237649992575473E-2</v>
      </c>
      <c r="AD62" s="317"/>
      <c r="AE62" s="349"/>
      <c r="AF62" s="349"/>
      <c r="AG62" s="350">
        <f>AG60-AG61</f>
        <v>2642.1707460000002</v>
      </c>
      <c r="AH62" s="351"/>
      <c r="AI62" s="352">
        <f t="shared" si="79"/>
        <v>68.785359999999855</v>
      </c>
      <c r="AJ62" s="353">
        <f t="shared" si="80"/>
        <v>2.672952149888359E-2</v>
      </c>
      <c r="AK62" s="317"/>
      <c r="AL62" s="349"/>
      <c r="AM62" s="349"/>
      <c r="AN62" s="350">
        <f>AN60-AN61</f>
        <v>2711.4340960000004</v>
      </c>
      <c r="AO62" s="351"/>
      <c r="AP62" s="352">
        <f t="shared" si="81"/>
        <v>69.263350000000173</v>
      </c>
      <c r="AQ62" s="353">
        <f t="shared" si="82"/>
        <v>2.6214562440697073E-2</v>
      </c>
      <c r="AR62" s="354"/>
    </row>
    <row r="63" spans="1:44" ht="12" customHeight="1" x14ac:dyDescent="0.2">
      <c r="A63" s="37"/>
      <c r="B63" s="238"/>
      <c r="C63" s="239"/>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row>
    <row r="64" spans="1:44" ht="12" customHeight="1" x14ac:dyDescent="0.2">
      <c r="A64" s="37"/>
      <c r="B64" s="37"/>
      <c r="C64" s="3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row>
    <row r="65" spans="1:44" ht="12" customHeight="1" x14ac:dyDescent="0.2">
      <c r="A65" s="37"/>
      <c r="B65" s="125" t="s">
        <v>260</v>
      </c>
      <c r="C65" s="3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row>
    <row r="66" spans="1:44"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2" customHeight="1" x14ac:dyDescent="0.2">
      <c r="A67" s="283" t="s">
        <v>318</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 customHeight="1" x14ac:dyDescent="0.2">
      <c r="A69" s="37" t="s">
        <v>262</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 customHeight="1" x14ac:dyDescent="0.2">
      <c r="A70" s="37" t="s">
        <v>263</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 customHeight="1" x14ac:dyDescent="0.2">
      <c r="A72" s="37" t="s">
        <v>264</v>
      </c>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 customHeight="1" x14ac:dyDescent="0.2">
      <c r="A73" s="37" t="s">
        <v>265</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 customHeight="1" x14ac:dyDescent="0.2">
      <c r="A75" s="37" t="s">
        <v>266</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 customHeight="1" x14ac:dyDescent="0.2">
      <c r="A76" s="37" t="s">
        <v>267</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 customHeight="1" x14ac:dyDescent="0.2">
      <c r="A77" s="37" t="s">
        <v>268</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 customHeight="1" x14ac:dyDescent="0.2">
      <c r="A78" s="37" t="s">
        <v>269</v>
      </c>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 customHeight="1" x14ac:dyDescent="0.2">
      <c r="A79" s="37" t="s">
        <v>270</v>
      </c>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 customHeight="1" x14ac:dyDescent="0.2">
      <c r="A81" s="284"/>
      <c r="B81" s="37" t="s">
        <v>271</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 customHeight="1" x14ac:dyDescent="0.2">
      <c r="A83" s="37"/>
      <c r="B83" s="37" t="s">
        <v>272</v>
      </c>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 customHeight="1" x14ac:dyDescent="0.2">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 customHeight="1" x14ac:dyDescent="0.2">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800-000000000000}">
      <formula1>"TOU,non-TOU"</formula1>
    </dataValidation>
    <dataValidation type="list" allowBlank="1" showErrorMessage="1" sqref="E15:E28 E30:E38 E40:E41 E43:E51 E57 E63" xr:uid="{00000000-0002-0000-1800-000001000000}">
      <formula1>#REF!</formula1>
    </dataValidation>
    <dataValidation type="list" allowBlank="1" showInputMessage="1" showErrorMessage="1" prompt="Select Charge Unit - monthly, per kWh, per kW" sqref="D15:D28 D30:D38 D40:D41 D43:D51 D57 D63" xr:uid="{00000000-0002-0000-1800-000002000000}">
      <formula1>"Monthly,per kWh,per kW"</formula1>
    </dataValidation>
  </dataValidations>
  <pageMargins left="0.74803149606299213" right="0.74803149606299213" top="0.98425196850393704" bottom="0.98425196850393704"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X1000"/>
  <sheetViews>
    <sheetView showGridLines="0" topLeftCell="A22" workbookViewId="0">
      <selection activeCell="A58" sqref="A58:XFD62"/>
    </sheetView>
  </sheetViews>
  <sheetFormatPr defaultColWidth="12.5703125" defaultRowHeight="15" customHeight="1" x14ac:dyDescent="0.2"/>
  <cols>
    <col min="1" max="1" width="3" customWidth="1"/>
    <col min="2" max="2" width="26.42578125" customWidth="1"/>
    <col min="3" max="3" width="3.28515625" customWidth="1"/>
    <col min="4" max="4" width="11.42578125" customWidth="1"/>
    <col min="5" max="5" width="1.42578125" customWidth="1"/>
    <col min="6" max="6" width="9.42578125" customWidth="1"/>
    <col min="7" max="7" width="8.7109375" customWidth="1"/>
    <col min="8" max="8" width="11.28515625" customWidth="1"/>
    <col min="9" max="9" width="0.7109375" customWidth="1"/>
    <col min="10" max="11" width="8.7109375" customWidth="1"/>
    <col min="12" max="12" width="11.28515625" customWidth="1"/>
    <col min="13" max="13" width="0.42578125" customWidth="1"/>
    <col min="14" max="14" width="9.42578125" customWidth="1"/>
    <col min="15" max="15" width="10" customWidth="1"/>
    <col min="16" max="16" width="0.42578125" customWidth="1"/>
    <col min="17" max="18" width="8.7109375" customWidth="1"/>
    <col min="19" max="19" width="11.28515625" customWidth="1"/>
    <col min="20" max="20" width="0.42578125" customWidth="1"/>
    <col min="21" max="21" width="9.42578125" customWidth="1"/>
    <col min="22" max="22" width="10" customWidth="1"/>
    <col min="23" max="23" width="0.42578125" customWidth="1"/>
    <col min="24" max="25" width="8.7109375" customWidth="1"/>
    <col min="26" max="26" width="11.28515625" customWidth="1"/>
    <col min="27" max="27" width="0.42578125" customWidth="1"/>
    <col min="28" max="28" width="9.42578125" customWidth="1"/>
    <col min="29" max="29" width="10" customWidth="1"/>
    <col min="30" max="30" width="0.42578125" customWidth="1"/>
    <col min="31" max="31" width="9.7109375" customWidth="1"/>
    <col min="32" max="32" width="8.7109375" customWidth="1"/>
    <col min="33" max="33" width="11.28515625" customWidth="1"/>
    <col min="34" max="34" width="0.42578125" customWidth="1"/>
    <col min="35" max="35" width="9.42578125" customWidth="1"/>
    <col min="36" max="36" width="10" customWidth="1"/>
    <col min="37" max="37" width="0.7109375" customWidth="1"/>
    <col min="38" max="38" width="9.7109375" customWidth="1"/>
    <col min="39" max="39" width="8.7109375" customWidth="1"/>
    <col min="40" max="40" width="11.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x14ac:dyDescent="0.2">
      <c r="A1" s="37"/>
      <c r="B1" s="37"/>
      <c r="C1" s="37"/>
      <c r="D1" s="37"/>
      <c r="E1" s="37"/>
      <c r="F1" s="37"/>
      <c r="G1" s="37"/>
      <c r="H1" s="37"/>
      <c r="I1" s="37"/>
      <c r="J1" s="37"/>
      <c r="K1" s="37"/>
      <c r="L1" s="3"/>
      <c r="M1" s="3"/>
      <c r="N1" s="3"/>
      <c r="O1" s="3"/>
      <c r="P1" s="3"/>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
      <c r="AT1" s="3"/>
      <c r="AU1" s="3"/>
      <c r="AV1" s="3"/>
      <c r="AW1" s="3"/>
      <c r="AX1" s="3"/>
    </row>
    <row r="2" spans="1:50" ht="12" customHeight="1" x14ac:dyDescent="0.25">
      <c r="A2" s="37"/>
      <c r="B2" s="37"/>
      <c r="C2" s="183"/>
      <c r="D2" s="183"/>
      <c r="E2" s="183"/>
      <c r="F2" s="183" t="s">
        <v>229</v>
      </c>
      <c r="G2" s="183"/>
      <c r="H2" s="183"/>
      <c r="I2" s="183"/>
      <c r="J2" s="183"/>
      <c r="K2" s="183"/>
      <c r="L2" s="183"/>
      <c r="M2" s="183"/>
      <c r="N2" s="183"/>
      <c r="O2" s="183"/>
      <c r="P2" s="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
      <c r="AT2" s="3"/>
      <c r="AU2" s="3"/>
      <c r="AV2" s="3"/>
      <c r="AW2" s="3"/>
      <c r="AX2" s="3"/>
    </row>
    <row r="3" spans="1:50" ht="12" customHeight="1" x14ac:dyDescent="0.25">
      <c r="A3" s="37"/>
      <c r="B3" s="37"/>
      <c r="C3" s="183"/>
      <c r="D3" s="183"/>
      <c r="E3" s="183"/>
      <c r="F3" s="183" t="s">
        <v>231</v>
      </c>
      <c r="G3" s="183"/>
      <c r="H3" s="183"/>
      <c r="I3" s="183"/>
      <c r="J3" s="183"/>
      <c r="K3" s="183"/>
      <c r="L3" s="183"/>
      <c r="M3" s="183"/>
      <c r="N3" s="183"/>
      <c r="O3" s="183"/>
      <c r="P3" s="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
      <c r="AT3" s="3"/>
      <c r="AU3" s="3"/>
      <c r="AV3" s="3"/>
      <c r="AW3" s="3"/>
      <c r="AX3" s="3"/>
    </row>
    <row r="4" spans="1:50" ht="12" customHeight="1" x14ac:dyDescent="0.2">
      <c r="A4" s="37"/>
      <c r="B4" s="37"/>
      <c r="C4" s="37"/>
      <c r="D4" s="37"/>
      <c r="E4" s="37"/>
      <c r="F4" s="37"/>
      <c r="G4" s="37"/>
      <c r="H4" s="37"/>
      <c r="I4" s="37"/>
      <c r="J4" s="37"/>
      <c r="K4" s="37"/>
      <c r="L4" s="3"/>
      <c r="M4" s="3"/>
      <c r="N4" s="3"/>
      <c r="O4" s="3"/>
      <c r="P4" s="3"/>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
      <c r="AT4" s="3"/>
      <c r="AU4" s="3"/>
      <c r="AV4" s="3"/>
      <c r="AW4" s="3"/>
      <c r="AX4" s="3"/>
    </row>
    <row r="5" spans="1:50" ht="12" customHeight="1" x14ac:dyDescent="0.2">
      <c r="A5" s="37"/>
      <c r="B5" s="37"/>
      <c r="C5" s="37"/>
      <c r="D5" s="37"/>
      <c r="E5" s="37"/>
      <c r="F5" s="37"/>
      <c r="G5" s="37"/>
      <c r="H5" s="37"/>
      <c r="I5" s="37"/>
      <c r="J5" s="37"/>
      <c r="K5" s="37"/>
      <c r="L5" s="3"/>
      <c r="M5" s="3"/>
      <c r="N5" s="3"/>
      <c r="O5" s="3"/>
      <c r="P5" s="3"/>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
      <c r="AT5" s="3"/>
      <c r="AU5" s="3"/>
      <c r="AV5" s="3"/>
      <c r="AW5" s="3"/>
      <c r="AX5" s="3"/>
    </row>
    <row r="6" spans="1:50" ht="12" customHeight="1" x14ac:dyDescent="0.2">
      <c r="A6" s="37"/>
      <c r="B6" s="138" t="s">
        <v>232</v>
      </c>
      <c r="C6" s="37"/>
      <c r="D6" s="309" t="s">
        <v>159</v>
      </c>
      <c r="E6" s="310"/>
      <c r="F6" s="310"/>
      <c r="G6" s="310"/>
      <c r="H6" s="310"/>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c r="AU6" s="3"/>
      <c r="AV6" s="3"/>
      <c r="AW6" s="3"/>
      <c r="AX6" s="3"/>
    </row>
    <row r="7" spans="1:50"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
      <c r="AT7" s="3"/>
      <c r="AU7" s="3"/>
      <c r="AV7" s="3"/>
      <c r="AW7" s="3"/>
      <c r="AX7" s="3"/>
    </row>
    <row r="8" spans="1:50" ht="12" customHeight="1" x14ac:dyDescent="0.25">
      <c r="A8" s="37"/>
      <c r="B8" s="138" t="s">
        <v>233</v>
      </c>
      <c r="C8" s="3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
      <c r="AT8" s="3"/>
      <c r="AU8" s="3"/>
      <c r="AV8" s="3"/>
      <c r="AW8" s="3"/>
      <c r="AX8" s="3"/>
    </row>
    <row r="9" spans="1:50" ht="12" customHeight="1" x14ac:dyDescent="0.25">
      <c r="A9" s="37"/>
      <c r="B9" s="187"/>
      <c r="C9" s="37"/>
      <c r="D9" s="125" t="s">
        <v>235</v>
      </c>
      <c r="E9" s="125"/>
      <c r="F9" s="190">
        <v>76480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
      <c r="AT9" s="3"/>
      <c r="AU9" s="3"/>
      <c r="AV9" s="3"/>
      <c r="AW9" s="3"/>
      <c r="AX9" s="3"/>
    </row>
    <row r="10" spans="1:50" ht="12" customHeight="1" x14ac:dyDescent="0.2">
      <c r="A10" s="37"/>
      <c r="B10" s="37"/>
      <c r="C10" s="37"/>
      <c r="D10" s="37"/>
      <c r="E10" s="37"/>
      <c r="F10" s="190">
        <v>185</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
      <c r="AT10" s="3"/>
      <c r="AU10" s="3"/>
      <c r="AV10" s="3"/>
      <c r="AW10" s="3"/>
      <c r="AX10" s="3"/>
    </row>
    <row r="11" spans="1:50" ht="12" customHeight="1" x14ac:dyDescent="0.2">
      <c r="A11" s="355"/>
      <c r="B11" s="37"/>
      <c r="C11" s="37"/>
      <c r="D11" s="3"/>
      <c r="E11" s="3"/>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c r="AS11" s="3"/>
      <c r="AT11" s="3"/>
      <c r="AU11" s="3"/>
      <c r="AV11" s="3"/>
      <c r="AW11" s="3"/>
      <c r="AX11" s="3"/>
    </row>
    <row r="12" spans="1:50" ht="12" customHeight="1" x14ac:dyDescent="0.2">
      <c r="A12" s="355"/>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c r="AS12" s="3"/>
      <c r="AT12" s="3"/>
      <c r="AU12" s="3"/>
      <c r="AV12" s="3"/>
      <c r="AW12" s="3"/>
      <c r="AX12" s="3"/>
    </row>
    <row r="13" spans="1:50" ht="12" customHeight="1" x14ac:dyDescent="0.2">
      <c r="A13" s="355"/>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c r="AS13" s="3"/>
      <c r="AT13" s="3"/>
      <c r="AU13" s="3"/>
      <c r="AV13" s="3"/>
      <c r="AW13" s="3"/>
      <c r="AX13" s="3"/>
    </row>
    <row r="14" spans="1:50" ht="12" customHeight="1" x14ac:dyDescent="0.2">
      <c r="A14" s="355"/>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c r="AS14" s="3"/>
      <c r="AT14" s="3"/>
      <c r="AU14" s="3"/>
      <c r="AV14" s="3"/>
      <c r="AW14" s="3"/>
      <c r="AX14" s="3"/>
    </row>
    <row r="15" spans="1:50" ht="12" customHeight="1" x14ac:dyDescent="0.2">
      <c r="A15" s="355"/>
      <c r="B15" s="139" t="s">
        <v>156</v>
      </c>
      <c r="C15" s="199" t="str">
        <f t="shared" ref="C15:C28" si="0">D$6&amp;"."&amp;B15</f>
        <v>General Service 50 to 1,499 KW.Monthly Service Charge</v>
      </c>
      <c r="D15" s="200" t="s">
        <v>244</v>
      </c>
      <c r="E15" s="139"/>
      <c r="F15" s="201">
        <f>VLOOKUP($C15,'Proposed Rates'!$B:$J,F$11,FALSE)</f>
        <v>200</v>
      </c>
      <c r="G15" s="219">
        <f t="shared" ref="G15:G28" si="1">IF($D15="Monthly",1,IF($D15="per KW",$F$10,IF($D15="per kWh",$F$9,0)))</f>
        <v>1</v>
      </c>
      <c r="H15" s="204">
        <f t="shared" ref="H15:H28" si="2">G15*F15</f>
        <v>200</v>
      </c>
      <c r="I15" s="38"/>
      <c r="J15" s="201">
        <f>VLOOKUP($C15,'Proposed Rates'!$B:$J,J$11,FALSE)</f>
        <v>200</v>
      </c>
      <c r="K15" s="219">
        <f t="shared" ref="K15:K28" si="3">IF($D15="Monthly",1,IF($D15="per KW",$F$10,IF($D15="per kWh",$F$9,0)))</f>
        <v>1</v>
      </c>
      <c r="L15" s="204">
        <f t="shared" ref="L15:L28" si="4">K15*J15</f>
        <v>200</v>
      </c>
      <c r="M15" s="38"/>
      <c r="N15" s="205">
        <f t="shared" ref="N15:N46" si="5">L15-H15</f>
        <v>0</v>
      </c>
      <c r="O15" s="206">
        <f t="shared" ref="O15:O46" si="6">IF((H15)=0,"",(N15/H15))</f>
        <v>0</v>
      </c>
      <c r="P15" s="37"/>
      <c r="Q15" s="201">
        <f>VLOOKUP($C15,'Proposed Rates'!$B:$J,Q$11,FALSE)</f>
        <v>200</v>
      </c>
      <c r="R15" s="219">
        <f t="shared" ref="R15:R28" si="7">IF($D15="Monthly",1,IF($D15="per KW",$F$10,IF($D15="per kWh",$F$9,0)))</f>
        <v>1</v>
      </c>
      <c r="S15" s="204">
        <f t="shared" ref="S15:S28" si="8">R15*Q15</f>
        <v>200</v>
      </c>
      <c r="T15" s="38"/>
      <c r="U15" s="205">
        <f t="shared" ref="U15:U46" si="9">S15-L15</f>
        <v>0</v>
      </c>
      <c r="V15" s="206">
        <f t="shared" ref="V15:V46" si="10">IF((L15)=0,"",(U15/L15))</f>
        <v>0</v>
      </c>
      <c r="W15" s="37"/>
      <c r="X15" s="201">
        <f>VLOOKUP($C15,'Proposed Rates'!$B:$J,X$11,FALSE)</f>
        <v>200</v>
      </c>
      <c r="Y15" s="219">
        <f t="shared" ref="Y15:Y28" si="11">IF($D15="Monthly",1,IF($D15="per KW",$F$10,IF($D15="per kWh",$F$9,0)))</f>
        <v>1</v>
      </c>
      <c r="Z15" s="204">
        <f t="shared" ref="Z15:Z28" si="12">Y15*X15</f>
        <v>200</v>
      </c>
      <c r="AA15" s="38"/>
      <c r="AB15" s="205">
        <f t="shared" ref="AB15:AB34" si="13">Z15-S15</f>
        <v>0</v>
      </c>
      <c r="AC15" s="206">
        <f t="shared" ref="AC15:AC34" si="14">IF((S15)=0,"",(AB15/S15))</f>
        <v>0</v>
      </c>
      <c r="AD15" s="37"/>
      <c r="AE15" s="201">
        <f>VLOOKUP($C15,'Proposed Rates'!$B:$J,AE$11,FALSE)</f>
        <v>200</v>
      </c>
      <c r="AF15" s="219">
        <f t="shared" ref="AF15:AF28" si="15">IF($D15="Monthly",1,IF($D15="per KW",$F$10,IF($D15="per kWh",$F$9,0)))</f>
        <v>1</v>
      </c>
      <c r="AG15" s="204">
        <f t="shared" ref="AG15:AG28" si="16">AF15*AE15</f>
        <v>200</v>
      </c>
      <c r="AH15" s="38"/>
      <c r="AI15" s="205">
        <f t="shared" ref="AI15:AI46" si="17">AG15-Z15</f>
        <v>0</v>
      </c>
      <c r="AJ15" s="206">
        <f t="shared" ref="AJ15:AJ46" si="18">IF((Z15)=0,"",(AI15/Z15))</f>
        <v>0</v>
      </c>
      <c r="AK15" s="37"/>
      <c r="AL15" s="201">
        <f>VLOOKUP($C15,'Proposed Rates'!$B:$J,AL$11,FALSE)</f>
        <v>200</v>
      </c>
      <c r="AM15" s="219">
        <f t="shared" ref="AM15:AM28" si="19">IF($D15="Monthly",1,IF($D15="per KW",$F$10,IF($D15="per kWh",$F$9,0)))</f>
        <v>1</v>
      </c>
      <c r="AN15" s="204">
        <f t="shared" ref="AN15:AN28" si="20">AM15*AL15</f>
        <v>200</v>
      </c>
      <c r="AO15" s="38"/>
      <c r="AP15" s="205">
        <f t="shared" ref="AP15:AP46" si="21">AN15-AG15</f>
        <v>0</v>
      </c>
      <c r="AQ15" s="206">
        <f t="shared" ref="AQ15:AQ46" si="22">IF((AG15)=0,"",(AP15/AG15))</f>
        <v>0</v>
      </c>
      <c r="AR15" s="207"/>
      <c r="AS15" s="3"/>
      <c r="AT15" s="3"/>
      <c r="AU15" s="3"/>
      <c r="AV15" s="3"/>
      <c r="AW15" s="3"/>
      <c r="AX15" s="3"/>
    </row>
    <row r="16" spans="1:50" ht="12" customHeight="1" x14ac:dyDescent="0.2">
      <c r="A16" s="355"/>
      <c r="B16" s="139" t="s">
        <v>245</v>
      </c>
      <c r="C16" s="199" t="str">
        <f t="shared" si="0"/>
        <v>General Service 50 to 1,499 KW.Smart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c r="AS16" s="3"/>
      <c r="AT16" s="3"/>
      <c r="AU16" s="3"/>
      <c r="AV16" s="3"/>
      <c r="AW16" s="3"/>
      <c r="AX16" s="3"/>
    </row>
    <row r="17" spans="1:50" ht="12" customHeight="1" x14ac:dyDescent="0.2">
      <c r="A17" s="355"/>
      <c r="B17" s="208" t="str">
        <f>'Proposed Rates'!C115</f>
        <v>Rate Rider Calculation for PILs</v>
      </c>
      <c r="C17" s="199" t="str">
        <f t="shared" si="0"/>
        <v>General Service 50 to 1,499 KW.Rate Rider Calculation for PILs</v>
      </c>
      <c r="D17" s="200" t="s">
        <v>315</v>
      </c>
      <c r="E17" s="139"/>
      <c r="F17" s="201">
        <f>IFERROR(VLOOKUP($C17,'Proposed Rates'!$B:$J,F$11,FALSE),0)</f>
        <v>0</v>
      </c>
      <c r="G17" s="219">
        <f t="shared" si="1"/>
        <v>185</v>
      </c>
      <c r="H17" s="204">
        <f t="shared" si="2"/>
        <v>0</v>
      </c>
      <c r="I17" s="38"/>
      <c r="J17" s="201">
        <f>IFERROR(VLOOKUP($C17,'Proposed Rates'!$B:$J,J$11,FALSE),0)</f>
        <v>0</v>
      </c>
      <c r="K17" s="219">
        <f t="shared" si="3"/>
        <v>185</v>
      </c>
      <c r="L17" s="204">
        <f t="shared" si="4"/>
        <v>0</v>
      </c>
      <c r="M17" s="38"/>
      <c r="N17" s="205">
        <f t="shared" si="5"/>
        <v>0</v>
      </c>
      <c r="O17" s="206" t="str">
        <f t="shared" si="6"/>
        <v/>
      </c>
      <c r="P17" s="37"/>
      <c r="Q17" s="201">
        <f>IFERROR(VLOOKUP($C17,'Proposed Rates'!$B:$J,Q$11,FALSE),0)</f>
        <v>0</v>
      </c>
      <c r="R17" s="219">
        <f t="shared" si="7"/>
        <v>185</v>
      </c>
      <c r="S17" s="204">
        <f t="shared" si="8"/>
        <v>0</v>
      </c>
      <c r="T17" s="38"/>
      <c r="U17" s="205">
        <f t="shared" si="9"/>
        <v>0</v>
      </c>
      <c r="V17" s="206" t="str">
        <f t="shared" si="10"/>
        <v/>
      </c>
      <c r="W17" s="37"/>
      <c r="X17" s="201">
        <f>IFERROR(VLOOKUP($C17,'Proposed Rates'!$B:$J,X$11,FALSE),0)</f>
        <v>0</v>
      </c>
      <c r="Y17" s="219">
        <f t="shared" si="11"/>
        <v>185</v>
      </c>
      <c r="Z17" s="204">
        <f t="shared" si="12"/>
        <v>0</v>
      </c>
      <c r="AA17" s="38"/>
      <c r="AB17" s="205">
        <f t="shared" si="13"/>
        <v>0</v>
      </c>
      <c r="AC17" s="206" t="str">
        <f t="shared" si="14"/>
        <v/>
      </c>
      <c r="AD17" s="37"/>
      <c r="AE17" s="201">
        <f>IFERROR(VLOOKUP($C17,'Proposed Rates'!$B:$J,AE$11,FALSE),0)</f>
        <v>0</v>
      </c>
      <c r="AF17" s="219">
        <f t="shared" si="15"/>
        <v>185</v>
      </c>
      <c r="AG17" s="204">
        <f t="shared" si="16"/>
        <v>0</v>
      </c>
      <c r="AH17" s="38"/>
      <c r="AI17" s="205">
        <f t="shared" si="17"/>
        <v>0</v>
      </c>
      <c r="AJ17" s="206" t="str">
        <f t="shared" si="18"/>
        <v/>
      </c>
      <c r="AK17" s="37"/>
      <c r="AL17" s="201">
        <f>IFERROR(VLOOKUP($C17,'Proposed Rates'!$B:$J,AL$11,FALSE),0)</f>
        <v>0</v>
      </c>
      <c r="AM17" s="219">
        <f t="shared" si="19"/>
        <v>185</v>
      </c>
      <c r="AN17" s="204">
        <f t="shared" si="20"/>
        <v>0</v>
      </c>
      <c r="AO17" s="38"/>
      <c r="AP17" s="205">
        <f t="shared" si="21"/>
        <v>0</v>
      </c>
      <c r="AQ17" s="206" t="str">
        <f t="shared" si="22"/>
        <v/>
      </c>
      <c r="AR17" s="207"/>
      <c r="AS17" s="3"/>
      <c r="AT17" s="3"/>
      <c r="AU17" s="3"/>
      <c r="AV17" s="3"/>
      <c r="AW17" s="3"/>
      <c r="AX17" s="3"/>
    </row>
    <row r="18" spans="1:50" ht="12" customHeight="1" x14ac:dyDescent="0.2">
      <c r="A18" s="355"/>
      <c r="B18" s="208" t="str">
        <f>'Proposed Rates'!C128</f>
        <v>Rate Rider Calculation for Generic</v>
      </c>
      <c r="C18" s="199" t="str">
        <f t="shared" si="0"/>
        <v>General Service 50 to 1,499 KW.Rate Rider Calculation for Generic</v>
      </c>
      <c r="D18" s="200" t="s">
        <v>315</v>
      </c>
      <c r="E18" s="139"/>
      <c r="F18" s="201">
        <f>IFERROR(VLOOKUP($C18,'Proposed Rates'!$B:$J,F$11,FALSE),0)</f>
        <v>0</v>
      </c>
      <c r="G18" s="219">
        <f t="shared" si="1"/>
        <v>185</v>
      </c>
      <c r="H18" s="204">
        <f t="shared" si="2"/>
        <v>0</v>
      </c>
      <c r="I18" s="38"/>
      <c r="J18" s="201">
        <f>IFERROR(VLOOKUP($C18,'Proposed Rates'!$B:$J,J$11,FALSE),0)</f>
        <v>0</v>
      </c>
      <c r="K18" s="219">
        <f t="shared" si="3"/>
        <v>185</v>
      </c>
      <c r="L18" s="204">
        <f t="shared" si="4"/>
        <v>0</v>
      </c>
      <c r="M18" s="38"/>
      <c r="N18" s="205">
        <f t="shared" si="5"/>
        <v>0</v>
      </c>
      <c r="O18" s="206" t="str">
        <f t="shared" si="6"/>
        <v/>
      </c>
      <c r="P18" s="37"/>
      <c r="Q18" s="201">
        <f>IFERROR(VLOOKUP($C18,'Proposed Rates'!$B:$J,Q$11,FALSE),0)</f>
        <v>0</v>
      </c>
      <c r="R18" s="219">
        <f t="shared" si="7"/>
        <v>185</v>
      </c>
      <c r="S18" s="204">
        <f t="shared" si="8"/>
        <v>0</v>
      </c>
      <c r="T18" s="38"/>
      <c r="U18" s="205">
        <f t="shared" si="9"/>
        <v>0</v>
      </c>
      <c r="V18" s="206" t="str">
        <f t="shared" si="10"/>
        <v/>
      </c>
      <c r="W18" s="37"/>
      <c r="X18" s="201">
        <f>IFERROR(VLOOKUP($C18,'Proposed Rates'!$B:$J,X$11,FALSE),0)</f>
        <v>0</v>
      </c>
      <c r="Y18" s="219">
        <f t="shared" si="11"/>
        <v>185</v>
      </c>
      <c r="Z18" s="204">
        <f t="shared" si="12"/>
        <v>0</v>
      </c>
      <c r="AA18" s="38"/>
      <c r="AB18" s="205">
        <f t="shared" si="13"/>
        <v>0</v>
      </c>
      <c r="AC18" s="206" t="str">
        <f t="shared" si="14"/>
        <v/>
      </c>
      <c r="AD18" s="37"/>
      <c r="AE18" s="201">
        <f>IFERROR(VLOOKUP($C18,'Proposed Rates'!$B:$J,AE$11,FALSE),0)</f>
        <v>0</v>
      </c>
      <c r="AF18" s="219">
        <f t="shared" si="15"/>
        <v>185</v>
      </c>
      <c r="AG18" s="204">
        <f t="shared" si="16"/>
        <v>0</v>
      </c>
      <c r="AH18" s="38"/>
      <c r="AI18" s="205">
        <f t="shared" si="17"/>
        <v>0</v>
      </c>
      <c r="AJ18" s="206" t="str">
        <f t="shared" si="18"/>
        <v/>
      </c>
      <c r="AK18" s="37"/>
      <c r="AL18" s="201">
        <f>IFERROR(VLOOKUP($C18,'Proposed Rates'!$B:$J,AL$11,FALSE),0)</f>
        <v>0</v>
      </c>
      <c r="AM18" s="219">
        <f t="shared" si="19"/>
        <v>185</v>
      </c>
      <c r="AN18" s="204">
        <f t="shared" si="20"/>
        <v>0</v>
      </c>
      <c r="AO18" s="38"/>
      <c r="AP18" s="205">
        <f t="shared" si="21"/>
        <v>0</v>
      </c>
      <c r="AQ18" s="206" t="str">
        <f t="shared" si="22"/>
        <v/>
      </c>
      <c r="AR18" s="207"/>
      <c r="AS18" s="3"/>
      <c r="AT18" s="3"/>
      <c r="AU18" s="3"/>
      <c r="AV18" s="3"/>
      <c r="AW18" s="3"/>
      <c r="AX18" s="3"/>
    </row>
    <row r="19" spans="1:50" ht="12" customHeight="1" x14ac:dyDescent="0.2">
      <c r="A19" s="355"/>
      <c r="B19" s="139" t="s">
        <v>54</v>
      </c>
      <c r="C19" s="199" t="str">
        <f t="shared" si="0"/>
        <v>General Service 50 to 1,499 KW.Distribution Volumetric Rate</v>
      </c>
      <c r="D19" s="200" t="s">
        <v>315</v>
      </c>
      <c r="E19" s="139"/>
      <c r="F19" s="218">
        <f>IFERROR(VLOOKUP($C19,'Proposed Rates'!$B:$J,F$11,FALSE),0)</f>
        <v>6.5552999999999999</v>
      </c>
      <c r="G19" s="219">
        <f t="shared" si="1"/>
        <v>185</v>
      </c>
      <c r="H19" s="204">
        <f t="shared" si="2"/>
        <v>1212.7304999999999</v>
      </c>
      <c r="I19" s="38"/>
      <c r="J19" s="218">
        <f>IFERROR(VLOOKUP($C19,'Proposed Rates'!$B:$J,J$11,FALSE),0)</f>
        <v>8.0853999999999999</v>
      </c>
      <c r="K19" s="219">
        <f t="shared" si="3"/>
        <v>185</v>
      </c>
      <c r="L19" s="204">
        <f t="shared" si="4"/>
        <v>1495.799</v>
      </c>
      <c r="M19" s="38"/>
      <c r="N19" s="205">
        <f t="shared" si="5"/>
        <v>283.06850000000009</v>
      </c>
      <c r="O19" s="206">
        <f t="shared" si="6"/>
        <v>0.23341418394276398</v>
      </c>
      <c r="P19" s="37"/>
      <c r="Q19" s="218">
        <f>IFERROR(VLOOKUP($C19,'Proposed Rates'!$B:$J,Q$11,FALSE),0)</f>
        <v>8.8107000000000006</v>
      </c>
      <c r="R19" s="219">
        <f t="shared" si="7"/>
        <v>185</v>
      </c>
      <c r="S19" s="204">
        <f t="shared" si="8"/>
        <v>1629.9795000000001</v>
      </c>
      <c r="T19" s="38"/>
      <c r="U19" s="205">
        <f t="shared" si="9"/>
        <v>134.18050000000017</v>
      </c>
      <c r="V19" s="206">
        <f t="shared" si="10"/>
        <v>8.9704900190466882E-2</v>
      </c>
      <c r="W19" s="37"/>
      <c r="X19" s="218">
        <f>IFERROR(VLOOKUP($C19,'Proposed Rates'!$B:$J,X$11,FALSE),0)</f>
        <v>9.5496999999999996</v>
      </c>
      <c r="Y19" s="219">
        <f t="shared" si="11"/>
        <v>185</v>
      </c>
      <c r="Z19" s="204">
        <f t="shared" si="12"/>
        <v>1766.6944999999998</v>
      </c>
      <c r="AA19" s="38"/>
      <c r="AB19" s="205">
        <f t="shared" si="13"/>
        <v>136.71499999999969</v>
      </c>
      <c r="AC19" s="206">
        <f t="shared" si="14"/>
        <v>8.3875288002088169E-2</v>
      </c>
      <c r="AD19" s="37"/>
      <c r="AE19" s="218">
        <f>IFERROR(VLOOKUP($C19,'Proposed Rates'!$B:$J,AE$11,FALSE),0)</f>
        <v>10.1577</v>
      </c>
      <c r="AF19" s="219">
        <f t="shared" si="15"/>
        <v>185</v>
      </c>
      <c r="AG19" s="204">
        <f t="shared" si="16"/>
        <v>1879.1745000000001</v>
      </c>
      <c r="AH19" s="38"/>
      <c r="AI19" s="205">
        <f t="shared" si="17"/>
        <v>112.48000000000025</v>
      </c>
      <c r="AJ19" s="206">
        <f t="shared" si="18"/>
        <v>6.3666921473973154E-2</v>
      </c>
      <c r="AK19" s="37"/>
      <c r="AL19" s="218">
        <f>IFERROR(VLOOKUP($C19,'Proposed Rates'!$B:$J,AL$11,FALSE),0)</f>
        <v>10.7699</v>
      </c>
      <c r="AM19" s="219">
        <f t="shared" si="19"/>
        <v>185</v>
      </c>
      <c r="AN19" s="204">
        <f t="shared" si="20"/>
        <v>1992.4314999999999</v>
      </c>
      <c r="AO19" s="38"/>
      <c r="AP19" s="205">
        <f t="shared" si="21"/>
        <v>113.25699999999983</v>
      </c>
      <c r="AQ19" s="206">
        <f t="shared" si="22"/>
        <v>6.0269549208974385E-2</v>
      </c>
      <c r="AR19" s="207"/>
      <c r="AS19" s="3"/>
      <c r="AT19" s="3"/>
      <c r="AU19" s="3"/>
      <c r="AV19" s="3"/>
      <c r="AW19" s="3"/>
      <c r="AX19" s="3"/>
    </row>
    <row r="20" spans="1:50" ht="12" customHeight="1" x14ac:dyDescent="0.2">
      <c r="A20" s="355"/>
      <c r="B20" s="139" t="s">
        <v>247</v>
      </c>
      <c r="C20" s="199" t="str">
        <f t="shared" si="0"/>
        <v>General Service 50 to 1,499 KW.Smart Meter Disposition Rider</v>
      </c>
      <c r="D20" s="200" t="s">
        <v>246</v>
      </c>
      <c r="E20" s="139"/>
      <c r="F20" s="201">
        <f>IFERROR(VLOOKUP($C20,'Proposed Rates'!$B:$J,F$11,FALSE),0)</f>
        <v>0</v>
      </c>
      <c r="G20" s="219">
        <f t="shared" si="1"/>
        <v>76480</v>
      </c>
      <c r="H20" s="204">
        <f t="shared" si="2"/>
        <v>0</v>
      </c>
      <c r="I20" s="38"/>
      <c r="J20" s="201">
        <f>IFERROR(VLOOKUP($C20,'Proposed Rates'!$B:$J,J$11,FALSE),0)</f>
        <v>0</v>
      </c>
      <c r="K20" s="219">
        <f t="shared" si="3"/>
        <v>76480</v>
      </c>
      <c r="L20" s="204">
        <f t="shared" si="4"/>
        <v>0</v>
      </c>
      <c r="M20" s="38"/>
      <c r="N20" s="205">
        <f t="shared" si="5"/>
        <v>0</v>
      </c>
      <c r="O20" s="206" t="str">
        <f t="shared" si="6"/>
        <v/>
      </c>
      <c r="P20" s="37"/>
      <c r="Q20" s="201">
        <f>IFERROR(VLOOKUP($C20,'Proposed Rates'!$B:$J,Q$11,FALSE),0)</f>
        <v>0</v>
      </c>
      <c r="R20" s="219">
        <f t="shared" si="7"/>
        <v>76480</v>
      </c>
      <c r="S20" s="204">
        <f t="shared" si="8"/>
        <v>0</v>
      </c>
      <c r="T20" s="38"/>
      <c r="U20" s="205">
        <f t="shared" si="9"/>
        <v>0</v>
      </c>
      <c r="V20" s="206" t="str">
        <f t="shared" si="10"/>
        <v/>
      </c>
      <c r="W20" s="37"/>
      <c r="X20" s="201">
        <f>IFERROR(VLOOKUP($C20,'Proposed Rates'!$B:$J,X$11,FALSE),0)</f>
        <v>0</v>
      </c>
      <c r="Y20" s="219">
        <f t="shared" si="11"/>
        <v>76480</v>
      </c>
      <c r="Z20" s="204">
        <f t="shared" si="12"/>
        <v>0</v>
      </c>
      <c r="AA20" s="38"/>
      <c r="AB20" s="205">
        <f t="shared" si="13"/>
        <v>0</v>
      </c>
      <c r="AC20" s="206" t="str">
        <f t="shared" si="14"/>
        <v/>
      </c>
      <c r="AD20" s="37"/>
      <c r="AE20" s="201">
        <f>IFERROR(VLOOKUP($C20,'Proposed Rates'!$B:$J,AE$11,FALSE),0)</f>
        <v>0</v>
      </c>
      <c r="AF20" s="219">
        <f t="shared" si="15"/>
        <v>76480</v>
      </c>
      <c r="AG20" s="204">
        <f t="shared" si="16"/>
        <v>0</v>
      </c>
      <c r="AH20" s="38"/>
      <c r="AI20" s="205">
        <f t="shared" si="17"/>
        <v>0</v>
      </c>
      <c r="AJ20" s="206" t="str">
        <f t="shared" si="18"/>
        <v/>
      </c>
      <c r="AK20" s="37"/>
      <c r="AL20" s="201">
        <f>IFERROR(VLOOKUP($C20,'Proposed Rates'!$B:$J,AL$11,FALSE),0)</f>
        <v>0</v>
      </c>
      <c r="AM20" s="219">
        <f t="shared" si="19"/>
        <v>76480</v>
      </c>
      <c r="AN20" s="204">
        <f t="shared" si="20"/>
        <v>0</v>
      </c>
      <c r="AO20" s="38"/>
      <c r="AP20" s="205">
        <f t="shared" si="21"/>
        <v>0</v>
      </c>
      <c r="AQ20" s="206" t="str">
        <f t="shared" si="22"/>
        <v/>
      </c>
      <c r="AR20" s="207"/>
      <c r="AS20" s="3"/>
      <c r="AT20" s="3"/>
      <c r="AU20" s="3"/>
      <c r="AV20" s="3"/>
      <c r="AW20" s="3"/>
      <c r="AX20" s="3"/>
    </row>
    <row r="21" spans="1:50" ht="12" customHeight="1" x14ac:dyDescent="0.2">
      <c r="A21" s="355"/>
      <c r="B21" s="139" t="s">
        <v>179</v>
      </c>
      <c r="C21" s="199" t="str">
        <f t="shared" si="0"/>
        <v>General Service 50 to 1,499 KW.LRAM Rate Rider</v>
      </c>
      <c r="D21" s="200" t="s">
        <v>315</v>
      </c>
      <c r="E21" s="139"/>
      <c r="F21" s="218">
        <f>'Proposed Rates'!E79+'Proposed Rates'!E92</f>
        <v>-0.2477</v>
      </c>
      <c r="G21" s="219">
        <f t="shared" si="1"/>
        <v>185</v>
      </c>
      <c r="H21" s="204">
        <f t="shared" si="2"/>
        <v>-45.8245</v>
      </c>
      <c r="I21" s="38"/>
      <c r="J21" s="218">
        <f>'Proposed Rates'!F79+'Proposed Rates'!F92</f>
        <v>0</v>
      </c>
      <c r="K21" s="219">
        <f t="shared" si="3"/>
        <v>185</v>
      </c>
      <c r="L21" s="204">
        <f t="shared" si="4"/>
        <v>0</v>
      </c>
      <c r="M21" s="38"/>
      <c r="N21" s="205">
        <f t="shared" si="5"/>
        <v>45.8245</v>
      </c>
      <c r="O21" s="206">
        <f t="shared" si="6"/>
        <v>-1</v>
      </c>
      <c r="P21" s="37"/>
      <c r="Q21" s="218">
        <f>'Proposed Rates'!G79+'Proposed Rates'!G92</f>
        <v>2.8400000000000002E-2</v>
      </c>
      <c r="R21" s="219">
        <f t="shared" si="7"/>
        <v>185</v>
      </c>
      <c r="S21" s="204">
        <f t="shared" si="8"/>
        <v>5.2540000000000004</v>
      </c>
      <c r="T21" s="38"/>
      <c r="U21" s="205">
        <f t="shared" si="9"/>
        <v>5.2540000000000004</v>
      </c>
      <c r="V21" s="206" t="str">
        <f t="shared" si="10"/>
        <v/>
      </c>
      <c r="W21" s="37"/>
      <c r="X21" s="218">
        <f>IFERROR(VLOOKUP($C21,'Proposed Rates'!$B:$J,X$11,FALSE),0)</f>
        <v>0</v>
      </c>
      <c r="Y21" s="219">
        <f t="shared" si="11"/>
        <v>185</v>
      </c>
      <c r="Z21" s="204">
        <f t="shared" si="12"/>
        <v>0</v>
      </c>
      <c r="AA21" s="38"/>
      <c r="AB21" s="205">
        <f t="shared" si="13"/>
        <v>-5.2540000000000004</v>
      </c>
      <c r="AC21" s="206">
        <f t="shared" si="14"/>
        <v>-1</v>
      </c>
      <c r="AD21" s="37"/>
      <c r="AE21" s="218">
        <f>IFERROR(VLOOKUP($C21,'Proposed Rates'!$B:$J,AE$11,FALSE),0)</f>
        <v>0</v>
      </c>
      <c r="AF21" s="219">
        <f t="shared" si="15"/>
        <v>185</v>
      </c>
      <c r="AG21" s="204">
        <f t="shared" si="16"/>
        <v>0</v>
      </c>
      <c r="AH21" s="38"/>
      <c r="AI21" s="205">
        <f t="shared" si="17"/>
        <v>0</v>
      </c>
      <c r="AJ21" s="206" t="str">
        <f t="shared" si="18"/>
        <v/>
      </c>
      <c r="AK21" s="37"/>
      <c r="AL21" s="218">
        <f>IFERROR(VLOOKUP($C21,'Proposed Rates'!$B:$J,AL$11,FALSE),0)</f>
        <v>0</v>
      </c>
      <c r="AM21" s="219">
        <f t="shared" si="19"/>
        <v>185</v>
      </c>
      <c r="AN21" s="204">
        <f t="shared" si="20"/>
        <v>0</v>
      </c>
      <c r="AO21" s="38"/>
      <c r="AP21" s="205">
        <f t="shared" si="21"/>
        <v>0</v>
      </c>
      <c r="AQ21" s="206" t="str">
        <f t="shared" si="22"/>
        <v/>
      </c>
      <c r="AR21" s="207"/>
      <c r="AS21" s="3"/>
      <c r="AT21" s="3"/>
      <c r="AU21" s="3"/>
      <c r="AV21" s="3"/>
      <c r="AW21" s="3"/>
      <c r="AX21" s="3"/>
    </row>
    <row r="22" spans="1:50" ht="12" customHeight="1" x14ac:dyDescent="0.2">
      <c r="A22" s="355"/>
      <c r="B22" s="208" t="s">
        <v>175</v>
      </c>
      <c r="C22" s="199" t="str">
        <f t="shared" si="0"/>
        <v>General Service 50 to 1,499 KW.Deferral/Variance Account Disposition Rate Rider Group 2</v>
      </c>
      <c r="D22" s="200" t="s">
        <v>315</v>
      </c>
      <c r="E22" s="139"/>
      <c r="F22" s="201">
        <f>IFERROR(VLOOKUP($C22,'Proposed Rates'!$B:$J,F$11,FALSE),0)</f>
        <v>0</v>
      </c>
      <c r="G22" s="219">
        <f t="shared" si="1"/>
        <v>185</v>
      </c>
      <c r="H22" s="204">
        <f t="shared" si="2"/>
        <v>0</v>
      </c>
      <c r="I22" s="38"/>
      <c r="J22" s="201">
        <f>IFERROR(VLOOKUP($C22,'Proposed Rates'!$B:$J,J$11,FALSE),0)</f>
        <v>-0.11849999999999999</v>
      </c>
      <c r="K22" s="219">
        <f t="shared" si="3"/>
        <v>185</v>
      </c>
      <c r="L22" s="204">
        <f t="shared" si="4"/>
        <v>-21.922499999999999</v>
      </c>
      <c r="M22" s="38"/>
      <c r="N22" s="205">
        <f t="shared" si="5"/>
        <v>-21.922499999999999</v>
      </c>
      <c r="O22" s="206" t="str">
        <f t="shared" si="6"/>
        <v/>
      </c>
      <c r="P22" s="37"/>
      <c r="Q22" s="201">
        <f>IFERROR(VLOOKUP($C22,'Proposed Rates'!$B:$J,Q$11,FALSE),0)</f>
        <v>0</v>
      </c>
      <c r="R22" s="219">
        <f t="shared" si="7"/>
        <v>185</v>
      </c>
      <c r="S22" s="204">
        <f t="shared" si="8"/>
        <v>0</v>
      </c>
      <c r="T22" s="38"/>
      <c r="U22" s="205">
        <f t="shared" si="9"/>
        <v>21.922499999999999</v>
      </c>
      <c r="V22" s="206">
        <f t="shared" si="10"/>
        <v>-1</v>
      </c>
      <c r="W22" s="37"/>
      <c r="X22" s="201">
        <f>IFERROR(VLOOKUP($C22,'Proposed Rates'!$B:$J,X$11,FALSE),0)</f>
        <v>0</v>
      </c>
      <c r="Y22" s="219">
        <f t="shared" si="11"/>
        <v>185</v>
      </c>
      <c r="Z22" s="204">
        <f t="shared" si="12"/>
        <v>0</v>
      </c>
      <c r="AA22" s="38"/>
      <c r="AB22" s="205">
        <f t="shared" si="13"/>
        <v>0</v>
      </c>
      <c r="AC22" s="206" t="str">
        <f t="shared" si="14"/>
        <v/>
      </c>
      <c r="AD22" s="37"/>
      <c r="AE22" s="201">
        <f>IFERROR(VLOOKUP($C22,'Proposed Rates'!$B:$J,AE$11,FALSE),0)</f>
        <v>0</v>
      </c>
      <c r="AF22" s="219">
        <f t="shared" si="15"/>
        <v>185</v>
      </c>
      <c r="AG22" s="204">
        <f t="shared" si="16"/>
        <v>0</v>
      </c>
      <c r="AH22" s="38"/>
      <c r="AI22" s="205">
        <f t="shared" si="17"/>
        <v>0</v>
      </c>
      <c r="AJ22" s="206" t="str">
        <f t="shared" si="18"/>
        <v/>
      </c>
      <c r="AK22" s="37"/>
      <c r="AL22" s="201">
        <f>IFERROR(VLOOKUP($C22,'Proposed Rates'!$B:$J,AL$11,FALSE),0)</f>
        <v>0</v>
      </c>
      <c r="AM22" s="219">
        <f t="shared" si="19"/>
        <v>185</v>
      </c>
      <c r="AN22" s="204">
        <f t="shared" si="20"/>
        <v>0</v>
      </c>
      <c r="AO22" s="38"/>
      <c r="AP22" s="205">
        <f t="shared" si="21"/>
        <v>0</v>
      </c>
      <c r="AQ22" s="206" t="str">
        <f t="shared" si="22"/>
        <v/>
      </c>
      <c r="AR22" s="207"/>
      <c r="AS22" s="3"/>
      <c r="AT22" s="3"/>
      <c r="AU22" s="3"/>
      <c r="AV22" s="3"/>
      <c r="AW22" s="3"/>
      <c r="AX22" s="3"/>
    </row>
    <row r="23" spans="1:50" ht="12" customHeight="1" x14ac:dyDescent="0.2">
      <c r="A23" s="355"/>
      <c r="B23" s="208"/>
      <c r="C23" s="199" t="str">
        <f t="shared" si="0"/>
        <v>General Service 50 to 1,499 KW.</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c r="AS23" s="3"/>
      <c r="AT23" s="3"/>
      <c r="AU23" s="3"/>
      <c r="AV23" s="3"/>
      <c r="AW23" s="3"/>
      <c r="AX23" s="3"/>
    </row>
    <row r="24" spans="1:50" ht="12" customHeight="1" x14ac:dyDescent="0.2">
      <c r="A24" s="355"/>
      <c r="B24" s="208"/>
      <c r="C24" s="199" t="str">
        <f t="shared" si="0"/>
        <v>General Service 50 to 1,499 KW.</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c r="AS24" s="3"/>
      <c r="AT24" s="3"/>
      <c r="AU24" s="3"/>
      <c r="AV24" s="3"/>
      <c r="AW24" s="3"/>
      <c r="AX24" s="3"/>
    </row>
    <row r="25" spans="1:50" ht="12" customHeight="1" x14ac:dyDescent="0.2">
      <c r="A25" s="355"/>
      <c r="B25" s="208"/>
      <c r="C25" s="199" t="str">
        <f t="shared" si="0"/>
        <v>General Service 50 to 1,499 KW.</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c r="AS25" s="3"/>
      <c r="AT25" s="3"/>
      <c r="AU25" s="3"/>
      <c r="AV25" s="3"/>
      <c r="AW25" s="3"/>
      <c r="AX25" s="3"/>
    </row>
    <row r="26" spans="1:50" ht="12" customHeight="1" x14ac:dyDescent="0.2">
      <c r="A26" s="355"/>
      <c r="B26" s="208"/>
      <c r="C26" s="199" t="str">
        <f t="shared" si="0"/>
        <v>General Service 50 to 1,499 KW.</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c r="AS26" s="3"/>
      <c r="AT26" s="3"/>
      <c r="AU26" s="3"/>
      <c r="AV26" s="3"/>
      <c r="AW26" s="3"/>
      <c r="AX26" s="3"/>
    </row>
    <row r="27" spans="1:50" ht="12" customHeight="1" x14ac:dyDescent="0.2">
      <c r="A27" s="355"/>
      <c r="B27" s="208"/>
      <c r="C27" s="199" t="str">
        <f t="shared" si="0"/>
        <v>General Service 50 to 1,499 KW.</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c r="AS27" s="3"/>
      <c r="AT27" s="3"/>
      <c r="AU27" s="3"/>
      <c r="AV27" s="3"/>
      <c r="AW27" s="3"/>
      <c r="AX27" s="3"/>
    </row>
    <row r="28" spans="1:50" ht="12" customHeight="1" x14ac:dyDescent="0.2">
      <c r="A28" s="355"/>
      <c r="B28" s="208"/>
      <c r="C28" s="199" t="str">
        <f t="shared" si="0"/>
        <v>General Service 50 to 1,499 KW.</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c r="AS28" s="3"/>
      <c r="AT28" s="3"/>
      <c r="AU28" s="3"/>
      <c r="AV28" s="3"/>
      <c r="AW28" s="3"/>
      <c r="AX28" s="3"/>
    </row>
    <row r="29" spans="1:50" ht="12" customHeight="1" x14ac:dyDescent="0.2">
      <c r="A29" s="355"/>
      <c r="B29" s="209" t="s">
        <v>248</v>
      </c>
      <c r="C29" s="210"/>
      <c r="D29" s="210"/>
      <c r="E29" s="210"/>
      <c r="F29" s="211"/>
      <c r="G29" s="304"/>
      <c r="H29" s="213">
        <f>SUM(H15:H28)</f>
        <v>1366.9059999999999</v>
      </c>
      <c r="I29" s="214"/>
      <c r="J29" s="211"/>
      <c r="K29" s="304"/>
      <c r="L29" s="213">
        <f>SUM(L15:L28)</f>
        <v>1673.8765000000001</v>
      </c>
      <c r="M29" s="214"/>
      <c r="N29" s="215">
        <f t="shared" si="5"/>
        <v>306.97050000000013</v>
      </c>
      <c r="O29" s="216">
        <f t="shared" si="6"/>
        <v>0.22457323327280745</v>
      </c>
      <c r="P29" s="125"/>
      <c r="Q29" s="211"/>
      <c r="R29" s="304"/>
      <c r="S29" s="213">
        <f>SUM(S15:S28)</f>
        <v>1835.2335</v>
      </c>
      <c r="T29" s="214"/>
      <c r="U29" s="215">
        <f t="shared" si="9"/>
        <v>161.35699999999997</v>
      </c>
      <c r="V29" s="216">
        <f t="shared" si="10"/>
        <v>9.6397195372537922E-2</v>
      </c>
      <c r="W29" s="125"/>
      <c r="X29" s="211"/>
      <c r="Y29" s="304"/>
      <c r="Z29" s="213">
        <f>SUM(Z15:Z28)</f>
        <v>1966.6944999999998</v>
      </c>
      <c r="AA29" s="214"/>
      <c r="AB29" s="215">
        <f t="shared" si="13"/>
        <v>131.46099999999979</v>
      </c>
      <c r="AC29" s="216">
        <f t="shared" si="14"/>
        <v>7.1631756939920604E-2</v>
      </c>
      <c r="AD29" s="125"/>
      <c r="AE29" s="211"/>
      <c r="AF29" s="304"/>
      <c r="AG29" s="213">
        <f>SUM(AG15:AG28)</f>
        <v>2079.1745000000001</v>
      </c>
      <c r="AH29" s="214"/>
      <c r="AI29" s="215">
        <f t="shared" si="17"/>
        <v>112.48000000000025</v>
      </c>
      <c r="AJ29" s="216">
        <f t="shared" si="18"/>
        <v>5.7192410920964214E-2</v>
      </c>
      <c r="AK29" s="125"/>
      <c r="AL29" s="211"/>
      <c r="AM29" s="304"/>
      <c r="AN29" s="213">
        <f>SUM(AN15:AN28)</f>
        <v>2192.4314999999997</v>
      </c>
      <c r="AO29" s="214"/>
      <c r="AP29" s="215">
        <f t="shared" si="21"/>
        <v>113.25699999999961</v>
      </c>
      <c r="AQ29" s="216">
        <f t="shared" si="22"/>
        <v>5.4472099383673471E-2</v>
      </c>
      <c r="AR29" s="217"/>
      <c r="AS29" s="3"/>
      <c r="AT29" s="3"/>
      <c r="AU29" s="3"/>
      <c r="AV29" s="3"/>
      <c r="AW29" s="3"/>
      <c r="AX29" s="3"/>
    </row>
    <row r="30" spans="1:50" ht="12" customHeight="1" x14ac:dyDescent="0.2">
      <c r="A30" s="355"/>
      <c r="B30" s="208" t="s">
        <v>172</v>
      </c>
      <c r="C30" s="199" t="str">
        <f t="shared" ref="C30:C38" si="23">D$6&amp;"."&amp;B30</f>
        <v>General Service 50 to 1,499 KW.DVA Disposition Rate Rider Group 1 -2025</v>
      </c>
      <c r="D30" s="200" t="s">
        <v>315</v>
      </c>
      <c r="E30" s="139"/>
      <c r="F30" s="218">
        <f>IFERROR(VLOOKUP($C30,'Proposed Rates'!$B:$J,F$11,FALSE),0)</f>
        <v>0.35310000000000002</v>
      </c>
      <c r="G30" s="219">
        <f t="shared" ref="G30:G36" si="24">IF($D30="Monthly",1,IF($D30="per KW",$F$10,IF($D30="per kWh",$F$9,0)))</f>
        <v>185</v>
      </c>
      <c r="H30" s="204">
        <f t="shared" ref="H30:H38" si="25">G30*F30</f>
        <v>65.32350000000001</v>
      </c>
      <c r="I30" s="38"/>
      <c r="J30" s="218">
        <f>IFERROR(VLOOKUP($C30,'Proposed Rates'!$B:$J,J$11,FALSE),0)</f>
        <v>0</v>
      </c>
      <c r="K30" s="219">
        <f t="shared" ref="K30:K36" si="26">IF($D30="Monthly",1,IF($D30="per KW",$F$10,IF($D30="per kWh",$F$9,0)))</f>
        <v>185</v>
      </c>
      <c r="L30" s="204">
        <f t="shared" ref="L30:L38" si="27">K30*J30</f>
        <v>0</v>
      </c>
      <c r="M30" s="38"/>
      <c r="N30" s="205">
        <f t="shared" si="5"/>
        <v>-65.32350000000001</v>
      </c>
      <c r="O30" s="206">
        <f t="shared" si="6"/>
        <v>-1</v>
      </c>
      <c r="P30" s="37"/>
      <c r="Q30" s="218">
        <f>IFERROR(VLOOKUP($C30,'Proposed Rates'!$B:$J,Q$11,FALSE),0)</f>
        <v>0</v>
      </c>
      <c r="R30" s="219">
        <f t="shared" ref="R30:R36" si="28">IF($D30="Monthly",1,IF($D30="per KW",$F$10,IF($D30="per kWh",$F$9,0)))</f>
        <v>185</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185</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185</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185</v>
      </c>
      <c r="AN30" s="204">
        <f t="shared" ref="AN30:AN38" si="35">AM30*AL30</f>
        <v>0</v>
      </c>
      <c r="AO30" s="38"/>
      <c r="AP30" s="205">
        <f t="shared" si="21"/>
        <v>0</v>
      </c>
      <c r="AQ30" s="206" t="str">
        <f t="shared" si="22"/>
        <v/>
      </c>
      <c r="AR30" s="207"/>
      <c r="AS30" s="3"/>
      <c r="AT30" s="3"/>
      <c r="AU30" s="3"/>
      <c r="AV30" s="3"/>
      <c r="AW30" s="3"/>
      <c r="AX30" s="3"/>
    </row>
    <row r="31" spans="1:50" ht="12" customHeight="1" x14ac:dyDescent="0.2">
      <c r="A31" s="355"/>
      <c r="B31" s="208" t="s">
        <v>174</v>
      </c>
      <c r="C31" s="199" t="str">
        <f t="shared" si="23"/>
        <v>General Service 50 to 1,499 KW.DVA Disposition Rate Rider Group 1 - 2024</v>
      </c>
      <c r="D31" s="200" t="s">
        <v>315</v>
      </c>
      <c r="E31" s="139"/>
      <c r="F31" s="218">
        <f>IFERROR(VLOOKUP($C31,'Proposed Rates'!$B:$J,F$11,FALSE),0)</f>
        <v>0</v>
      </c>
      <c r="G31" s="219">
        <f t="shared" si="24"/>
        <v>185</v>
      </c>
      <c r="H31" s="204">
        <f t="shared" si="25"/>
        <v>0</v>
      </c>
      <c r="I31" s="38"/>
      <c r="J31" s="218">
        <f>IFERROR(VLOOKUP($C31,'Proposed Rates'!$B:$J,J$11,FALSE),0)</f>
        <v>0</v>
      </c>
      <c r="K31" s="219">
        <f t="shared" si="26"/>
        <v>185</v>
      </c>
      <c r="L31" s="204">
        <f t="shared" si="27"/>
        <v>0</v>
      </c>
      <c r="M31" s="38"/>
      <c r="N31" s="205">
        <f t="shared" si="5"/>
        <v>0</v>
      </c>
      <c r="O31" s="206" t="str">
        <f t="shared" si="6"/>
        <v/>
      </c>
      <c r="P31" s="37"/>
      <c r="Q31" s="218">
        <f>IFERROR(VLOOKUP($C31,'Proposed Rates'!$B:$J,Q$11,FALSE),0)</f>
        <v>0</v>
      </c>
      <c r="R31" s="219">
        <f t="shared" si="28"/>
        <v>185</v>
      </c>
      <c r="S31" s="204">
        <f t="shared" si="29"/>
        <v>0</v>
      </c>
      <c r="T31" s="38"/>
      <c r="U31" s="205">
        <f t="shared" si="9"/>
        <v>0</v>
      </c>
      <c r="V31" s="206" t="str">
        <f t="shared" si="10"/>
        <v/>
      </c>
      <c r="W31" s="37"/>
      <c r="X31" s="218">
        <f>IFERROR(VLOOKUP($C31,'Proposed Rates'!$B:$J,X$11,FALSE),0)</f>
        <v>0</v>
      </c>
      <c r="Y31" s="219">
        <f t="shared" si="30"/>
        <v>185</v>
      </c>
      <c r="Z31" s="204">
        <f t="shared" si="31"/>
        <v>0</v>
      </c>
      <c r="AA31" s="38"/>
      <c r="AB31" s="205">
        <f t="shared" si="13"/>
        <v>0</v>
      </c>
      <c r="AC31" s="206" t="str">
        <f t="shared" si="14"/>
        <v/>
      </c>
      <c r="AD31" s="37"/>
      <c r="AE31" s="218">
        <f>IFERROR(VLOOKUP($C31,'Proposed Rates'!$B:$J,AE$11,FALSE),0)</f>
        <v>0</v>
      </c>
      <c r="AF31" s="219">
        <f t="shared" si="32"/>
        <v>185</v>
      </c>
      <c r="AG31" s="204">
        <f t="shared" si="33"/>
        <v>0</v>
      </c>
      <c r="AH31" s="38"/>
      <c r="AI31" s="205">
        <f t="shared" si="17"/>
        <v>0</v>
      </c>
      <c r="AJ31" s="206" t="str">
        <f t="shared" si="18"/>
        <v/>
      </c>
      <c r="AK31" s="37"/>
      <c r="AL31" s="218">
        <f>IFERROR(VLOOKUP($C31,'Proposed Rates'!$B:$J,AL$11,FALSE),0)</f>
        <v>0</v>
      </c>
      <c r="AM31" s="219">
        <f t="shared" si="34"/>
        <v>185</v>
      </c>
      <c r="AN31" s="204">
        <f t="shared" si="35"/>
        <v>0</v>
      </c>
      <c r="AO31" s="38"/>
      <c r="AP31" s="205">
        <f t="shared" si="21"/>
        <v>0</v>
      </c>
      <c r="AQ31" s="206" t="str">
        <f t="shared" si="22"/>
        <v/>
      </c>
      <c r="AR31" s="207"/>
      <c r="AS31" s="3"/>
      <c r="AT31" s="3"/>
      <c r="AU31" s="3"/>
      <c r="AV31" s="3"/>
      <c r="AW31" s="3"/>
      <c r="AX31" s="3"/>
    </row>
    <row r="32" spans="1:50" ht="12" customHeight="1" x14ac:dyDescent="0.2">
      <c r="A32" s="355"/>
      <c r="B32" s="208" t="s">
        <v>182</v>
      </c>
      <c r="C32" s="199" t="str">
        <f t="shared" si="23"/>
        <v>General Service 50 to 1,499 KW.CBR Class B Rate Riders</v>
      </c>
      <c r="D32" s="200" t="s">
        <v>246</v>
      </c>
      <c r="E32" s="139"/>
      <c r="F32" s="218">
        <f>IFERROR(VLOOKUP($C32,'Proposed Rates'!$B:$J,F$11,FALSE),0)</f>
        <v>2.0000000000000001E-4</v>
      </c>
      <c r="G32" s="219">
        <f t="shared" si="24"/>
        <v>76480</v>
      </c>
      <c r="H32" s="204">
        <f t="shared" si="25"/>
        <v>15.296000000000001</v>
      </c>
      <c r="I32" s="289"/>
      <c r="J32" s="218">
        <f>IFERROR(VLOOKUP($C32,'Proposed Rates'!$B:$J,J$11,FALSE),0)</f>
        <v>0</v>
      </c>
      <c r="K32" s="219">
        <f t="shared" si="26"/>
        <v>76480</v>
      </c>
      <c r="L32" s="204">
        <f t="shared" si="27"/>
        <v>0</v>
      </c>
      <c r="M32" s="221"/>
      <c r="N32" s="205">
        <f t="shared" si="5"/>
        <v>-15.296000000000001</v>
      </c>
      <c r="O32" s="206">
        <f t="shared" si="6"/>
        <v>-1</v>
      </c>
      <c r="P32" s="37"/>
      <c r="Q32" s="218">
        <f>IFERROR(VLOOKUP($C32,'Proposed Rates'!$B:$J,Q$11,FALSE),0)</f>
        <v>0</v>
      </c>
      <c r="R32" s="219">
        <f t="shared" si="28"/>
        <v>76480</v>
      </c>
      <c r="S32" s="204">
        <f t="shared" si="29"/>
        <v>0</v>
      </c>
      <c r="T32" s="221"/>
      <c r="U32" s="205">
        <f t="shared" si="9"/>
        <v>0</v>
      </c>
      <c r="V32" s="206" t="str">
        <f t="shared" si="10"/>
        <v/>
      </c>
      <c r="W32" s="37"/>
      <c r="X32" s="218">
        <f>IFERROR(VLOOKUP($C32,'Proposed Rates'!$B:$J,X$11,FALSE),0)</f>
        <v>0</v>
      </c>
      <c r="Y32" s="219">
        <f t="shared" si="30"/>
        <v>76480</v>
      </c>
      <c r="Z32" s="204">
        <f t="shared" si="31"/>
        <v>0</v>
      </c>
      <c r="AA32" s="38"/>
      <c r="AB32" s="205">
        <f t="shared" si="13"/>
        <v>0</v>
      </c>
      <c r="AC32" s="206" t="str">
        <f t="shared" si="14"/>
        <v/>
      </c>
      <c r="AD32" s="37"/>
      <c r="AE32" s="218">
        <f>IFERROR(VLOOKUP($C32,'Proposed Rates'!$B:$J,AE$11,FALSE),0)</f>
        <v>0</v>
      </c>
      <c r="AF32" s="219">
        <f t="shared" si="32"/>
        <v>76480</v>
      </c>
      <c r="AG32" s="204">
        <f t="shared" si="33"/>
        <v>0</v>
      </c>
      <c r="AH32" s="38"/>
      <c r="AI32" s="205">
        <f t="shared" si="17"/>
        <v>0</v>
      </c>
      <c r="AJ32" s="206" t="str">
        <f t="shared" si="18"/>
        <v/>
      </c>
      <c r="AK32" s="37"/>
      <c r="AL32" s="218">
        <f>IFERROR(VLOOKUP($C32,'Proposed Rates'!$B:$J,AL$11,FALSE),0)</f>
        <v>0</v>
      </c>
      <c r="AM32" s="219">
        <f t="shared" si="34"/>
        <v>76480</v>
      </c>
      <c r="AN32" s="204">
        <f t="shared" si="35"/>
        <v>0</v>
      </c>
      <c r="AO32" s="221"/>
      <c r="AP32" s="205">
        <f t="shared" si="21"/>
        <v>0</v>
      </c>
      <c r="AQ32" s="206" t="str">
        <f t="shared" si="22"/>
        <v/>
      </c>
      <c r="AR32" s="207"/>
      <c r="AS32" s="3"/>
      <c r="AT32" s="3"/>
      <c r="AU32" s="3"/>
      <c r="AV32" s="3"/>
      <c r="AW32" s="3"/>
      <c r="AX32" s="3"/>
    </row>
    <row r="33" spans="1:50" ht="12" customHeight="1" x14ac:dyDescent="0.2">
      <c r="A33" s="355"/>
      <c r="B33" s="208" t="s">
        <v>187</v>
      </c>
      <c r="C33" s="199" t="str">
        <f t="shared" si="23"/>
        <v>General Service 50 to 1,499 KW.GA Rate Riders</v>
      </c>
      <c r="D33" s="200" t="s">
        <v>246</v>
      </c>
      <c r="E33" s="139"/>
      <c r="F33" s="218">
        <f>IFERROR(VLOOKUP($C33,'Proposed Rates'!$B:$J,F$11,FALSE),0)</f>
        <v>3.8999999999999998E-3</v>
      </c>
      <c r="G33" s="219">
        <f t="shared" si="24"/>
        <v>76480</v>
      </c>
      <c r="H33" s="204">
        <f t="shared" si="25"/>
        <v>298.27199999999999</v>
      </c>
      <c r="I33" s="289"/>
      <c r="J33" s="218">
        <f>IFERROR(VLOOKUP($C33,'Proposed Rates'!$B:$J,J$11,FALSE),0)</f>
        <v>0</v>
      </c>
      <c r="K33" s="219">
        <f t="shared" si="26"/>
        <v>76480</v>
      </c>
      <c r="L33" s="204">
        <f t="shared" si="27"/>
        <v>0</v>
      </c>
      <c r="M33" s="221"/>
      <c r="N33" s="205">
        <f t="shared" si="5"/>
        <v>-298.27199999999999</v>
      </c>
      <c r="O33" s="206">
        <f t="shared" si="6"/>
        <v>-1</v>
      </c>
      <c r="P33" s="37"/>
      <c r="Q33" s="218">
        <f>IFERROR(VLOOKUP($C33,'Proposed Rates'!$B:$J,Q$11,FALSE),0)</f>
        <v>0</v>
      </c>
      <c r="R33" s="219">
        <f t="shared" si="28"/>
        <v>76480</v>
      </c>
      <c r="S33" s="204">
        <f t="shared" si="29"/>
        <v>0</v>
      </c>
      <c r="T33" s="221"/>
      <c r="U33" s="205">
        <f t="shared" si="9"/>
        <v>0</v>
      </c>
      <c r="V33" s="206" t="str">
        <f t="shared" si="10"/>
        <v/>
      </c>
      <c r="W33" s="37"/>
      <c r="X33" s="218">
        <f>IFERROR(VLOOKUP($C33,'Proposed Rates'!$B:$J,X$11,FALSE),0)</f>
        <v>0</v>
      </c>
      <c r="Y33" s="219">
        <f t="shared" si="30"/>
        <v>76480</v>
      </c>
      <c r="Z33" s="204">
        <f t="shared" si="31"/>
        <v>0</v>
      </c>
      <c r="AA33" s="221"/>
      <c r="AB33" s="205">
        <f t="shared" si="13"/>
        <v>0</v>
      </c>
      <c r="AC33" s="206" t="str">
        <f t="shared" si="14"/>
        <v/>
      </c>
      <c r="AD33" s="37"/>
      <c r="AE33" s="218">
        <f>IFERROR(VLOOKUP($C33,'Proposed Rates'!$B:$J,AE$11,FALSE),0)</f>
        <v>0</v>
      </c>
      <c r="AF33" s="219">
        <f t="shared" si="32"/>
        <v>76480</v>
      </c>
      <c r="AG33" s="204">
        <f t="shared" si="33"/>
        <v>0</v>
      </c>
      <c r="AH33" s="221"/>
      <c r="AI33" s="205">
        <f t="shared" si="17"/>
        <v>0</v>
      </c>
      <c r="AJ33" s="206" t="str">
        <f t="shared" si="18"/>
        <v/>
      </c>
      <c r="AK33" s="37"/>
      <c r="AL33" s="218">
        <f>IFERROR(VLOOKUP($C33,'Proposed Rates'!$B:$J,AL$11,FALSE),0)</f>
        <v>0</v>
      </c>
      <c r="AM33" s="219">
        <f t="shared" si="34"/>
        <v>76480</v>
      </c>
      <c r="AN33" s="204">
        <f t="shared" si="35"/>
        <v>0</v>
      </c>
      <c r="AO33" s="221"/>
      <c r="AP33" s="205">
        <f t="shared" si="21"/>
        <v>0</v>
      </c>
      <c r="AQ33" s="206" t="str">
        <f t="shared" si="22"/>
        <v/>
      </c>
      <c r="AR33" s="207"/>
      <c r="AS33" s="3"/>
      <c r="AT33" s="3"/>
      <c r="AU33" s="3"/>
      <c r="AV33" s="3"/>
      <c r="AW33" s="3"/>
      <c r="AX33" s="3"/>
    </row>
    <row r="34" spans="1:50" ht="12" customHeight="1" x14ac:dyDescent="0.2">
      <c r="A34" s="355"/>
      <c r="B34" s="208" t="s">
        <v>190</v>
      </c>
      <c r="C34" s="199" t="str">
        <f t="shared" si="23"/>
        <v>General Service 50 to 1,499 KW.Total Deferral/Variance Account Rate RidersYr2</v>
      </c>
      <c r="D34" s="200" t="s">
        <v>315</v>
      </c>
      <c r="E34" s="139"/>
      <c r="F34" s="218">
        <f>IFERROR(VLOOKUP($C34,'Proposed Rates'!$B:$J,F$11,FALSE),0)</f>
        <v>-0.30499999999999999</v>
      </c>
      <c r="G34" s="219">
        <f t="shared" si="24"/>
        <v>185</v>
      </c>
      <c r="H34" s="204">
        <f t="shared" si="25"/>
        <v>-56.424999999999997</v>
      </c>
      <c r="I34" s="289"/>
      <c r="J34" s="218">
        <f>IFERROR(VLOOKUP($C34,'Proposed Rates'!$B:$J,J$11,FALSE),0)</f>
        <v>0</v>
      </c>
      <c r="K34" s="219">
        <f t="shared" si="26"/>
        <v>185</v>
      </c>
      <c r="L34" s="204">
        <f t="shared" si="27"/>
        <v>0</v>
      </c>
      <c r="M34" s="221"/>
      <c r="N34" s="205">
        <f t="shared" si="5"/>
        <v>56.424999999999997</v>
      </c>
      <c r="O34" s="206">
        <f t="shared" si="6"/>
        <v>-1</v>
      </c>
      <c r="P34" s="37"/>
      <c r="Q34" s="218">
        <f>IFERROR(VLOOKUP($C34,'Proposed Rates'!$B:$J,Q$11,FALSE),0)</f>
        <v>0</v>
      </c>
      <c r="R34" s="219">
        <f t="shared" si="28"/>
        <v>185</v>
      </c>
      <c r="S34" s="204">
        <f t="shared" si="29"/>
        <v>0</v>
      </c>
      <c r="T34" s="221"/>
      <c r="U34" s="205">
        <f t="shared" si="9"/>
        <v>0</v>
      </c>
      <c r="V34" s="206" t="str">
        <f t="shared" si="10"/>
        <v/>
      </c>
      <c r="W34" s="37"/>
      <c r="X34" s="218">
        <f>IFERROR(VLOOKUP($C34,'Proposed Rates'!$B:$J,X$11,FALSE),0)</f>
        <v>0</v>
      </c>
      <c r="Y34" s="219">
        <f t="shared" si="30"/>
        <v>185</v>
      </c>
      <c r="Z34" s="204">
        <f t="shared" si="31"/>
        <v>0</v>
      </c>
      <c r="AA34" s="221"/>
      <c r="AB34" s="205">
        <f t="shared" si="13"/>
        <v>0</v>
      </c>
      <c r="AC34" s="206" t="str">
        <f t="shared" si="14"/>
        <v/>
      </c>
      <c r="AD34" s="37"/>
      <c r="AE34" s="218">
        <f>IFERROR(VLOOKUP($C34,'Proposed Rates'!$B:$J,AE$11,FALSE),0)</f>
        <v>0</v>
      </c>
      <c r="AF34" s="219">
        <f t="shared" si="32"/>
        <v>185</v>
      </c>
      <c r="AG34" s="204">
        <f t="shared" si="33"/>
        <v>0</v>
      </c>
      <c r="AH34" s="221"/>
      <c r="AI34" s="205">
        <f t="shared" si="17"/>
        <v>0</v>
      </c>
      <c r="AJ34" s="206" t="str">
        <f t="shared" si="18"/>
        <v/>
      </c>
      <c r="AK34" s="37"/>
      <c r="AL34" s="218">
        <f>IFERROR(VLOOKUP($C34,'Proposed Rates'!$B:$J,AL$11,FALSE),0)</f>
        <v>0</v>
      </c>
      <c r="AM34" s="219">
        <f t="shared" si="34"/>
        <v>185</v>
      </c>
      <c r="AN34" s="204">
        <f t="shared" si="35"/>
        <v>0</v>
      </c>
      <c r="AO34" s="221"/>
      <c r="AP34" s="205">
        <f t="shared" si="21"/>
        <v>0</v>
      </c>
      <c r="AQ34" s="206" t="str">
        <f t="shared" si="22"/>
        <v/>
      </c>
      <c r="AR34" s="207"/>
      <c r="AS34" s="3"/>
      <c r="AT34" s="3"/>
      <c r="AU34" s="3"/>
      <c r="AV34" s="3"/>
      <c r="AW34" s="3"/>
      <c r="AX34" s="3"/>
    </row>
    <row r="35" spans="1:50" ht="12" customHeight="1" x14ac:dyDescent="0.2">
      <c r="A35" s="355"/>
      <c r="B35" s="208" t="s">
        <v>192</v>
      </c>
      <c r="C35" s="199" t="str">
        <f t="shared" si="23"/>
        <v>General Service 50 to 1,499 KW.Total Deferral/Variance Account Rate Riders</v>
      </c>
      <c r="D35" s="200" t="s">
        <v>315</v>
      </c>
      <c r="E35" s="139"/>
      <c r="F35" s="218">
        <f>IFERROR(VLOOKUP($C35,'Proposed Rates'!$B:$J,F$11,FALSE),0)</f>
        <v>0</v>
      </c>
      <c r="G35" s="219">
        <f t="shared" si="24"/>
        <v>185</v>
      </c>
      <c r="H35" s="204">
        <f t="shared" si="25"/>
        <v>0</v>
      </c>
      <c r="I35" s="38"/>
      <c r="J35" s="218">
        <f>IFERROR(VLOOKUP($C35,'Proposed Rates'!$B:$J,J$11,FALSE),0)</f>
        <v>0</v>
      </c>
      <c r="K35" s="219">
        <f t="shared" si="26"/>
        <v>185</v>
      </c>
      <c r="L35" s="204">
        <f t="shared" si="27"/>
        <v>0</v>
      </c>
      <c r="M35" s="38"/>
      <c r="N35" s="205">
        <f t="shared" si="5"/>
        <v>0</v>
      </c>
      <c r="O35" s="206" t="str">
        <f t="shared" si="6"/>
        <v/>
      </c>
      <c r="P35" s="37"/>
      <c r="Q35" s="218">
        <f>IFERROR(VLOOKUP($C35,'Proposed Rates'!$B:$J,Q$11,FALSE),0)</f>
        <v>0</v>
      </c>
      <c r="R35" s="219">
        <f t="shared" si="28"/>
        <v>185</v>
      </c>
      <c r="S35" s="204">
        <f t="shared" si="29"/>
        <v>0</v>
      </c>
      <c r="T35" s="38"/>
      <c r="U35" s="205">
        <f t="shared" si="9"/>
        <v>0</v>
      </c>
      <c r="V35" s="206" t="str">
        <f t="shared" si="10"/>
        <v/>
      </c>
      <c r="W35" s="37"/>
      <c r="X35" s="218">
        <f>IFERROR(VLOOKUP($C35,'Proposed Rates'!$B:$J,X$11,FALSE),0)</f>
        <v>0</v>
      </c>
      <c r="Y35" s="219">
        <f t="shared" si="30"/>
        <v>185</v>
      </c>
      <c r="Z35" s="204">
        <f t="shared" si="31"/>
        <v>0</v>
      </c>
      <c r="AA35" s="38"/>
      <c r="AB35" s="205"/>
      <c r="AC35" s="206"/>
      <c r="AD35" s="37"/>
      <c r="AE35" s="218">
        <f>IFERROR(VLOOKUP($C35,'Proposed Rates'!$B:$J,AE$11,FALSE),0)</f>
        <v>0</v>
      </c>
      <c r="AF35" s="219">
        <f t="shared" si="32"/>
        <v>185</v>
      </c>
      <c r="AG35" s="204">
        <f t="shared" si="33"/>
        <v>0</v>
      </c>
      <c r="AH35" s="38"/>
      <c r="AI35" s="205">
        <f t="shared" si="17"/>
        <v>0</v>
      </c>
      <c r="AJ35" s="206" t="str">
        <f t="shared" si="18"/>
        <v/>
      </c>
      <c r="AK35" s="37"/>
      <c r="AL35" s="218">
        <f>IFERROR(VLOOKUP($C35,'Proposed Rates'!$B:$J,AL$11,FALSE),0)</f>
        <v>0</v>
      </c>
      <c r="AM35" s="219">
        <f t="shared" si="34"/>
        <v>185</v>
      </c>
      <c r="AN35" s="204">
        <f t="shared" si="35"/>
        <v>0</v>
      </c>
      <c r="AO35" s="38"/>
      <c r="AP35" s="205">
        <f t="shared" si="21"/>
        <v>0</v>
      </c>
      <c r="AQ35" s="206" t="str">
        <f t="shared" si="22"/>
        <v/>
      </c>
      <c r="AR35" s="207"/>
      <c r="AS35" s="3"/>
      <c r="AT35" s="3"/>
      <c r="AU35" s="3"/>
      <c r="AV35" s="3"/>
      <c r="AW35" s="3"/>
      <c r="AX35" s="3"/>
    </row>
    <row r="36" spans="1:50" ht="12" customHeight="1" x14ac:dyDescent="0.2">
      <c r="A36" s="355"/>
      <c r="B36" s="139" t="s">
        <v>207</v>
      </c>
      <c r="C36" s="199" t="str">
        <f t="shared" si="23"/>
        <v>General Service 50 to 1,499 KW.Low Voltage Service Charge</v>
      </c>
      <c r="D36" s="200" t="s">
        <v>315</v>
      </c>
      <c r="E36" s="139"/>
      <c r="F36" s="218">
        <f>IFERROR(VLOOKUP($C36,'Proposed Rates'!$B:$J,F$11,FALSE),0)</f>
        <v>2.0629999999999999E-2</v>
      </c>
      <c r="G36" s="219">
        <f t="shared" si="24"/>
        <v>185</v>
      </c>
      <c r="H36" s="204">
        <f t="shared" si="25"/>
        <v>3.8165499999999999</v>
      </c>
      <c r="I36" s="38"/>
      <c r="J36" s="218">
        <f>IFERROR(VLOOKUP($C36,'Proposed Rates'!$B:$J,J$11,FALSE),0)</f>
        <v>2.4559999999999998E-2</v>
      </c>
      <c r="K36" s="219">
        <f t="shared" si="26"/>
        <v>185</v>
      </c>
      <c r="L36" s="204">
        <f t="shared" si="27"/>
        <v>4.5435999999999996</v>
      </c>
      <c r="M36" s="38"/>
      <c r="N36" s="205">
        <f t="shared" si="5"/>
        <v>0.72704999999999975</v>
      </c>
      <c r="O36" s="206">
        <f t="shared" si="6"/>
        <v>0.19049927290353846</v>
      </c>
      <c r="P36" s="37"/>
      <c r="Q36" s="218">
        <f>IFERROR(VLOOKUP($C36,'Proposed Rates'!$B:$J,Q$11,FALSE),0)</f>
        <v>2.52E-2</v>
      </c>
      <c r="R36" s="219">
        <f t="shared" si="28"/>
        <v>185</v>
      </c>
      <c r="S36" s="204">
        <f t="shared" si="29"/>
        <v>4.6619999999999999</v>
      </c>
      <c r="T36" s="38"/>
      <c r="U36" s="205">
        <f t="shared" si="9"/>
        <v>0.11840000000000028</v>
      </c>
      <c r="V36" s="206">
        <f t="shared" si="10"/>
        <v>2.6058631921824168E-2</v>
      </c>
      <c r="W36" s="37"/>
      <c r="X36" s="218">
        <f>IFERROR(VLOOKUP($C36,'Proposed Rates'!$B:$J,X$11,FALSE),0)</f>
        <v>2.5530000000000001E-2</v>
      </c>
      <c r="Y36" s="219">
        <f t="shared" si="30"/>
        <v>185</v>
      </c>
      <c r="Z36" s="204">
        <f t="shared" si="31"/>
        <v>4.7230499999999997</v>
      </c>
      <c r="AA36" s="38"/>
      <c r="AB36" s="205">
        <f t="shared" ref="AB36:AB46" si="36">Z36-S36</f>
        <v>6.1049999999999827E-2</v>
      </c>
      <c r="AC36" s="206">
        <f t="shared" ref="AC36:AC46" si="37">IF((S36)=0,"",(AB36/S36))</f>
        <v>1.3095238095238059E-2</v>
      </c>
      <c r="AD36" s="37"/>
      <c r="AE36" s="218">
        <f>IFERROR(VLOOKUP($C36,'Proposed Rates'!$B:$J,AE$11,FALSE),0)</f>
        <v>2.5950000000000001E-2</v>
      </c>
      <c r="AF36" s="219">
        <f t="shared" si="32"/>
        <v>185</v>
      </c>
      <c r="AG36" s="204">
        <f t="shared" si="33"/>
        <v>4.8007499999999999</v>
      </c>
      <c r="AH36" s="38"/>
      <c r="AI36" s="205">
        <f t="shared" si="17"/>
        <v>7.7700000000000102E-2</v>
      </c>
      <c r="AJ36" s="206">
        <f t="shared" si="18"/>
        <v>1.6451233842538212E-2</v>
      </c>
      <c r="AK36" s="37"/>
      <c r="AL36" s="218">
        <f>IFERROR(VLOOKUP($C36,'Proposed Rates'!$B:$J,AL$11,FALSE),0)</f>
        <v>2.64E-2</v>
      </c>
      <c r="AM36" s="219">
        <f t="shared" si="34"/>
        <v>185</v>
      </c>
      <c r="AN36" s="204">
        <f t="shared" si="35"/>
        <v>4.8840000000000003</v>
      </c>
      <c r="AO36" s="38"/>
      <c r="AP36" s="205">
        <f t="shared" si="21"/>
        <v>8.325000000000049E-2</v>
      </c>
      <c r="AQ36" s="206">
        <f t="shared" si="22"/>
        <v>1.7341040462427848E-2</v>
      </c>
      <c r="AR36" s="207"/>
      <c r="AS36" s="3"/>
      <c r="AT36" s="3"/>
      <c r="AU36" s="3"/>
      <c r="AV36" s="3"/>
      <c r="AW36" s="3"/>
      <c r="AX36" s="3"/>
    </row>
    <row r="37" spans="1:50" ht="12" customHeight="1" x14ac:dyDescent="0.2">
      <c r="A37" s="355"/>
      <c r="B37" s="139" t="s">
        <v>250</v>
      </c>
      <c r="C37" s="199" t="str">
        <f t="shared" si="23"/>
        <v>General Service 50 to 1,499 KW.Line Losses on Cost of Power</v>
      </c>
      <c r="D37" s="200" t="s">
        <v>246</v>
      </c>
      <c r="E37" s="139"/>
      <c r="F37" s="234"/>
      <c r="G37" s="225">
        <f>$F$9*(1+F$65)-$F$9</f>
        <v>2585.0240000000049</v>
      </c>
      <c r="H37" s="204">
        <f t="shared" si="25"/>
        <v>0</v>
      </c>
      <c r="I37" s="38"/>
      <c r="J37" s="234"/>
      <c r="K37" s="225">
        <f>$F$9*(1+J$65)-$F$9</f>
        <v>2539.1359999999986</v>
      </c>
      <c r="L37" s="204">
        <f t="shared" si="27"/>
        <v>0</v>
      </c>
      <c r="M37" s="38"/>
      <c r="N37" s="205">
        <f t="shared" si="5"/>
        <v>0</v>
      </c>
      <c r="O37" s="206" t="str">
        <f t="shared" si="6"/>
        <v/>
      </c>
      <c r="P37" s="37"/>
      <c r="Q37" s="234"/>
      <c r="R37" s="225">
        <f>$F$9*(1+Q$65)-$F$9</f>
        <v>2539.1359999999986</v>
      </c>
      <c r="S37" s="204">
        <f t="shared" si="29"/>
        <v>0</v>
      </c>
      <c r="T37" s="38"/>
      <c r="U37" s="205">
        <f t="shared" si="9"/>
        <v>0</v>
      </c>
      <c r="V37" s="206" t="str">
        <f t="shared" si="10"/>
        <v/>
      </c>
      <c r="W37" s="37"/>
      <c r="X37" s="234"/>
      <c r="Y37" s="225">
        <f>$F$9*(1+X$65)-$F$9</f>
        <v>2539.1359999999986</v>
      </c>
      <c r="Z37" s="204">
        <f t="shared" si="31"/>
        <v>0</v>
      </c>
      <c r="AA37" s="38"/>
      <c r="AB37" s="205">
        <f t="shared" si="36"/>
        <v>0</v>
      </c>
      <c r="AC37" s="206" t="str">
        <f t="shared" si="37"/>
        <v/>
      </c>
      <c r="AD37" s="37"/>
      <c r="AE37" s="234"/>
      <c r="AF37" s="225">
        <f>$F$9*(1+AE$65)-$F$9</f>
        <v>2539.1359999999986</v>
      </c>
      <c r="AG37" s="204">
        <f t="shared" si="33"/>
        <v>0</v>
      </c>
      <c r="AH37" s="38"/>
      <c r="AI37" s="205">
        <f t="shared" si="17"/>
        <v>0</v>
      </c>
      <c r="AJ37" s="206" t="str">
        <f t="shared" si="18"/>
        <v/>
      </c>
      <c r="AK37" s="37"/>
      <c r="AL37" s="234"/>
      <c r="AM37" s="225">
        <f>$F$9*(1+AL$65)-$F$9</f>
        <v>2539.1359999999986</v>
      </c>
      <c r="AN37" s="204">
        <f t="shared" si="35"/>
        <v>0</v>
      </c>
      <c r="AO37" s="38"/>
      <c r="AP37" s="205">
        <f t="shared" si="21"/>
        <v>0</v>
      </c>
      <c r="AQ37" s="206" t="str">
        <f t="shared" si="22"/>
        <v/>
      </c>
      <c r="AR37" s="207"/>
      <c r="AS37" s="3"/>
      <c r="AT37" s="3"/>
      <c r="AU37" s="3"/>
      <c r="AV37" s="3"/>
      <c r="AW37" s="3"/>
      <c r="AX37" s="3"/>
    </row>
    <row r="38" spans="1:50" ht="12" customHeight="1" x14ac:dyDescent="0.2">
      <c r="A38" s="355"/>
      <c r="B38" s="139" t="s">
        <v>209</v>
      </c>
      <c r="C38" s="199" t="str">
        <f t="shared" si="23"/>
        <v>General Service 50 to 1,499 KW.Smart Meter Entity Charge</v>
      </c>
      <c r="D38" s="200" t="s">
        <v>244</v>
      </c>
      <c r="E38" s="139"/>
      <c r="F38" s="218">
        <f>IFERROR(VLOOKUP($C38,'Proposed Rates'!$B:$J,F$11,FALSE),0)</f>
        <v>0</v>
      </c>
      <c r="G38" s="219">
        <f>IF($D38="Monthly",1,IF($D38="per KW",$F$10,IF($D38="per kWh",$F$9,0)))</f>
        <v>1</v>
      </c>
      <c r="H38" s="204">
        <f t="shared" si="25"/>
        <v>0</v>
      </c>
      <c r="I38" s="38"/>
      <c r="J38" s="218">
        <f>IFERROR(VLOOKUP($C38,'Proposed Rates'!$B:$J,J$11,FALSE),0)</f>
        <v>0</v>
      </c>
      <c r="K38" s="219">
        <f>IF($D38="Monthly",1,IF($D38="per KW",$F$10,IF($D38="per kWh",$F$9,0)))</f>
        <v>1</v>
      </c>
      <c r="L38" s="204">
        <f t="shared" si="27"/>
        <v>0</v>
      </c>
      <c r="M38" s="38"/>
      <c r="N38" s="205">
        <f t="shared" si="5"/>
        <v>0</v>
      </c>
      <c r="O38" s="206" t="str">
        <f t="shared" si="6"/>
        <v/>
      </c>
      <c r="P38" s="37"/>
      <c r="Q38" s="218">
        <f>IFERROR(VLOOKUP($C38,'Proposed Rates'!$B:$J,Q$11,FALSE),0)</f>
        <v>0</v>
      </c>
      <c r="R38" s="219">
        <f>IF($D38="Monthly",1,IF($D38="per KW",$F$10,IF($D38="per kWh",$F$9,0)))</f>
        <v>1</v>
      </c>
      <c r="S38" s="204">
        <f t="shared" si="29"/>
        <v>0</v>
      </c>
      <c r="T38" s="38"/>
      <c r="U38" s="205">
        <f t="shared" si="9"/>
        <v>0</v>
      </c>
      <c r="V38" s="206" t="str">
        <f t="shared" si="10"/>
        <v/>
      </c>
      <c r="W38" s="37"/>
      <c r="X38" s="218">
        <f>IFERROR(VLOOKUP($C38,'Proposed Rates'!$B:$J,X$11,FALSE),0)</f>
        <v>0</v>
      </c>
      <c r="Y38" s="219">
        <f>IF($D38="Monthly",1,IF($D38="per KW",$F$10,IF($D38="per kWh",$F$9,0)))</f>
        <v>1</v>
      </c>
      <c r="Z38" s="204">
        <f t="shared" si="31"/>
        <v>0</v>
      </c>
      <c r="AA38" s="38"/>
      <c r="AB38" s="205">
        <f t="shared" si="36"/>
        <v>0</v>
      </c>
      <c r="AC38" s="206" t="str">
        <f t="shared" si="37"/>
        <v/>
      </c>
      <c r="AD38" s="37"/>
      <c r="AE38" s="218">
        <f>IFERROR(VLOOKUP($C38,'Proposed Rates'!$B:$J,AE$11,FALSE),0)</f>
        <v>0</v>
      </c>
      <c r="AF38" s="219">
        <f>IF($D38="Monthly",1,IF($D38="per KW",$F$10,IF($D38="per kWh",$F$9,0)))</f>
        <v>1</v>
      </c>
      <c r="AG38" s="204">
        <f t="shared" si="33"/>
        <v>0</v>
      </c>
      <c r="AH38" s="38"/>
      <c r="AI38" s="205">
        <f t="shared" si="17"/>
        <v>0</v>
      </c>
      <c r="AJ38" s="206" t="str">
        <f t="shared" si="18"/>
        <v/>
      </c>
      <c r="AK38" s="37"/>
      <c r="AL38" s="218">
        <f>IFERROR(VLOOKUP($C38,'Proposed Rates'!$B:$J,AL$11,FALSE),0)</f>
        <v>0</v>
      </c>
      <c r="AM38" s="219">
        <f>IF($D38="Monthly",1,IF($D38="per KW",$F$10,IF($D38="per kWh",$F$9,0)))</f>
        <v>1</v>
      </c>
      <c r="AN38" s="204">
        <f t="shared" si="35"/>
        <v>0</v>
      </c>
      <c r="AO38" s="38"/>
      <c r="AP38" s="205">
        <f t="shared" si="21"/>
        <v>0</v>
      </c>
      <c r="AQ38" s="206" t="str">
        <f t="shared" si="22"/>
        <v/>
      </c>
      <c r="AR38" s="207"/>
      <c r="AS38" s="3"/>
      <c r="AT38" s="3"/>
      <c r="AU38" s="3"/>
      <c r="AV38" s="3"/>
      <c r="AW38" s="3"/>
      <c r="AX38" s="3"/>
    </row>
    <row r="39" spans="1:50" ht="12" customHeight="1" x14ac:dyDescent="0.2">
      <c r="A39" s="355"/>
      <c r="B39" s="209" t="s">
        <v>251</v>
      </c>
      <c r="C39" s="226"/>
      <c r="D39" s="226"/>
      <c r="E39" s="226"/>
      <c r="F39" s="227"/>
      <c r="G39" s="305"/>
      <c r="H39" s="213">
        <f>SUM(H30:H38)+H29</f>
        <v>1693.18905</v>
      </c>
      <c r="I39" s="229"/>
      <c r="J39" s="227"/>
      <c r="K39" s="305"/>
      <c r="L39" s="213">
        <f>SUM(L30:L38)+L29</f>
        <v>1678.4201</v>
      </c>
      <c r="M39" s="229"/>
      <c r="N39" s="215">
        <f t="shared" si="5"/>
        <v>-14.768949999999904</v>
      </c>
      <c r="O39" s="216">
        <f t="shared" si="6"/>
        <v>-8.7225640869812524E-3</v>
      </c>
      <c r="P39" s="37"/>
      <c r="Q39" s="227"/>
      <c r="R39" s="305"/>
      <c r="S39" s="213">
        <f>SUM(S30:S38)+S29</f>
        <v>1839.8955000000001</v>
      </c>
      <c r="T39" s="229"/>
      <c r="U39" s="215">
        <f t="shared" si="9"/>
        <v>161.47540000000004</v>
      </c>
      <c r="V39" s="216">
        <f t="shared" si="10"/>
        <v>9.6206783986917233E-2</v>
      </c>
      <c r="W39" s="37"/>
      <c r="X39" s="227"/>
      <c r="Y39" s="305"/>
      <c r="Z39" s="213">
        <f>SUM(Z30:Z38)+Z29</f>
        <v>1971.4175499999999</v>
      </c>
      <c r="AA39" s="229"/>
      <c r="AB39" s="215">
        <f t="shared" si="36"/>
        <v>131.52204999999981</v>
      </c>
      <c r="AC39" s="216">
        <f t="shared" si="37"/>
        <v>7.1483434792899814E-2</v>
      </c>
      <c r="AD39" s="37"/>
      <c r="AE39" s="227"/>
      <c r="AF39" s="305"/>
      <c r="AG39" s="213">
        <f>SUM(AG30:AG38)+AG29</f>
        <v>2083.97525</v>
      </c>
      <c r="AH39" s="229"/>
      <c r="AI39" s="215">
        <f t="shared" si="17"/>
        <v>112.55770000000007</v>
      </c>
      <c r="AJ39" s="216">
        <f t="shared" si="18"/>
        <v>5.7094804700303127E-2</v>
      </c>
      <c r="AK39" s="37"/>
      <c r="AL39" s="227"/>
      <c r="AM39" s="305"/>
      <c r="AN39" s="213">
        <f>SUM(AN30:AN38)+AN29</f>
        <v>2197.3154999999997</v>
      </c>
      <c r="AO39" s="229"/>
      <c r="AP39" s="215">
        <f t="shared" si="21"/>
        <v>113.34024999999974</v>
      </c>
      <c r="AQ39" s="216">
        <f t="shared" si="22"/>
        <v>5.4386562412389372E-2</v>
      </c>
      <c r="AR39" s="217"/>
      <c r="AS39" s="3"/>
      <c r="AT39" s="3"/>
      <c r="AU39" s="3"/>
      <c r="AV39" s="3"/>
      <c r="AW39" s="3"/>
      <c r="AX39" s="3"/>
    </row>
    <row r="40" spans="1:50" ht="12" customHeight="1" x14ac:dyDescent="0.2">
      <c r="A40" s="355"/>
      <c r="B40" s="38" t="s">
        <v>193</v>
      </c>
      <c r="C40" s="199" t="str">
        <f t="shared" ref="C40:C41" si="38">D$6&amp;"."&amp;B40</f>
        <v>General Service 50 to 1,499 KW.RTSR - Network</v>
      </c>
      <c r="D40" s="230" t="s">
        <v>315</v>
      </c>
      <c r="E40" s="38"/>
      <c r="F40" s="218">
        <f>IFERROR(VLOOKUP($C40,'Proposed Rates'!$B:$J,F$11,FALSE),0)</f>
        <v>4.8479999999999999</v>
      </c>
      <c r="G40" s="219">
        <f t="shared" ref="G40:G41" si="39">IF($D40="Monthly",1,IF($D40="per KW",$F$10,IF($D40="per kWh",$F$9,0)))</f>
        <v>185</v>
      </c>
      <c r="H40" s="204">
        <f t="shared" ref="H40:H41" si="40">G40*F40</f>
        <v>896.88</v>
      </c>
      <c r="I40" s="38"/>
      <c r="J40" s="218">
        <f>IFERROR(VLOOKUP($C40,'Proposed Rates'!$B:$J,J$11,FALSE),0)</f>
        <v>5.1058000000000003</v>
      </c>
      <c r="K40" s="219">
        <f t="shared" ref="K40:K41" si="41">IF($D40="Monthly",1,IF($D40="per KW",$F$10,IF($D40="per kWh",$F$9,0)))</f>
        <v>185</v>
      </c>
      <c r="L40" s="204">
        <f t="shared" ref="L40:L41" si="42">K40*J40</f>
        <v>944.57300000000009</v>
      </c>
      <c r="M40" s="38"/>
      <c r="N40" s="205">
        <f t="shared" si="5"/>
        <v>47.693000000000097</v>
      </c>
      <c r="O40" s="206">
        <f t="shared" si="6"/>
        <v>5.3176567656765789E-2</v>
      </c>
      <c r="P40" s="37"/>
      <c r="Q40" s="218">
        <f>IFERROR(VLOOKUP($C40,'Proposed Rates'!$B:$J,Q$11,FALSE),0)</f>
        <v>5.1058000000000003</v>
      </c>
      <c r="R40" s="219">
        <f t="shared" ref="R40:R41" si="43">IF($D40="Monthly",1,IF($D40="per KW",$F$10,IF($D40="per kWh",$F$9,0)))</f>
        <v>185</v>
      </c>
      <c r="S40" s="204">
        <f t="shared" ref="S40:S41" si="44">R40*Q40</f>
        <v>944.57300000000009</v>
      </c>
      <c r="T40" s="38"/>
      <c r="U40" s="205">
        <f t="shared" si="9"/>
        <v>0</v>
      </c>
      <c r="V40" s="206">
        <f t="shared" si="10"/>
        <v>0</v>
      </c>
      <c r="W40" s="37"/>
      <c r="X40" s="218">
        <f>IFERROR(VLOOKUP($C40,'Proposed Rates'!$B:$J,X$11,FALSE),0)</f>
        <v>5.1058000000000003</v>
      </c>
      <c r="Y40" s="219">
        <f t="shared" ref="Y40:Y41" si="45">IF($D40="Monthly",1,IF($D40="per KW",$F$10,IF($D40="per kWh",$F$9,0)))</f>
        <v>185</v>
      </c>
      <c r="Z40" s="204">
        <f t="shared" ref="Z40:Z41" si="46">Y40*X40</f>
        <v>944.57300000000009</v>
      </c>
      <c r="AA40" s="38"/>
      <c r="AB40" s="205">
        <f t="shared" si="36"/>
        <v>0</v>
      </c>
      <c r="AC40" s="206">
        <f t="shared" si="37"/>
        <v>0</v>
      </c>
      <c r="AD40" s="37"/>
      <c r="AE40" s="218">
        <f>IFERROR(VLOOKUP($C40,'Proposed Rates'!$B:$J,AE$11,FALSE),0)</f>
        <v>5.1058000000000003</v>
      </c>
      <c r="AF40" s="219">
        <f t="shared" ref="AF40:AF41" si="47">IF($D40="Monthly",1,IF($D40="per KW",$F$10,IF($D40="per kWh",$F$9,0)))</f>
        <v>185</v>
      </c>
      <c r="AG40" s="204">
        <f t="shared" ref="AG40:AG41" si="48">AF40*AE40</f>
        <v>944.57300000000009</v>
      </c>
      <c r="AH40" s="38"/>
      <c r="AI40" s="205">
        <f t="shared" si="17"/>
        <v>0</v>
      </c>
      <c r="AJ40" s="206">
        <f t="shared" si="18"/>
        <v>0</v>
      </c>
      <c r="AK40" s="37"/>
      <c r="AL40" s="218">
        <f>IFERROR(VLOOKUP($C40,'Proposed Rates'!$B:$J,AL$11,FALSE),0)</f>
        <v>5.1058000000000003</v>
      </c>
      <c r="AM40" s="219">
        <f t="shared" ref="AM40:AM41" si="49">IF($D40="Monthly",1,IF($D40="per KW",$F$10,IF($D40="per kWh",$F$9,0)))</f>
        <v>185</v>
      </c>
      <c r="AN40" s="204">
        <f t="shared" ref="AN40:AN41" si="50">AM40*AL40</f>
        <v>944.57300000000009</v>
      </c>
      <c r="AO40" s="38"/>
      <c r="AP40" s="205">
        <f t="shared" si="21"/>
        <v>0</v>
      </c>
      <c r="AQ40" s="206">
        <f t="shared" si="22"/>
        <v>0</v>
      </c>
      <c r="AR40" s="207"/>
      <c r="AS40" s="3"/>
      <c r="AT40" s="3"/>
      <c r="AU40" s="3"/>
      <c r="AV40" s="3"/>
      <c r="AW40" s="3"/>
      <c r="AX40" s="3"/>
    </row>
    <row r="41" spans="1:50" ht="12" customHeight="1" x14ac:dyDescent="0.2">
      <c r="A41" s="355"/>
      <c r="B41" s="38" t="s">
        <v>194</v>
      </c>
      <c r="C41" s="199" t="str">
        <f t="shared" si="38"/>
        <v>General Service 50 to 1,499 KW.RTSR - Line and Transformation Connection</v>
      </c>
      <c r="D41" s="230" t="s">
        <v>315</v>
      </c>
      <c r="E41" s="38"/>
      <c r="F41" s="218">
        <f>IFERROR(VLOOKUP($C41,'Proposed Rates'!$B:$J,F$11,FALSE),0)</f>
        <v>2.8187000000000002</v>
      </c>
      <c r="G41" s="219">
        <f t="shared" si="39"/>
        <v>185</v>
      </c>
      <c r="H41" s="204">
        <f t="shared" si="40"/>
        <v>521.45950000000005</v>
      </c>
      <c r="I41" s="38"/>
      <c r="J41" s="218">
        <f>IFERROR(VLOOKUP($C41,'Proposed Rates'!$B:$J,J$11,FALSE),0)</f>
        <v>2.915</v>
      </c>
      <c r="K41" s="219">
        <f t="shared" si="41"/>
        <v>185</v>
      </c>
      <c r="L41" s="204">
        <f t="shared" si="42"/>
        <v>539.27499999999998</v>
      </c>
      <c r="M41" s="38"/>
      <c r="N41" s="205">
        <f t="shared" si="5"/>
        <v>17.815499999999929</v>
      </c>
      <c r="O41" s="206">
        <f t="shared" si="6"/>
        <v>3.4164685848085859E-2</v>
      </c>
      <c r="P41" s="37"/>
      <c r="Q41" s="218">
        <f>IFERROR(VLOOKUP($C41,'Proposed Rates'!$B:$J,Q$11,FALSE),0)</f>
        <v>2.915</v>
      </c>
      <c r="R41" s="219">
        <f t="shared" si="43"/>
        <v>185</v>
      </c>
      <c r="S41" s="204">
        <f t="shared" si="44"/>
        <v>539.27499999999998</v>
      </c>
      <c r="T41" s="38"/>
      <c r="U41" s="205">
        <f t="shared" si="9"/>
        <v>0</v>
      </c>
      <c r="V41" s="206">
        <f t="shared" si="10"/>
        <v>0</v>
      </c>
      <c r="W41" s="37"/>
      <c r="X41" s="218">
        <f>IFERROR(VLOOKUP($C41,'Proposed Rates'!$B:$J,X$11,FALSE),0)</f>
        <v>2.915</v>
      </c>
      <c r="Y41" s="219">
        <f t="shared" si="45"/>
        <v>185</v>
      </c>
      <c r="Z41" s="204">
        <f t="shared" si="46"/>
        <v>539.27499999999998</v>
      </c>
      <c r="AA41" s="38"/>
      <c r="AB41" s="205">
        <f t="shared" si="36"/>
        <v>0</v>
      </c>
      <c r="AC41" s="206">
        <f t="shared" si="37"/>
        <v>0</v>
      </c>
      <c r="AD41" s="37"/>
      <c r="AE41" s="218">
        <f>IFERROR(VLOOKUP($C41,'Proposed Rates'!$B:$J,AE$11,FALSE),0)</f>
        <v>2.915</v>
      </c>
      <c r="AF41" s="219">
        <f t="shared" si="47"/>
        <v>185</v>
      </c>
      <c r="AG41" s="204">
        <f t="shared" si="48"/>
        <v>539.27499999999998</v>
      </c>
      <c r="AH41" s="38"/>
      <c r="AI41" s="205">
        <f t="shared" si="17"/>
        <v>0</v>
      </c>
      <c r="AJ41" s="206">
        <f t="shared" si="18"/>
        <v>0</v>
      </c>
      <c r="AK41" s="37"/>
      <c r="AL41" s="218">
        <f>IFERROR(VLOOKUP($C41,'Proposed Rates'!$B:$J,AL$11,FALSE),0)</f>
        <v>2.915</v>
      </c>
      <c r="AM41" s="219">
        <f t="shared" si="49"/>
        <v>185</v>
      </c>
      <c r="AN41" s="204">
        <f t="shared" si="50"/>
        <v>539.27499999999998</v>
      </c>
      <c r="AO41" s="38"/>
      <c r="AP41" s="205">
        <f t="shared" si="21"/>
        <v>0</v>
      </c>
      <c r="AQ41" s="206">
        <f t="shared" si="22"/>
        <v>0</v>
      </c>
      <c r="AR41" s="207"/>
      <c r="AS41" s="3"/>
      <c r="AT41" s="3"/>
      <c r="AU41" s="3"/>
      <c r="AV41" s="3"/>
      <c r="AW41" s="3"/>
      <c r="AX41" s="3"/>
    </row>
    <row r="42" spans="1:50" ht="12" customHeight="1" x14ac:dyDescent="0.2">
      <c r="A42" s="355"/>
      <c r="B42" s="209" t="s">
        <v>252</v>
      </c>
      <c r="C42" s="231"/>
      <c r="D42" s="231"/>
      <c r="E42" s="231"/>
      <c r="F42" s="232"/>
      <c r="G42" s="305"/>
      <c r="H42" s="213">
        <f>SUM(H39:H41)</f>
        <v>3111.52855</v>
      </c>
      <c r="I42" s="214"/>
      <c r="J42" s="232"/>
      <c r="K42" s="305"/>
      <c r="L42" s="213">
        <f>SUM(L39:L41)</f>
        <v>3162.2681000000002</v>
      </c>
      <c r="M42" s="214"/>
      <c r="N42" s="215">
        <f t="shared" si="5"/>
        <v>50.739550000000236</v>
      </c>
      <c r="O42" s="216">
        <f t="shared" si="6"/>
        <v>1.6306953056882682E-2</v>
      </c>
      <c r="P42" s="37"/>
      <c r="Q42" s="232"/>
      <c r="R42" s="305"/>
      <c r="S42" s="213">
        <f>SUM(S39:S41)</f>
        <v>3323.7435</v>
      </c>
      <c r="T42" s="214"/>
      <c r="U42" s="215">
        <f t="shared" si="9"/>
        <v>161.47539999999981</v>
      </c>
      <c r="V42" s="216">
        <f t="shared" si="10"/>
        <v>5.1063159382343258E-2</v>
      </c>
      <c r="W42" s="37"/>
      <c r="X42" s="232"/>
      <c r="Y42" s="305"/>
      <c r="Z42" s="213">
        <f>SUM(Z39:Z41)</f>
        <v>3455.2655500000001</v>
      </c>
      <c r="AA42" s="214"/>
      <c r="AB42" s="215">
        <f t="shared" si="36"/>
        <v>131.52205000000004</v>
      </c>
      <c r="AC42" s="216">
        <f t="shared" si="37"/>
        <v>3.9570457226918994E-2</v>
      </c>
      <c r="AD42" s="37"/>
      <c r="AE42" s="232"/>
      <c r="AF42" s="305"/>
      <c r="AG42" s="213">
        <f>SUM(AG39:AG41)</f>
        <v>3567.8232499999999</v>
      </c>
      <c r="AH42" s="214"/>
      <c r="AI42" s="215">
        <f t="shared" si="17"/>
        <v>112.55769999999984</v>
      </c>
      <c r="AJ42" s="216">
        <f t="shared" si="18"/>
        <v>3.2575701743097527E-2</v>
      </c>
      <c r="AK42" s="37"/>
      <c r="AL42" s="232"/>
      <c r="AM42" s="305"/>
      <c r="AN42" s="213">
        <f>SUM(AN39:AN41)</f>
        <v>3681.1635000000001</v>
      </c>
      <c r="AO42" s="214"/>
      <c r="AP42" s="215">
        <f t="shared" si="21"/>
        <v>113.3402500000002</v>
      </c>
      <c r="AQ42" s="216">
        <f t="shared" si="22"/>
        <v>3.1767338810856229E-2</v>
      </c>
      <c r="AR42" s="217"/>
      <c r="AS42" s="3"/>
      <c r="AT42" s="3"/>
      <c r="AU42" s="3"/>
      <c r="AV42" s="3"/>
      <c r="AW42" s="3"/>
      <c r="AX42" s="3"/>
    </row>
    <row r="43" spans="1:50" ht="12" customHeight="1" x14ac:dyDescent="0.2">
      <c r="A43" s="355"/>
      <c r="B43" s="139" t="s">
        <v>195</v>
      </c>
      <c r="C43" s="199" t="str">
        <f t="shared" ref="C43:C45" si="51">D$6&amp;"."&amp;B43</f>
        <v>General Service 50 to 1,499 KW.Wholesale Market Service Charge (WMSC)</v>
      </c>
      <c r="D43" s="200" t="s">
        <v>246</v>
      </c>
      <c r="E43" s="139"/>
      <c r="F43" s="218">
        <f>IFERROR(VLOOKUP($C43,'Proposed Rates'!$B:$J,F$11,FALSE),0)</f>
        <v>4.4999999999999997E-3</v>
      </c>
      <c r="G43" s="225">
        <f t="shared" ref="G43:G44" si="52">$F$9+G$37</f>
        <v>79065.024000000005</v>
      </c>
      <c r="H43" s="204">
        <f t="shared" ref="H43:H46" si="53">G43*F43</f>
        <v>355.79260799999997</v>
      </c>
      <c r="I43" s="38"/>
      <c r="J43" s="218">
        <f>IFERROR(VLOOKUP($C43,'Proposed Rates'!$B:$J,J$11,FALSE),0)</f>
        <v>4.4999999999999997E-3</v>
      </c>
      <c r="K43" s="225">
        <f t="shared" ref="K43:K44" si="54">$F$9+K$37</f>
        <v>79019.135999999999</v>
      </c>
      <c r="L43" s="204">
        <f t="shared" ref="L43:L46" si="55">K43*J43</f>
        <v>355.58611199999996</v>
      </c>
      <c r="M43" s="38"/>
      <c r="N43" s="205">
        <f t="shared" si="5"/>
        <v>-0.20649600000001556</v>
      </c>
      <c r="O43" s="206">
        <f t="shared" si="6"/>
        <v>-5.8038305281490161E-4</v>
      </c>
      <c r="P43" s="37"/>
      <c r="Q43" s="218">
        <f>IFERROR(VLOOKUP($C43,'Proposed Rates'!$B:$J,Q$11,FALSE),0)</f>
        <v>4.4999999999999997E-3</v>
      </c>
      <c r="R43" s="225">
        <f t="shared" ref="R43:R44" si="56">$F$9+R$37</f>
        <v>79019.135999999999</v>
      </c>
      <c r="S43" s="204">
        <f t="shared" ref="S43:S46" si="57">R43*Q43</f>
        <v>355.58611199999996</v>
      </c>
      <c r="T43" s="38"/>
      <c r="U43" s="205">
        <f t="shared" si="9"/>
        <v>0</v>
      </c>
      <c r="V43" s="206">
        <f t="shared" si="10"/>
        <v>0</v>
      </c>
      <c r="W43" s="37"/>
      <c r="X43" s="218">
        <f>IFERROR(VLOOKUP($C43,'Proposed Rates'!$B:$J,X$11,FALSE),0)</f>
        <v>4.4999999999999997E-3</v>
      </c>
      <c r="Y43" s="225">
        <f t="shared" ref="Y43:Y44" si="58">$F$9+Y$37</f>
        <v>79019.135999999999</v>
      </c>
      <c r="Z43" s="204">
        <f t="shared" ref="Z43:Z46" si="59">Y43*X43</f>
        <v>355.58611199999996</v>
      </c>
      <c r="AA43" s="38"/>
      <c r="AB43" s="205">
        <f t="shared" si="36"/>
        <v>0</v>
      </c>
      <c r="AC43" s="206">
        <f t="shared" si="37"/>
        <v>0</v>
      </c>
      <c r="AD43" s="37"/>
      <c r="AE43" s="218">
        <f>IFERROR(VLOOKUP($C43,'Proposed Rates'!$B:$J,AE$11,FALSE),0)</f>
        <v>4.4999999999999997E-3</v>
      </c>
      <c r="AF43" s="225">
        <f t="shared" ref="AF43:AF44" si="60">$F$9+AF$37</f>
        <v>79019.135999999999</v>
      </c>
      <c r="AG43" s="204">
        <f t="shared" ref="AG43:AG46" si="61">AF43*AE43</f>
        <v>355.58611199999996</v>
      </c>
      <c r="AH43" s="38"/>
      <c r="AI43" s="205">
        <f t="shared" si="17"/>
        <v>0</v>
      </c>
      <c r="AJ43" s="206">
        <f t="shared" si="18"/>
        <v>0</v>
      </c>
      <c r="AK43" s="37"/>
      <c r="AL43" s="218">
        <f>IFERROR(VLOOKUP($C43,'Proposed Rates'!$B:$J,AL$11,FALSE),0)</f>
        <v>4.4999999999999997E-3</v>
      </c>
      <c r="AM43" s="225">
        <f t="shared" ref="AM43:AM44" si="62">$F$9+AM$37</f>
        <v>79019.135999999999</v>
      </c>
      <c r="AN43" s="204">
        <f t="shared" ref="AN43:AN46" si="63">AM43*AL43</f>
        <v>355.58611199999996</v>
      </c>
      <c r="AO43" s="38"/>
      <c r="AP43" s="205">
        <f t="shared" si="21"/>
        <v>0</v>
      </c>
      <c r="AQ43" s="206">
        <f t="shared" si="22"/>
        <v>0</v>
      </c>
      <c r="AR43" s="207"/>
      <c r="AS43" s="3"/>
      <c r="AT43" s="3"/>
      <c r="AU43" s="3"/>
      <c r="AV43" s="3"/>
      <c r="AW43" s="3"/>
      <c r="AX43" s="3"/>
    </row>
    <row r="44" spans="1:50" ht="12" customHeight="1" x14ac:dyDescent="0.2">
      <c r="A44" s="355"/>
      <c r="B44" s="139" t="s">
        <v>196</v>
      </c>
      <c r="C44" s="199" t="str">
        <f t="shared" si="51"/>
        <v>General Service 50 to 1,499 KW.Rural and Remote Rate Protection (RRRP)</v>
      </c>
      <c r="D44" s="200" t="s">
        <v>246</v>
      </c>
      <c r="E44" s="139"/>
      <c r="F44" s="218">
        <f>IFERROR(VLOOKUP($C44,'Proposed Rates'!$B:$J,F$11,FALSE),0)</f>
        <v>1.5E-3</v>
      </c>
      <c r="G44" s="225">
        <f t="shared" si="52"/>
        <v>79065.024000000005</v>
      </c>
      <c r="H44" s="204">
        <f t="shared" si="53"/>
        <v>118.59753600000001</v>
      </c>
      <c r="I44" s="38"/>
      <c r="J44" s="218">
        <f>IFERROR(VLOOKUP($C44,'Proposed Rates'!$B:$J,J$11,FALSE),0)</f>
        <v>1.5E-3</v>
      </c>
      <c r="K44" s="225">
        <f t="shared" si="54"/>
        <v>79019.135999999999</v>
      </c>
      <c r="L44" s="204">
        <f t="shared" si="55"/>
        <v>118.528704</v>
      </c>
      <c r="M44" s="38"/>
      <c r="N44" s="205">
        <f t="shared" si="5"/>
        <v>-6.8832000000000448E-2</v>
      </c>
      <c r="O44" s="206">
        <f t="shared" si="6"/>
        <v>-5.803830528148616E-4</v>
      </c>
      <c r="P44" s="37"/>
      <c r="Q44" s="218">
        <f>IFERROR(VLOOKUP($C44,'Proposed Rates'!$B:$J,Q$11,FALSE),0)</f>
        <v>1.5E-3</v>
      </c>
      <c r="R44" s="225">
        <f t="shared" si="56"/>
        <v>79019.135999999999</v>
      </c>
      <c r="S44" s="204">
        <f t="shared" si="57"/>
        <v>118.528704</v>
      </c>
      <c r="T44" s="38"/>
      <c r="U44" s="205">
        <f t="shared" si="9"/>
        <v>0</v>
      </c>
      <c r="V44" s="206">
        <f t="shared" si="10"/>
        <v>0</v>
      </c>
      <c r="W44" s="37"/>
      <c r="X44" s="218">
        <f>IFERROR(VLOOKUP($C44,'Proposed Rates'!$B:$J,X$11,FALSE),0)</f>
        <v>1.5E-3</v>
      </c>
      <c r="Y44" s="225">
        <f t="shared" si="58"/>
        <v>79019.135999999999</v>
      </c>
      <c r="Z44" s="204">
        <f t="shared" si="59"/>
        <v>118.528704</v>
      </c>
      <c r="AA44" s="38"/>
      <c r="AB44" s="205">
        <f t="shared" si="36"/>
        <v>0</v>
      </c>
      <c r="AC44" s="206">
        <f t="shared" si="37"/>
        <v>0</v>
      </c>
      <c r="AD44" s="37"/>
      <c r="AE44" s="218">
        <f>IFERROR(VLOOKUP($C44,'Proposed Rates'!$B:$J,AE$11,FALSE),0)</f>
        <v>1.5E-3</v>
      </c>
      <c r="AF44" s="225">
        <f t="shared" si="60"/>
        <v>79019.135999999999</v>
      </c>
      <c r="AG44" s="204">
        <f t="shared" si="61"/>
        <v>118.528704</v>
      </c>
      <c r="AH44" s="38"/>
      <c r="AI44" s="205">
        <f t="shared" si="17"/>
        <v>0</v>
      </c>
      <c r="AJ44" s="206">
        <f t="shared" si="18"/>
        <v>0</v>
      </c>
      <c r="AK44" s="37"/>
      <c r="AL44" s="218">
        <f>IFERROR(VLOOKUP($C44,'Proposed Rates'!$B:$J,AL$11,FALSE),0)</f>
        <v>1.5E-3</v>
      </c>
      <c r="AM44" s="225">
        <f t="shared" si="62"/>
        <v>79019.135999999999</v>
      </c>
      <c r="AN44" s="204">
        <f t="shared" si="63"/>
        <v>118.528704</v>
      </c>
      <c r="AO44" s="38"/>
      <c r="AP44" s="205">
        <f t="shared" si="21"/>
        <v>0</v>
      </c>
      <c r="AQ44" s="206">
        <f t="shared" si="22"/>
        <v>0</v>
      </c>
      <c r="AR44" s="207"/>
      <c r="AS44" s="3"/>
      <c r="AT44" s="3"/>
      <c r="AU44" s="3"/>
      <c r="AV44" s="3"/>
      <c r="AW44" s="3"/>
      <c r="AX44" s="3"/>
    </row>
    <row r="45" spans="1:50" ht="12" customHeight="1" x14ac:dyDescent="0.2">
      <c r="A45" s="355"/>
      <c r="B45" s="139" t="s">
        <v>198</v>
      </c>
      <c r="C45" s="199" t="str">
        <f t="shared" si="51"/>
        <v>General Service 50 to 1,499 KW.Standard Supply Service Charge</v>
      </c>
      <c r="D45" s="200" t="s">
        <v>244</v>
      </c>
      <c r="E45" s="139"/>
      <c r="F45" s="201">
        <f>IFERROR(VLOOKUP($C45,'Proposed Rates'!$B:$J,F$11,FALSE),0)</f>
        <v>0.25</v>
      </c>
      <c r="G45" s="219">
        <f>IF($D45="Monthly",1,IF($D45="per KW",$F$10,IF($D45="per kWh",$F$9,0)))</f>
        <v>1</v>
      </c>
      <c r="H45" s="204">
        <f t="shared" si="53"/>
        <v>0.25</v>
      </c>
      <c r="I45" s="38"/>
      <c r="J45" s="201">
        <f>IFERROR(VLOOKUP($C45,'Proposed Rates'!$B:$J,J$11,FALSE),0)</f>
        <v>1.51</v>
      </c>
      <c r="K45" s="219">
        <f>IF($D45="Monthly",1,IF($D45="per KW",$F$10,IF($D45="per kWh",$F$9,0)))</f>
        <v>1</v>
      </c>
      <c r="L45" s="204">
        <f t="shared" si="55"/>
        <v>1.51</v>
      </c>
      <c r="M45" s="38"/>
      <c r="N45" s="205">
        <f t="shared" si="5"/>
        <v>1.26</v>
      </c>
      <c r="O45" s="206">
        <f t="shared" si="6"/>
        <v>5.04</v>
      </c>
      <c r="P45" s="37"/>
      <c r="Q45" s="201">
        <f>IFERROR(VLOOKUP($C45,'Proposed Rates'!$B:$J,Q$11,FALSE),0)</f>
        <v>1.54</v>
      </c>
      <c r="R45" s="219">
        <f>IF($D45="Monthly",1,IF($D45="per KW",$F$10,IF($D45="per kWh",$F$9,0)))</f>
        <v>1</v>
      </c>
      <c r="S45" s="204">
        <f t="shared" si="57"/>
        <v>1.54</v>
      </c>
      <c r="T45" s="38"/>
      <c r="U45" s="205">
        <f t="shared" si="9"/>
        <v>3.0000000000000027E-2</v>
      </c>
      <c r="V45" s="206">
        <f t="shared" si="10"/>
        <v>1.986754966887419E-2</v>
      </c>
      <c r="W45" s="37"/>
      <c r="X45" s="201">
        <f>IFERROR(VLOOKUP($C45,'Proposed Rates'!$B:$J,X$11,FALSE),0)</f>
        <v>1.57</v>
      </c>
      <c r="Y45" s="219">
        <f>IF($D45="Monthly",1,IF($D45="per KW",$F$10,IF($D45="per kWh",$F$9,0)))</f>
        <v>1</v>
      </c>
      <c r="Z45" s="204">
        <f t="shared" si="59"/>
        <v>1.57</v>
      </c>
      <c r="AA45" s="38"/>
      <c r="AB45" s="205">
        <f t="shared" si="36"/>
        <v>3.0000000000000027E-2</v>
      </c>
      <c r="AC45" s="206">
        <f t="shared" si="37"/>
        <v>1.9480519480519497E-2</v>
      </c>
      <c r="AD45" s="37"/>
      <c r="AE45" s="201">
        <f>IFERROR(VLOOKUP($C45,'Proposed Rates'!$B:$J,AE$11,FALSE),0)</f>
        <v>1.6</v>
      </c>
      <c r="AF45" s="219">
        <f>IF($D45="Monthly",1,IF($D45="per KW",$F$10,IF($D45="per kWh",$F$9,0)))</f>
        <v>1</v>
      </c>
      <c r="AG45" s="204">
        <f t="shared" si="61"/>
        <v>1.6</v>
      </c>
      <c r="AH45" s="38"/>
      <c r="AI45" s="205">
        <f t="shared" si="17"/>
        <v>3.0000000000000027E-2</v>
      </c>
      <c r="AJ45" s="206">
        <f t="shared" si="18"/>
        <v>1.9108280254777087E-2</v>
      </c>
      <c r="AK45" s="37"/>
      <c r="AL45" s="201">
        <f>IFERROR(VLOOKUP($C45,'Proposed Rates'!$B:$J,AL$11,FALSE),0)</f>
        <v>1.63</v>
      </c>
      <c r="AM45" s="219">
        <f>IF($D45="Monthly",1,IF($D45="per KW",$F$10,IF($D45="per kWh",$F$9,0)))</f>
        <v>1</v>
      </c>
      <c r="AN45" s="204">
        <f t="shared" si="63"/>
        <v>1.63</v>
      </c>
      <c r="AO45" s="38"/>
      <c r="AP45" s="205">
        <f t="shared" si="21"/>
        <v>2.9999999999999805E-2</v>
      </c>
      <c r="AQ45" s="206">
        <f t="shared" si="22"/>
        <v>1.8749999999999878E-2</v>
      </c>
      <c r="AR45" s="207"/>
      <c r="AS45" s="3"/>
      <c r="AT45" s="3"/>
      <c r="AU45" s="3"/>
      <c r="AV45" s="3"/>
      <c r="AW45" s="3"/>
      <c r="AX45" s="3"/>
    </row>
    <row r="46" spans="1:50" ht="12" customHeight="1" x14ac:dyDescent="0.2">
      <c r="A46" s="355"/>
      <c r="B46" s="139" t="s">
        <v>205</v>
      </c>
      <c r="C46" s="199" t="str">
        <f>B46</f>
        <v>Average IESO Wholesale Market Price</v>
      </c>
      <c r="D46" s="200"/>
      <c r="E46" s="139"/>
      <c r="F46" s="218">
        <f>IFERROR(VLOOKUP($C46,'Proposed Rates'!$B:$J,F$11,FALSE),0)</f>
        <v>0.10453</v>
      </c>
      <c r="G46" s="225">
        <f>$F$9+G$37</f>
        <v>79065.024000000005</v>
      </c>
      <c r="H46" s="204">
        <f t="shared" si="53"/>
        <v>8264.6669587199995</v>
      </c>
      <c r="I46" s="38"/>
      <c r="J46" s="218">
        <f>IFERROR(VLOOKUP($C46,'Proposed Rates'!$B:$J,J$11,FALSE),0)</f>
        <v>0.10453</v>
      </c>
      <c r="K46" s="225">
        <f>$F$9+K$37</f>
        <v>79019.135999999999</v>
      </c>
      <c r="L46" s="204">
        <f t="shared" si="55"/>
        <v>8259.8702860800004</v>
      </c>
      <c r="M46" s="38"/>
      <c r="N46" s="205">
        <f t="shared" si="5"/>
        <v>-4.7966726399990876</v>
      </c>
      <c r="O46" s="206">
        <f t="shared" si="6"/>
        <v>-5.8038305281474744E-4</v>
      </c>
      <c r="P46" s="37"/>
      <c r="Q46" s="218">
        <f>IFERROR(VLOOKUP($C46,'Proposed Rates'!$B:$J,Q$11,FALSE),0)</f>
        <v>0.10453</v>
      </c>
      <c r="R46" s="225">
        <f>$F$9+R$37</f>
        <v>79019.135999999999</v>
      </c>
      <c r="S46" s="204">
        <f t="shared" si="57"/>
        <v>8259.8702860800004</v>
      </c>
      <c r="T46" s="38"/>
      <c r="U46" s="205">
        <f t="shared" si="9"/>
        <v>0</v>
      </c>
      <c r="V46" s="206">
        <f t="shared" si="10"/>
        <v>0</v>
      </c>
      <c r="W46" s="37"/>
      <c r="X46" s="218">
        <f>IFERROR(VLOOKUP($C46,'Proposed Rates'!$B:$J,X$11,FALSE),0)</f>
        <v>0.10453</v>
      </c>
      <c r="Y46" s="225">
        <f>$F$9+Y$37</f>
        <v>79019.135999999999</v>
      </c>
      <c r="Z46" s="204">
        <f t="shared" si="59"/>
        <v>8259.8702860800004</v>
      </c>
      <c r="AA46" s="38"/>
      <c r="AB46" s="205">
        <f t="shared" si="36"/>
        <v>0</v>
      </c>
      <c r="AC46" s="206">
        <f t="shared" si="37"/>
        <v>0</v>
      </c>
      <c r="AD46" s="37"/>
      <c r="AE46" s="218">
        <f>IFERROR(VLOOKUP($C46,'Proposed Rates'!$B:$J,AE$11,FALSE),0)</f>
        <v>0.10453</v>
      </c>
      <c r="AF46" s="225">
        <f>$F$9+AF$37</f>
        <v>79019.135999999999</v>
      </c>
      <c r="AG46" s="204">
        <f t="shared" si="61"/>
        <v>8259.8702860800004</v>
      </c>
      <c r="AH46" s="38"/>
      <c r="AI46" s="205">
        <f t="shared" si="17"/>
        <v>0</v>
      </c>
      <c r="AJ46" s="206">
        <f t="shared" si="18"/>
        <v>0</v>
      </c>
      <c r="AK46" s="37"/>
      <c r="AL46" s="218">
        <f>IFERROR(VLOOKUP($C46,'Proposed Rates'!$B:$J,AL$11,FALSE),0)</f>
        <v>0.10453</v>
      </c>
      <c r="AM46" s="225">
        <f>$F$9+AM$37</f>
        <v>79019.135999999999</v>
      </c>
      <c r="AN46" s="204">
        <f t="shared" si="63"/>
        <v>8259.8702860800004</v>
      </c>
      <c r="AO46" s="38"/>
      <c r="AP46" s="205">
        <f t="shared" si="21"/>
        <v>0</v>
      </c>
      <c r="AQ46" s="206">
        <f t="shared" si="22"/>
        <v>0</v>
      </c>
      <c r="AR46" s="207"/>
      <c r="AS46" s="3"/>
      <c r="AT46" s="3"/>
      <c r="AU46" s="3"/>
      <c r="AV46" s="3"/>
      <c r="AW46" s="3"/>
      <c r="AX46" s="3"/>
    </row>
    <row r="47" spans="1:50" ht="12" customHeight="1" x14ac:dyDescent="0.2">
      <c r="A47" s="355"/>
      <c r="B47" s="139"/>
      <c r="C47" s="199" t="str">
        <f t="shared" ref="C47:C50" si="64">D$6&amp;"."&amp;B47</f>
        <v>General Service 50 to 1,499 KW.</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c r="AS47" s="3"/>
      <c r="AT47" s="3"/>
      <c r="AU47" s="3"/>
      <c r="AV47" s="3"/>
      <c r="AW47" s="3"/>
      <c r="AX47" s="3"/>
    </row>
    <row r="48" spans="1:50" ht="12" customHeight="1" x14ac:dyDescent="0.2">
      <c r="A48" s="355"/>
      <c r="B48" s="37"/>
      <c r="C48" s="199" t="str">
        <f t="shared" si="64"/>
        <v>General Service 50 to 1,499 KW.</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c r="AS48" s="3"/>
      <c r="AT48" s="3"/>
      <c r="AU48" s="3"/>
      <c r="AV48" s="3"/>
      <c r="AW48" s="3"/>
      <c r="AX48" s="3"/>
    </row>
    <row r="49" spans="1:50" ht="12" customHeight="1" x14ac:dyDescent="0.2">
      <c r="A49" s="355"/>
      <c r="B49" s="139"/>
      <c r="C49" s="199" t="str">
        <f t="shared" si="64"/>
        <v>General Service 50 to 1,499 KW.</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c r="AS49" s="3"/>
      <c r="AT49" s="3"/>
      <c r="AU49" s="3"/>
      <c r="AV49" s="3"/>
      <c r="AW49" s="3"/>
      <c r="AX49" s="3"/>
    </row>
    <row r="50" spans="1:50" ht="12" customHeight="1" x14ac:dyDescent="0.2">
      <c r="A50" s="355"/>
      <c r="B50" s="139"/>
      <c r="C50" s="199" t="str">
        <f t="shared" si="64"/>
        <v>General Service 50 to 1,499 KW.</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c r="AS50" s="3"/>
      <c r="AT50" s="3"/>
      <c r="AU50" s="3"/>
      <c r="AV50" s="3"/>
      <c r="AW50" s="3"/>
      <c r="AX50" s="3"/>
    </row>
    <row r="51" spans="1:50" ht="12" customHeight="1" x14ac:dyDescent="0.2">
      <c r="A51" s="355"/>
      <c r="B51" s="238"/>
      <c r="C51" s="239"/>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c r="AS51" s="3"/>
      <c r="AT51" s="3"/>
      <c r="AU51" s="3"/>
      <c r="AV51" s="3"/>
      <c r="AW51" s="3"/>
      <c r="AX51" s="3"/>
    </row>
    <row r="52" spans="1:50" ht="12" customHeight="1" x14ac:dyDescent="0.2">
      <c r="A52" s="355"/>
      <c r="B52" s="248" t="s">
        <v>253</v>
      </c>
      <c r="C52" s="139"/>
      <c r="D52" s="139"/>
      <c r="E52" s="139"/>
      <c r="F52" s="249"/>
      <c r="G52" s="293"/>
      <c r="H52" s="251">
        <f>SUM(H43:H48,H42)</f>
        <v>11850.835652719998</v>
      </c>
      <c r="I52" s="286"/>
      <c r="J52" s="250"/>
      <c r="K52" s="250"/>
      <c r="L52" s="251">
        <f>SUM(L43:L48,L42)</f>
        <v>11897.763202080001</v>
      </c>
      <c r="M52" s="253"/>
      <c r="N52" s="252">
        <f t="shared" ref="N52:N56" si="65">L52-H52</f>
        <v>46.927549360003468</v>
      </c>
      <c r="O52" s="254">
        <f t="shared" ref="O52:O56" si="66">IF((H52)=0,"",(N52/H52))</f>
        <v>3.9598515020527417E-3</v>
      </c>
      <c r="P52" s="37"/>
      <c r="Q52" s="250"/>
      <c r="R52" s="250"/>
      <c r="S52" s="251">
        <f>SUM(S43:S48,S42)</f>
        <v>12059.268602080001</v>
      </c>
      <c r="T52" s="253"/>
      <c r="U52" s="252">
        <f t="shared" ref="U52:U56" si="67">S52-L52</f>
        <v>161.50540000000001</v>
      </c>
      <c r="V52" s="254">
        <f t="shared" ref="V52:V56" si="68">IF((L52)=0,"",(U52/L52))</f>
        <v>1.3574433887855926E-2</v>
      </c>
      <c r="W52" s="37"/>
      <c r="X52" s="250"/>
      <c r="Y52" s="250"/>
      <c r="Z52" s="251">
        <f>SUM(Z43:Z48,Z42)</f>
        <v>12190.820652080001</v>
      </c>
      <c r="AA52" s="253"/>
      <c r="AB52" s="252">
        <f t="shared" ref="AB52:AB56" si="69">Z52-S52</f>
        <v>131.55205000000024</v>
      </c>
      <c r="AC52" s="254">
        <f t="shared" ref="AC52:AC56" si="70">IF((S52)=0,"",(AB52/S52))</f>
        <v>1.0908791763483064E-2</v>
      </c>
      <c r="AD52" s="37"/>
      <c r="AE52" s="250"/>
      <c r="AF52" s="250"/>
      <c r="AG52" s="251">
        <f>SUM(AG43:AG48,AG42)</f>
        <v>12303.40835208</v>
      </c>
      <c r="AH52" s="253"/>
      <c r="AI52" s="252">
        <f t="shared" ref="AI52:AI56" si="71">AG52-Z52</f>
        <v>112.58769999999822</v>
      </c>
      <c r="AJ52" s="254">
        <f t="shared" ref="AJ52:AJ56" si="72">IF((Z52)=0,"",(AI52/Z52))</f>
        <v>9.2354488030950144E-3</v>
      </c>
      <c r="AK52" s="37"/>
      <c r="AL52" s="250"/>
      <c r="AM52" s="250"/>
      <c r="AN52" s="251">
        <f>SUM(AN43:AN48,AN42)</f>
        <v>12416.778602080001</v>
      </c>
      <c r="AO52" s="253"/>
      <c r="AP52" s="252">
        <f t="shared" ref="AP52:AP56" si="73">AN52-AG52</f>
        <v>113.37025000000176</v>
      </c>
      <c r="AQ52" s="254">
        <f t="shared" ref="AQ52:AQ56" si="74">IF((AG52)=0,"",(AP52/AG52))</f>
        <v>9.2145401303237676E-3</v>
      </c>
      <c r="AR52" s="255"/>
      <c r="AS52" s="3"/>
      <c r="AT52" s="3"/>
      <c r="AU52" s="3"/>
      <c r="AV52" s="3"/>
      <c r="AW52" s="3"/>
      <c r="AX52" s="3"/>
    </row>
    <row r="53" spans="1:50" ht="12" customHeight="1" x14ac:dyDescent="0.2">
      <c r="A53" s="355"/>
      <c r="B53" s="256" t="s">
        <v>254</v>
      </c>
      <c r="C53" s="139"/>
      <c r="D53" s="139"/>
      <c r="E53" s="139"/>
      <c r="F53" s="249">
        <v>0.13</v>
      </c>
      <c r="G53" s="38"/>
      <c r="H53" s="294">
        <f>H52*F53</f>
        <v>1540.6086348535998</v>
      </c>
      <c r="I53" s="221"/>
      <c r="J53" s="257">
        <v>0.13</v>
      </c>
      <c r="K53" s="221"/>
      <c r="L53" s="204">
        <f>L52*J53</f>
        <v>1546.7092162704002</v>
      </c>
      <c r="M53" s="38"/>
      <c r="N53" s="205">
        <f t="shared" si="65"/>
        <v>6.1005814168004235</v>
      </c>
      <c r="O53" s="206">
        <f t="shared" si="66"/>
        <v>3.9598515020527235E-3</v>
      </c>
      <c r="P53" s="37"/>
      <c r="Q53" s="257">
        <v>0.13</v>
      </c>
      <c r="R53" s="221"/>
      <c r="S53" s="204">
        <f>S52*Q53</f>
        <v>1567.7049182704002</v>
      </c>
      <c r="T53" s="38"/>
      <c r="U53" s="205">
        <f t="shared" si="67"/>
        <v>20.995701999999937</v>
      </c>
      <c r="V53" s="206">
        <f t="shared" si="68"/>
        <v>1.3574433887855885E-2</v>
      </c>
      <c r="W53" s="37"/>
      <c r="X53" s="257">
        <v>0.13</v>
      </c>
      <c r="Y53" s="221"/>
      <c r="Z53" s="204">
        <f>Z52*X53</f>
        <v>1584.8066847704001</v>
      </c>
      <c r="AA53" s="38"/>
      <c r="AB53" s="205">
        <f t="shared" si="69"/>
        <v>17.10176649999994</v>
      </c>
      <c r="AC53" s="206">
        <f t="shared" si="70"/>
        <v>1.0908791763483005E-2</v>
      </c>
      <c r="AD53" s="37"/>
      <c r="AE53" s="257">
        <v>0.13</v>
      </c>
      <c r="AF53" s="221"/>
      <c r="AG53" s="204">
        <f>AG52*AE53</f>
        <v>1599.4430857704001</v>
      </c>
      <c r="AH53" s="38"/>
      <c r="AI53" s="205">
        <f t="shared" si="71"/>
        <v>14.636400999999978</v>
      </c>
      <c r="AJ53" s="206">
        <f t="shared" si="72"/>
        <v>9.2354488030951462E-3</v>
      </c>
      <c r="AK53" s="37"/>
      <c r="AL53" s="257">
        <v>0.13</v>
      </c>
      <c r="AM53" s="221"/>
      <c r="AN53" s="204">
        <f>AN52*AL53</f>
        <v>1614.1812182704002</v>
      </c>
      <c r="AO53" s="38"/>
      <c r="AP53" s="205">
        <f t="shared" si="73"/>
        <v>14.73813250000012</v>
      </c>
      <c r="AQ53" s="206">
        <f t="shared" si="74"/>
        <v>9.2145401303236982E-3</v>
      </c>
      <c r="AR53" s="207"/>
      <c r="AS53" s="3"/>
      <c r="AT53" s="3"/>
      <c r="AU53" s="3"/>
      <c r="AV53" s="3"/>
      <c r="AW53" s="3"/>
      <c r="AX53" s="3"/>
    </row>
    <row r="54" spans="1:50" ht="12" customHeight="1" x14ac:dyDescent="0.2">
      <c r="A54" s="355"/>
      <c r="B54" s="258" t="s">
        <v>319</v>
      </c>
      <c r="C54" s="139"/>
      <c r="D54" s="139"/>
      <c r="E54" s="139"/>
      <c r="F54" s="259"/>
      <c r="G54" s="38"/>
      <c r="H54" s="294">
        <f>H52+H53</f>
        <v>13391.444287573597</v>
      </c>
      <c r="I54" s="221"/>
      <c r="J54" s="221"/>
      <c r="K54" s="221"/>
      <c r="L54" s="204">
        <f>L52+L53</f>
        <v>13444.4724183504</v>
      </c>
      <c r="M54" s="38"/>
      <c r="N54" s="205">
        <f t="shared" si="65"/>
        <v>53.028130776803664</v>
      </c>
      <c r="O54" s="206">
        <f t="shared" si="66"/>
        <v>3.9598515020527227E-3</v>
      </c>
      <c r="P54" s="37"/>
      <c r="Q54" s="221"/>
      <c r="R54" s="221"/>
      <c r="S54" s="204">
        <f>S52+S53</f>
        <v>13626.973520350401</v>
      </c>
      <c r="T54" s="38"/>
      <c r="U54" s="205">
        <f t="shared" si="67"/>
        <v>182.50110200000017</v>
      </c>
      <c r="V54" s="206">
        <f t="shared" si="68"/>
        <v>1.357443388785594E-2</v>
      </c>
      <c r="W54" s="37"/>
      <c r="X54" s="221"/>
      <c r="Y54" s="221"/>
      <c r="Z54" s="204">
        <f>Z52+Z53</f>
        <v>13775.627336850401</v>
      </c>
      <c r="AA54" s="38"/>
      <c r="AB54" s="205">
        <f t="shared" si="69"/>
        <v>148.65381650000018</v>
      </c>
      <c r="AC54" s="206">
        <f t="shared" si="70"/>
        <v>1.0908791763483057E-2</v>
      </c>
      <c r="AD54" s="37"/>
      <c r="AE54" s="221"/>
      <c r="AF54" s="221"/>
      <c r="AG54" s="204">
        <f>AG52+AG53</f>
        <v>13902.851437850401</v>
      </c>
      <c r="AH54" s="38"/>
      <c r="AI54" s="205">
        <f t="shared" si="71"/>
        <v>127.22410099999979</v>
      </c>
      <c r="AJ54" s="206">
        <f t="shared" si="72"/>
        <v>9.2354488030951445E-3</v>
      </c>
      <c r="AK54" s="37"/>
      <c r="AL54" s="221"/>
      <c r="AM54" s="221"/>
      <c r="AN54" s="204">
        <f>AN52+AN53</f>
        <v>14030.959820350401</v>
      </c>
      <c r="AO54" s="38"/>
      <c r="AP54" s="205">
        <f t="shared" si="73"/>
        <v>128.10838250000052</v>
      </c>
      <c r="AQ54" s="206">
        <f t="shared" si="74"/>
        <v>9.2145401303236601E-3</v>
      </c>
      <c r="AR54" s="207"/>
      <c r="AS54" s="3"/>
      <c r="AT54" s="3"/>
      <c r="AU54" s="3"/>
      <c r="AV54" s="3"/>
      <c r="AW54" s="3"/>
      <c r="AX54" s="3"/>
    </row>
    <row r="55" spans="1:50" ht="12" customHeight="1" x14ac:dyDescent="0.2">
      <c r="A55" s="355"/>
      <c r="B55" s="462" t="s">
        <v>211</v>
      </c>
      <c r="C55" s="441"/>
      <c r="D55" s="441"/>
      <c r="E55" s="139"/>
      <c r="F55" s="259"/>
      <c r="G55" s="38"/>
      <c r="H55" s="296">
        <f>F55*H52</f>
        <v>0</v>
      </c>
      <c r="I55" s="221"/>
      <c r="J55" s="221"/>
      <c r="K55" s="221"/>
      <c r="L55" s="316">
        <f>J55*L52</f>
        <v>0</v>
      </c>
      <c r="M55" s="38"/>
      <c r="N55" s="261">
        <f t="shared" si="65"/>
        <v>0</v>
      </c>
      <c r="O55" s="263" t="str">
        <f t="shared" si="66"/>
        <v/>
      </c>
      <c r="P55" s="37"/>
      <c r="Q55" s="221"/>
      <c r="R55" s="221"/>
      <c r="S55" s="316">
        <f>Q55*S52</f>
        <v>0</v>
      </c>
      <c r="T55" s="38"/>
      <c r="U55" s="261">
        <f t="shared" si="67"/>
        <v>0</v>
      </c>
      <c r="V55" s="263" t="str">
        <f t="shared" si="68"/>
        <v/>
      </c>
      <c r="W55" s="37"/>
      <c r="X55" s="221"/>
      <c r="Y55" s="221"/>
      <c r="Z55" s="316">
        <f>X55*Z52</f>
        <v>0</v>
      </c>
      <c r="AA55" s="38"/>
      <c r="AB55" s="261">
        <f t="shared" si="69"/>
        <v>0</v>
      </c>
      <c r="AC55" s="263" t="str">
        <f t="shared" si="70"/>
        <v/>
      </c>
      <c r="AD55" s="37"/>
      <c r="AE55" s="221"/>
      <c r="AF55" s="221"/>
      <c r="AG55" s="316">
        <f>AE55*AG52</f>
        <v>0</v>
      </c>
      <c r="AH55" s="38"/>
      <c r="AI55" s="261">
        <f t="shared" si="71"/>
        <v>0</v>
      </c>
      <c r="AJ55" s="263" t="str">
        <f t="shared" si="72"/>
        <v/>
      </c>
      <c r="AK55" s="37"/>
      <c r="AL55" s="221"/>
      <c r="AM55" s="221"/>
      <c r="AN55" s="316">
        <f>AL55*AN52</f>
        <v>0</v>
      </c>
      <c r="AO55" s="38"/>
      <c r="AP55" s="261">
        <f t="shared" si="73"/>
        <v>0</v>
      </c>
      <c r="AQ55" s="263" t="str">
        <f t="shared" si="74"/>
        <v/>
      </c>
      <c r="AR55" s="264"/>
      <c r="AS55" s="3"/>
      <c r="AT55" s="3"/>
      <c r="AU55" s="3"/>
      <c r="AV55" s="3"/>
      <c r="AW55" s="3"/>
      <c r="AX55" s="3"/>
    </row>
    <row r="56" spans="1:50" ht="12" customHeight="1" x14ac:dyDescent="0.2">
      <c r="A56" s="355"/>
      <c r="B56" s="464" t="s">
        <v>256</v>
      </c>
      <c r="C56" s="439"/>
      <c r="D56" s="440"/>
      <c r="E56" s="265"/>
      <c r="F56" s="266"/>
      <c r="G56" s="297"/>
      <c r="H56" s="298">
        <f>H54-H55</f>
        <v>13391.444287573597</v>
      </c>
      <c r="I56" s="267"/>
      <c r="J56" s="267"/>
      <c r="K56" s="267"/>
      <c r="L56" s="268">
        <f>L54-L55</f>
        <v>13444.4724183504</v>
      </c>
      <c r="M56" s="269"/>
      <c r="N56" s="270">
        <f t="shared" si="65"/>
        <v>53.028130776803664</v>
      </c>
      <c r="O56" s="271">
        <f t="shared" si="66"/>
        <v>3.9598515020527227E-3</v>
      </c>
      <c r="P56" s="37"/>
      <c r="Q56" s="267"/>
      <c r="R56" s="267"/>
      <c r="S56" s="268">
        <f>S54-S55</f>
        <v>13626.973520350401</v>
      </c>
      <c r="T56" s="269"/>
      <c r="U56" s="270">
        <f t="shared" si="67"/>
        <v>182.50110200000017</v>
      </c>
      <c r="V56" s="271">
        <f t="shared" si="68"/>
        <v>1.357443388785594E-2</v>
      </c>
      <c r="W56" s="37"/>
      <c r="X56" s="267"/>
      <c r="Y56" s="267"/>
      <c r="Z56" s="268">
        <f>Z54-Z55</f>
        <v>13775.627336850401</v>
      </c>
      <c r="AA56" s="269"/>
      <c r="AB56" s="270">
        <f t="shared" si="69"/>
        <v>148.65381650000018</v>
      </c>
      <c r="AC56" s="271">
        <f t="shared" si="70"/>
        <v>1.0908791763483057E-2</v>
      </c>
      <c r="AD56" s="37"/>
      <c r="AE56" s="267"/>
      <c r="AF56" s="267"/>
      <c r="AG56" s="268">
        <f>AG54-AG55</f>
        <v>13902.851437850401</v>
      </c>
      <c r="AH56" s="269"/>
      <c r="AI56" s="270">
        <f t="shared" si="71"/>
        <v>127.22410099999979</v>
      </c>
      <c r="AJ56" s="271">
        <f t="shared" si="72"/>
        <v>9.2354488030951445E-3</v>
      </c>
      <c r="AK56" s="37"/>
      <c r="AL56" s="267"/>
      <c r="AM56" s="267"/>
      <c r="AN56" s="268">
        <f>AN54-AN55</f>
        <v>14030.959820350401</v>
      </c>
      <c r="AO56" s="269"/>
      <c r="AP56" s="270">
        <f t="shared" si="73"/>
        <v>128.10838250000052</v>
      </c>
      <c r="AQ56" s="271">
        <f t="shared" si="74"/>
        <v>9.2145401303236601E-3</v>
      </c>
      <c r="AR56" s="272"/>
      <c r="AS56" s="3"/>
      <c r="AT56" s="3"/>
      <c r="AU56" s="3"/>
      <c r="AV56" s="3"/>
      <c r="AW56" s="3"/>
      <c r="AX56" s="3"/>
    </row>
    <row r="57" spans="1:50" ht="12" customHeight="1" x14ac:dyDescent="0.2">
      <c r="A57" s="355"/>
      <c r="B57" s="238"/>
      <c r="C57" s="239"/>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c r="AS57" s="3"/>
      <c r="AT57" s="3"/>
      <c r="AU57" s="3"/>
      <c r="AV57" s="3"/>
      <c r="AW57" s="3"/>
      <c r="AX57" s="3"/>
    </row>
    <row r="58" spans="1:50" s="405" customFormat="1" ht="12" customHeight="1" x14ac:dyDescent="0.2">
      <c r="A58" s="391"/>
      <c r="B58" s="392" t="s">
        <v>257</v>
      </c>
      <c r="C58" s="393"/>
      <c r="D58" s="393"/>
      <c r="E58" s="393"/>
      <c r="F58" s="394"/>
      <c r="G58" s="395"/>
      <c r="H58" s="396">
        <f>SUM(H49:H50,H42,H43:H45)</f>
        <v>3586.168694</v>
      </c>
      <c r="I58" s="397"/>
      <c r="J58" s="398"/>
      <c r="K58" s="398"/>
      <c r="L58" s="396">
        <f>SUM(L49:L50,L42,L43:L45)</f>
        <v>3637.8929160000002</v>
      </c>
      <c r="M58" s="399"/>
      <c r="N58" s="400">
        <f t="shared" ref="N58:N62" si="75">L58-H58</f>
        <v>51.724222000000282</v>
      </c>
      <c r="O58" s="401">
        <f t="shared" ref="O58:O62" si="76">IF((H58)=0,"",(N58/H58))</f>
        <v>1.4423254011039638E-2</v>
      </c>
      <c r="P58" s="402"/>
      <c r="Q58" s="398"/>
      <c r="R58" s="398"/>
      <c r="S58" s="396">
        <f>SUM(S49:S50,S42,S43:S45)</f>
        <v>3799.3983159999998</v>
      </c>
      <c r="T58" s="399"/>
      <c r="U58" s="400">
        <f t="shared" ref="U58:U62" si="77">S58-L58</f>
        <v>161.50539999999955</v>
      </c>
      <c r="V58" s="401">
        <f t="shared" ref="V58:V62" si="78">IF((L58)=0,"",(U58/L58))</f>
        <v>4.439531446615004E-2</v>
      </c>
      <c r="W58" s="402"/>
      <c r="X58" s="398"/>
      <c r="Y58" s="398"/>
      <c r="Z58" s="396">
        <f>SUM(Z49:Z50,Z42,Z43:Z45)</f>
        <v>3930.950366</v>
      </c>
      <c r="AA58" s="399"/>
      <c r="AB58" s="400">
        <f t="shared" ref="AB58:AB62" si="79">Z58-S58</f>
        <v>131.55205000000024</v>
      </c>
      <c r="AC58" s="401">
        <f t="shared" ref="AC58:AC62" si="80">IF((S58)=0,"",(AB58/S58))</f>
        <v>3.4624442887709127E-2</v>
      </c>
      <c r="AD58" s="402"/>
      <c r="AE58" s="398"/>
      <c r="AF58" s="398"/>
      <c r="AG58" s="396">
        <f>SUM(AG49:AG50,AG42,AG43:AG45)</f>
        <v>4043.5380659999996</v>
      </c>
      <c r="AH58" s="399"/>
      <c r="AI58" s="400">
        <f t="shared" ref="AI58:AI62" si="81">AG58-Z58</f>
        <v>112.58769999999959</v>
      </c>
      <c r="AJ58" s="401">
        <f t="shared" ref="AJ58:AJ62" si="82">IF((Z58)=0,"",(AI58/Z58))</f>
        <v>2.864134357274141E-2</v>
      </c>
      <c r="AK58" s="402"/>
      <c r="AL58" s="398"/>
      <c r="AM58" s="398"/>
      <c r="AN58" s="396">
        <f>SUM(AN49:AN50,AN42,AN43:AN45)</f>
        <v>4156.908316</v>
      </c>
      <c r="AO58" s="399"/>
      <c r="AP58" s="400">
        <f t="shared" ref="AP58:AP62" si="83">AN58-AG58</f>
        <v>113.3702500000004</v>
      </c>
      <c r="AQ58" s="401">
        <f t="shared" ref="AQ58:AQ62" si="84">IF((AG58)=0,"",(AP58/AG58))</f>
        <v>2.8037389075985616E-2</v>
      </c>
      <c r="AR58" s="403"/>
      <c r="AS58" s="404"/>
      <c r="AT58" s="404"/>
      <c r="AU58" s="404"/>
      <c r="AV58" s="404"/>
      <c r="AW58" s="404"/>
      <c r="AX58" s="404"/>
    </row>
    <row r="59" spans="1:50" s="405" customFormat="1" ht="12" customHeight="1" x14ac:dyDescent="0.2">
      <c r="A59" s="391"/>
      <c r="B59" s="406" t="s">
        <v>254</v>
      </c>
      <c r="C59" s="393"/>
      <c r="D59" s="393"/>
      <c r="E59" s="393"/>
      <c r="F59" s="394">
        <v>0.13</v>
      </c>
      <c r="G59" s="395"/>
      <c r="H59" s="407">
        <f>H58*F59</f>
        <v>466.20193022000001</v>
      </c>
      <c r="I59" s="408"/>
      <c r="J59" s="394">
        <v>0.13</v>
      </c>
      <c r="K59" s="409"/>
      <c r="L59" s="410">
        <f>L58*J59</f>
        <v>472.92607908000002</v>
      </c>
      <c r="M59" s="411"/>
      <c r="N59" s="412">
        <f t="shared" si="75"/>
        <v>6.7241488600000139</v>
      </c>
      <c r="O59" s="413">
        <f t="shared" si="76"/>
        <v>1.4423254011039589E-2</v>
      </c>
      <c r="P59" s="402"/>
      <c r="Q59" s="394">
        <v>0.13</v>
      </c>
      <c r="R59" s="409"/>
      <c r="S59" s="410">
        <f>S58*Q59</f>
        <v>493.92178108000002</v>
      </c>
      <c r="T59" s="411"/>
      <c r="U59" s="412">
        <f t="shared" si="77"/>
        <v>20.995701999999994</v>
      </c>
      <c r="V59" s="413">
        <f t="shared" si="78"/>
        <v>4.4395314466150151E-2</v>
      </c>
      <c r="W59" s="402"/>
      <c r="X59" s="394">
        <v>0.13</v>
      </c>
      <c r="Y59" s="409"/>
      <c r="Z59" s="410">
        <f>Z58*X59</f>
        <v>511.02354758000001</v>
      </c>
      <c r="AA59" s="411"/>
      <c r="AB59" s="412">
        <f t="shared" si="79"/>
        <v>17.101766499999997</v>
      </c>
      <c r="AC59" s="413">
        <f t="shared" si="80"/>
        <v>3.4624442887709057E-2</v>
      </c>
      <c r="AD59" s="402"/>
      <c r="AE59" s="394">
        <v>0.13</v>
      </c>
      <c r="AF59" s="409"/>
      <c r="AG59" s="410">
        <f>AG58*AE59</f>
        <v>525.65994857999999</v>
      </c>
      <c r="AH59" s="411"/>
      <c r="AI59" s="412">
        <f t="shared" si="81"/>
        <v>14.636400999999978</v>
      </c>
      <c r="AJ59" s="413">
        <f t="shared" si="82"/>
        <v>2.8641343572741468E-2</v>
      </c>
      <c r="AK59" s="402"/>
      <c r="AL59" s="394">
        <v>0.13</v>
      </c>
      <c r="AM59" s="409"/>
      <c r="AN59" s="410">
        <f>AN58*AL59</f>
        <v>540.39808108</v>
      </c>
      <c r="AO59" s="411"/>
      <c r="AP59" s="412">
        <f t="shared" si="83"/>
        <v>14.738132500000006</v>
      </c>
      <c r="AQ59" s="413">
        <f t="shared" si="84"/>
        <v>2.8037389075985526E-2</v>
      </c>
      <c r="AR59" s="414"/>
      <c r="AS59" s="404"/>
      <c r="AT59" s="404"/>
      <c r="AU59" s="404"/>
      <c r="AV59" s="404"/>
      <c r="AW59" s="404"/>
      <c r="AX59" s="404"/>
    </row>
    <row r="60" spans="1:50" s="405" customFormat="1" ht="12" customHeight="1" x14ac:dyDescent="0.2">
      <c r="A60" s="391"/>
      <c r="B60" s="415" t="s">
        <v>366</v>
      </c>
      <c r="C60" s="393"/>
      <c r="D60" s="393"/>
      <c r="E60" s="393"/>
      <c r="F60" s="416"/>
      <c r="G60" s="411"/>
      <c r="H60" s="407">
        <f>H58+H59</f>
        <v>4052.3706242200001</v>
      </c>
      <c r="I60" s="408"/>
      <c r="J60" s="408"/>
      <c r="K60" s="408"/>
      <c r="L60" s="410">
        <f>L58+L59</f>
        <v>4110.8189950800006</v>
      </c>
      <c r="M60" s="411"/>
      <c r="N60" s="412">
        <f t="shared" si="75"/>
        <v>58.448370860000523</v>
      </c>
      <c r="O60" s="413">
        <f t="shared" si="76"/>
        <v>1.4423254011039688E-2</v>
      </c>
      <c r="P60" s="402"/>
      <c r="Q60" s="408"/>
      <c r="R60" s="408"/>
      <c r="S60" s="410">
        <f>S58+S59</f>
        <v>4293.3200970799999</v>
      </c>
      <c r="T60" s="411"/>
      <c r="U60" s="412">
        <f t="shared" si="77"/>
        <v>182.50110199999926</v>
      </c>
      <c r="V60" s="413">
        <f t="shared" si="78"/>
        <v>4.4395314466149978E-2</v>
      </c>
      <c r="W60" s="402"/>
      <c r="X60" s="408"/>
      <c r="Y60" s="408"/>
      <c r="Z60" s="410">
        <f>Z58+Z59</f>
        <v>4441.97391358</v>
      </c>
      <c r="AA60" s="411"/>
      <c r="AB60" s="412">
        <f t="shared" si="79"/>
        <v>148.65381650000018</v>
      </c>
      <c r="AC60" s="413">
        <f t="shared" si="80"/>
        <v>3.4624442887709106E-2</v>
      </c>
      <c r="AD60" s="402"/>
      <c r="AE60" s="408"/>
      <c r="AF60" s="408"/>
      <c r="AG60" s="410">
        <f>AG58+AG59</f>
        <v>4569.1980145799998</v>
      </c>
      <c r="AH60" s="411"/>
      <c r="AI60" s="412">
        <f t="shared" si="81"/>
        <v>127.22410099999979</v>
      </c>
      <c r="AJ60" s="413">
        <f t="shared" si="82"/>
        <v>2.8641343572741465E-2</v>
      </c>
      <c r="AK60" s="402"/>
      <c r="AL60" s="408"/>
      <c r="AM60" s="408"/>
      <c r="AN60" s="410">
        <f>AN58+AN59</f>
        <v>4697.3063970800004</v>
      </c>
      <c r="AO60" s="411"/>
      <c r="AP60" s="412">
        <f t="shared" si="83"/>
        <v>128.10838250000052</v>
      </c>
      <c r="AQ60" s="413">
        <f t="shared" si="84"/>
        <v>2.803738907598563E-2</v>
      </c>
      <c r="AR60" s="414"/>
      <c r="AS60" s="404"/>
      <c r="AT60" s="404"/>
      <c r="AU60" s="404"/>
      <c r="AV60" s="404"/>
      <c r="AW60" s="404"/>
      <c r="AX60" s="404"/>
    </row>
    <row r="61" spans="1:50" s="405" customFormat="1" ht="12" customHeight="1" x14ac:dyDescent="0.2">
      <c r="A61" s="391"/>
      <c r="B61" s="478" t="s">
        <v>211</v>
      </c>
      <c r="C61" s="479"/>
      <c r="D61" s="479"/>
      <c r="E61" s="393"/>
      <c r="F61" s="416"/>
      <c r="G61" s="411"/>
      <c r="H61" s="417">
        <f>F61*H58</f>
        <v>0</v>
      </c>
      <c r="I61" s="408"/>
      <c r="J61" s="408"/>
      <c r="K61" s="408"/>
      <c r="L61" s="418">
        <f>J61*L58</f>
        <v>0</v>
      </c>
      <c r="M61" s="411"/>
      <c r="N61" s="419">
        <f t="shared" si="75"/>
        <v>0</v>
      </c>
      <c r="O61" s="420" t="str">
        <f t="shared" si="76"/>
        <v/>
      </c>
      <c r="P61" s="402"/>
      <c r="Q61" s="408"/>
      <c r="R61" s="408"/>
      <c r="S61" s="418">
        <f>Q61*S58</f>
        <v>0</v>
      </c>
      <c r="T61" s="411"/>
      <c r="U61" s="419">
        <f t="shared" si="77"/>
        <v>0</v>
      </c>
      <c r="V61" s="420" t="str">
        <f t="shared" si="78"/>
        <v/>
      </c>
      <c r="W61" s="402"/>
      <c r="X61" s="408"/>
      <c r="Y61" s="408"/>
      <c r="Z61" s="418">
        <f>X61*Z58</f>
        <v>0</v>
      </c>
      <c r="AA61" s="411"/>
      <c r="AB61" s="419">
        <f t="shared" si="79"/>
        <v>0</v>
      </c>
      <c r="AC61" s="420" t="str">
        <f t="shared" si="80"/>
        <v/>
      </c>
      <c r="AD61" s="402"/>
      <c r="AE61" s="408"/>
      <c r="AF61" s="408"/>
      <c r="AG61" s="418">
        <f>AE61*AG58</f>
        <v>0</v>
      </c>
      <c r="AH61" s="411"/>
      <c r="AI61" s="419">
        <f t="shared" si="81"/>
        <v>0</v>
      </c>
      <c r="AJ61" s="420" t="str">
        <f t="shared" si="82"/>
        <v/>
      </c>
      <c r="AK61" s="402"/>
      <c r="AL61" s="408"/>
      <c r="AM61" s="408"/>
      <c r="AN61" s="418">
        <f>AL61*AN58</f>
        <v>0</v>
      </c>
      <c r="AO61" s="411"/>
      <c r="AP61" s="419">
        <f t="shared" si="83"/>
        <v>0</v>
      </c>
      <c r="AQ61" s="420" t="str">
        <f t="shared" si="84"/>
        <v/>
      </c>
      <c r="AR61" s="421"/>
      <c r="AS61" s="404"/>
      <c r="AT61" s="404"/>
      <c r="AU61" s="404"/>
      <c r="AV61" s="404"/>
      <c r="AW61" s="404"/>
      <c r="AX61" s="404"/>
    </row>
    <row r="62" spans="1:50" s="405" customFormat="1" ht="12" customHeight="1" x14ac:dyDescent="0.2">
      <c r="A62" s="391"/>
      <c r="B62" s="475" t="s">
        <v>259</v>
      </c>
      <c r="C62" s="476"/>
      <c r="D62" s="477"/>
      <c r="E62" s="422"/>
      <c r="F62" s="423"/>
      <c r="G62" s="424"/>
      <c r="H62" s="425">
        <f>H60-H61</f>
        <v>4052.3706242200001</v>
      </c>
      <c r="I62" s="426"/>
      <c r="J62" s="426"/>
      <c r="K62" s="426"/>
      <c r="L62" s="427">
        <f>L60-L61</f>
        <v>4110.8189950800006</v>
      </c>
      <c r="M62" s="428"/>
      <c r="N62" s="429">
        <f t="shared" si="75"/>
        <v>58.448370860000523</v>
      </c>
      <c r="O62" s="430">
        <f t="shared" si="76"/>
        <v>1.4423254011039688E-2</v>
      </c>
      <c r="P62" s="402"/>
      <c r="Q62" s="426"/>
      <c r="R62" s="426"/>
      <c r="S62" s="427">
        <f>S60-S61</f>
        <v>4293.3200970799999</v>
      </c>
      <c r="T62" s="428"/>
      <c r="U62" s="429">
        <f t="shared" si="77"/>
        <v>182.50110199999926</v>
      </c>
      <c r="V62" s="430">
        <f t="shared" si="78"/>
        <v>4.4395314466149978E-2</v>
      </c>
      <c r="W62" s="402"/>
      <c r="X62" s="426"/>
      <c r="Y62" s="426"/>
      <c r="Z62" s="427">
        <f>Z60-Z61</f>
        <v>4441.97391358</v>
      </c>
      <c r="AA62" s="428"/>
      <c r="AB62" s="429">
        <f t="shared" si="79"/>
        <v>148.65381650000018</v>
      </c>
      <c r="AC62" s="430">
        <f t="shared" si="80"/>
        <v>3.4624442887709106E-2</v>
      </c>
      <c r="AD62" s="402"/>
      <c r="AE62" s="426"/>
      <c r="AF62" s="426"/>
      <c r="AG62" s="427">
        <f>AG60-AG61</f>
        <v>4569.1980145799998</v>
      </c>
      <c r="AH62" s="428"/>
      <c r="AI62" s="429">
        <f t="shared" si="81"/>
        <v>127.22410099999979</v>
      </c>
      <c r="AJ62" s="430">
        <f t="shared" si="82"/>
        <v>2.8641343572741465E-2</v>
      </c>
      <c r="AK62" s="402"/>
      <c r="AL62" s="426"/>
      <c r="AM62" s="426"/>
      <c r="AN62" s="427">
        <f>AN60-AN61</f>
        <v>4697.3063970800004</v>
      </c>
      <c r="AO62" s="428"/>
      <c r="AP62" s="429">
        <f t="shared" si="83"/>
        <v>128.10838250000052</v>
      </c>
      <c r="AQ62" s="430">
        <f t="shared" si="84"/>
        <v>2.803738907598563E-2</v>
      </c>
      <c r="AR62" s="431"/>
      <c r="AS62" s="404"/>
      <c r="AT62" s="404"/>
      <c r="AU62" s="404"/>
      <c r="AV62" s="404"/>
      <c r="AW62" s="404"/>
      <c r="AX62" s="404"/>
    </row>
    <row r="63" spans="1:50" ht="12" customHeight="1" x14ac:dyDescent="0.2">
      <c r="A63" s="355"/>
      <c r="B63" s="238"/>
      <c r="C63" s="239"/>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c r="AS63" s="3"/>
      <c r="AT63" s="3"/>
      <c r="AU63" s="3"/>
      <c r="AV63" s="3"/>
      <c r="AW63" s="3"/>
      <c r="AX63" s="3"/>
    </row>
    <row r="64" spans="1:50" ht="12" customHeight="1" x14ac:dyDescent="0.2">
      <c r="A64" s="355"/>
      <c r="B64" s="37"/>
      <c r="C64" s="37"/>
      <c r="D64" s="37"/>
      <c r="E64" s="37"/>
      <c r="F64" s="37"/>
      <c r="G64" s="37"/>
      <c r="H64" s="37">
        <v>17559.439999999999</v>
      </c>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c r="AS64" s="3"/>
      <c r="AT64" s="3"/>
      <c r="AU64" s="3"/>
      <c r="AV64" s="3"/>
      <c r="AW64" s="3"/>
      <c r="AX64" s="3"/>
    </row>
    <row r="65" spans="1:50" ht="12" customHeight="1" x14ac:dyDescent="0.2">
      <c r="A65" s="355"/>
      <c r="B65" s="125" t="s">
        <v>260</v>
      </c>
      <c r="C65" s="3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c r="AS65" s="3"/>
      <c r="AT65" s="3"/>
      <c r="AU65" s="3"/>
      <c r="AV65" s="3"/>
      <c r="AW65" s="3"/>
      <c r="AX65" s="3"/>
    </row>
    <row r="66" spans="1:50"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
      <c r="AT66" s="3"/>
      <c r="AU66" s="3"/>
      <c r="AV66" s="3"/>
      <c r="AW66" s="3"/>
      <c r="AX66" s="3"/>
    </row>
    <row r="67" spans="1:50" ht="12" customHeight="1" x14ac:dyDescent="0.2">
      <c r="A67" s="283" t="s">
        <v>320</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
      <c r="AT67" s="3"/>
      <c r="AU67" s="3"/>
      <c r="AV67" s="3"/>
      <c r="AW67" s="3"/>
      <c r="AX67" s="3"/>
    </row>
    <row r="68" spans="1:50" ht="12"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
      <c r="AT68" s="3"/>
      <c r="AU68" s="3"/>
      <c r="AV68" s="3"/>
      <c r="AW68" s="3"/>
      <c r="AX68" s="3"/>
    </row>
    <row r="69" spans="1:50" ht="12" customHeight="1" x14ac:dyDescent="0.2">
      <c r="A69" s="37" t="s">
        <v>262</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
      <c r="AT69" s="3"/>
      <c r="AU69" s="3"/>
      <c r="AV69" s="3"/>
      <c r="AW69" s="3"/>
      <c r="AX69" s="3"/>
    </row>
    <row r="70" spans="1:50" ht="12" customHeight="1" x14ac:dyDescent="0.2">
      <c r="A70" s="37" t="s">
        <v>263</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
      <c r="AT70" s="3"/>
      <c r="AU70" s="3"/>
      <c r="AV70" s="3"/>
      <c r="AW70" s="3"/>
      <c r="AX70" s="3"/>
    </row>
    <row r="71" spans="1:50" ht="12"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
      <c r="AT71" s="3"/>
      <c r="AU71" s="3"/>
      <c r="AV71" s="3"/>
      <c r="AW71" s="3"/>
      <c r="AX71" s="3"/>
    </row>
    <row r="72" spans="1:50" ht="12" customHeight="1" x14ac:dyDescent="0.2">
      <c r="A72" s="37" t="s">
        <v>264</v>
      </c>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
      <c r="AT72" s="3"/>
      <c r="AU72" s="3"/>
      <c r="AV72" s="3"/>
      <c r="AW72" s="3"/>
      <c r="AX72" s="3"/>
    </row>
    <row r="73" spans="1:50" ht="12" customHeight="1" x14ac:dyDescent="0.2">
      <c r="A73" s="37" t="s">
        <v>265</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
      <c r="AT73" s="3"/>
      <c r="AU73" s="3"/>
      <c r="AV73" s="3"/>
      <c r="AW73" s="3"/>
      <c r="AX73" s="3"/>
    </row>
    <row r="74" spans="1:50"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
      <c r="AT74" s="3"/>
      <c r="AU74" s="3"/>
      <c r="AV74" s="3"/>
      <c r="AW74" s="3"/>
      <c r="AX74" s="3"/>
    </row>
    <row r="75" spans="1:50" ht="12" customHeight="1" x14ac:dyDescent="0.2">
      <c r="A75" s="37" t="s">
        <v>266</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
      <c r="AT75" s="3"/>
      <c r="AU75" s="3"/>
      <c r="AV75" s="3"/>
      <c r="AW75" s="3"/>
      <c r="AX75" s="3"/>
    </row>
    <row r="76" spans="1:50" ht="12" customHeight="1" x14ac:dyDescent="0.2">
      <c r="A76" s="37" t="s">
        <v>267</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
      <c r="AT76" s="3"/>
      <c r="AU76" s="3"/>
      <c r="AV76" s="3"/>
      <c r="AW76" s="3"/>
      <c r="AX76" s="3"/>
    </row>
    <row r="77" spans="1:50" ht="12" customHeight="1" x14ac:dyDescent="0.2">
      <c r="A77" s="37" t="s">
        <v>268</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
      <c r="AT77" s="3"/>
      <c r="AU77" s="3"/>
      <c r="AV77" s="3"/>
      <c r="AW77" s="3"/>
      <c r="AX77" s="3"/>
    </row>
    <row r="78" spans="1:50" ht="12" customHeight="1" x14ac:dyDescent="0.2">
      <c r="A78" s="37" t="s">
        <v>269</v>
      </c>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
      <c r="AT78" s="3"/>
      <c r="AU78" s="3"/>
      <c r="AV78" s="3"/>
      <c r="AW78" s="3"/>
      <c r="AX78" s="3"/>
    </row>
    <row r="79" spans="1:50" ht="12" customHeight="1" x14ac:dyDescent="0.2">
      <c r="A79" s="37" t="s">
        <v>270</v>
      </c>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
      <c r="AT79" s="3"/>
      <c r="AU79" s="3"/>
      <c r="AV79" s="3"/>
      <c r="AW79" s="3"/>
      <c r="AX79" s="3"/>
    </row>
    <row r="80" spans="1:50"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
      <c r="AT80" s="3"/>
      <c r="AU80" s="3"/>
      <c r="AV80" s="3"/>
      <c r="AW80" s="3"/>
      <c r="AX80" s="3"/>
    </row>
    <row r="81" spans="1:50" ht="12" customHeight="1" x14ac:dyDescent="0.2">
      <c r="A81" s="284"/>
      <c r="B81" s="37" t="s">
        <v>271</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
      <c r="AT81" s="3"/>
      <c r="AU81" s="3"/>
      <c r="AV81" s="3"/>
      <c r="AW81" s="3"/>
      <c r="AX81" s="3"/>
    </row>
    <row r="82" spans="1:50"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
      <c r="AT82" s="3"/>
      <c r="AU82" s="3"/>
      <c r="AV82" s="3"/>
      <c r="AW82" s="3"/>
      <c r="AX82" s="3"/>
    </row>
    <row r="83" spans="1:50" ht="12" customHeight="1" x14ac:dyDescent="0.2">
      <c r="A83" s="37"/>
      <c r="B83" s="37" t="s">
        <v>272</v>
      </c>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
      <c r="AT83" s="3"/>
      <c r="AU83" s="3"/>
      <c r="AV83" s="3"/>
      <c r="AW83" s="3"/>
      <c r="AX83" s="3"/>
    </row>
    <row r="84" spans="1:50"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
      <c r="AT84" s="3"/>
      <c r="AU84" s="3"/>
      <c r="AV84" s="3"/>
      <c r="AW84" s="3"/>
      <c r="AX84" s="3"/>
    </row>
    <row r="85" spans="1:50"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
      <c r="AT85" s="3"/>
      <c r="AU85" s="3"/>
      <c r="AV85" s="3"/>
      <c r="AW85" s="3"/>
      <c r="AX85" s="3"/>
    </row>
    <row r="86" spans="1:50"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
      <c r="AT86" s="3"/>
      <c r="AU86" s="3"/>
      <c r="AV86" s="3"/>
      <c r="AW86" s="3"/>
      <c r="AX86" s="3"/>
    </row>
    <row r="87" spans="1:50"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
      <c r="AT87" s="3"/>
      <c r="AU87" s="3"/>
      <c r="AV87" s="3"/>
      <c r="AW87" s="3"/>
      <c r="AX87" s="3"/>
    </row>
    <row r="88" spans="1:50"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
      <c r="AT88" s="3"/>
      <c r="AU88" s="3"/>
      <c r="AV88" s="3"/>
      <c r="AW88" s="3"/>
      <c r="AX88" s="3"/>
    </row>
    <row r="89" spans="1:50"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
      <c r="AT89" s="3"/>
      <c r="AU89" s="3"/>
      <c r="AV89" s="3"/>
      <c r="AW89" s="3"/>
      <c r="AX89" s="3"/>
    </row>
    <row r="90" spans="1:50"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
      <c r="AT90" s="3"/>
      <c r="AU90" s="3"/>
      <c r="AV90" s="3"/>
      <c r="AW90" s="3"/>
      <c r="AX90" s="3"/>
    </row>
    <row r="91" spans="1:50"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
      <c r="AT91" s="3"/>
      <c r="AU91" s="3"/>
      <c r="AV91" s="3"/>
      <c r="AW91" s="3"/>
      <c r="AX91" s="3"/>
    </row>
    <row r="92" spans="1:50"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
      <c r="AT92" s="3"/>
      <c r="AU92" s="3"/>
      <c r="AV92" s="3"/>
      <c r="AW92" s="3"/>
      <c r="AX92" s="3"/>
    </row>
    <row r="93" spans="1:50"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
      <c r="AT93" s="3"/>
      <c r="AU93" s="3"/>
      <c r="AV93" s="3"/>
      <c r="AW93" s="3"/>
      <c r="AX93" s="3"/>
    </row>
    <row r="94" spans="1:50"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
      <c r="AT94" s="3"/>
      <c r="AU94" s="3"/>
      <c r="AV94" s="3"/>
      <c r="AW94" s="3"/>
      <c r="AX94" s="3"/>
    </row>
    <row r="95" spans="1:50"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
      <c r="AT95" s="3"/>
      <c r="AU95" s="3"/>
      <c r="AV95" s="3"/>
      <c r="AW95" s="3"/>
      <c r="AX95" s="3"/>
    </row>
    <row r="96" spans="1:50"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
      <c r="AT96" s="3"/>
      <c r="AU96" s="3"/>
      <c r="AV96" s="3"/>
      <c r="AW96" s="3"/>
      <c r="AX96" s="3"/>
    </row>
    <row r="97" spans="1:50"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
      <c r="AT97" s="3"/>
      <c r="AU97" s="3"/>
      <c r="AV97" s="3"/>
      <c r="AW97" s="3"/>
      <c r="AX97" s="3"/>
    </row>
    <row r="98" spans="1:50"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
      <c r="AT98" s="3"/>
      <c r="AU98" s="3"/>
      <c r="AV98" s="3"/>
      <c r="AW98" s="3"/>
      <c r="AX98" s="3"/>
    </row>
    <row r="99" spans="1:50"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
      <c r="AT99" s="3"/>
      <c r="AU99" s="3"/>
      <c r="AV99" s="3"/>
      <c r="AW99" s="3"/>
      <c r="AX99" s="3"/>
    </row>
    <row r="100" spans="1:50"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
      <c r="AT100" s="3"/>
      <c r="AU100" s="3"/>
      <c r="AV100" s="3"/>
      <c r="AW100" s="3"/>
      <c r="AX100" s="3"/>
    </row>
    <row r="101" spans="1:50"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
      <c r="AT101" s="3"/>
      <c r="AU101" s="3"/>
      <c r="AV101" s="3"/>
      <c r="AW101" s="3"/>
      <c r="AX101" s="3"/>
    </row>
    <row r="102" spans="1:50"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
      <c r="AT102" s="3"/>
      <c r="AU102" s="3"/>
      <c r="AV102" s="3"/>
      <c r="AW102" s="3"/>
      <c r="AX102" s="3"/>
    </row>
    <row r="103" spans="1:50"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
      <c r="AT103" s="3"/>
      <c r="AU103" s="3"/>
      <c r="AV103" s="3"/>
      <c r="AW103" s="3"/>
      <c r="AX103" s="3"/>
    </row>
    <row r="104" spans="1:50"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
      <c r="AT104" s="3"/>
      <c r="AU104" s="3"/>
      <c r="AV104" s="3"/>
      <c r="AW104" s="3"/>
      <c r="AX104" s="3"/>
    </row>
    <row r="105" spans="1:50"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
      <c r="AT105" s="3"/>
      <c r="AU105" s="3"/>
      <c r="AV105" s="3"/>
      <c r="AW105" s="3"/>
      <c r="AX105" s="3"/>
    </row>
    <row r="106" spans="1:50"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
      <c r="AT106" s="3"/>
      <c r="AU106" s="3"/>
      <c r="AV106" s="3"/>
      <c r="AW106" s="3"/>
      <c r="AX106" s="3"/>
    </row>
    <row r="107" spans="1:50"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
      <c r="AT107" s="3"/>
      <c r="AU107" s="3"/>
      <c r="AV107" s="3"/>
      <c r="AW107" s="3"/>
      <c r="AX107" s="3"/>
    </row>
    <row r="108" spans="1:50"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
      <c r="AT108" s="3"/>
      <c r="AU108" s="3"/>
      <c r="AV108" s="3"/>
      <c r="AW108" s="3"/>
      <c r="AX108" s="3"/>
    </row>
    <row r="109" spans="1:50"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
      <c r="AT109" s="3"/>
      <c r="AU109" s="3"/>
      <c r="AV109" s="3"/>
      <c r="AW109" s="3"/>
      <c r="AX109" s="3"/>
    </row>
    <row r="110" spans="1:50"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
      <c r="AT110" s="3"/>
      <c r="AU110" s="3"/>
      <c r="AV110" s="3"/>
      <c r="AW110" s="3"/>
      <c r="AX110" s="3"/>
    </row>
    <row r="111" spans="1:50"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
      <c r="AT111" s="3"/>
      <c r="AU111" s="3"/>
      <c r="AV111" s="3"/>
      <c r="AW111" s="3"/>
      <c r="AX111" s="3"/>
    </row>
    <row r="112" spans="1:50"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
      <c r="AT112" s="3"/>
      <c r="AU112" s="3"/>
      <c r="AV112" s="3"/>
      <c r="AW112" s="3"/>
      <c r="AX112" s="3"/>
    </row>
    <row r="113" spans="1:50"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
      <c r="AT113" s="3"/>
      <c r="AU113" s="3"/>
      <c r="AV113" s="3"/>
      <c r="AW113" s="3"/>
      <c r="AX113" s="3"/>
    </row>
    <row r="114" spans="1:50"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
      <c r="AT114" s="3"/>
      <c r="AU114" s="3"/>
      <c r="AV114" s="3"/>
      <c r="AW114" s="3"/>
      <c r="AX114" s="3"/>
    </row>
    <row r="115" spans="1:50"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
      <c r="AT115" s="3"/>
      <c r="AU115" s="3"/>
      <c r="AV115" s="3"/>
      <c r="AW115" s="3"/>
      <c r="AX115" s="3"/>
    </row>
    <row r="116" spans="1:50"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
      <c r="AT116" s="3"/>
      <c r="AU116" s="3"/>
      <c r="AV116" s="3"/>
      <c r="AW116" s="3"/>
      <c r="AX116" s="3"/>
    </row>
    <row r="117" spans="1:50"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
      <c r="AT117" s="3"/>
      <c r="AU117" s="3"/>
      <c r="AV117" s="3"/>
      <c r="AW117" s="3"/>
      <c r="AX117" s="3"/>
    </row>
    <row r="118" spans="1:50"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
      <c r="AT118" s="3"/>
      <c r="AU118" s="3"/>
      <c r="AV118" s="3"/>
      <c r="AW118" s="3"/>
      <c r="AX118" s="3"/>
    </row>
    <row r="119" spans="1:50"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
      <c r="AT119" s="3"/>
      <c r="AU119" s="3"/>
      <c r="AV119" s="3"/>
      <c r="AW119" s="3"/>
      <c r="AX119" s="3"/>
    </row>
    <row r="120" spans="1:50"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
      <c r="AT120" s="3"/>
      <c r="AU120" s="3"/>
      <c r="AV120" s="3"/>
      <c r="AW120" s="3"/>
      <c r="AX120" s="3"/>
    </row>
    <row r="121" spans="1:50"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
      <c r="AT121" s="3"/>
      <c r="AU121" s="3"/>
      <c r="AV121" s="3"/>
      <c r="AW121" s="3"/>
      <c r="AX121" s="3"/>
    </row>
    <row r="122" spans="1:50"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
      <c r="AT122" s="3"/>
      <c r="AU122" s="3"/>
      <c r="AV122" s="3"/>
      <c r="AW122" s="3"/>
      <c r="AX122" s="3"/>
    </row>
    <row r="123" spans="1:50"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
      <c r="AT123" s="3"/>
      <c r="AU123" s="3"/>
      <c r="AV123" s="3"/>
      <c r="AW123" s="3"/>
      <c r="AX123" s="3"/>
    </row>
    <row r="124" spans="1:50"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
      <c r="AT124" s="3"/>
      <c r="AU124" s="3"/>
      <c r="AV124" s="3"/>
      <c r="AW124" s="3"/>
      <c r="AX124" s="3"/>
    </row>
    <row r="125" spans="1:50"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
      <c r="AT125" s="3"/>
      <c r="AU125" s="3"/>
      <c r="AV125" s="3"/>
      <c r="AW125" s="3"/>
      <c r="AX125" s="3"/>
    </row>
    <row r="126" spans="1:50"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
      <c r="AT126" s="3"/>
      <c r="AU126" s="3"/>
      <c r="AV126" s="3"/>
      <c r="AW126" s="3"/>
      <c r="AX126" s="3"/>
    </row>
    <row r="127" spans="1:50"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
      <c r="AT127" s="3"/>
      <c r="AU127" s="3"/>
      <c r="AV127" s="3"/>
      <c r="AW127" s="3"/>
      <c r="AX127" s="3"/>
    </row>
    <row r="128" spans="1:50"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
      <c r="AT128" s="3"/>
      <c r="AU128" s="3"/>
      <c r="AV128" s="3"/>
      <c r="AW128" s="3"/>
      <c r="AX128" s="3"/>
    </row>
    <row r="129" spans="1:50"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
      <c r="AT129" s="3"/>
      <c r="AU129" s="3"/>
      <c r="AV129" s="3"/>
      <c r="AW129" s="3"/>
      <c r="AX129" s="3"/>
    </row>
    <row r="130" spans="1:50"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
      <c r="AT130" s="3"/>
      <c r="AU130" s="3"/>
      <c r="AV130" s="3"/>
      <c r="AW130" s="3"/>
      <c r="AX130" s="3"/>
    </row>
    <row r="131" spans="1:50"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
      <c r="AT131" s="3"/>
      <c r="AU131" s="3"/>
      <c r="AV131" s="3"/>
      <c r="AW131" s="3"/>
      <c r="AX131" s="3"/>
    </row>
    <row r="132" spans="1:50"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
      <c r="AT132" s="3"/>
      <c r="AU132" s="3"/>
      <c r="AV132" s="3"/>
      <c r="AW132" s="3"/>
      <c r="AX132" s="3"/>
    </row>
    <row r="133" spans="1:50"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
      <c r="AT133" s="3"/>
      <c r="AU133" s="3"/>
      <c r="AV133" s="3"/>
      <c r="AW133" s="3"/>
      <c r="AX133" s="3"/>
    </row>
    <row r="134" spans="1:50"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
      <c r="AT134" s="3"/>
      <c r="AU134" s="3"/>
      <c r="AV134" s="3"/>
      <c r="AW134" s="3"/>
      <c r="AX134" s="3"/>
    </row>
    <row r="135" spans="1:50"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
      <c r="AT135" s="3"/>
      <c r="AU135" s="3"/>
      <c r="AV135" s="3"/>
      <c r="AW135" s="3"/>
      <c r="AX135" s="3"/>
    </row>
    <row r="136" spans="1:50"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
      <c r="AT136" s="3"/>
      <c r="AU136" s="3"/>
      <c r="AV136" s="3"/>
      <c r="AW136" s="3"/>
      <c r="AX136" s="3"/>
    </row>
    <row r="137" spans="1:50"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
      <c r="AT137" s="3"/>
      <c r="AU137" s="3"/>
      <c r="AV137" s="3"/>
      <c r="AW137" s="3"/>
      <c r="AX137" s="3"/>
    </row>
    <row r="138" spans="1:50"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
      <c r="AT138" s="3"/>
      <c r="AU138" s="3"/>
      <c r="AV138" s="3"/>
      <c r="AW138" s="3"/>
      <c r="AX138" s="3"/>
    </row>
    <row r="139" spans="1:50"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
      <c r="AT139" s="3"/>
      <c r="AU139" s="3"/>
      <c r="AV139" s="3"/>
      <c r="AW139" s="3"/>
      <c r="AX139" s="3"/>
    </row>
    <row r="140" spans="1:50"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
      <c r="AT140" s="3"/>
      <c r="AU140" s="3"/>
      <c r="AV140" s="3"/>
      <c r="AW140" s="3"/>
      <c r="AX140" s="3"/>
    </row>
    <row r="141" spans="1:50"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
      <c r="AT141" s="3"/>
      <c r="AU141" s="3"/>
      <c r="AV141" s="3"/>
      <c r="AW141" s="3"/>
      <c r="AX141" s="3"/>
    </row>
    <row r="142" spans="1:50"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
      <c r="AT142" s="3"/>
      <c r="AU142" s="3"/>
      <c r="AV142" s="3"/>
      <c r="AW142" s="3"/>
      <c r="AX142" s="3"/>
    </row>
    <row r="143" spans="1:50"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
      <c r="AT143" s="3"/>
      <c r="AU143" s="3"/>
      <c r="AV143" s="3"/>
      <c r="AW143" s="3"/>
      <c r="AX143" s="3"/>
    </row>
    <row r="144" spans="1:50"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
      <c r="AT144" s="3"/>
      <c r="AU144" s="3"/>
      <c r="AV144" s="3"/>
      <c r="AW144" s="3"/>
      <c r="AX144" s="3"/>
    </row>
    <row r="145" spans="1:50"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
      <c r="AT145" s="3"/>
      <c r="AU145" s="3"/>
      <c r="AV145" s="3"/>
      <c r="AW145" s="3"/>
      <c r="AX145" s="3"/>
    </row>
    <row r="146" spans="1:50"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
      <c r="AT146" s="3"/>
      <c r="AU146" s="3"/>
      <c r="AV146" s="3"/>
      <c r="AW146" s="3"/>
      <c r="AX146" s="3"/>
    </row>
    <row r="147" spans="1:50"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
      <c r="AT147" s="3"/>
      <c r="AU147" s="3"/>
      <c r="AV147" s="3"/>
      <c r="AW147" s="3"/>
      <c r="AX147" s="3"/>
    </row>
    <row r="148" spans="1:50"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
      <c r="AT148" s="3"/>
      <c r="AU148" s="3"/>
      <c r="AV148" s="3"/>
      <c r="AW148" s="3"/>
      <c r="AX148" s="3"/>
    </row>
    <row r="149" spans="1:50"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
      <c r="AT149" s="3"/>
      <c r="AU149" s="3"/>
      <c r="AV149" s="3"/>
      <c r="AW149" s="3"/>
      <c r="AX149" s="3"/>
    </row>
    <row r="150" spans="1:50"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
      <c r="AT150" s="3"/>
      <c r="AU150" s="3"/>
      <c r="AV150" s="3"/>
      <c r="AW150" s="3"/>
      <c r="AX150" s="3"/>
    </row>
    <row r="151" spans="1:50"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
      <c r="AT151" s="3"/>
      <c r="AU151" s="3"/>
      <c r="AV151" s="3"/>
      <c r="AW151" s="3"/>
      <c r="AX151" s="3"/>
    </row>
    <row r="152" spans="1:50"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
      <c r="AT152" s="3"/>
      <c r="AU152" s="3"/>
      <c r="AV152" s="3"/>
      <c r="AW152" s="3"/>
      <c r="AX152" s="3"/>
    </row>
    <row r="153" spans="1:50"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
      <c r="AT153" s="3"/>
      <c r="AU153" s="3"/>
      <c r="AV153" s="3"/>
      <c r="AW153" s="3"/>
      <c r="AX153" s="3"/>
    </row>
    <row r="154" spans="1:50"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
      <c r="AT154" s="3"/>
      <c r="AU154" s="3"/>
      <c r="AV154" s="3"/>
      <c r="AW154" s="3"/>
      <c r="AX154" s="3"/>
    </row>
    <row r="155" spans="1:50"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
      <c r="AT155" s="3"/>
      <c r="AU155" s="3"/>
      <c r="AV155" s="3"/>
      <c r="AW155" s="3"/>
      <c r="AX155" s="3"/>
    </row>
    <row r="156" spans="1:50"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
      <c r="AT156" s="3"/>
      <c r="AU156" s="3"/>
      <c r="AV156" s="3"/>
      <c r="AW156" s="3"/>
      <c r="AX156" s="3"/>
    </row>
    <row r="157" spans="1:50"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
      <c r="AT157" s="3"/>
      <c r="AU157" s="3"/>
      <c r="AV157" s="3"/>
      <c r="AW157" s="3"/>
      <c r="AX157" s="3"/>
    </row>
    <row r="158" spans="1:50"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
      <c r="AT158" s="3"/>
      <c r="AU158" s="3"/>
      <c r="AV158" s="3"/>
      <c r="AW158" s="3"/>
      <c r="AX158" s="3"/>
    </row>
    <row r="159" spans="1:50"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
      <c r="AT159" s="3"/>
      <c r="AU159" s="3"/>
      <c r="AV159" s="3"/>
      <c r="AW159" s="3"/>
      <c r="AX159" s="3"/>
    </row>
    <row r="160" spans="1:50"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
      <c r="AT160" s="3"/>
      <c r="AU160" s="3"/>
      <c r="AV160" s="3"/>
      <c r="AW160" s="3"/>
      <c r="AX160" s="3"/>
    </row>
    <row r="161" spans="1:50"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
      <c r="AT161" s="3"/>
      <c r="AU161" s="3"/>
      <c r="AV161" s="3"/>
      <c r="AW161" s="3"/>
      <c r="AX161" s="3"/>
    </row>
    <row r="162" spans="1:50"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
      <c r="AT162" s="3"/>
      <c r="AU162" s="3"/>
      <c r="AV162" s="3"/>
      <c r="AW162" s="3"/>
      <c r="AX162" s="3"/>
    </row>
    <row r="163" spans="1:50"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
      <c r="AT163" s="3"/>
      <c r="AU163" s="3"/>
      <c r="AV163" s="3"/>
      <c r="AW163" s="3"/>
      <c r="AX163" s="3"/>
    </row>
    <row r="164" spans="1:50"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
      <c r="AT164" s="3"/>
      <c r="AU164" s="3"/>
      <c r="AV164" s="3"/>
      <c r="AW164" s="3"/>
      <c r="AX164" s="3"/>
    </row>
    <row r="165" spans="1:50"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
      <c r="AT165" s="3"/>
      <c r="AU165" s="3"/>
      <c r="AV165" s="3"/>
      <c r="AW165" s="3"/>
      <c r="AX165" s="3"/>
    </row>
    <row r="166" spans="1:50"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
      <c r="AT166" s="3"/>
      <c r="AU166" s="3"/>
      <c r="AV166" s="3"/>
      <c r="AW166" s="3"/>
      <c r="AX166" s="3"/>
    </row>
    <row r="167" spans="1:50"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
      <c r="AT167" s="3"/>
      <c r="AU167" s="3"/>
      <c r="AV167" s="3"/>
      <c r="AW167" s="3"/>
      <c r="AX167" s="3"/>
    </row>
    <row r="168" spans="1:50"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
      <c r="AT168" s="3"/>
      <c r="AU168" s="3"/>
      <c r="AV168" s="3"/>
      <c r="AW168" s="3"/>
      <c r="AX168" s="3"/>
    </row>
    <row r="169" spans="1:50"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
      <c r="AT169" s="3"/>
      <c r="AU169" s="3"/>
      <c r="AV169" s="3"/>
      <c r="AW169" s="3"/>
      <c r="AX169" s="3"/>
    </row>
    <row r="170" spans="1:50"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
      <c r="AT170" s="3"/>
      <c r="AU170" s="3"/>
      <c r="AV170" s="3"/>
      <c r="AW170" s="3"/>
      <c r="AX170" s="3"/>
    </row>
    <row r="171" spans="1:50"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
      <c r="AT171" s="3"/>
      <c r="AU171" s="3"/>
      <c r="AV171" s="3"/>
      <c r="AW171" s="3"/>
      <c r="AX171" s="3"/>
    </row>
    <row r="172" spans="1:50"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
      <c r="AT172" s="3"/>
      <c r="AU172" s="3"/>
      <c r="AV172" s="3"/>
      <c r="AW172" s="3"/>
      <c r="AX172" s="3"/>
    </row>
    <row r="173" spans="1:50"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
      <c r="AT173" s="3"/>
      <c r="AU173" s="3"/>
      <c r="AV173" s="3"/>
      <c r="AW173" s="3"/>
      <c r="AX173" s="3"/>
    </row>
    <row r="174" spans="1:50"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
      <c r="AT174" s="3"/>
      <c r="AU174" s="3"/>
      <c r="AV174" s="3"/>
      <c r="AW174" s="3"/>
      <c r="AX174" s="3"/>
    </row>
    <row r="175" spans="1:50"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
      <c r="AT175" s="3"/>
      <c r="AU175" s="3"/>
      <c r="AV175" s="3"/>
      <c r="AW175" s="3"/>
      <c r="AX175" s="3"/>
    </row>
    <row r="176" spans="1:50"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
      <c r="AT176" s="3"/>
      <c r="AU176" s="3"/>
      <c r="AV176" s="3"/>
      <c r="AW176" s="3"/>
      <c r="AX176" s="3"/>
    </row>
    <row r="177" spans="1:50"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
      <c r="AT177" s="3"/>
      <c r="AU177" s="3"/>
      <c r="AV177" s="3"/>
      <c r="AW177" s="3"/>
      <c r="AX177" s="3"/>
    </row>
    <row r="178" spans="1:50"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
      <c r="AT178" s="3"/>
      <c r="AU178" s="3"/>
      <c r="AV178" s="3"/>
      <c r="AW178" s="3"/>
      <c r="AX178" s="3"/>
    </row>
    <row r="179" spans="1:50"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
      <c r="AT179" s="3"/>
      <c r="AU179" s="3"/>
      <c r="AV179" s="3"/>
      <c r="AW179" s="3"/>
      <c r="AX179" s="3"/>
    </row>
    <row r="180" spans="1:50"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
      <c r="AT180" s="3"/>
      <c r="AU180" s="3"/>
      <c r="AV180" s="3"/>
      <c r="AW180" s="3"/>
      <c r="AX180" s="3"/>
    </row>
    <row r="181" spans="1:50"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
      <c r="AT181" s="3"/>
      <c r="AU181" s="3"/>
      <c r="AV181" s="3"/>
      <c r="AW181" s="3"/>
      <c r="AX181" s="3"/>
    </row>
    <row r="182" spans="1:50"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
      <c r="AT182" s="3"/>
      <c r="AU182" s="3"/>
      <c r="AV182" s="3"/>
      <c r="AW182" s="3"/>
      <c r="AX182" s="3"/>
    </row>
    <row r="183" spans="1:50"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
      <c r="AT183" s="3"/>
      <c r="AU183" s="3"/>
      <c r="AV183" s="3"/>
      <c r="AW183" s="3"/>
      <c r="AX183" s="3"/>
    </row>
    <row r="184" spans="1:50"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
      <c r="AT184" s="3"/>
      <c r="AU184" s="3"/>
      <c r="AV184" s="3"/>
      <c r="AW184" s="3"/>
      <c r="AX184" s="3"/>
    </row>
    <row r="185" spans="1:50"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
      <c r="AT185" s="3"/>
      <c r="AU185" s="3"/>
      <c r="AV185" s="3"/>
      <c r="AW185" s="3"/>
      <c r="AX185" s="3"/>
    </row>
    <row r="186" spans="1:50"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
      <c r="AT186" s="3"/>
      <c r="AU186" s="3"/>
      <c r="AV186" s="3"/>
      <c r="AW186" s="3"/>
      <c r="AX186" s="3"/>
    </row>
    <row r="187" spans="1:50"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
      <c r="AT187" s="3"/>
      <c r="AU187" s="3"/>
      <c r="AV187" s="3"/>
      <c r="AW187" s="3"/>
      <c r="AX187" s="3"/>
    </row>
    <row r="188" spans="1:50"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
      <c r="AT188" s="3"/>
      <c r="AU188" s="3"/>
      <c r="AV188" s="3"/>
      <c r="AW188" s="3"/>
      <c r="AX188" s="3"/>
    </row>
    <row r="189" spans="1:50"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
      <c r="AT189" s="3"/>
      <c r="AU189" s="3"/>
      <c r="AV189" s="3"/>
      <c r="AW189" s="3"/>
      <c r="AX189" s="3"/>
    </row>
    <row r="190" spans="1:50"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
      <c r="AT190" s="3"/>
      <c r="AU190" s="3"/>
      <c r="AV190" s="3"/>
      <c r="AW190" s="3"/>
      <c r="AX190" s="3"/>
    </row>
    <row r="191" spans="1:50"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
      <c r="AT191" s="3"/>
      <c r="AU191" s="3"/>
      <c r="AV191" s="3"/>
      <c r="AW191" s="3"/>
      <c r="AX191" s="3"/>
    </row>
    <row r="192" spans="1:50"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
      <c r="AS192" s="3"/>
      <c r="AT192" s="3"/>
      <c r="AU192" s="3"/>
      <c r="AV192" s="3"/>
      <c r="AW192" s="3"/>
      <c r="AX192" s="3"/>
    </row>
    <row r="193" spans="1:50"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
      <c r="AS193" s="3"/>
      <c r="AT193" s="3"/>
      <c r="AU193" s="3"/>
      <c r="AV193" s="3"/>
      <c r="AW193" s="3"/>
      <c r="AX193" s="3"/>
    </row>
    <row r="194" spans="1:50"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
      <c r="AS194" s="3"/>
      <c r="AT194" s="3"/>
      <c r="AU194" s="3"/>
      <c r="AV194" s="3"/>
      <c r="AW194" s="3"/>
      <c r="AX194" s="3"/>
    </row>
    <row r="195" spans="1:50"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
      <c r="AS195" s="3"/>
      <c r="AT195" s="3"/>
      <c r="AU195" s="3"/>
      <c r="AV195" s="3"/>
      <c r="AW195" s="3"/>
      <c r="AX195" s="3"/>
    </row>
    <row r="196" spans="1:50"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
      <c r="AS196" s="3"/>
      <c r="AT196" s="3"/>
      <c r="AU196" s="3"/>
      <c r="AV196" s="3"/>
      <c r="AW196" s="3"/>
      <c r="AX196" s="3"/>
    </row>
    <row r="197" spans="1:50"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
      <c r="AS197" s="3"/>
      <c r="AT197" s="3"/>
      <c r="AU197" s="3"/>
      <c r="AV197" s="3"/>
      <c r="AW197" s="3"/>
      <c r="AX197" s="3"/>
    </row>
    <row r="198" spans="1:50"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
      <c r="AS198" s="3"/>
      <c r="AT198" s="3"/>
      <c r="AU198" s="3"/>
      <c r="AV198" s="3"/>
      <c r="AW198" s="3"/>
      <c r="AX198" s="3"/>
    </row>
    <row r="199" spans="1:50"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
      <c r="AS199" s="3"/>
      <c r="AT199" s="3"/>
      <c r="AU199" s="3"/>
      <c r="AV199" s="3"/>
      <c r="AW199" s="3"/>
      <c r="AX199" s="3"/>
    </row>
    <row r="200" spans="1:50"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
      <c r="AS200" s="3"/>
      <c r="AT200" s="3"/>
      <c r="AU200" s="3"/>
      <c r="AV200" s="3"/>
      <c r="AW200" s="3"/>
      <c r="AX200" s="3"/>
    </row>
    <row r="201" spans="1:50"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
      <c r="AS201" s="3"/>
      <c r="AT201" s="3"/>
      <c r="AU201" s="3"/>
      <c r="AV201" s="3"/>
      <c r="AW201" s="3"/>
      <c r="AX201" s="3"/>
    </row>
    <row r="202" spans="1:50"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
      <c r="AS202" s="3"/>
      <c r="AT202" s="3"/>
      <c r="AU202" s="3"/>
      <c r="AV202" s="3"/>
      <c r="AW202" s="3"/>
      <c r="AX202" s="3"/>
    </row>
    <row r="203" spans="1:50"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
      <c r="AS203" s="3"/>
      <c r="AT203" s="3"/>
      <c r="AU203" s="3"/>
      <c r="AV203" s="3"/>
      <c r="AW203" s="3"/>
      <c r="AX203" s="3"/>
    </row>
    <row r="204" spans="1:50"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
      <c r="AS204" s="3"/>
      <c r="AT204" s="3"/>
      <c r="AU204" s="3"/>
      <c r="AV204" s="3"/>
      <c r="AW204" s="3"/>
      <c r="AX204" s="3"/>
    </row>
    <row r="205" spans="1:50"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
      <c r="AS205" s="3"/>
      <c r="AT205" s="3"/>
      <c r="AU205" s="3"/>
      <c r="AV205" s="3"/>
      <c r="AW205" s="3"/>
      <c r="AX205" s="3"/>
    </row>
    <row r="206" spans="1:50"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
      <c r="AS206" s="3"/>
      <c r="AT206" s="3"/>
      <c r="AU206" s="3"/>
      <c r="AV206" s="3"/>
      <c r="AW206" s="3"/>
      <c r="AX206" s="3"/>
    </row>
    <row r="207" spans="1:50"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
      <c r="AS207" s="3"/>
      <c r="AT207" s="3"/>
      <c r="AU207" s="3"/>
      <c r="AV207" s="3"/>
      <c r="AW207" s="3"/>
      <c r="AX207" s="3"/>
    </row>
    <row r="208" spans="1:50"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
      <c r="AS208" s="3"/>
      <c r="AT208" s="3"/>
      <c r="AU208" s="3"/>
      <c r="AV208" s="3"/>
      <c r="AW208" s="3"/>
      <c r="AX208" s="3"/>
    </row>
    <row r="209" spans="1:50"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
      <c r="AS209" s="3"/>
      <c r="AT209" s="3"/>
      <c r="AU209" s="3"/>
      <c r="AV209" s="3"/>
      <c r="AW209" s="3"/>
      <c r="AX209" s="3"/>
    </row>
    <row r="210" spans="1:50"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
      <c r="AS210" s="3"/>
      <c r="AT210" s="3"/>
      <c r="AU210" s="3"/>
      <c r="AV210" s="3"/>
      <c r="AW210" s="3"/>
      <c r="AX210" s="3"/>
    </row>
    <row r="211" spans="1:50"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
      <c r="AS211" s="3"/>
      <c r="AT211" s="3"/>
      <c r="AU211" s="3"/>
      <c r="AV211" s="3"/>
      <c r="AW211" s="3"/>
      <c r="AX211" s="3"/>
    </row>
    <row r="212" spans="1:50"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
      <c r="AS212" s="3"/>
      <c r="AT212" s="3"/>
      <c r="AU212" s="3"/>
      <c r="AV212" s="3"/>
      <c r="AW212" s="3"/>
      <c r="AX212" s="3"/>
    </row>
    <row r="213" spans="1:50"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
      <c r="AS213" s="3"/>
      <c r="AT213" s="3"/>
      <c r="AU213" s="3"/>
      <c r="AV213" s="3"/>
      <c r="AW213" s="3"/>
      <c r="AX213" s="3"/>
    </row>
    <row r="214" spans="1:50"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
      <c r="AS214" s="3"/>
      <c r="AT214" s="3"/>
      <c r="AU214" s="3"/>
      <c r="AV214" s="3"/>
      <c r="AW214" s="3"/>
      <c r="AX214" s="3"/>
    </row>
    <row r="215" spans="1:50"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
      <c r="AS215" s="3"/>
      <c r="AT215" s="3"/>
      <c r="AU215" s="3"/>
      <c r="AV215" s="3"/>
      <c r="AW215" s="3"/>
      <c r="AX215" s="3"/>
    </row>
    <row r="216" spans="1:50"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
      <c r="AS216" s="3"/>
      <c r="AT216" s="3"/>
      <c r="AU216" s="3"/>
      <c r="AV216" s="3"/>
      <c r="AW216" s="3"/>
      <c r="AX216" s="3"/>
    </row>
    <row r="217" spans="1:50"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
      <c r="AS217" s="3"/>
      <c r="AT217" s="3"/>
      <c r="AU217" s="3"/>
      <c r="AV217" s="3"/>
      <c r="AW217" s="3"/>
      <c r="AX217" s="3"/>
    </row>
    <row r="218" spans="1:50"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
      <c r="AS218" s="3"/>
      <c r="AT218" s="3"/>
      <c r="AU218" s="3"/>
      <c r="AV218" s="3"/>
      <c r="AW218" s="3"/>
      <c r="AX218" s="3"/>
    </row>
    <row r="219" spans="1:50"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
      <c r="AS219" s="3"/>
      <c r="AT219" s="3"/>
      <c r="AU219" s="3"/>
      <c r="AV219" s="3"/>
      <c r="AW219" s="3"/>
      <c r="AX219" s="3"/>
    </row>
    <row r="220" spans="1:50"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
      <c r="AS220" s="3"/>
      <c r="AT220" s="3"/>
      <c r="AU220" s="3"/>
      <c r="AV220" s="3"/>
      <c r="AW220" s="3"/>
      <c r="AX220" s="3"/>
    </row>
    <row r="221" spans="1:50"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
      <c r="AS221" s="3"/>
      <c r="AT221" s="3"/>
      <c r="AU221" s="3"/>
      <c r="AV221" s="3"/>
      <c r="AW221" s="3"/>
      <c r="AX221" s="3"/>
    </row>
    <row r="222" spans="1:50"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
      <c r="AS222" s="3"/>
      <c r="AT222" s="3"/>
      <c r="AU222" s="3"/>
      <c r="AV222" s="3"/>
      <c r="AW222" s="3"/>
      <c r="AX222" s="3"/>
    </row>
    <row r="223" spans="1:50"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
      <c r="AS223" s="3"/>
      <c r="AT223" s="3"/>
      <c r="AU223" s="3"/>
      <c r="AV223" s="3"/>
      <c r="AW223" s="3"/>
      <c r="AX223" s="3"/>
    </row>
    <row r="224" spans="1:50"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
      <c r="AS224" s="3"/>
      <c r="AT224" s="3"/>
      <c r="AU224" s="3"/>
      <c r="AV224" s="3"/>
      <c r="AW224" s="3"/>
      <c r="AX224" s="3"/>
    </row>
    <row r="225" spans="1:50"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
      <c r="AS225" s="3"/>
      <c r="AT225" s="3"/>
      <c r="AU225" s="3"/>
      <c r="AV225" s="3"/>
      <c r="AW225" s="3"/>
      <c r="AX225" s="3"/>
    </row>
    <row r="226" spans="1:50"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
      <c r="AS226" s="3"/>
      <c r="AT226" s="3"/>
      <c r="AU226" s="3"/>
      <c r="AV226" s="3"/>
      <c r="AW226" s="3"/>
      <c r="AX226" s="3"/>
    </row>
    <row r="227" spans="1:50"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
      <c r="AS227" s="3"/>
      <c r="AT227" s="3"/>
      <c r="AU227" s="3"/>
      <c r="AV227" s="3"/>
      <c r="AW227" s="3"/>
      <c r="AX227" s="3"/>
    </row>
    <row r="228" spans="1:50"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
      <c r="AS228" s="3"/>
      <c r="AT228" s="3"/>
      <c r="AU228" s="3"/>
      <c r="AV228" s="3"/>
      <c r="AW228" s="3"/>
      <c r="AX228" s="3"/>
    </row>
    <row r="229" spans="1:50"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
      <c r="AS229" s="3"/>
      <c r="AT229" s="3"/>
      <c r="AU229" s="3"/>
      <c r="AV229" s="3"/>
      <c r="AW229" s="3"/>
      <c r="AX229" s="3"/>
    </row>
    <row r="230" spans="1:50"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
      <c r="AS230" s="3"/>
      <c r="AT230" s="3"/>
      <c r="AU230" s="3"/>
      <c r="AV230" s="3"/>
      <c r="AW230" s="3"/>
      <c r="AX230" s="3"/>
    </row>
    <row r="231" spans="1:50"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
      <c r="AS231" s="3"/>
      <c r="AT231" s="3"/>
      <c r="AU231" s="3"/>
      <c r="AV231" s="3"/>
      <c r="AW231" s="3"/>
      <c r="AX231" s="3"/>
    </row>
    <row r="232" spans="1:50"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
      <c r="AS232" s="3"/>
      <c r="AT232" s="3"/>
      <c r="AU232" s="3"/>
      <c r="AV232" s="3"/>
      <c r="AW232" s="3"/>
      <c r="AX232" s="3"/>
    </row>
    <row r="233" spans="1:50"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
      <c r="AS233" s="3"/>
      <c r="AT233" s="3"/>
      <c r="AU233" s="3"/>
      <c r="AV233" s="3"/>
      <c r="AW233" s="3"/>
      <c r="AX233" s="3"/>
    </row>
    <row r="234" spans="1:50"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
      <c r="AS234" s="3"/>
      <c r="AT234" s="3"/>
      <c r="AU234" s="3"/>
      <c r="AV234" s="3"/>
      <c r="AW234" s="3"/>
      <c r="AX234" s="3"/>
    </row>
    <row r="235" spans="1:50"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
      <c r="AS235" s="3"/>
      <c r="AT235" s="3"/>
      <c r="AU235" s="3"/>
      <c r="AV235" s="3"/>
      <c r="AW235" s="3"/>
      <c r="AX235" s="3"/>
    </row>
    <row r="236" spans="1:50"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
      <c r="AS236" s="3"/>
      <c r="AT236" s="3"/>
      <c r="AU236" s="3"/>
      <c r="AV236" s="3"/>
      <c r="AW236" s="3"/>
      <c r="AX236" s="3"/>
    </row>
    <row r="237" spans="1:50"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
      <c r="AS237" s="3"/>
      <c r="AT237" s="3"/>
      <c r="AU237" s="3"/>
      <c r="AV237" s="3"/>
      <c r="AW237" s="3"/>
      <c r="AX237" s="3"/>
    </row>
    <row r="238" spans="1:50"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
      <c r="AS238" s="3"/>
      <c r="AT238" s="3"/>
      <c r="AU238" s="3"/>
      <c r="AV238" s="3"/>
      <c r="AW238" s="3"/>
      <c r="AX238" s="3"/>
    </row>
    <row r="239" spans="1:50"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
      <c r="AS239" s="3"/>
      <c r="AT239" s="3"/>
      <c r="AU239" s="3"/>
      <c r="AV239" s="3"/>
      <c r="AW239" s="3"/>
      <c r="AX239" s="3"/>
    </row>
    <row r="240" spans="1:50"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
      <c r="AS240" s="3"/>
      <c r="AT240" s="3"/>
      <c r="AU240" s="3"/>
      <c r="AV240" s="3"/>
      <c r="AW240" s="3"/>
      <c r="AX240" s="3"/>
    </row>
    <row r="241" spans="1:50"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
      <c r="AS241" s="3"/>
      <c r="AT241" s="3"/>
      <c r="AU241" s="3"/>
      <c r="AV241" s="3"/>
      <c r="AW241" s="3"/>
      <c r="AX241" s="3"/>
    </row>
    <row r="242" spans="1:50"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
      <c r="AS242" s="3"/>
      <c r="AT242" s="3"/>
      <c r="AU242" s="3"/>
      <c r="AV242" s="3"/>
      <c r="AW242" s="3"/>
      <c r="AX242" s="3"/>
    </row>
    <row r="243" spans="1:50"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
      <c r="AS243" s="3"/>
      <c r="AT243" s="3"/>
      <c r="AU243" s="3"/>
      <c r="AV243" s="3"/>
      <c r="AW243" s="3"/>
      <c r="AX243" s="3"/>
    </row>
    <row r="244" spans="1:50"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
      <c r="AS244" s="3"/>
      <c r="AT244" s="3"/>
      <c r="AU244" s="3"/>
      <c r="AV244" s="3"/>
      <c r="AW244" s="3"/>
      <c r="AX244" s="3"/>
    </row>
    <row r="245" spans="1:50"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
      <c r="AS245" s="3"/>
      <c r="AT245" s="3"/>
      <c r="AU245" s="3"/>
      <c r="AV245" s="3"/>
      <c r="AW245" s="3"/>
      <c r="AX245" s="3"/>
    </row>
    <row r="246" spans="1:50"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
      <c r="AS246" s="3"/>
      <c r="AT246" s="3"/>
      <c r="AU246" s="3"/>
      <c r="AV246" s="3"/>
      <c r="AW246" s="3"/>
      <c r="AX246" s="3"/>
    </row>
    <row r="247" spans="1:50"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
      <c r="AS247" s="3"/>
      <c r="AT247" s="3"/>
      <c r="AU247" s="3"/>
      <c r="AV247" s="3"/>
      <c r="AW247" s="3"/>
      <c r="AX247" s="3"/>
    </row>
    <row r="248" spans="1:50"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
      <c r="AS248" s="3"/>
      <c r="AT248" s="3"/>
      <c r="AU248" s="3"/>
      <c r="AV248" s="3"/>
      <c r="AW248" s="3"/>
      <c r="AX248" s="3"/>
    </row>
    <row r="249" spans="1:50"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
      <c r="AS249" s="3"/>
      <c r="AT249" s="3"/>
      <c r="AU249" s="3"/>
      <c r="AV249" s="3"/>
      <c r="AW249" s="3"/>
      <c r="AX249" s="3"/>
    </row>
    <row r="250" spans="1:50"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
      <c r="AS250" s="3"/>
      <c r="AT250" s="3"/>
      <c r="AU250" s="3"/>
      <c r="AV250" s="3"/>
      <c r="AW250" s="3"/>
      <c r="AX250" s="3"/>
    </row>
    <row r="251" spans="1:50"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
      <c r="AS251" s="3"/>
      <c r="AT251" s="3"/>
      <c r="AU251" s="3"/>
      <c r="AV251" s="3"/>
      <c r="AW251" s="3"/>
      <c r="AX251" s="3"/>
    </row>
    <row r="252" spans="1:50"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
      <c r="AS252" s="3"/>
      <c r="AT252" s="3"/>
      <c r="AU252" s="3"/>
      <c r="AV252" s="3"/>
      <c r="AW252" s="3"/>
      <c r="AX252" s="3"/>
    </row>
    <row r="253" spans="1:50"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
      <c r="AS253" s="3"/>
      <c r="AT253" s="3"/>
      <c r="AU253" s="3"/>
      <c r="AV253" s="3"/>
      <c r="AW253" s="3"/>
      <c r="AX253" s="3"/>
    </row>
    <row r="254" spans="1:50"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
      <c r="AS254" s="3"/>
      <c r="AT254" s="3"/>
      <c r="AU254" s="3"/>
      <c r="AV254" s="3"/>
      <c r="AW254" s="3"/>
      <c r="AX254" s="3"/>
    </row>
    <row r="255" spans="1:50"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
      <c r="AS255" s="3"/>
      <c r="AT255" s="3"/>
      <c r="AU255" s="3"/>
      <c r="AV255" s="3"/>
      <c r="AW255" s="3"/>
      <c r="AX255" s="3"/>
    </row>
    <row r="256" spans="1:50"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
      <c r="AS256" s="3"/>
      <c r="AT256" s="3"/>
      <c r="AU256" s="3"/>
      <c r="AV256" s="3"/>
      <c r="AW256" s="3"/>
      <c r="AX256" s="3"/>
    </row>
    <row r="257" spans="1:50"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
      <c r="AS257" s="3"/>
      <c r="AT257" s="3"/>
      <c r="AU257" s="3"/>
      <c r="AV257" s="3"/>
      <c r="AW257" s="3"/>
      <c r="AX257" s="3"/>
    </row>
    <row r="258" spans="1:50"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
      <c r="AS258" s="3"/>
      <c r="AT258" s="3"/>
      <c r="AU258" s="3"/>
      <c r="AV258" s="3"/>
      <c r="AW258" s="3"/>
      <c r="AX258" s="3"/>
    </row>
    <row r="259" spans="1:50"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
      <c r="AS259" s="3"/>
      <c r="AT259" s="3"/>
      <c r="AU259" s="3"/>
      <c r="AV259" s="3"/>
      <c r="AW259" s="3"/>
      <c r="AX259" s="3"/>
    </row>
    <row r="260" spans="1:50"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
      <c r="AS260" s="3"/>
      <c r="AT260" s="3"/>
      <c r="AU260" s="3"/>
      <c r="AV260" s="3"/>
      <c r="AW260" s="3"/>
      <c r="AX260" s="3"/>
    </row>
    <row r="261" spans="1:50"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
      <c r="AS261" s="3"/>
      <c r="AT261" s="3"/>
      <c r="AU261" s="3"/>
      <c r="AV261" s="3"/>
      <c r="AW261" s="3"/>
      <c r="AX261" s="3"/>
    </row>
    <row r="262" spans="1:50"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
      <c r="AS262" s="3"/>
      <c r="AT262" s="3"/>
      <c r="AU262" s="3"/>
      <c r="AV262" s="3"/>
      <c r="AW262" s="3"/>
      <c r="AX262" s="3"/>
    </row>
    <row r="263" spans="1:50"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
      <c r="AS263" s="3"/>
      <c r="AT263" s="3"/>
      <c r="AU263" s="3"/>
      <c r="AV263" s="3"/>
      <c r="AW263" s="3"/>
      <c r="AX263" s="3"/>
    </row>
    <row r="264" spans="1:50"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
      <c r="AS264" s="3"/>
      <c r="AT264" s="3"/>
      <c r="AU264" s="3"/>
      <c r="AV264" s="3"/>
      <c r="AW264" s="3"/>
      <c r="AX264" s="3"/>
    </row>
    <row r="265" spans="1:50"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
      <c r="AS265" s="3"/>
      <c r="AT265" s="3"/>
      <c r="AU265" s="3"/>
      <c r="AV265" s="3"/>
      <c r="AW265" s="3"/>
      <c r="AX265" s="3"/>
    </row>
    <row r="266" spans="1:50"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
      <c r="AS266" s="3"/>
      <c r="AT266" s="3"/>
      <c r="AU266" s="3"/>
      <c r="AV266" s="3"/>
      <c r="AW266" s="3"/>
      <c r="AX266" s="3"/>
    </row>
    <row r="267" spans="1:50"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
      <c r="AS267" s="3"/>
      <c r="AT267" s="3"/>
      <c r="AU267" s="3"/>
      <c r="AV267" s="3"/>
      <c r="AW267" s="3"/>
      <c r="AX267" s="3"/>
    </row>
    <row r="268" spans="1:50"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
      <c r="AS268" s="3"/>
      <c r="AT268" s="3"/>
      <c r="AU268" s="3"/>
      <c r="AV268" s="3"/>
      <c r="AW268" s="3"/>
      <c r="AX268" s="3"/>
    </row>
    <row r="269" spans="1:50"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
      <c r="AS269" s="3"/>
      <c r="AT269" s="3"/>
      <c r="AU269" s="3"/>
      <c r="AV269" s="3"/>
      <c r="AW269" s="3"/>
      <c r="AX269" s="3"/>
    </row>
    <row r="270" spans="1:50"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
      <c r="AS270" s="3"/>
      <c r="AT270" s="3"/>
      <c r="AU270" s="3"/>
      <c r="AV270" s="3"/>
      <c r="AW270" s="3"/>
      <c r="AX270" s="3"/>
    </row>
    <row r="271" spans="1:50"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
      <c r="AS271" s="3"/>
      <c r="AT271" s="3"/>
      <c r="AU271" s="3"/>
      <c r="AV271" s="3"/>
      <c r="AW271" s="3"/>
      <c r="AX271" s="3"/>
    </row>
    <row r="272" spans="1:50"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
      <c r="AS272" s="3"/>
      <c r="AT272" s="3"/>
      <c r="AU272" s="3"/>
      <c r="AV272" s="3"/>
      <c r="AW272" s="3"/>
      <c r="AX272" s="3"/>
    </row>
    <row r="273" spans="1:50"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
      <c r="AS273" s="3"/>
      <c r="AT273" s="3"/>
      <c r="AU273" s="3"/>
      <c r="AV273" s="3"/>
      <c r="AW273" s="3"/>
      <c r="AX273" s="3"/>
    </row>
    <row r="274" spans="1:50"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
      <c r="AS274" s="3"/>
      <c r="AT274" s="3"/>
      <c r="AU274" s="3"/>
      <c r="AV274" s="3"/>
      <c r="AW274" s="3"/>
      <c r="AX274" s="3"/>
    </row>
    <row r="275" spans="1:50"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
      <c r="AS275" s="3"/>
      <c r="AT275" s="3"/>
      <c r="AU275" s="3"/>
      <c r="AV275" s="3"/>
      <c r="AW275" s="3"/>
      <c r="AX275" s="3"/>
    </row>
    <row r="276" spans="1:50" ht="12"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
      <c r="AS276" s="3"/>
      <c r="AT276" s="3"/>
      <c r="AU276" s="3"/>
      <c r="AV276" s="3"/>
      <c r="AW276" s="3"/>
      <c r="AX276" s="3"/>
    </row>
    <row r="277" spans="1:50" ht="12"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
      <c r="AS277" s="3"/>
      <c r="AT277" s="3"/>
      <c r="AU277" s="3"/>
      <c r="AV277" s="3"/>
      <c r="AW277" s="3"/>
      <c r="AX277" s="3"/>
    </row>
    <row r="278" spans="1:50" ht="12"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
      <c r="AS278" s="3"/>
      <c r="AT278" s="3"/>
      <c r="AU278" s="3"/>
      <c r="AV278" s="3"/>
      <c r="AW278" s="3"/>
      <c r="AX278" s="3"/>
    </row>
    <row r="279" spans="1:50" ht="12"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
      <c r="AS279" s="3"/>
      <c r="AT279" s="3"/>
      <c r="AU279" s="3"/>
      <c r="AV279" s="3"/>
      <c r="AW279" s="3"/>
      <c r="AX279" s="3"/>
    </row>
    <row r="280" spans="1:50" ht="12"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
      <c r="AS280" s="3"/>
      <c r="AT280" s="3"/>
      <c r="AU280" s="3"/>
      <c r="AV280" s="3"/>
      <c r="AW280" s="3"/>
      <c r="AX280" s="3"/>
    </row>
    <row r="281" spans="1:50" ht="12"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
      <c r="AS281" s="3"/>
      <c r="AT281" s="3"/>
      <c r="AU281" s="3"/>
      <c r="AV281" s="3"/>
      <c r="AW281" s="3"/>
      <c r="AX281" s="3"/>
    </row>
    <row r="282" spans="1:50" ht="12" customHeight="1" x14ac:dyDescent="0.2">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
      <c r="AS282" s="3"/>
      <c r="AT282" s="3"/>
      <c r="AU282" s="3"/>
      <c r="AV282" s="3"/>
      <c r="AW282" s="3"/>
      <c r="AX282" s="3"/>
    </row>
    <row r="283" spans="1:50" ht="12" customHeight="1" x14ac:dyDescent="0.2">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
      <c r="AS283" s="3"/>
      <c r="AT283" s="3"/>
      <c r="AU283" s="3"/>
      <c r="AV283" s="3"/>
      <c r="AW283" s="3"/>
      <c r="AX283" s="3"/>
    </row>
    <row r="284" spans="1:50"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spans="1:50"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spans="1:50"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spans="1:50"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spans="1:50"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spans="1:50"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spans="1:50"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spans="1:50"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spans="1:50"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spans="1:50"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spans="1:50"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spans="1:50"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spans="1:50"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900-000000000000}">
      <formula1>"TOU,non-TOU"</formula1>
    </dataValidation>
    <dataValidation type="list" allowBlank="1" showErrorMessage="1" sqref="E15:E28 E30:E38 E40:E41 E43:E51 E57 E63" xr:uid="{00000000-0002-0000-1900-000001000000}">
      <formula1>#REF!</formula1>
    </dataValidation>
    <dataValidation type="list" allowBlank="1" showInputMessage="1" showErrorMessage="1" prompt="Select Charge Unit - monthly, per kWh, per kW" sqref="D15:D28 D30:D38 D40:D41 D43:D51 D57 D63" xr:uid="{00000000-0002-0000-1900-000002000000}">
      <formula1>"Monthly,per kWh,per kW"</formula1>
    </dataValidation>
  </dataValidations>
  <pageMargins left="0.74803149606299213" right="0.74803149606299213" top="0.98425196850393704" bottom="0.98425196850393704" header="0" footer="0"/>
  <pageSetup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X1000"/>
  <sheetViews>
    <sheetView showGridLines="0" topLeftCell="A6" workbookViewId="0">
      <selection activeCell="I29" sqref="I29"/>
    </sheetView>
  </sheetViews>
  <sheetFormatPr defaultColWidth="12.5703125" defaultRowHeight="15" customHeight="1" x14ac:dyDescent="0.2"/>
  <cols>
    <col min="1" max="1" width="3" customWidth="1"/>
    <col min="2" max="2" width="26.42578125" customWidth="1"/>
    <col min="3" max="3" width="3.28515625" customWidth="1"/>
    <col min="4" max="4" width="11.42578125" customWidth="1"/>
    <col min="5" max="5" width="1.42578125" customWidth="1"/>
    <col min="6" max="6" width="9.42578125" customWidth="1"/>
    <col min="7" max="7" width="8.7109375" customWidth="1"/>
    <col min="8" max="8" width="11.28515625" customWidth="1"/>
    <col min="9" max="9" width="0.7109375" customWidth="1"/>
    <col min="10" max="11" width="8.7109375" customWidth="1"/>
    <col min="12" max="12" width="11.28515625" customWidth="1"/>
    <col min="13" max="13" width="0.42578125" customWidth="1"/>
    <col min="14" max="14" width="9.42578125" customWidth="1"/>
    <col min="15" max="15" width="10" customWidth="1"/>
    <col min="16" max="16" width="0.42578125" customWidth="1"/>
    <col min="17" max="18" width="8.7109375" customWidth="1"/>
    <col min="19" max="19" width="11.28515625" customWidth="1"/>
    <col min="20" max="20" width="0.42578125" customWidth="1"/>
    <col min="21" max="21" width="9.42578125" customWidth="1"/>
    <col min="22" max="22" width="10" customWidth="1"/>
    <col min="23" max="23" width="0.42578125" customWidth="1"/>
    <col min="24" max="25" width="8.7109375" customWidth="1"/>
    <col min="26" max="26" width="11.28515625" customWidth="1"/>
    <col min="27" max="27" width="0.42578125" customWidth="1"/>
    <col min="28" max="28" width="9.42578125" customWidth="1"/>
    <col min="29" max="29" width="10" customWidth="1"/>
    <col min="30" max="30" width="0.42578125" customWidth="1"/>
    <col min="31" max="31" width="9.7109375" customWidth="1"/>
    <col min="32" max="32" width="8.7109375" customWidth="1"/>
    <col min="33" max="33" width="11.28515625" customWidth="1"/>
    <col min="34" max="34" width="0.42578125" customWidth="1"/>
    <col min="35" max="35" width="9.42578125" customWidth="1"/>
    <col min="36" max="36" width="10" customWidth="1"/>
    <col min="37" max="37" width="0.7109375" customWidth="1"/>
    <col min="38" max="38" width="9.7109375" customWidth="1"/>
    <col min="39" max="39" width="8.7109375" customWidth="1"/>
    <col min="40" max="40" width="11.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x14ac:dyDescent="0.2">
      <c r="A1" s="37"/>
      <c r="B1" s="37"/>
      <c r="C1" s="37"/>
      <c r="D1" s="37"/>
      <c r="E1" s="37"/>
      <c r="F1" s="37"/>
      <c r="G1" s="37"/>
      <c r="H1" s="37"/>
      <c r="I1" s="37"/>
      <c r="J1" s="37"/>
      <c r="K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row>
    <row r="2" spans="1:50" ht="12" customHeight="1" x14ac:dyDescent="0.25">
      <c r="A2" s="37"/>
      <c r="B2" s="37"/>
      <c r="C2" s="183"/>
      <c r="D2" s="183"/>
      <c r="E2" s="183"/>
      <c r="F2" s="183" t="s">
        <v>229</v>
      </c>
      <c r="G2" s="183"/>
      <c r="H2" s="183"/>
      <c r="I2" s="183"/>
      <c r="J2" s="183"/>
      <c r="K2" s="183"/>
      <c r="L2" s="183"/>
      <c r="M2" s="183"/>
      <c r="N2" s="183"/>
      <c r="O2" s="18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row>
    <row r="3" spans="1:50" ht="12"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50" ht="12"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50" ht="12"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50" ht="12" customHeight="1" x14ac:dyDescent="0.2">
      <c r="A6" s="37"/>
      <c r="B6" s="138" t="s">
        <v>232</v>
      </c>
      <c r="C6" s="37"/>
      <c r="D6" s="309" t="s">
        <v>159</v>
      </c>
      <c r="E6" s="310"/>
      <c r="F6" s="310"/>
      <c r="G6" s="310"/>
      <c r="H6" s="310"/>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c r="AU6" s="3"/>
      <c r="AV6" s="3"/>
      <c r="AW6" s="3"/>
      <c r="AX6" s="3"/>
    </row>
    <row r="7" spans="1:50"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50" ht="12" customHeight="1" x14ac:dyDescent="0.25">
      <c r="A8" s="37"/>
      <c r="B8" s="138" t="s">
        <v>233</v>
      </c>
      <c r="C8" s="3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50" ht="12" customHeight="1" x14ac:dyDescent="0.25">
      <c r="A9" s="37"/>
      <c r="B9" s="187"/>
      <c r="C9" s="37"/>
      <c r="D9" s="125" t="s">
        <v>235</v>
      </c>
      <c r="E9" s="125"/>
      <c r="F9" s="190">
        <v>127750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50" ht="12" customHeight="1" x14ac:dyDescent="0.2">
      <c r="A10" s="37"/>
      <c r="B10" s="37"/>
      <c r="C10" s="37"/>
      <c r="D10" s="37"/>
      <c r="E10" s="37"/>
      <c r="F10" s="190">
        <v>250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50" ht="12" customHeight="1" x14ac:dyDescent="0.2">
      <c r="A11" s="355"/>
      <c r="B11" s="37"/>
      <c r="C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50" ht="12" customHeight="1" x14ac:dyDescent="0.2">
      <c r="A12" s="355"/>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50" ht="12" customHeight="1" x14ac:dyDescent="0.2">
      <c r="A13" s="355"/>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50" ht="12" customHeight="1" x14ac:dyDescent="0.2">
      <c r="A14" s="355"/>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50" ht="12" customHeight="1" x14ac:dyDescent="0.2">
      <c r="A15" s="355"/>
      <c r="B15" s="139" t="s">
        <v>156</v>
      </c>
      <c r="C15" s="199" t="str">
        <f t="shared" ref="C15:C28" si="0">D$6&amp;"."&amp;B15</f>
        <v>General Service 50 to 1,499 KW.Monthly Service Charge</v>
      </c>
      <c r="D15" s="200" t="s">
        <v>244</v>
      </c>
      <c r="E15" s="139"/>
      <c r="F15" s="201">
        <f>VLOOKUP($C15,'Proposed Rates'!$B:$J,F$11,FALSE)</f>
        <v>200</v>
      </c>
      <c r="G15" s="219">
        <f t="shared" ref="G15:G28" si="1">IF($D15="Monthly",1,IF($D15="per KW",$F$10,IF($D15="per kWh",$F$9,0)))</f>
        <v>1</v>
      </c>
      <c r="H15" s="204">
        <f t="shared" ref="H15:H28" si="2">G15*F15</f>
        <v>200</v>
      </c>
      <c r="I15" s="38"/>
      <c r="J15" s="201">
        <f>VLOOKUP($C15,'Proposed Rates'!$B:$J,J$11,FALSE)</f>
        <v>200</v>
      </c>
      <c r="K15" s="219">
        <f t="shared" ref="K15:K28" si="3">IF($D15="Monthly",1,IF($D15="per KW",$F$10,IF($D15="per kWh",$F$9,0)))</f>
        <v>1</v>
      </c>
      <c r="L15" s="204">
        <f t="shared" ref="L15:L28" si="4">K15*J15</f>
        <v>200</v>
      </c>
      <c r="M15" s="38"/>
      <c r="N15" s="205">
        <f t="shared" ref="N15:N46" si="5">L15-H15</f>
        <v>0</v>
      </c>
      <c r="O15" s="206">
        <f t="shared" ref="O15:O46" si="6">IF((H15)=0,"",(N15/H15))</f>
        <v>0</v>
      </c>
      <c r="P15" s="37"/>
      <c r="Q15" s="201">
        <f>VLOOKUP($C15,'Proposed Rates'!$B:$J,Q$11,FALSE)</f>
        <v>200</v>
      </c>
      <c r="R15" s="219">
        <f t="shared" ref="R15:R28" si="7">IF($D15="Monthly",1,IF($D15="per KW",$F$10,IF($D15="per kWh",$F$9,0)))</f>
        <v>1</v>
      </c>
      <c r="S15" s="204">
        <f t="shared" ref="S15:S28" si="8">R15*Q15</f>
        <v>200</v>
      </c>
      <c r="T15" s="38"/>
      <c r="U15" s="205">
        <f t="shared" ref="U15:U46" si="9">S15-L15</f>
        <v>0</v>
      </c>
      <c r="V15" s="206">
        <f t="shared" ref="V15:V46" si="10">IF((L15)=0,"",(U15/L15))</f>
        <v>0</v>
      </c>
      <c r="W15" s="37"/>
      <c r="X15" s="201">
        <f>VLOOKUP($C15,'Proposed Rates'!$B:$J,X$11,FALSE)</f>
        <v>200</v>
      </c>
      <c r="Y15" s="219">
        <f t="shared" ref="Y15:Y28" si="11">IF($D15="Monthly",1,IF($D15="per KW",$F$10,IF($D15="per kWh",$F$9,0)))</f>
        <v>1</v>
      </c>
      <c r="Z15" s="204">
        <f t="shared" ref="Z15:Z28" si="12">Y15*X15</f>
        <v>200</v>
      </c>
      <c r="AA15" s="38"/>
      <c r="AB15" s="205">
        <f t="shared" ref="AB15:AB34" si="13">Z15-S15</f>
        <v>0</v>
      </c>
      <c r="AC15" s="206">
        <f t="shared" ref="AC15:AC34" si="14">IF((S15)=0,"",(AB15/S15))</f>
        <v>0</v>
      </c>
      <c r="AD15" s="37"/>
      <c r="AE15" s="201">
        <f>VLOOKUP($C15,'Proposed Rates'!$B:$J,AE$11,FALSE)</f>
        <v>200</v>
      </c>
      <c r="AF15" s="219">
        <f t="shared" ref="AF15:AF28" si="15">IF($D15="Monthly",1,IF($D15="per KW",$F$10,IF($D15="per kWh",$F$9,0)))</f>
        <v>1</v>
      </c>
      <c r="AG15" s="204">
        <f t="shared" ref="AG15:AG28" si="16">AF15*AE15</f>
        <v>200</v>
      </c>
      <c r="AH15" s="38"/>
      <c r="AI15" s="205">
        <f t="shared" ref="AI15:AI46" si="17">AG15-Z15</f>
        <v>0</v>
      </c>
      <c r="AJ15" s="206">
        <f t="shared" ref="AJ15:AJ46" si="18">IF((Z15)=0,"",(AI15/Z15))</f>
        <v>0</v>
      </c>
      <c r="AK15" s="37"/>
      <c r="AL15" s="201">
        <f>VLOOKUP($C15,'Proposed Rates'!$B:$J,AL$11,FALSE)</f>
        <v>200</v>
      </c>
      <c r="AM15" s="219">
        <f t="shared" ref="AM15:AM28" si="19">IF($D15="Monthly",1,IF($D15="per KW",$F$10,IF($D15="per kWh",$F$9,0)))</f>
        <v>1</v>
      </c>
      <c r="AN15" s="204">
        <f t="shared" ref="AN15:AN28" si="20">AM15*AL15</f>
        <v>200</v>
      </c>
      <c r="AO15" s="38"/>
      <c r="AP15" s="205">
        <f t="shared" ref="AP15:AP46" si="21">AN15-AG15</f>
        <v>0</v>
      </c>
      <c r="AQ15" s="206">
        <f t="shared" ref="AQ15:AQ46" si="22">IF((AG15)=0,"",(AP15/AG15))</f>
        <v>0</v>
      </c>
      <c r="AR15" s="207"/>
    </row>
    <row r="16" spans="1:50" ht="12" customHeight="1" x14ac:dyDescent="0.2">
      <c r="A16" s="355"/>
      <c r="B16" s="139" t="s">
        <v>245</v>
      </c>
      <c r="C16" s="199" t="str">
        <f t="shared" si="0"/>
        <v>General Service 50 to 1,499 KW.Smart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row>
    <row r="17" spans="1:44" ht="12" customHeight="1" x14ac:dyDescent="0.2">
      <c r="A17" s="355"/>
      <c r="B17" s="208" t="str">
        <f>'Proposed Rates'!C115</f>
        <v>Rate Rider Calculation for PILs</v>
      </c>
      <c r="C17" s="199" t="str">
        <f t="shared" si="0"/>
        <v>General Service 50 to 1,499 KW.Rate Rider Calculation for PILs</v>
      </c>
      <c r="D17" s="200" t="s">
        <v>315</v>
      </c>
      <c r="E17" s="139"/>
      <c r="F17" s="201">
        <f>IFERROR(VLOOKUP($C17,'Proposed Rates'!$B:$J,F$11,FALSE),0)</f>
        <v>0</v>
      </c>
      <c r="G17" s="219">
        <f t="shared" si="1"/>
        <v>250</v>
      </c>
      <c r="H17" s="204">
        <f t="shared" si="2"/>
        <v>0</v>
      </c>
      <c r="I17" s="38"/>
      <c r="J17" s="201">
        <f>IFERROR(VLOOKUP($C17,'Proposed Rates'!$B:$J,J$11,FALSE),0)</f>
        <v>0</v>
      </c>
      <c r="K17" s="219">
        <f t="shared" si="3"/>
        <v>250</v>
      </c>
      <c r="L17" s="204">
        <f t="shared" si="4"/>
        <v>0</v>
      </c>
      <c r="M17" s="38"/>
      <c r="N17" s="205">
        <f t="shared" si="5"/>
        <v>0</v>
      </c>
      <c r="O17" s="206" t="str">
        <f t="shared" si="6"/>
        <v/>
      </c>
      <c r="P17" s="37"/>
      <c r="Q17" s="201">
        <f>IFERROR(VLOOKUP($C17,'Proposed Rates'!$B:$J,Q$11,FALSE),0)</f>
        <v>0</v>
      </c>
      <c r="R17" s="219">
        <f t="shared" si="7"/>
        <v>250</v>
      </c>
      <c r="S17" s="204">
        <f t="shared" si="8"/>
        <v>0</v>
      </c>
      <c r="T17" s="38"/>
      <c r="U17" s="205">
        <f t="shared" si="9"/>
        <v>0</v>
      </c>
      <c r="V17" s="206" t="str">
        <f t="shared" si="10"/>
        <v/>
      </c>
      <c r="W17" s="37"/>
      <c r="X17" s="201">
        <f>IFERROR(VLOOKUP($C17,'Proposed Rates'!$B:$J,X$11,FALSE),0)</f>
        <v>0</v>
      </c>
      <c r="Y17" s="219">
        <f t="shared" si="11"/>
        <v>250</v>
      </c>
      <c r="Z17" s="204">
        <f t="shared" si="12"/>
        <v>0</v>
      </c>
      <c r="AA17" s="38"/>
      <c r="AB17" s="205">
        <f t="shared" si="13"/>
        <v>0</v>
      </c>
      <c r="AC17" s="206" t="str">
        <f t="shared" si="14"/>
        <v/>
      </c>
      <c r="AD17" s="37"/>
      <c r="AE17" s="201">
        <f>IFERROR(VLOOKUP($C17,'Proposed Rates'!$B:$J,AE$11,FALSE),0)</f>
        <v>0</v>
      </c>
      <c r="AF17" s="219">
        <f t="shared" si="15"/>
        <v>250</v>
      </c>
      <c r="AG17" s="204">
        <f t="shared" si="16"/>
        <v>0</v>
      </c>
      <c r="AH17" s="38"/>
      <c r="AI17" s="205">
        <f t="shared" si="17"/>
        <v>0</v>
      </c>
      <c r="AJ17" s="206" t="str">
        <f t="shared" si="18"/>
        <v/>
      </c>
      <c r="AK17" s="37"/>
      <c r="AL17" s="201">
        <f>IFERROR(VLOOKUP($C17,'Proposed Rates'!$B:$J,AL$11,FALSE),0)</f>
        <v>0</v>
      </c>
      <c r="AM17" s="219">
        <f t="shared" si="19"/>
        <v>250</v>
      </c>
      <c r="AN17" s="204">
        <f t="shared" si="20"/>
        <v>0</v>
      </c>
      <c r="AO17" s="38"/>
      <c r="AP17" s="205">
        <f t="shared" si="21"/>
        <v>0</v>
      </c>
      <c r="AQ17" s="206" t="str">
        <f t="shared" si="22"/>
        <v/>
      </c>
      <c r="AR17" s="207"/>
    </row>
    <row r="18" spans="1:44" ht="12" customHeight="1" x14ac:dyDescent="0.2">
      <c r="A18" s="355"/>
      <c r="B18" s="208" t="str">
        <f>'Proposed Rates'!C128</f>
        <v>Rate Rider Calculation for Generic</v>
      </c>
      <c r="C18" s="199" t="str">
        <f t="shared" si="0"/>
        <v>General Service 50 to 1,499 KW.Rate Rider Calculation for Generic</v>
      </c>
      <c r="D18" s="200" t="s">
        <v>315</v>
      </c>
      <c r="E18" s="139"/>
      <c r="F18" s="201">
        <f>IFERROR(VLOOKUP($C18,'Proposed Rates'!$B:$J,F$11,FALSE),0)</f>
        <v>0</v>
      </c>
      <c r="G18" s="219">
        <f t="shared" si="1"/>
        <v>250</v>
      </c>
      <c r="H18" s="204">
        <f t="shared" si="2"/>
        <v>0</v>
      </c>
      <c r="I18" s="38"/>
      <c r="J18" s="201">
        <f>IFERROR(VLOOKUP($C18,'Proposed Rates'!$B:$J,J$11,FALSE),0)</f>
        <v>0</v>
      </c>
      <c r="K18" s="219">
        <f t="shared" si="3"/>
        <v>250</v>
      </c>
      <c r="L18" s="204">
        <f t="shared" si="4"/>
        <v>0</v>
      </c>
      <c r="M18" s="38"/>
      <c r="N18" s="205">
        <f t="shared" si="5"/>
        <v>0</v>
      </c>
      <c r="O18" s="206" t="str">
        <f t="shared" si="6"/>
        <v/>
      </c>
      <c r="P18" s="37"/>
      <c r="Q18" s="201">
        <f>IFERROR(VLOOKUP($C18,'Proposed Rates'!$B:$J,Q$11,FALSE),0)</f>
        <v>0</v>
      </c>
      <c r="R18" s="219">
        <f t="shared" si="7"/>
        <v>250</v>
      </c>
      <c r="S18" s="204">
        <f t="shared" si="8"/>
        <v>0</v>
      </c>
      <c r="T18" s="38"/>
      <c r="U18" s="205">
        <f t="shared" si="9"/>
        <v>0</v>
      </c>
      <c r="V18" s="206" t="str">
        <f t="shared" si="10"/>
        <v/>
      </c>
      <c r="W18" s="37"/>
      <c r="X18" s="201">
        <f>IFERROR(VLOOKUP($C18,'Proposed Rates'!$B:$J,X$11,FALSE),0)</f>
        <v>0</v>
      </c>
      <c r="Y18" s="219">
        <f t="shared" si="11"/>
        <v>250</v>
      </c>
      <c r="Z18" s="204">
        <f t="shared" si="12"/>
        <v>0</v>
      </c>
      <c r="AA18" s="38"/>
      <c r="AB18" s="205">
        <f t="shared" si="13"/>
        <v>0</v>
      </c>
      <c r="AC18" s="206" t="str">
        <f t="shared" si="14"/>
        <v/>
      </c>
      <c r="AD18" s="37"/>
      <c r="AE18" s="201">
        <f>IFERROR(VLOOKUP($C18,'Proposed Rates'!$B:$J,AE$11,FALSE),0)</f>
        <v>0</v>
      </c>
      <c r="AF18" s="219">
        <f t="shared" si="15"/>
        <v>250</v>
      </c>
      <c r="AG18" s="204">
        <f t="shared" si="16"/>
        <v>0</v>
      </c>
      <c r="AH18" s="38"/>
      <c r="AI18" s="205">
        <f t="shared" si="17"/>
        <v>0</v>
      </c>
      <c r="AJ18" s="206" t="str">
        <f t="shared" si="18"/>
        <v/>
      </c>
      <c r="AK18" s="37"/>
      <c r="AL18" s="201">
        <f>IFERROR(VLOOKUP($C18,'Proposed Rates'!$B:$J,AL$11,FALSE),0)</f>
        <v>0</v>
      </c>
      <c r="AM18" s="219">
        <f t="shared" si="19"/>
        <v>250</v>
      </c>
      <c r="AN18" s="204">
        <f t="shared" si="20"/>
        <v>0</v>
      </c>
      <c r="AO18" s="38"/>
      <c r="AP18" s="205">
        <f t="shared" si="21"/>
        <v>0</v>
      </c>
      <c r="AQ18" s="206" t="str">
        <f t="shared" si="22"/>
        <v/>
      </c>
      <c r="AR18" s="207"/>
    </row>
    <row r="19" spans="1:44" ht="12" customHeight="1" x14ac:dyDescent="0.2">
      <c r="A19" s="355"/>
      <c r="B19" s="139" t="s">
        <v>54</v>
      </c>
      <c r="C19" s="199" t="str">
        <f t="shared" si="0"/>
        <v>General Service 50 to 1,499 KW.Distribution Volumetric Rate</v>
      </c>
      <c r="D19" s="200" t="s">
        <v>315</v>
      </c>
      <c r="E19" s="139"/>
      <c r="F19" s="218">
        <f>IFERROR(VLOOKUP($C19,'Proposed Rates'!$B:$J,F$11,FALSE),0)</f>
        <v>6.5552999999999999</v>
      </c>
      <c r="G19" s="219">
        <f t="shared" si="1"/>
        <v>250</v>
      </c>
      <c r="H19" s="204">
        <f t="shared" si="2"/>
        <v>1638.825</v>
      </c>
      <c r="I19" s="38"/>
      <c r="J19" s="218">
        <f>IFERROR(VLOOKUP($C19,'Proposed Rates'!$B:$J,J$11,FALSE),0)</f>
        <v>8.0853999999999999</v>
      </c>
      <c r="K19" s="219">
        <f t="shared" si="3"/>
        <v>250</v>
      </c>
      <c r="L19" s="204">
        <f t="shared" si="4"/>
        <v>2021.35</v>
      </c>
      <c r="M19" s="38"/>
      <c r="N19" s="205">
        <f t="shared" si="5"/>
        <v>382.52499999999986</v>
      </c>
      <c r="O19" s="206">
        <f t="shared" si="6"/>
        <v>0.23341418394276378</v>
      </c>
      <c r="P19" s="37"/>
      <c r="Q19" s="218">
        <f>IFERROR(VLOOKUP($C19,'Proposed Rates'!$B:$J,Q$11,FALSE),0)</f>
        <v>8.8107000000000006</v>
      </c>
      <c r="R19" s="219">
        <f t="shared" si="7"/>
        <v>250</v>
      </c>
      <c r="S19" s="204">
        <f t="shared" si="8"/>
        <v>2202.6750000000002</v>
      </c>
      <c r="T19" s="38"/>
      <c r="U19" s="205">
        <f t="shared" si="9"/>
        <v>181.32500000000027</v>
      </c>
      <c r="V19" s="206">
        <f t="shared" si="10"/>
        <v>8.970490019046691E-2</v>
      </c>
      <c r="W19" s="37"/>
      <c r="X19" s="218">
        <f>IFERROR(VLOOKUP($C19,'Proposed Rates'!$B:$J,X$11,FALSE),0)</f>
        <v>9.5496999999999996</v>
      </c>
      <c r="Y19" s="219">
        <f t="shared" si="11"/>
        <v>250</v>
      </c>
      <c r="Z19" s="204">
        <f t="shared" si="12"/>
        <v>2387.4249999999997</v>
      </c>
      <c r="AA19" s="38"/>
      <c r="AB19" s="205">
        <f t="shared" si="13"/>
        <v>184.74999999999955</v>
      </c>
      <c r="AC19" s="206">
        <f t="shared" si="14"/>
        <v>8.3875288002088155E-2</v>
      </c>
      <c r="AD19" s="37"/>
      <c r="AE19" s="218">
        <f>IFERROR(VLOOKUP($C19,'Proposed Rates'!$B:$J,AE$11,FALSE),0)</f>
        <v>10.1577</v>
      </c>
      <c r="AF19" s="219">
        <f t="shared" si="15"/>
        <v>250</v>
      </c>
      <c r="AG19" s="204">
        <f t="shared" si="16"/>
        <v>2539.4250000000002</v>
      </c>
      <c r="AH19" s="38"/>
      <c r="AI19" s="205">
        <f t="shared" si="17"/>
        <v>152.00000000000045</v>
      </c>
      <c r="AJ19" s="206">
        <f t="shared" si="18"/>
        <v>6.3666921473973195E-2</v>
      </c>
      <c r="AK19" s="37"/>
      <c r="AL19" s="218">
        <f>IFERROR(VLOOKUP($C19,'Proposed Rates'!$B:$J,AL$11,FALSE),0)</f>
        <v>10.7699</v>
      </c>
      <c r="AM19" s="219">
        <f t="shared" si="19"/>
        <v>250</v>
      </c>
      <c r="AN19" s="204">
        <f t="shared" si="20"/>
        <v>2692.4749999999999</v>
      </c>
      <c r="AO19" s="38"/>
      <c r="AP19" s="205">
        <f t="shared" si="21"/>
        <v>153.04999999999973</v>
      </c>
      <c r="AQ19" s="206">
        <f t="shared" si="22"/>
        <v>6.0269549208974364E-2</v>
      </c>
      <c r="AR19" s="207"/>
    </row>
    <row r="20" spans="1:44" ht="12" customHeight="1" x14ac:dyDescent="0.2">
      <c r="A20" s="355"/>
      <c r="B20" s="139" t="s">
        <v>247</v>
      </c>
      <c r="C20" s="199" t="str">
        <f t="shared" si="0"/>
        <v>General Service 50 to 1,499 KW.Smart Meter Disposition Rider</v>
      </c>
      <c r="D20" s="200" t="s">
        <v>246</v>
      </c>
      <c r="E20" s="139"/>
      <c r="F20" s="201">
        <f>IFERROR(VLOOKUP($C20,'Proposed Rates'!$B:$J,F$11,FALSE),0)</f>
        <v>0</v>
      </c>
      <c r="G20" s="219">
        <f t="shared" si="1"/>
        <v>127750</v>
      </c>
      <c r="H20" s="204">
        <f t="shared" si="2"/>
        <v>0</v>
      </c>
      <c r="I20" s="38"/>
      <c r="J20" s="201">
        <f>IFERROR(VLOOKUP($C20,'Proposed Rates'!$B:$J,J$11,FALSE),0)</f>
        <v>0</v>
      </c>
      <c r="K20" s="219">
        <f t="shared" si="3"/>
        <v>127750</v>
      </c>
      <c r="L20" s="204">
        <f t="shared" si="4"/>
        <v>0</v>
      </c>
      <c r="M20" s="38"/>
      <c r="N20" s="205">
        <f t="shared" si="5"/>
        <v>0</v>
      </c>
      <c r="O20" s="206" t="str">
        <f t="shared" si="6"/>
        <v/>
      </c>
      <c r="P20" s="37"/>
      <c r="Q20" s="201">
        <f>IFERROR(VLOOKUP($C20,'Proposed Rates'!$B:$J,Q$11,FALSE),0)</f>
        <v>0</v>
      </c>
      <c r="R20" s="219">
        <f t="shared" si="7"/>
        <v>127750</v>
      </c>
      <c r="S20" s="204">
        <f t="shared" si="8"/>
        <v>0</v>
      </c>
      <c r="T20" s="38"/>
      <c r="U20" s="205">
        <f t="shared" si="9"/>
        <v>0</v>
      </c>
      <c r="V20" s="206" t="str">
        <f t="shared" si="10"/>
        <v/>
      </c>
      <c r="W20" s="37"/>
      <c r="X20" s="201">
        <f>IFERROR(VLOOKUP($C20,'Proposed Rates'!$B:$J,X$11,FALSE),0)</f>
        <v>0</v>
      </c>
      <c r="Y20" s="219">
        <f t="shared" si="11"/>
        <v>127750</v>
      </c>
      <c r="Z20" s="204">
        <f t="shared" si="12"/>
        <v>0</v>
      </c>
      <c r="AA20" s="38"/>
      <c r="AB20" s="205">
        <f t="shared" si="13"/>
        <v>0</v>
      </c>
      <c r="AC20" s="206" t="str">
        <f t="shared" si="14"/>
        <v/>
      </c>
      <c r="AD20" s="37"/>
      <c r="AE20" s="201">
        <f>IFERROR(VLOOKUP($C20,'Proposed Rates'!$B:$J,AE$11,FALSE),0)</f>
        <v>0</v>
      </c>
      <c r="AF20" s="219">
        <f t="shared" si="15"/>
        <v>127750</v>
      </c>
      <c r="AG20" s="204">
        <f t="shared" si="16"/>
        <v>0</v>
      </c>
      <c r="AH20" s="38"/>
      <c r="AI20" s="205">
        <f t="shared" si="17"/>
        <v>0</v>
      </c>
      <c r="AJ20" s="206" t="str">
        <f t="shared" si="18"/>
        <v/>
      </c>
      <c r="AK20" s="37"/>
      <c r="AL20" s="201">
        <f>IFERROR(VLOOKUP($C20,'Proposed Rates'!$B:$J,AL$11,FALSE),0)</f>
        <v>0</v>
      </c>
      <c r="AM20" s="219">
        <f t="shared" si="19"/>
        <v>127750</v>
      </c>
      <c r="AN20" s="204">
        <f t="shared" si="20"/>
        <v>0</v>
      </c>
      <c r="AO20" s="38"/>
      <c r="AP20" s="205">
        <f t="shared" si="21"/>
        <v>0</v>
      </c>
      <c r="AQ20" s="206" t="str">
        <f t="shared" si="22"/>
        <v/>
      </c>
      <c r="AR20" s="207"/>
    </row>
    <row r="21" spans="1:44" ht="12" customHeight="1" x14ac:dyDescent="0.2">
      <c r="A21" s="355"/>
      <c r="B21" s="139" t="s">
        <v>179</v>
      </c>
      <c r="C21" s="199" t="str">
        <f t="shared" si="0"/>
        <v>General Service 50 to 1,499 KW.LRAM Rate Rider</v>
      </c>
      <c r="D21" s="200" t="s">
        <v>315</v>
      </c>
      <c r="E21" s="139"/>
      <c r="F21" s="218">
        <f>'Proposed Rates'!E79+'Proposed Rates'!E92</f>
        <v>-0.2477</v>
      </c>
      <c r="G21" s="219">
        <f t="shared" si="1"/>
        <v>250</v>
      </c>
      <c r="H21" s="204">
        <f t="shared" si="2"/>
        <v>-61.925000000000004</v>
      </c>
      <c r="I21" s="38"/>
      <c r="J21" s="218">
        <f>'Proposed Rates'!F79+'Proposed Rates'!F92</f>
        <v>0</v>
      </c>
      <c r="K21" s="219">
        <f t="shared" si="3"/>
        <v>250</v>
      </c>
      <c r="L21" s="204">
        <f t="shared" si="4"/>
        <v>0</v>
      </c>
      <c r="M21" s="38"/>
      <c r="N21" s="205">
        <f t="shared" si="5"/>
        <v>61.925000000000004</v>
      </c>
      <c r="O21" s="206">
        <f t="shared" si="6"/>
        <v>-1</v>
      </c>
      <c r="P21" s="37"/>
      <c r="Q21" s="218">
        <f>'Proposed Rates'!G79+'Proposed Rates'!G92</f>
        <v>2.8400000000000002E-2</v>
      </c>
      <c r="R21" s="219">
        <f t="shared" si="7"/>
        <v>250</v>
      </c>
      <c r="S21" s="204">
        <f t="shared" si="8"/>
        <v>7.1000000000000005</v>
      </c>
      <c r="T21" s="38"/>
      <c r="U21" s="205">
        <f t="shared" si="9"/>
        <v>7.1000000000000005</v>
      </c>
      <c r="V21" s="206" t="str">
        <f t="shared" si="10"/>
        <v/>
      </c>
      <c r="W21" s="37"/>
      <c r="X21" s="218">
        <f>IFERROR(VLOOKUP($C21,'Proposed Rates'!$B:$J,X$11,FALSE),0)</f>
        <v>0</v>
      </c>
      <c r="Y21" s="219">
        <f t="shared" si="11"/>
        <v>250</v>
      </c>
      <c r="Z21" s="204">
        <f t="shared" si="12"/>
        <v>0</v>
      </c>
      <c r="AA21" s="38"/>
      <c r="AB21" s="205">
        <f t="shared" si="13"/>
        <v>-7.1000000000000005</v>
      </c>
      <c r="AC21" s="206">
        <f t="shared" si="14"/>
        <v>-1</v>
      </c>
      <c r="AD21" s="37"/>
      <c r="AE21" s="218">
        <f>IFERROR(VLOOKUP($C21,'Proposed Rates'!$B:$J,AE$11,FALSE),0)</f>
        <v>0</v>
      </c>
      <c r="AF21" s="219">
        <f t="shared" si="15"/>
        <v>250</v>
      </c>
      <c r="AG21" s="204">
        <f t="shared" si="16"/>
        <v>0</v>
      </c>
      <c r="AH21" s="38"/>
      <c r="AI21" s="205">
        <f t="shared" si="17"/>
        <v>0</v>
      </c>
      <c r="AJ21" s="206" t="str">
        <f t="shared" si="18"/>
        <v/>
      </c>
      <c r="AK21" s="37"/>
      <c r="AL21" s="218">
        <f>IFERROR(VLOOKUP($C21,'Proposed Rates'!$B:$J,AL$11,FALSE),0)</f>
        <v>0</v>
      </c>
      <c r="AM21" s="219">
        <f t="shared" si="19"/>
        <v>250</v>
      </c>
      <c r="AN21" s="204">
        <f t="shared" si="20"/>
        <v>0</v>
      </c>
      <c r="AO21" s="38"/>
      <c r="AP21" s="205">
        <f t="shared" si="21"/>
        <v>0</v>
      </c>
      <c r="AQ21" s="206" t="str">
        <f t="shared" si="22"/>
        <v/>
      </c>
      <c r="AR21" s="207"/>
    </row>
    <row r="22" spans="1:44" ht="12" customHeight="1" x14ac:dyDescent="0.2">
      <c r="A22" s="355"/>
      <c r="B22" s="208" t="s">
        <v>175</v>
      </c>
      <c r="C22" s="199" t="str">
        <f t="shared" si="0"/>
        <v>General Service 50 to 1,499 KW.Deferral/Variance Account Disposition Rate Rider Group 2</v>
      </c>
      <c r="D22" s="200" t="s">
        <v>315</v>
      </c>
      <c r="E22" s="139"/>
      <c r="F22" s="201">
        <f>IFERROR(VLOOKUP($C22,'Proposed Rates'!$B:$J,F$11,FALSE),0)</f>
        <v>0</v>
      </c>
      <c r="G22" s="219">
        <f t="shared" si="1"/>
        <v>250</v>
      </c>
      <c r="H22" s="204">
        <f t="shared" si="2"/>
        <v>0</v>
      </c>
      <c r="I22" s="38"/>
      <c r="J22" s="201">
        <f>IFERROR(VLOOKUP($C22,'Proposed Rates'!$B:$J,J$11,FALSE),0)</f>
        <v>-0.11849999999999999</v>
      </c>
      <c r="K22" s="219">
        <f t="shared" si="3"/>
        <v>250</v>
      </c>
      <c r="L22" s="204">
        <f t="shared" si="4"/>
        <v>-29.625</v>
      </c>
      <c r="M22" s="38"/>
      <c r="N22" s="205">
        <f t="shared" si="5"/>
        <v>-29.625</v>
      </c>
      <c r="O22" s="206" t="str">
        <f t="shared" si="6"/>
        <v/>
      </c>
      <c r="P22" s="37"/>
      <c r="Q22" s="201">
        <f>IFERROR(VLOOKUP($C22,'Proposed Rates'!$B:$J,Q$11,FALSE),0)</f>
        <v>0</v>
      </c>
      <c r="R22" s="219">
        <f t="shared" si="7"/>
        <v>250</v>
      </c>
      <c r="S22" s="204">
        <f t="shared" si="8"/>
        <v>0</v>
      </c>
      <c r="T22" s="38"/>
      <c r="U22" s="205">
        <f t="shared" si="9"/>
        <v>29.625</v>
      </c>
      <c r="V22" s="206">
        <f t="shared" si="10"/>
        <v>-1</v>
      </c>
      <c r="W22" s="37"/>
      <c r="X22" s="201">
        <f>IFERROR(VLOOKUP($C22,'Proposed Rates'!$B:$J,X$11,FALSE),0)</f>
        <v>0</v>
      </c>
      <c r="Y22" s="219">
        <f t="shared" si="11"/>
        <v>250</v>
      </c>
      <c r="Z22" s="204">
        <f t="shared" si="12"/>
        <v>0</v>
      </c>
      <c r="AA22" s="38"/>
      <c r="AB22" s="205">
        <f t="shared" si="13"/>
        <v>0</v>
      </c>
      <c r="AC22" s="206" t="str">
        <f t="shared" si="14"/>
        <v/>
      </c>
      <c r="AD22" s="37"/>
      <c r="AE22" s="201">
        <f>IFERROR(VLOOKUP($C22,'Proposed Rates'!$B:$J,AE$11,FALSE),0)</f>
        <v>0</v>
      </c>
      <c r="AF22" s="219">
        <f t="shared" si="15"/>
        <v>250</v>
      </c>
      <c r="AG22" s="204">
        <f t="shared" si="16"/>
        <v>0</v>
      </c>
      <c r="AH22" s="38"/>
      <c r="AI22" s="205">
        <f t="shared" si="17"/>
        <v>0</v>
      </c>
      <c r="AJ22" s="206" t="str">
        <f t="shared" si="18"/>
        <v/>
      </c>
      <c r="AK22" s="37"/>
      <c r="AL22" s="201">
        <f>IFERROR(VLOOKUP($C22,'Proposed Rates'!$B:$J,AL$11,FALSE),0)</f>
        <v>0</v>
      </c>
      <c r="AM22" s="219">
        <f t="shared" si="19"/>
        <v>250</v>
      </c>
      <c r="AN22" s="204">
        <f t="shared" si="20"/>
        <v>0</v>
      </c>
      <c r="AO22" s="38"/>
      <c r="AP22" s="205">
        <f t="shared" si="21"/>
        <v>0</v>
      </c>
      <c r="AQ22" s="206" t="str">
        <f t="shared" si="22"/>
        <v/>
      </c>
      <c r="AR22" s="207"/>
    </row>
    <row r="23" spans="1:44" ht="12" customHeight="1" x14ac:dyDescent="0.2">
      <c r="A23" s="355"/>
      <c r="B23" s="208"/>
      <c r="C23" s="199" t="str">
        <f t="shared" si="0"/>
        <v>General Service 50 to 1,499 KW.</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row>
    <row r="24" spans="1:44" ht="12" customHeight="1" x14ac:dyDescent="0.2">
      <c r="A24" s="355"/>
      <c r="B24" s="208"/>
      <c r="C24" s="199" t="str">
        <f t="shared" si="0"/>
        <v>General Service 50 to 1,499 KW.</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row>
    <row r="25" spans="1:44" ht="12" customHeight="1" x14ac:dyDescent="0.2">
      <c r="A25" s="355"/>
      <c r="B25" s="208"/>
      <c r="C25" s="199" t="str">
        <f t="shared" si="0"/>
        <v>General Service 50 to 1,499 KW.</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row>
    <row r="26" spans="1:44" ht="12" customHeight="1" x14ac:dyDescent="0.2">
      <c r="A26" s="355"/>
      <c r="B26" s="208"/>
      <c r="C26" s="199" t="str">
        <f t="shared" si="0"/>
        <v>General Service 50 to 1,499 KW.</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row>
    <row r="27" spans="1:44" ht="12" customHeight="1" x14ac:dyDescent="0.2">
      <c r="A27" s="355"/>
      <c r="B27" s="208"/>
      <c r="C27" s="199" t="str">
        <f t="shared" si="0"/>
        <v>General Service 50 to 1,499 KW.</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row>
    <row r="28" spans="1:44" ht="12" customHeight="1" x14ac:dyDescent="0.2">
      <c r="A28" s="355"/>
      <c r="B28" s="208"/>
      <c r="C28" s="199" t="str">
        <f t="shared" si="0"/>
        <v>General Service 50 to 1,499 KW.</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row>
    <row r="29" spans="1:44" ht="12" customHeight="1" x14ac:dyDescent="0.2">
      <c r="A29" s="355"/>
      <c r="B29" s="209" t="s">
        <v>248</v>
      </c>
      <c r="C29" s="210"/>
      <c r="D29" s="210"/>
      <c r="E29" s="210"/>
      <c r="F29" s="211"/>
      <c r="G29" s="304"/>
      <c r="H29" s="213">
        <f>SUM(H15:H28)</f>
        <v>1776.9</v>
      </c>
      <c r="I29" s="214"/>
      <c r="J29" s="211"/>
      <c r="K29" s="304"/>
      <c r="L29" s="213">
        <f>SUM(L15:L28)</f>
        <v>2191.7249999999999</v>
      </c>
      <c r="M29" s="214"/>
      <c r="N29" s="215">
        <f t="shared" si="5"/>
        <v>414.82499999999982</v>
      </c>
      <c r="O29" s="216">
        <f t="shared" si="6"/>
        <v>0.23345433057572165</v>
      </c>
      <c r="P29" s="125"/>
      <c r="Q29" s="211"/>
      <c r="R29" s="304"/>
      <c r="S29" s="213">
        <f>SUM(S15:S28)</f>
        <v>2409.7750000000001</v>
      </c>
      <c r="T29" s="214"/>
      <c r="U29" s="215">
        <f t="shared" si="9"/>
        <v>218.05000000000018</v>
      </c>
      <c r="V29" s="216">
        <f t="shared" si="10"/>
        <v>9.948784633108633E-2</v>
      </c>
      <c r="W29" s="125"/>
      <c r="X29" s="211"/>
      <c r="Y29" s="304"/>
      <c r="Z29" s="213">
        <f>SUM(Z15:Z28)</f>
        <v>2587.4249999999997</v>
      </c>
      <c r="AA29" s="214"/>
      <c r="AB29" s="215">
        <f t="shared" si="13"/>
        <v>177.64999999999964</v>
      </c>
      <c r="AC29" s="216">
        <f t="shared" si="14"/>
        <v>7.3720575572408062E-2</v>
      </c>
      <c r="AD29" s="125"/>
      <c r="AE29" s="211"/>
      <c r="AF29" s="304"/>
      <c r="AG29" s="213">
        <f>SUM(AG15:AG28)</f>
        <v>2739.4250000000002</v>
      </c>
      <c r="AH29" s="214"/>
      <c r="AI29" s="215">
        <f t="shared" si="17"/>
        <v>152.00000000000045</v>
      </c>
      <c r="AJ29" s="216">
        <f t="shared" si="18"/>
        <v>5.8745664125530388E-2</v>
      </c>
      <c r="AK29" s="125"/>
      <c r="AL29" s="211"/>
      <c r="AM29" s="304"/>
      <c r="AN29" s="213">
        <f>SUM(AN15:AN28)</f>
        <v>2892.4749999999999</v>
      </c>
      <c r="AO29" s="214"/>
      <c r="AP29" s="215">
        <f t="shared" si="21"/>
        <v>153.04999999999973</v>
      </c>
      <c r="AQ29" s="216">
        <f t="shared" si="22"/>
        <v>5.5869388649077714E-2</v>
      </c>
      <c r="AR29" s="217"/>
    </row>
    <row r="30" spans="1:44" ht="12" customHeight="1" x14ac:dyDescent="0.2">
      <c r="A30" s="355"/>
      <c r="B30" s="208" t="s">
        <v>172</v>
      </c>
      <c r="C30" s="199" t="str">
        <f t="shared" ref="C30:C38" si="23">D$6&amp;"."&amp;B30</f>
        <v>General Service 50 to 1,499 KW.DVA Disposition Rate Rider Group 1 -2025</v>
      </c>
      <c r="D30" s="200" t="s">
        <v>315</v>
      </c>
      <c r="E30" s="139"/>
      <c r="F30" s="218">
        <f>IFERROR(VLOOKUP($C30,'Proposed Rates'!$B:$J,F$11,FALSE),0)</f>
        <v>0.35310000000000002</v>
      </c>
      <c r="G30" s="219">
        <f t="shared" ref="G30:G36" si="24">IF($D30="Monthly",1,IF($D30="per KW",$F$10,IF($D30="per kWh",$F$9,0)))</f>
        <v>250</v>
      </c>
      <c r="H30" s="204">
        <f t="shared" ref="H30:H38" si="25">G30*F30</f>
        <v>88.275000000000006</v>
      </c>
      <c r="I30" s="38"/>
      <c r="J30" s="218">
        <f>IFERROR(VLOOKUP($C30,'Proposed Rates'!$B:$J,J$11,FALSE),0)</f>
        <v>0</v>
      </c>
      <c r="K30" s="219">
        <f t="shared" ref="K30:K36" si="26">IF($D30="Monthly",1,IF($D30="per KW",$F$10,IF($D30="per kWh",$F$9,0)))</f>
        <v>250</v>
      </c>
      <c r="L30" s="204">
        <f t="shared" ref="L30:L38" si="27">K30*J30</f>
        <v>0</v>
      </c>
      <c r="M30" s="38"/>
      <c r="N30" s="205">
        <f t="shared" si="5"/>
        <v>-88.275000000000006</v>
      </c>
      <c r="O30" s="206">
        <f t="shared" si="6"/>
        <v>-1</v>
      </c>
      <c r="P30" s="37"/>
      <c r="Q30" s="218">
        <f>IFERROR(VLOOKUP($C30,'Proposed Rates'!$B:$J,Q$11,FALSE),0)</f>
        <v>0</v>
      </c>
      <c r="R30" s="219">
        <f t="shared" ref="R30:R36" si="28">IF($D30="Monthly",1,IF($D30="per KW",$F$10,IF($D30="per kWh",$F$9,0)))</f>
        <v>250</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250</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250</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250</v>
      </c>
      <c r="AN30" s="204">
        <f t="shared" ref="AN30:AN38" si="35">AM30*AL30</f>
        <v>0</v>
      </c>
      <c r="AO30" s="38"/>
      <c r="AP30" s="205">
        <f t="shared" si="21"/>
        <v>0</v>
      </c>
      <c r="AQ30" s="206" t="str">
        <f t="shared" si="22"/>
        <v/>
      </c>
      <c r="AR30" s="207"/>
    </row>
    <row r="31" spans="1:44" ht="12" customHeight="1" x14ac:dyDescent="0.2">
      <c r="A31" s="355"/>
      <c r="B31" s="208" t="s">
        <v>174</v>
      </c>
      <c r="C31" s="199" t="str">
        <f t="shared" si="23"/>
        <v>General Service 50 to 1,499 KW.DVA Disposition Rate Rider Group 1 - 2024</v>
      </c>
      <c r="D31" s="200" t="s">
        <v>315</v>
      </c>
      <c r="E31" s="139"/>
      <c r="F31" s="218">
        <f>IFERROR(VLOOKUP($C31,'Proposed Rates'!$B:$J,F$11,FALSE),0)</f>
        <v>0</v>
      </c>
      <c r="G31" s="219">
        <f t="shared" si="24"/>
        <v>250</v>
      </c>
      <c r="H31" s="204">
        <f t="shared" si="25"/>
        <v>0</v>
      </c>
      <c r="I31" s="38"/>
      <c r="J31" s="218">
        <f>IFERROR(VLOOKUP($C31,'Proposed Rates'!$B:$J,J$11,FALSE),0)</f>
        <v>0</v>
      </c>
      <c r="K31" s="219">
        <f t="shared" si="26"/>
        <v>250</v>
      </c>
      <c r="L31" s="204">
        <f t="shared" si="27"/>
        <v>0</v>
      </c>
      <c r="M31" s="38"/>
      <c r="N31" s="205">
        <f t="shared" si="5"/>
        <v>0</v>
      </c>
      <c r="O31" s="206" t="str">
        <f t="shared" si="6"/>
        <v/>
      </c>
      <c r="P31" s="37"/>
      <c r="Q31" s="218">
        <f>IFERROR(VLOOKUP($C31,'Proposed Rates'!$B:$J,Q$11,FALSE),0)</f>
        <v>0</v>
      </c>
      <c r="R31" s="219">
        <f t="shared" si="28"/>
        <v>250</v>
      </c>
      <c r="S31" s="204">
        <f t="shared" si="29"/>
        <v>0</v>
      </c>
      <c r="T31" s="38"/>
      <c r="U31" s="205">
        <f t="shared" si="9"/>
        <v>0</v>
      </c>
      <c r="V31" s="206" t="str">
        <f t="shared" si="10"/>
        <v/>
      </c>
      <c r="W31" s="37"/>
      <c r="X31" s="218">
        <f>IFERROR(VLOOKUP($C31,'Proposed Rates'!$B:$J,X$11,FALSE),0)</f>
        <v>0</v>
      </c>
      <c r="Y31" s="219">
        <f t="shared" si="30"/>
        <v>250</v>
      </c>
      <c r="Z31" s="204">
        <f t="shared" si="31"/>
        <v>0</v>
      </c>
      <c r="AA31" s="38"/>
      <c r="AB31" s="205">
        <f t="shared" si="13"/>
        <v>0</v>
      </c>
      <c r="AC31" s="206" t="str">
        <f t="shared" si="14"/>
        <v/>
      </c>
      <c r="AD31" s="37"/>
      <c r="AE31" s="218">
        <f>IFERROR(VLOOKUP($C31,'Proposed Rates'!$B:$J,AE$11,FALSE),0)</f>
        <v>0</v>
      </c>
      <c r="AF31" s="219">
        <f t="shared" si="32"/>
        <v>250</v>
      </c>
      <c r="AG31" s="204">
        <f t="shared" si="33"/>
        <v>0</v>
      </c>
      <c r="AH31" s="38"/>
      <c r="AI31" s="205">
        <f t="shared" si="17"/>
        <v>0</v>
      </c>
      <c r="AJ31" s="206" t="str">
        <f t="shared" si="18"/>
        <v/>
      </c>
      <c r="AK31" s="37"/>
      <c r="AL31" s="218">
        <f>IFERROR(VLOOKUP($C31,'Proposed Rates'!$B:$J,AL$11,FALSE),0)</f>
        <v>0</v>
      </c>
      <c r="AM31" s="219">
        <f t="shared" si="34"/>
        <v>250</v>
      </c>
      <c r="AN31" s="204">
        <f t="shared" si="35"/>
        <v>0</v>
      </c>
      <c r="AO31" s="38"/>
      <c r="AP31" s="205">
        <f t="shared" si="21"/>
        <v>0</v>
      </c>
      <c r="AQ31" s="206" t="str">
        <f t="shared" si="22"/>
        <v/>
      </c>
      <c r="AR31" s="207"/>
    </row>
    <row r="32" spans="1:44" ht="12" customHeight="1" x14ac:dyDescent="0.2">
      <c r="A32" s="355"/>
      <c r="B32" s="208" t="s">
        <v>182</v>
      </c>
      <c r="C32" s="199" t="str">
        <f t="shared" si="23"/>
        <v>General Service 50 to 1,499 KW.CBR Class B Rate Riders</v>
      </c>
      <c r="D32" s="200" t="s">
        <v>246</v>
      </c>
      <c r="E32" s="139"/>
      <c r="F32" s="218">
        <f>IFERROR(VLOOKUP($C32,'Proposed Rates'!$B:$J,F$11,FALSE),0)</f>
        <v>2.0000000000000001E-4</v>
      </c>
      <c r="G32" s="219">
        <f t="shared" si="24"/>
        <v>127750</v>
      </c>
      <c r="H32" s="204">
        <f t="shared" si="25"/>
        <v>25.55</v>
      </c>
      <c r="I32" s="289"/>
      <c r="J32" s="218">
        <f>IFERROR(VLOOKUP($C32,'Proposed Rates'!$B:$J,J$11,FALSE),0)</f>
        <v>0</v>
      </c>
      <c r="K32" s="219">
        <f t="shared" si="26"/>
        <v>127750</v>
      </c>
      <c r="L32" s="204">
        <f t="shared" si="27"/>
        <v>0</v>
      </c>
      <c r="M32" s="221"/>
      <c r="N32" s="205">
        <f t="shared" si="5"/>
        <v>-25.55</v>
      </c>
      <c r="O32" s="206">
        <f t="shared" si="6"/>
        <v>-1</v>
      </c>
      <c r="P32" s="37"/>
      <c r="Q32" s="218">
        <f>IFERROR(VLOOKUP($C32,'Proposed Rates'!$B:$J,Q$11,FALSE),0)</f>
        <v>0</v>
      </c>
      <c r="R32" s="219">
        <f t="shared" si="28"/>
        <v>127750</v>
      </c>
      <c r="S32" s="204">
        <f t="shared" si="29"/>
        <v>0</v>
      </c>
      <c r="T32" s="221"/>
      <c r="U32" s="205">
        <f t="shared" si="9"/>
        <v>0</v>
      </c>
      <c r="V32" s="206" t="str">
        <f t="shared" si="10"/>
        <v/>
      </c>
      <c r="W32" s="37"/>
      <c r="X32" s="218">
        <f>IFERROR(VLOOKUP($C32,'Proposed Rates'!$B:$J,X$11,FALSE),0)</f>
        <v>0</v>
      </c>
      <c r="Y32" s="219">
        <f t="shared" si="30"/>
        <v>127750</v>
      </c>
      <c r="Z32" s="204">
        <f t="shared" si="31"/>
        <v>0</v>
      </c>
      <c r="AA32" s="38"/>
      <c r="AB32" s="205">
        <f t="shared" si="13"/>
        <v>0</v>
      </c>
      <c r="AC32" s="206" t="str">
        <f t="shared" si="14"/>
        <v/>
      </c>
      <c r="AD32" s="37"/>
      <c r="AE32" s="218">
        <f>IFERROR(VLOOKUP($C32,'Proposed Rates'!$B:$J,AE$11,FALSE),0)</f>
        <v>0</v>
      </c>
      <c r="AF32" s="219">
        <f t="shared" si="32"/>
        <v>127750</v>
      </c>
      <c r="AG32" s="204">
        <f t="shared" si="33"/>
        <v>0</v>
      </c>
      <c r="AH32" s="38"/>
      <c r="AI32" s="205">
        <f t="shared" si="17"/>
        <v>0</v>
      </c>
      <c r="AJ32" s="206" t="str">
        <f t="shared" si="18"/>
        <v/>
      </c>
      <c r="AK32" s="37"/>
      <c r="AL32" s="218">
        <f>IFERROR(VLOOKUP($C32,'Proposed Rates'!$B:$J,AL$11,FALSE),0)</f>
        <v>0</v>
      </c>
      <c r="AM32" s="219">
        <f t="shared" si="34"/>
        <v>127750</v>
      </c>
      <c r="AN32" s="204">
        <f t="shared" si="35"/>
        <v>0</v>
      </c>
      <c r="AO32" s="221"/>
      <c r="AP32" s="205">
        <f t="shared" si="21"/>
        <v>0</v>
      </c>
      <c r="AQ32" s="206" t="str">
        <f t="shared" si="22"/>
        <v/>
      </c>
      <c r="AR32" s="207"/>
    </row>
    <row r="33" spans="1:44" ht="12" customHeight="1" x14ac:dyDescent="0.2">
      <c r="A33" s="355"/>
      <c r="B33" s="208" t="s">
        <v>187</v>
      </c>
      <c r="C33" s="199" t="str">
        <f t="shared" si="23"/>
        <v>General Service 50 to 1,499 KW.GA Rate Riders</v>
      </c>
      <c r="D33" s="200" t="s">
        <v>246</v>
      </c>
      <c r="E33" s="139"/>
      <c r="F33" s="218">
        <f>IFERROR(VLOOKUP($C33,'Proposed Rates'!$B:$J,F$11,FALSE),0)</f>
        <v>3.8999999999999998E-3</v>
      </c>
      <c r="G33" s="219">
        <f t="shared" si="24"/>
        <v>127750</v>
      </c>
      <c r="H33" s="204">
        <f t="shared" si="25"/>
        <v>498.22499999999997</v>
      </c>
      <c r="I33" s="289"/>
      <c r="J33" s="218">
        <f>IFERROR(VLOOKUP($C33,'Proposed Rates'!$B:$J,J$11,FALSE),0)</f>
        <v>0</v>
      </c>
      <c r="K33" s="219">
        <f t="shared" si="26"/>
        <v>127750</v>
      </c>
      <c r="L33" s="204">
        <f t="shared" si="27"/>
        <v>0</v>
      </c>
      <c r="M33" s="221"/>
      <c r="N33" s="205">
        <f t="shared" si="5"/>
        <v>-498.22499999999997</v>
      </c>
      <c r="O33" s="206">
        <f t="shared" si="6"/>
        <v>-1</v>
      </c>
      <c r="P33" s="37"/>
      <c r="Q33" s="218">
        <f>IFERROR(VLOOKUP($C33,'Proposed Rates'!$B:$J,Q$11,FALSE),0)</f>
        <v>0</v>
      </c>
      <c r="R33" s="219">
        <f t="shared" si="28"/>
        <v>127750</v>
      </c>
      <c r="S33" s="204">
        <f t="shared" si="29"/>
        <v>0</v>
      </c>
      <c r="T33" s="221"/>
      <c r="U33" s="205">
        <f t="shared" si="9"/>
        <v>0</v>
      </c>
      <c r="V33" s="206" t="str">
        <f t="shared" si="10"/>
        <v/>
      </c>
      <c r="W33" s="37"/>
      <c r="X33" s="218">
        <f>IFERROR(VLOOKUP($C33,'Proposed Rates'!$B:$J,X$11,FALSE),0)</f>
        <v>0</v>
      </c>
      <c r="Y33" s="219">
        <f t="shared" si="30"/>
        <v>127750</v>
      </c>
      <c r="Z33" s="204">
        <f t="shared" si="31"/>
        <v>0</v>
      </c>
      <c r="AA33" s="221"/>
      <c r="AB33" s="205">
        <f t="shared" si="13"/>
        <v>0</v>
      </c>
      <c r="AC33" s="206" t="str">
        <f t="shared" si="14"/>
        <v/>
      </c>
      <c r="AD33" s="37"/>
      <c r="AE33" s="218">
        <f>IFERROR(VLOOKUP($C33,'Proposed Rates'!$B:$J,AE$11,FALSE),0)</f>
        <v>0</v>
      </c>
      <c r="AF33" s="219">
        <f t="shared" si="32"/>
        <v>127750</v>
      </c>
      <c r="AG33" s="204">
        <f t="shared" si="33"/>
        <v>0</v>
      </c>
      <c r="AH33" s="221"/>
      <c r="AI33" s="205">
        <f t="shared" si="17"/>
        <v>0</v>
      </c>
      <c r="AJ33" s="206" t="str">
        <f t="shared" si="18"/>
        <v/>
      </c>
      <c r="AK33" s="37"/>
      <c r="AL33" s="218">
        <f>IFERROR(VLOOKUP($C33,'Proposed Rates'!$B:$J,AL$11,FALSE),0)</f>
        <v>0</v>
      </c>
      <c r="AM33" s="219">
        <f t="shared" si="34"/>
        <v>127750</v>
      </c>
      <c r="AN33" s="204">
        <f t="shared" si="35"/>
        <v>0</v>
      </c>
      <c r="AO33" s="221"/>
      <c r="AP33" s="205">
        <f t="shared" si="21"/>
        <v>0</v>
      </c>
      <c r="AQ33" s="206" t="str">
        <f t="shared" si="22"/>
        <v/>
      </c>
      <c r="AR33" s="207"/>
    </row>
    <row r="34" spans="1:44" ht="12" customHeight="1" x14ac:dyDescent="0.2">
      <c r="A34" s="355"/>
      <c r="B34" s="208" t="s">
        <v>190</v>
      </c>
      <c r="C34" s="199" t="str">
        <f t="shared" si="23"/>
        <v>General Service 50 to 1,499 KW.Total Deferral/Variance Account Rate RidersYr2</v>
      </c>
      <c r="D34" s="200" t="s">
        <v>315</v>
      </c>
      <c r="E34" s="139"/>
      <c r="F34" s="218">
        <f>IFERROR(VLOOKUP($C34,'Proposed Rates'!$B:$J,F$11,FALSE),0)</f>
        <v>-0.30499999999999999</v>
      </c>
      <c r="G34" s="219">
        <f t="shared" si="24"/>
        <v>250</v>
      </c>
      <c r="H34" s="204">
        <f t="shared" si="25"/>
        <v>-76.25</v>
      </c>
      <c r="I34" s="289"/>
      <c r="J34" s="218">
        <f>IFERROR(VLOOKUP($C34,'Proposed Rates'!$B:$J,J$11,FALSE),0)</f>
        <v>0</v>
      </c>
      <c r="K34" s="219">
        <f t="shared" si="26"/>
        <v>250</v>
      </c>
      <c r="L34" s="204">
        <f t="shared" si="27"/>
        <v>0</v>
      </c>
      <c r="M34" s="221"/>
      <c r="N34" s="205">
        <f t="shared" si="5"/>
        <v>76.25</v>
      </c>
      <c r="O34" s="206">
        <f t="shared" si="6"/>
        <v>-1</v>
      </c>
      <c r="P34" s="37"/>
      <c r="Q34" s="218">
        <f>IFERROR(VLOOKUP($C34,'Proposed Rates'!$B:$J,Q$11,FALSE),0)</f>
        <v>0</v>
      </c>
      <c r="R34" s="219">
        <f t="shared" si="28"/>
        <v>250</v>
      </c>
      <c r="S34" s="204">
        <f t="shared" si="29"/>
        <v>0</v>
      </c>
      <c r="T34" s="221"/>
      <c r="U34" s="205">
        <f t="shared" si="9"/>
        <v>0</v>
      </c>
      <c r="V34" s="206" t="str">
        <f t="shared" si="10"/>
        <v/>
      </c>
      <c r="W34" s="37"/>
      <c r="X34" s="218">
        <f>IFERROR(VLOOKUP($C34,'Proposed Rates'!$B:$J,X$11,FALSE),0)</f>
        <v>0</v>
      </c>
      <c r="Y34" s="219">
        <f t="shared" si="30"/>
        <v>250</v>
      </c>
      <c r="Z34" s="204">
        <f t="shared" si="31"/>
        <v>0</v>
      </c>
      <c r="AA34" s="221"/>
      <c r="AB34" s="205">
        <f t="shared" si="13"/>
        <v>0</v>
      </c>
      <c r="AC34" s="206" t="str">
        <f t="shared" si="14"/>
        <v/>
      </c>
      <c r="AD34" s="37"/>
      <c r="AE34" s="218">
        <f>IFERROR(VLOOKUP($C34,'Proposed Rates'!$B:$J,AE$11,FALSE),0)</f>
        <v>0</v>
      </c>
      <c r="AF34" s="219">
        <f t="shared" si="32"/>
        <v>250</v>
      </c>
      <c r="AG34" s="204">
        <f t="shared" si="33"/>
        <v>0</v>
      </c>
      <c r="AH34" s="221"/>
      <c r="AI34" s="205">
        <f t="shared" si="17"/>
        <v>0</v>
      </c>
      <c r="AJ34" s="206" t="str">
        <f t="shared" si="18"/>
        <v/>
      </c>
      <c r="AK34" s="37"/>
      <c r="AL34" s="218">
        <f>IFERROR(VLOOKUP($C34,'Proposed Rates'!$B:$J,AL$11,FALSE),0)</f>
        <v>0</v>
      </c>
      <c r="AM34" s="219">
        <f t="shared" si="34"/>
        <v>250</v>
      </c>
      <c r="AN34" s="204">
        <f t="shared" si="35"/>
        <v>0</v>
      </c>
      <c r="AO34" s="221"/>
      <c r="AP34" s="205">
        <f t="shared" si="21"/>
        <v>0</v>
      </c>
      <c r="AQ34" s="206" t="str">
        <f t="shared" si="22"/>
        <v/>
      </c>
      <c r="AR34" s="207"/>
    </row>
    <row r="35" spans="1:44" ht="12" customHeight="1" x14ac:dyDescent="0.2">
      <c r="A35" s="355"/>
      <c r="B35" s="208" t="s">
        <v>192</v>
      </c>
      <c r="C35" s="199" t="str">
        <f t="shared" si="23"/>
        <v>General Service 50 to 1,499 KW.Total Deferral/Variance Account Rate Riders</v>
      </c>
      <c r="D35" s="200" t="s">
        <v>315</v>
      </c>
      <c r="E35" s="139"/>
      <c r="F35" s="218">
        <f>IFERROR(VLOOKUP($C35,'Proposed Rates'!$B:$J,F$11,FALSE),0)</f>
        <v>0</v>
      </c>
      <c r="G35" s="219">
        <f t="shared" si="24"/>
        <v>250</v>
      </c>
      <c r="H35" s="204">
        <f t="shared" si="25"/>
        <v>0</v>
      </c>
      <c r="I35" s="38"/>
      <c r="J35" s="218">
        <f>IFERROR(VLOOKUP($C35,'Proposed Rates'!$B:$J,J$11,FALSE),0)</f>
        <v>0</v>
      </c>
      <c r="K35" s="219">
        <f t="shared" si="26"/>
        <v>250</v>
      </c>
      <c r="L35" s="204">
        <f t="shared" si="27"/>
        <v>0</v>
      </c>
      <c r="M35" s="38"/>
      <c r="N35" s="205">
        <f t="shared" si="5"/>
        <v>0</v>
      </c>
      <c r="O35" s="206" t="str">
        <f t="shared" si="6"/>
        <v/>
      </c>
      <c r="P35" s="37"/>
      <c r="Q35" s="218">
        <f>IFERROR(VLOOKUP($C35,'Proposed Rates'!$B:$J,Q$11,FALSE),0)</f>
        <v>0</v>
      </c>
      <c r="R35" s="219">
        <f t="shared" si="28"/>
        <v>250</v>
      </c>
      <c r="S35" s="204">
        <f t="shared" si="29"/>
        <v>0</v>
      </c>
      <c r="T35" s="38"/>
      <c r="U35" s="205">
        <f t="shared" si="9"/>
        <v>0</v>
      </c>
      <c r="V35" s="206" t="str">
        <f t="shared" si="10"/>
        <v/>
      </c>
      <c r="W35" s="37"/>
      <c r="X35" s="218">
        <f>IFERROR(VLOOKUP($C35,'Proposed Rates'!$B:$J,X$11,FALSE),0)</f>
        <v>0</v>
      </c>
      <c r="Y35" s="219">
        <f t="shared" si="30"/>
        <v>250</v>
      </c>
      <c r="Z35" s="204">
        <f t="shared" si="31"/>
        <v>0</v>
      </c>
      <c r="AA35" s="38"/>
      <c r="AB35" s="205"/>
      <c r="AC35" s="206"/>
      <c r="AD35" s="37"/>
      <c r="AE35" s="218">
        <f>IFERROR(VLOOKUP($C35,'Proposed Rates'!$B:$J,AE$11,FALSE),0)</f>
        <v>0</v>
      </c>
      <c r="AF35" s="219">
        <f t="shared" si="32"/>
        <v>250</v>
      </c>
      <c r="AG35" s="204">
        <f t="shared" si="33"/>
        <v>0</v>
      </c>
      <c r="AH35" s="38"/>
      <c r="AI35" s="205">
        <f t="shared" si="17"/>
        <v>0</v>
      </c>
      <c r="AJ35" s="206" t="str">
        <f t="shared" si="18"/>
        <v/>
      </c>
      <c r="AK35" s="37"/>
      <c r="AL35" s="218">
        <f>IFERROR(VLOOKUP($C35,'Proposed Rates'!$B:$J,AL$11,FALSE),0)</f>
        <v>0</v>
      </c>
      <c r="AM35" s="219">
        <f t="shared" si="34"/>
        <v>250</v>
      </c>
      <c r="AN35" s="204">
        <f t="shared" si="35"/>
        <v>0</v>
      </c>
      <c r="AO35" s="38"/>
      <c r="AP35" s="205">
        <f t="shared" si="21"/>
        <v>0</v>
      </c>
      <c r="AQ35" s="206" t="str">
        <f t="shared" si="22"/>
        <v/>
      </c>
      <c r="AR35" s="207"/>
    </row>
    <row r="36" spans="1:44" ht="12" customHeight="1" x14ac:dyDescent="0.2">
      <c r="A36" s="355"/>
      <c r="B36" s="139" t="s">
        <v>207</v>
      </c>
      <c r="C36" s="199" t="str">
        <f t="shared" si="23"/>
        <v>General Service 50 to 1,499 KW.Low Voltage Service Charge</v>
      </c>
      <c r="D36" s="200" t="s">
        <v>315</v>
      </c>
      <c r="E36" s="139"/>
      <c r="F36" s="218">
        <f>IFERROR(VLOOKUP($C36,'Proposed Rates'!$B:$J,F$11,FALSE),0)</f>
        <v>2.0629999999999999E-2</v>
      </c>
      <c r="G36" s="219">
        <f t="shared" si="24"/>
        <v>250</v>
      </c>
      <c r="H36" s="204">
        <f t="shared" si="25"/>
        <v>5.1574999999999998</v>
      </c>
      <c r="I36" s="38"/>
      <c r="J36" s="218">
        <f>IFERROR(VLOOKUP($C36,'Proposed Rates'!$B:$J,J$11,FALSE),0)</f>
        <v>2.4559999999999998E-2</v>
      </c>
      <c r="K36" s="219">
        <f t="shared" si="26"/>
        <v>250</v>
      </c>
      <c r="L36" s="204">
        <f t="shared" si="27"/>
        <v>6.14</v>
      </c>
      <c r="M36" s="38"/>
      <c r="N36" s="205">
        <f t="shared" si="5"/>
        <v>0.98249999999999993</v>
      </c>
      <c r="O36" s="206">
        <f t="shared" si="6"/>
        <v>0.19049927290353852</v>
      </c>
      <c r="P36" s="37"/>
      <c r="Q36" s="218">
        <f>IFERROR(VLOOKUP($C36,'Proposed Rates'!$B:$J,Q$11,FALSE),0)</f>
        <v>2.52E-2</v>
      </c>
      <c r="R36" s="219">
        <f t="shared" si="28"/>
        <v>250</v>
      </c>
      <c r="S36" s="204">
        <f t="shared" si="29"/>
        <v>6.3</v>
      </c>
      <c r="T36" s="38"/>
      <c r="U36" s="205">
        <f t="shared" si="9"/>
        <v>0.16000000000000014</v>
      </c>
      <c r="V36" s="206">
        <f t="shared" si="10"/>
        <v>2.605863192182413E-2</v>
      </c>
      <c r="W36" s="37"/>
      <c r="X36" s="218">
        <f>IFERROR(VLOOKUP($C36,'Proposed Rates'!$B:$J,X$11,FALSE),0)</f>
        <v>2.5530000000000001E-2</v>
      </c>
      <c r="Y36" s="219">
        <f t="shared" si="30"/>
        <v>250</v>
      </c>
      <c r="Z36" s="204">
        <f t="shared" si="31"/>
        <v>6.3825000000000003</v>
      </c>
      <c r="AA36" s="38"/>
      <c r="AB36" s="205">
        <f t="shared" ref="AB36:AB46" si="36">Z36-S36</f>
        <v>8.2500000000000462E-2</v>
      </c>
      <c r="AC36" s="206">
        <f t="shared" ref="AC36:AC46" si="37">IF((S36)=0,"",(AB36/S36))</f>
        <v>1.3095238095238168E-2</v>
      </c>
      <c r="AD36" s="37"/>
      <c r="AE36" s="218">
        <f>IFERROR(VLOOKUP($C36,'Proposed Rates'!$B:$J,AE$11,FALSE),0)</f>
        <v>2.5950000000000001E-2</v>
      </c>
      <c r="AF36" s="219">
        <f t="shared" si="32"/>
        <v>250</v>
      </c>
      <c r="AG36" s="204">
        <f t="shared" si="33"/>
        <v>6.4874999999999998</v>
      </c>
      <c r="AH36" s="38"/>
      <c r="AI36" s="205">
        <f t="shared" si="17"/>
        <v>0.10499999999999954</v>
      </c>
      <c r="AJ36" s="206">
        <f t="shared" si="18"/>
        <v>1.6451233842538118E-2</v>
      </c>
      <c r="AK36" s="37"/>
      <c r="AL36" s="218">
        <f>IFERROR(VLOOKUP($C36,'Proposed Rates'!$B:$J,AL$11,FALSE),0)</f>
        <v>2.64E-2</v>
      </c>
      <c r="AM36" s="219">
        <f t="shared" si="34"/>
        <v>250</v>
      </c>
      <c r="AN36" s="204">
        <f t="shared" si="35"/>
        <v>6.6</v>
      </c>
      <c r="AO36" s="38"/>
      <c r="AP36" s="205">
        <f t="shared" si="21"/>
        <v>0.11249999999999982</v>
      </c>
      <c r="AQ36" s="206">
        <f t="shared" si="22"/>
        <v>1.734104046242772E-2</v>
      </c>
      <c r="AR36" s="207"/>
    </row>
    <row r="37" spans="1:44" ht="12" customHeight="1" x14ac:dyDescent="0.2">
      <c r="A37" s="355"/>
      <c r="B37" s="139" t="s">
        <v>250</v>
      </c>
      <c r="C37" s="199" t="str">
        <f t="shared" si="23"/>
        <v>General Service 50 to 1,499 KW.Line Losses on Cost of Power</v>
      </c>
      <c r="D37" s="200" t="s">
        <v>246</v>
      </c>
      <c r="E37" s="139"/>
      <c r="F37" s="234"/>
      <c r="G37" s="225">
        <f>$F$9*(1+F$65)-$F$9</f>
        <v>4317.9500000000116</v>
      </c>
      <c r="H37" s="204">
        <f t="shared" si="25"/>
        <v>0</v>
      </c>
      <c r="I37" s="38"/>
      <c r="J37" s="234"/>
      <c r="K37" s="225">
        <f>$F$9*(1+J$65)-$F$9</f>
        <v>4241.2999999999884</v>
      </c>
      <c r="L37" s="204">
        <f t="shared" si="27"/>
        <v>0</v>
      </c>
      <c r="M37" s="38"/>
      <c r="N37" s="205">
        <f t="shared" si="5"/>
        <v>0</v>
      </c>
      <c r="O37" s="206" t="str">
        <f t="shared" si="6"/>
        <v/>
      </c>
      <c r="P37" s="37"/>
      <c r="Q37" s="234"/>
      <c r="R37" s="225">
        <f>$F$9*(1+Q$65)-$F$9</f>
        <v>4241.2999999999884</v>
      </c>
      <c r="S37" s="204">
        <f t="shared" si="29"/>
        <v>0</v>
      </c>
      <c r="T37" s="38"/>
      <c r="U37" s="205">
        <f t="shared" si="9"/>
        <v>0</v>
      </c>
      <c r="V37" s="206" t="str">
        <f t="shared" si="10"/>
        <v/>
      </c>
      <c r="W37" s="37"/>
      <c r="X37" s="234"/>
      <c r="Y37" s="225">
        <f>$F$9*(1+X$65)-$F$9</f>
        <v>4241.2999999999884</v>
      </c>
      <c r="Z37" s="204">
        <f t="shared" si="31"/>
        <v>0</v>
      </c>
      <c r="AA37" s="38"/>
      <c r="AB37" s="205">
        <f t="shared" si="36"/>
        <v>0</v>
      </c>
      <c r="AC37" s="206" t="str">
        <f t="shared" si="37"/>
        <v/>
      </c>
      <c r="AD37" s="37"/>
      <c r="AE37" s="234"/>
      <c r="AF37" s="225">
        <f>$F$9*(1+AE$65)-$F$9</f>
        <v>4241.2999999999884</v>
      </c>
      <c r="AG37" s="204">
        <f t="shared" si="33"/>
        <v>0</v>
      </c>
      <c r="AH37" s="38"/>
      <c r="AI37" s="205">
        <f t="shared" si="17"/>
        <v>0</v>
      </c>
      <c r="AJ37" s="206" t="str">
        <f t="shared" si="18"/>
        <v/>
      </c>
      <c r="AK37" s="37"/>
      <c r="AL37" s="234"/>
      <c r="AM37" s="225">
        <f>$F$9*(1+AL$65)-$F$9</f>
        <v>4241.2999999999884</v>
      </c>
      <c r="AN37" s="204">
        <f t="shared" si="35"/>
        <v>0</v>
      </c>
      <c r="AO37" s="38"/>
      <c r="AP37" s="205">
        <f t="shared" si="21"/>
        <v>0</v>
      </c>
      <c r="AQ37" s="206" t="str">
        <f t="shared" si="22"/>
        <v/>
      </c>
      <c r="AR37" s="207"/>
    </row>
    <row r="38" spans="1:44" ht="12" customHeight="1" x14ac:dyDescent="0.2">
      <c r="A38" s="355"/>
      <c r="B38" s="139" t="s">
        <v>209</v>
      </c>
      <c r="C38" s="199" t="str">
        <f t="shared" si="23"/>
        <v>General Service 50 to 1,499 KW.Smart Meter Entity Charge</v>
      </c>
      <c r="D38" s="200" t="s">
        <v>244</v>
      </c>
      <c r="E38" s="139"/>
      <c r="F38" s="218">
        <f>IFERROR(VLOOKUP($C38,'Proposed Rates'!$B:$J,F$11,FALSE),0)</f>
        <v>0</v>
      </c>
      <c r="G38" s="219">
        <f>IF($D38="Monthly",1,IF($D38="per KW",$F$10,IF($D38="per kWh",$F$9,0)))</f>
        <v>1</v>
      </c>
      <c r="H38" s="204">
        <f t="shared" si="25"/>
        <v>0</v>
      </c>
      <c r="I38" s="38"/>
      <c r="J38" s="218">
        <f>IFERROR(VLOOKUP($C38,'Proposed Rates'!$B:$J,J$11,FALSE),0)</f>
        <v>0</v>
      </c>
      <c r="K38" s="219">
        <f>IF($D38="Monthly",1,IF($D38="per KW",$F$10,IF($D38="per kWh",$F$9,0)))</f>
        <v>1</v>
      </c>
      <c r="L38" s="204">
        <f t="shared" si="27"/>
        <v>0</v>
      </c>
      <c r="M38" s="38"/>
      <c r="N38" s="205">
        <f t="shared" si="5"/>
        <v>0</v>
      </c>
      <c r="O38" s="206" t="str">
        <f t="shared" si="6"/>
        <v/>
      </c>
      <c r="P38" s="37"/>
      <c r="Q38" s="218">
        <f>IFERROR(VLOOKUP($C38,'Proposed Rates'!$B:$J,Q$11,FALSE),0)</f>
        <v>0</v>
      </c>
      <c r="R38" s="219">
        <f>IF($D38="Monthly",1,IF($D38="per KW",$F$10,IF($D38="per kWh",$F$9,0)))</f>
        <v>1</v>
      </c>
      <c r="S38" s="204">
        <f t="shared" si="29"/>
        <v>0</v>
      </c>
      <c r="T38" s="38"/>
      <c r="U38" s="205">
        <f t="shared" si="9"/>
        <v>0</v>
      </c>
      <c r="V38" s="206" t="str">
        <f t="shared" si="10"/>
        <v/>
      </c>
      <c r="W38" s="37"/>
      <c r="X38" s="218">
        <f>IFERROR(VLOOKUP($C38,'Proposed Rates'!$B:$J,X$11,FALSE),0)</f>
        <v>0</v>
      </c>
      <c r="Y38" s="219">
        <f>IF($D38="Monthly",1,IF($D38="per KW",$F$10,IF($D38="per kWh",$F$9,0)))</f>
        <v>1</v>
      </c>
      <c r="Z38" s="204">
        <f t="shared" si="31"/>
        <v>0</v>
      </c>
      <c r="AA38" s="38"/>
      <c r="AB38" s="205">
        <f t="shared" si="36"/>
        <v>0</v>
      </c>
      <c r="AC38" s="206" t="str">
        <f t="shared" si="37"/>
        <v/>
      </c>
      <c r="AD38" s="37"/>
      <c r="AE38" s="218">
        <f>IFERROR(VLOOKUP($C38,'Proposed Rates'!$B:$J,AE$11,FALSE),0)</f>
        <v>0</v>
      </c>
      <c r="AF38" s="219">
        <f>IF($D38="Monthly",1,IF($D38="per KW",$F$10,IF($D38="per kWh",$F$9,0)))</f>
        <v>1</v>
      </c>
      <c r="AG38" s="204">
        <f t="shared" si="33"/>
        <v>0</v>
      </c>
      <c r="AH38" s="38"/>
      <c r="AI38" s="205">
        <f t="shared" si="17"/>
        <v>0</v>
      </c>
      <c r="AJ38" s="206" t="str">
        <f t="shared" si="18"/>
        <v/>
      </c>
      <c r="AK38" s="37"/>
      <c r="AL38" s="218">
        <f>IFERROR(VLOOKUP($C38,'Proposed Rates'!$B:$J,AL$11,FALSE),0)</f>
        <v>0</v>
      </c>
      <c r="AM38" s="219">
        <f>IF($D38="Monthly",1,IF($D38="per KW",$F$10,IF($D38="per kWh",$F$9,0)))</f>
        <v>1</v>
      </c>
      <c r="AN38" s="204">
        <f t="shared" si="35"/>
        <v>0</v>
      </c>
      <c r="AO38" s="38"/>
      <c r="AP38" s="205">
        <f t="shared" si="21"/>
        <v>0</v>
      </c>
      <c r="AQ38" s="206" t="str">
        <f t="shared" si="22"/>
        <v/>
      </c>
      <c r="AR38" s="207"/>
    </row>
    <row r="39" spans="1:44" ht="12" customHeight="1" x14ac:dyDescent="0.2">
      <c r="A39" s="355"/>
      <c r="B39" s="209" t="s">
        <v>251</v>
      </c>
      <c r="C39" s="226"/>
      <c r="D39" s="226"/>
      <c r="E39" s="226"/>
      <c r="F39" s="227"/>
      <c r="G39" s="305"/>
      <c r="H39" s="213">
        <f>SUM(H30:H38)+H29</f>
        <v>2317.8575000000001</v>
      </c>
      <c r="I39" s="229"/>
      <c r="J39" s="227"/>
      <c r="K39" s="305"/>
      <c r="L39" s="213">
        <f>SUM(L30:L38)+L29</f>
        <v>2197.8649999999998</v>
      </c>
      <c r="M39" s="229"/>
      <c r="N39" s="215">
        <f t="shared" si="5"/>
        <v>-119.99250000000029</v>
      </c>
      <c r="O39" s="216">
        <f t="shared" si="6"/>
        <v>-5.1768713132709962E-2</v>
      </c>
      <c r="P39" s="37"/>
      <c r="Q39" s="227"/>
      <c r="R39" s="305"/>
      <c r="S39" s="213">
        <f>SUM(S30:S38)+S29</f>
        <v>2416.0750000000003</v>
      </c>
      <c r="T39" s="229"/>
      <c r="U39" s="215">
        <f t="shared" si="9"/>
        <v>218.21000000000049</v>
      </c>
      <c r="V39" s="216">
        <f t="shared" si="10"/>
        <v>9.9282712996476355E-2</v>
      </c>
      <c r="W39" s="37"/>
      <c r="X39" s="227"/>
      <c r="Y39" s="305"/>
      <c r="Z39" s="213">
        <f>SUM(Z30:Z38)+Z29</f>
        <v>2593.8074999999999</v>
      </c>
      <c r="AA39" s="229"/>
      <c r="AB39" s="215">
        <f t="shared" si="36"/>
        <v>177.73249999999962</v>
      </c>
      <c r="AC39" s="216">
        <f t="shared" si="37"/>
        <v>7.3562492886189212E-2</v>
      </c>
      <c r="AD39" s="37"/>
      <c r="AE39" s="227"/>
      <c r="AF39" s="305"/>
      <c r="AG39" s="213">
        <f>SUM(AG30:AG38)+AG29</f>
        <v>2745.9125000000004</v>
      </c>
      <c r="AH39" s="229"/>
      <c r="AI39" s="215">
        <f t="shared" si="17"/>
        <v>152.10500000000047</v>
      </c>
      <c r="AJ39" s="216">
        <f t="shared" si="18"/>
        <v>5.8641591559898135E-2</v>
      </c>
      <c r="AK39" s="37"/>
      <c r="AL39" s="227"/>
      <c r="AM39" s="305"/>
      <c r="AN39" s="213">
        <f>SUM(AN30:AN38)+AN29</f>
        <v>2899.0749999999998</v>
      </c>
      <c r="AO39" s="229"/>
      <c r="AP39" s="215">
        <f t="shared" si="21"/>
        <v>153.16249999999945</v>
      </c>
      <c r="AQ39" s="216">
        <f t="shared" si="22"/>
        <v>5.5778361473644712E-2</v>
      </c>
      <c r="AR39" s="217"/>
    </row>
    <row r="40" spans="1:44" ht="12" customHeight="1" x14ac:dyDescent="0.2">
      <c r="A40" s="355"/>
      <c r="B40" s="38" t="s">
        <v>193</v>
      </c>
      <c r="C40" s="199" t="str">
        <f t="shared" ref="C40:C41" si="38">D$6&amp;"."&amp;B40</f>
        <v>General Service 50 to 1,499 KW.RTSR - Network</v>
      </c>
      <c r="D40" s="230" t="s">
        <v>315</v>
      </c>
      <c r="E40" s="38"/>
      <c r="F40" s="218">
        <f>IFERROR(VLOOKUP($C40,'Proposed Rates'!$B:$J,F$11,FALSE),0)</f>
        <v>4.8479999999999999</v>
      </c>
      <c r="G40" s="219">
        <f t="shared" ref="G40:G41" si="39">IF($D40="Monthly",1,IF($D40="per KW",$F$10,IF($D40="per kWh",$F$9,0)))</f>
        <v>250</v>
      </c>
      <c r="H40" s="204">
        <f t="shared" ref="H40:H41" si="40">G40*F40</f>
        <v>1212</v>
      </c>
      <c r="I40" s="38"/>
      <c r="J40" s="218">
        <f>IFERROR(VLOOKUP($C40,'Proposed Rates'!$B:$J,J$11,FALSE),0)</f>
        <v>5.1058000000000003</v>
      </c>
      <c r="K40" s="219">
        <f t="shared" ref="K40:K41" si="41">IF($D40="Monthly",1,IF($D40="per KW",$F$10,IF($D40="per kWh",$F$9,0)))</f>
        <v>250</v>
      </c>
      <c r="L40" s="204">
        <f t="shared" ref="L40:L41" si="42">K40*J40</f>
        <v>1276.45</v>
      </c>
      <c r="M40" s="38"/>
      <c r="N40" s="205">
        <f t="shared" si="5"/>
        <v>64.450000000000045</v>
      </c>
      <c r="O40" s="206">
        <f t="shared" si="6"/>
        <v>5.3176567656765712E-2</v>
      </c>
      <c r="P40" s="37"/>
      <c r="Q40" s="218">
        <f>IFERROR(VLOOKUP($C40,'Proposed Rates'!$B:$J,Q$11,FALSE),0)</f>
        <v>5.1058000000000003</v>
      </c>
      <c r="R40" s="219">
        <f t="shared" ref="R40:R41" si="43">IF($D40="Monthly",1,IF($D40="per KW",$F$10,IF($D40="per kWh",$F$9,0)))</f>
        <v>250</v>
      </c>
      <c r="S40" s="204">
        <f t="shared" ref="S40:S41" si="44">R40*Q40</f>
        <v>1276.45</v>
      </c>
      <c r="T40" s="38"/>
      <c r="U40" s="205">
        <f t="shared" si="9"/>
        <v>0</v>
      </c>
      <c r="V40" s="206">
        <f t="shared" si="10"/>
        <v>0</v>
      </c>
      <c r="W40" s="37"/>
      <c r="X40" s="218">
        <f>IFERROR(VLOOKUP($C40,'Proposed Rates'!$B:$J,X$11,FALSE),0)</f>
        <v>5.1058000000000003</v>
      </c>
      <c r="Y40" s="219">
        <f t="shared" ref="Y40:Y41" si="45">IF($D40="Monthly",1,IF($D40="per KW",$F$10,IF($D40="per kWh",$F$9,0)))</f>
        <v>250</v>
      </c>
      <c r="Z40" s="204">
        <f t="shared" ref="Z40:Z41" si="46">Y40*X40</f>
        <v>1276.45</v>
      </c>
      <c r="AA40" s="38"/>
      <c r="AB40" s="205">
        <f t="shared" si="36"/>
        <v>0</v>
      </c>
      <c r="AC40" s="206">
        <f t="shared" si="37"/>
        <v>0</v>
      </c>
      <c r="AD40" s="37"/>
      <c r="AE40" s="218">
        <f>IFERROR(VLOOKUP($C40,'Proposed Rates'!$B:$J,AE$11,FALSE),0)</f>
        <v>5.1058000000000003</v>
      </c>
      <c r="AF40" s="219">
        <f t="shared" ref="AF40:AF41" si="47">IF($D40="Monthly",1,IF($D40="per KW",$F$10,IF($D40="per kWh",$F$9,0)))</f>
        <v>250</v>
      </c>
      <c r="AG40" s="204">
        <f t="shared" ref="AG40:AG41" si="48">AF40*AE40</f>
        <v>1276.45</v>
      </c>
      <c r="AH40" s="38"/>
      <c r="AI40" s="205">
        <f t="shared" si="17"/>
        <v>0</v>
      </c>
      <c r="AJ40" s="206">
        <f t="shared" si="18"/>
        <v>0</v>
      </c>
      <c r="AK40" s="37"/>
      <c r="AL40" s="218">
        <f>IFERROR(VLOOKUP($C40,'Proposed Rates'!$B:$J,AL$11,FALSE),0)</f>
        <v>5.1058000000000003</v>
      </c>
      <c r="AM40" s="219">
        <f t="shared" ref="AM40:AM41" si="49">IF($D40="Monthly",1,IF($D40="per KW",$F$10,IF($D40="per kWh",$F$9,0)))</f>
        <v>250</v>
      </c>
      <c r="AN40" s="204">
        <f t="shared" ref="AN40:AN41" si="50">AM40*AL40</f>
        <v>1276.45</v>
      </c>
      <c r="AO40" s="38"/>
      <c r="AP40" s="205">
        <f t="shared" si="21"/>
        <v>0</v>
      </c>
      <c r="AQ40" s="206">
        <f t="shared" si="22"/>
        <v>0</v>
      </c>
      <c r="AR40" s="207"/>
    </row>
    <row r="41" spans="1:44" ht="12" customHeight="1" x14ac:dyDescent="0.2">
      <c r="A41" s="355"/>
      <c r="B41" s="38" t="s">
        <v>194</v>
      </c>
      <c r="C41" s="199" t="str">
        <f t="shared" si="38"/>
        <v>General Service 50 to 1,499 KW.RTSR - Line and Transformation Connection</v>
      </c>
      <c r="D41" s="230" t="s">
        <v>315</v>
      </c>
      <c r="E41" s="38"/>
      <c r="F41" s="218">
        <f>IFERROR(VLOOKUP($C41,'Proposed Rates'!$B:$J,F$11,FALSE),0)</f>
        <v>2.8187000000000002</v>
      </c>
      <c r="G41" s="219">
        <f t="shared" si="39"/>
        <v>250</v>
      </c>
      <c r="H41" s="204">
        <f t="shared" si="40"/>
        <v>704.67500000000007</v>
      </c>
      <c r="I41" s="38"/>
      <c r="J41" s="218">
        <f>IFERROR(VLOOKUP($C41,'Proposed Rates'!$B:$J,J$11,FALSE),0)</f>
        <v>2.915</v>
      </c>
      <c r="K41" s="219">
        <f t="shared" si="41"/>
        <v>250</v>
      </c>
      <c r="L41" s="204">
        <f t="shared" si="42"/>
        <v>728.75</v>
      </c>
      <c r="M41" s="38"/>
      <c r="N41" s="205">
        <f t="shared" si="5"/>
        <v>24.074999999999932</v>
      </c>
      <c r="O41" s="206">
        <f t="shared" si="6"/>
        <v>3.41646858480859E-2</v>
      </c>
      <c r="P41" s="37"/>
      <c r="Q41" s="218">
        <f>IFERROR(VLOOKUP($C41,'Proposed Rates'!$B:$J,Q$11,FALSE),0)</f>
        <v>2.915</v>
      </c>
      <c r="R41" s="219">
        <f t="shared" si="43"/>
        <v>250</v>
      </c>
      <c r="S41" s="204">
        <f t="shared" si="44"/>
        <v>728.75</v>
      </c>
      <c r="T41" s="38"/>
      <c r="U41" s="205">
        <f t="shared" si="9"/>
        <v>0</v>
      </c>
      <c r="V41" s="206">
        <f t="shared" si="10"/>
        <v>0</v>
      </c>
      <c r="W41" s="37"/>
      <c r="X41" s="218">
        <f>IFERROR(VLOOKUP($C41,'Proposed Rates'!$B:$J,X$11,FALSE),0)</f>
        <v>2.915</v>
      </c>
      <c r="Y41" s="219">
        <f t="shared" si="45"/>
        <v>250</v>
      </c>
      <c r="Z41" s="204">
        <f t="shared" si="46"/>
        <v>728.75</v>
      </c>
      <c r="AA41" s="38"/>
      <c r="AB41" s="205">
        <f t="shared" si="36"/>
        <v>0</v>
      </c>
      <c r="AC41" s="206">
        <f t="shared" si="37"/>
        <v>0</v>
      </c>
      <c r="AD41" s="37"/>
      <c r="AE41" s="218">
        <f>IFERROR(VLOOKUP($C41,'Proposed Rates'!$B:$J,AE$11,FALSE),0)</f>
        <v>2.915</v>
      </c>
      <c r="AF41" s="219">
        <f t="shared" si="47"/>
        <v>250</v>
      </c>
      <c r="AG41" s="204">
        <f t="shared" si="48"/>
        <v>728.75</v>
      </c>
      <c r="AH41" s="38"/>
      <c r="AI41" s="205">
        <f t="shared" si="17"/>
        <v>0</v>
      </c>
      <c r="AJ41" s="206">
        <f t="shared" si="18"/>
        <v>0</v>
      </c>
      <c r="AK41" s="37"/>
      <c r="AL41" s="218">
        <f>IFERROR(VLOOKUP($C41,'Proposed Rates'!$B:$J,AL$11,FALSE),0)</f>
        <v>2.915</v>
      </c>
      <c r="AM41" s="219">
        <f t="shared" si="49"/>
        <v>250</v>
      </c>
      <c r="AN41" s="204">
        <f t="shared" si="50"/>
        <v>728.75</v>
      </c>
      <c r="AO41" s="38"/>
      <c r="AP41" s="205">
        <f t="shared" si="21"/>
        <v>0</v>
      </c>
      <c r="AQ41" s="206">
        <f t="shared" si="22"/>
        <v>0</v>
      </c>
      <c r="AR41" s="207"/>
    </row>
    <row r="42" spans="1:44" ht="12" customHeight="1" x14ac:dyDescent="0.2">
      <c r="A42" s="355"/>
      <c r="B42" s="209" t="s">
        <v>252</v>
      </c>
      <c r="C42" s="231"/>
      <c r="D42" s="231"/>
      <c r="E42" s="231"/>
      <c r="F42" s="232"/>
      <c r="G42" s="305"/>
      <c r="H42" s="213">
        <f>SUM(H39:H41)</f>
        <v>4234.5325000000003</v>
      </c>
      <c r="I42" s="214"/>
      <c r="J42" s="232"/>
      <c r="K42" s="305"/>
      <c r="L42" s="213">
        <f>SUM(L39:L41)</f>
        <v>4203.0649999999996</v>
      </c>
      <c r="M42" s="214"/>
      <c r="N42" s="215">
        <f t="shared" si="5"/>
        <v>-31.467500000000655</v>
      </c>
      <c r="O42" s="216">
        <f t="shared" si="6"/>
        <v>-7.4311627080440763E-3</v>
      </c>
      <c r="P42" s="37"/>
      <c r="Q42" s="232"/>
      <c r="R42" s="305"/>
      <c r="S42" s="213">
        <f>SUM(S39:S41)</f>
        <v>4421.2750000000005</v>
      </c>
      <c r="T42" s="214"/>
      <c r="U42" s="215">
        <f t="shared" si="9"/>
        <v>218.21000000000095</v>
      </c>
      <c r="V42" s="216">
        <f t="shared" si="10"/>
        <v>5.1916874947211374E-2</v>
      </c>
      <c r="W42" s="37"/>
      <c r="X42" s="232"/>
      <c r="Y42" s="305"/>
      <c r="Z42" s="213">
        <f>SUM(Z39:Z41)</f>
        <v>4599.0074999999997</v>
      </c>
      <c r="AA42" s="214"/>
      <c r="AB42" s="215">
        <f t="shared" si="36"/>
        <v>177.73249999999916</v>
      </c>
      <c r="AC42" s="216">
        <f t="shared" si="37"/>
        <v>4.0199376876579526E-2</v>
      </c>
      <c r="AD42" s="37"/>
      <c r="AE42" s="232"/>
      <c r="AF42" s="305"/>
      <c r="AG42" s="213">
        <f>SUM(AG39:AG41)</f>
        <v>4751.1125000000002</v>
      </c>
      <c r="AH42" s="214"/>
      <c r="AI42" s="215">
        <f t="shared" si="17"/>
        <v>152.10500000000047</v>
      </c>
      <c r="AJ42" s="216">
        <f t="shared" si="18"/>
        <v>3.3073440302065278E-2</v>
      </c>
      <c r="AK42" s="37"/>
      <c r="AL42" s="232"/>
      <c r="AM42" s="305"/>
      <c r="AN42" s="213">
        <f>SUM(AN39:AN41)</f>
        <v>4904.2749999999996</v>
      </c>
      <c r="AO42" s="214"/>
      <c r="AP42" s="215">
        <f t="shared" si="21"/>
        <v>153.16249999999945</v>
      </c>
      <c r="AQ42" s="216">
        <f t="shared" si="22"/>
        <v>3.2237186553675468E-2</v>
      </c>
      <c r="AR42" s="217"/>
    </row>
    <row r="43" spans="1:44" ht="12" customHeight="1" x14ac:dyDescent="0.2">
      <c r="A43" s="355"/>
      <c r="B43" s="139" t="s">
        <v>195</v>
      </c>
      <c r="C43" s="199" t="str">
        <f t="shared" ref="C43:C45" si="51">D$6&amp;"."&amp;B43</f>
        <v>General Service 50 to 1,499 KW.Wholesale Market Service Charge (WMSC)</v>
      </c>
      <c r="D43" s="200" t="s">
        <v>246</v>
      </c>
      <c r="E43" s="139"/>
      <c r="F43" s="218">
        <f>IFERROR(VLOOKUP($C43,'Proposed Rates'!$B:$J,F$11,FALSE),0)</f>
        <v>4.4999999999999997E-3</v>
      </c>
      <c r="G43" s="225">
        <f t="shared" ref="G43:G44" si="52">$F$9+G$37</f>
        <v>132067.95000000001</v>
      </c>
      <c r="H43" s="204">
        <f t="shared" ref="H43:H46" si="53">G43*F43</f>
        <v>594.30577500000004</v>
      </c>
      <c r="I43" s="38"/>
      <c r="J43" s="218">
        <f>IFERROR(VLOOKUP($C43,'Proposed Rates'!$B:$J,J$11,FALSE),0)</f>
        <v>4.4999999999999997E-3</v>
      </c>
      <c r="K43" s="225">
        <f t="shared" ref="K43:K44" si="54">$F$9+K$37</f>
        <v>131991.29999999999</v>
      </c>
      <c r="L43" s="204">
        <f t="shared" ref="L43:L46" si="55">K43*J43</f>
        <v>593.96084999999994</v>
      </c>
      <c r="M43" s="38"/>
      <c r="N43" s="205">
        <f t="shared" si="5"/>
        <v>-0.34492500000010295</v>
      </c>
      <c r="O43" s="206">
        <f t="shared" si="6"/>
        <v>-5.8038305281503096E-4</v>
      </c>
      <c r="P43" s="37"/>
      <c r="Q43" s="218">
        <f>IFERROR(VLOOKUP($C43,'Proposed Rates'!$B:$J,Q$11,FALSE),0)</f>
        <v>4.4999999999999997E-3</v>
      </c>
      <c r="R43" s="225">
        <f t="shared" ref="R43:R44" si="56">$F$9+R$37</f>
        <v>131991.29999999999</v>
      </c>
      <c r="S43" s="204">
        <f t="shared" ref="S43:S46" si="57">R43*Q43</f>
        <v>593.96084999999994</v>
      </c>
      <c r="T43" s="38"/>
      <c r="U43" s="205">
        <f t="shared" si="9"/>
        <v>0</v>
      </c>
      <c r="V43" s="206">
        <f t="shared" si="10"/>
        <v>0</v>
      </c>
      <c r="W43" s="37"/>
      <c r="X43" s="218">
        <f>IFERROR(VLOOKUP($C43,'Proposed Rates'!$B:$J,X$11,FALSE),0)</f>
        <v>4.4999999999999997E-3</v>
      </c>
      <c r="Y43" s="225">
        <f t="shared" ref="Y43:Y44" si="58">$F$9+Y$37</f>
        <v>131991.29999999999</v>
      </c>
      <c r="Z43" s="204">
        <f t="shared" ref="Z43:Z46" si="59">Y43*X43</f>
        <v>593.96084999999994</v>
      </c>
      <c r="AA43" s="38"/>
      <c r="AB43" s="205">
        <f t="shared" si="36"/>
        <v>0</v>
      </c>
      <c r="AC43" s="206">
        <f t="shared" si="37"/>
        <v>0</v>
      </c>
      <c r="AD43" s="37"/>
      <c r="AE43" s="218">
        <f>IFERROR(VLOOKUP($C43,'Proposed Rates'!$B:$J,AE$11,FALSE),0)</f>
        <v>4.4999999999999997E-3</v>
      </c>
      <c r="AF43" s="225">
        <f t="shared" ref="AF43:AF44" si="60">$F$9+AF$37</f>
        <v>131991.29999999999</v>
      </c>
      <c r="AG43" s="204">
        <f t="shared" ref="AG43:AG46" si="61">AF43*AE43</f>
        <v>593.96084999999994</v>
      </c>
      <c r="AH43" s="38"/>
      <c r="AI43" s="205">
        <f t="shared" si="17"/>
        <v>0</v>
      </c>
      <c r="AJ43" s="206">
        <f t="shared" si="18"/>
        <v>0</v>
      </c>
      <c r="AK43" s="37"/>
      <c r="AL43" s="218">
        <f>IFERROR(VLOOKUP($C43,'Proposed Rates'!$B:$J,AL$11,FALSE),0)</f>
        <v>4.4999999999999997E-3</v>
      </c>
      <c r="AM43" s="225">
        <f t="shared" ref="AM43:AM44" si="62">$F$9+AM$37</f>
        <v>131991.29999999999</v>
      </c>
      <c r="AN43" s="204">
        <f t="shared" ref="AN43:AN46" si="63">AM43*AL43</f>
        <v>593.96084999999994</v>
      </c>
      <c r="AO43" s="38"/>
      <c r="AP43" s="205">
        <f t="shared" si="21"/>
        <v>0</v>
      </c>
      <c r="AQ43" s="206">
        <f t="shared" si="22"/>
        <v>0</v>
      </c>
      <c r="AR43" s="207"/>
    </row>
    <row r="44" spans="1:44" ht="12" customHeight="1" x14ac:dyDescent="0.2">
      <c r="A44" s="355"/>
      <c r="B44" s="139" t="s">
        <v>196</v>
      </c>
      <c r="C44" s="199" t="str">
        <f t="shared" si="51"/>
        <v>General Service 50 to 1,499 KW.Rural and Remote Rate Protection (RRRP)</v>
      </c>
      <c r="D44" s="200" t="s">
        <v>246</v>
      </c>
      <c r="E44" s="139"/>
      <c r="F44" s="218">
        <f>IFERROR(VLOOKUP($C44,'Proposed Rates'!$B:$J,F$11,FALSE),0)</f>
        <v>1.5E-3</v>
      </c>
      <c r="G44" s="225">
        <f t="shared" si="52"/>
        <v>132067.95000000001</v>
      </c>
      <c r="H44" s="204">
        <f t="shared" si="53"/>
        <v>198.10192500000002</v>
      </c>
      <c r="I44" s="38"/>
      <c r="J44" s="218">
        <f>IFERROR(VLOOKUP($C44,'Proposed Rates'!$B:$J,J$11,FALSE),0)</f>
        <v>1.5E-3</v>
      </c>
      <c r="K44" s="225">
        <f t="shared" si="54"/>
        <v>131991.29999999999</v>
      </c>
      <c r="L44" s="204">
        <f t="shared" si="55"/>
        <v>197.98694999999998</v>
      </c>
      <c r="M44" s="38"/>
      <c r="N44" s="205">
        <f t="shared" si="5"/>
        <v>-0.11497500000004379</v>
      </c>
      <c r="O44" s="206">
        <f t="shared" si="6"/>
        <v>-5.8038305281507877E-4</v>
      </c>
      <c r="P44" s="37"/>
      <c r="Q44" s="218">
        <f>IFERROR(VLOOKUP($C44,'Proposed Rates'!$B:$J,Q$11,FALSE),0)</f>
        <v>1.5E-3</v>
      </c>
      <c r="R44" s="225">
        <f t="shared" si="56"/>
        <v>131991.29999999999</v>
      </c>
      <c r="S44" s="204">
        <f t="shared" si="57"/>
        <v>197.98694999999998</v>
      </c>
      <c r="T44" s="38"/>
      <c r="U44" s="205">
        <f t="shared" si="9"/>
        <v>0</v>
      </c>
      <c r="V44" s="206">
        <f t="shared" si="10"/>
        <v>0</v>
      </c>
      <c r="W44" s="37"/>
      <c r="X44" s="218">
        <f>IFERROR(VLOOKUP($C44,'Proposed Rates'!$B:$J,X$11,FALSE),0)</f>
        <v>1.5E-3</v>
      </c>
      <c r="Y44" s="225">
        <f t="shared" si="58"/>
        <v>131991.29999999999</v>
      </c>
      <c r="Z44" s="204">
        <f t="shared" si="59"/>
        <v>197.98694999999998</v>
      </c>
      <c r="AA44" s="38"/>
      <c r="AB44" s="205">
        <f t="shared" si="36"/>
        <v>0</v>
      </c>
      <c r="AC44" s="206">
        <f t="shared" si="37"/>
        <v>0</v>
      </c>
      <c r="AD44" s="37"/>
      <c r="AE44" s="218">
        <f>IFERROR(VLOOKUP($C44,'Proposed Rates'!$B:$J,AE$11,FALSE),0)</f>
        <v>1.5E-3</v>
      </c>
      <c r="AF44" s="225">
        <f t="shared" si="60"/>
        <v>131991.29999999999</v>
      </c>
      <c r="AG44" s="204">
        <f t="shared" si="61"/>
        <v>197.98694999999998</v>
      </c>
      <c r="AH44" s="38"/>
      <c r="AI44" s="205">
        <f t="shared" si="17"/>
        <v>0</v>
      </c>
      <c r="AJ44" s="206">
        <f t="shared" si="18"/>
        <v>0</v>
      </c>
      <c r="AK44" s="37"/>
      <c r="AL44" s="218">
        <f>IFERROR(VLOOKUP($C44,'Proposed Rates'!$B:$J,AL$11,FALSE),0)</f>
        <v>1.5E-3</v>
      </c>
      <c r="AM44" s="225">
        <f t="shared" si="62"/>
        <v>131991.29999999999</v>
      </c>
      <c r="AN44" s="204">
        <f t="shared" si="63"/>
        <v>197.98694999999998</v>
      </c>
      <c r="AO44" s="38"/>
      <c r="AP44" s="205">
        <f t="shared" si="21"/>
        <v>0</v>
      </c>
      <c r="AQ44" s="206">
        <f t="shared" si="22"/>
        <v>0</v>
      </c>
      <c r="AR44" s="207"/>
    </row>
    <row r="45" spans="1:44" ht="12" customHeight="1" x14ac:dyDescent="0.2">
      <c r="A45" s="355"/>
      <c r="B45" s="139" t="s">
        <v>198</v>
      </c>
      <c r="C45" s="199" t="str">
        <f t="shared" si="51"/>
        <v>General Service 50 to 1,499 KW.Standard Supply Service Charge</v>
      </c>
      <c r="D45" s="200" t="s">
        <v>244</v>
      </c>
      <c r="E45" s="139"/>
      <c r="F45" s="201">
        <f>IFERROR(VLOOKUP($C45,'Proposed Rates'!$B:$J,F$11,FALSE),0)</f>
        <v>0.25</v>
      </c>
      <c r="G45" s="219">
        <f>IF($D45="Monthly",1,IF($D45="per KW",$F$10,IF($D45="per kWh",$F$9,0)))</f>
        <v>1</v>
      </c>
      <c r="H45" s="204">
        <f t="shared" si="53"/>
        <v>0.25</v>
      </c>
      <c r="I45" s="38"/>
      <c r="J45" s="201">
        <f>IFERROR(VLOOKUP($C45,'Proposed Rates'!$B:$J,J$11,FALSE),0)</f>
        <v>1.51</v>
      </c>
      <c r="K45" s="219">
        <f>IF($D45="Monthly",1,IF($D45="per KW",$F$10,IF($D45="per kWh",$F$9,0)))</f>
        <v>1</v>
      </c>
      <c r="L45" s="204">
        <f t="shared" si="55"/>
        <v>1.51</v>
      </c>
      <c r="M45" s="38"/>
      <c r="N45" s="205">
        <f t="shared" si="5"/>
        <v>1.26</v>
      </c>
      <c r="O45" s="206">
        <f t="shared" si="6"/>
        <v>5.04</v>
      </c>
      <c r="P45" s="37"/>
      <c r="Q45" s="201">
        <f>IFERROR(VLOOKUP($C45,'Proposed Rates'!$B:$J,Q$11,FALSE),0)</f>
        <v>1.54</v>
      </c>
      <c r="R45" s="219">
        <f>IF($D45="Monthly",1,IF($D45="per KW",$F$10,IF($D45="per kWh",$F$9,0)))</f>
        <v>1</v>
      </c>
      <c r="S45" s="204">
        <f t="shared" si="57"/>
        <v>1.54</v>
      </c>
      <c r="T45" s="38"/>
      <c r="U45" s="205">
        <f t="shared" si="9"/>
        <v>3.0000000000000027E-2</v>
      </c>
      <c r="V45" s="206">
        <f t="shared" si="10"/>
        <v>1.986754966887419E-2</v>
      </c>
      <c r="W45" s="37"/>
      <c r="X45" s="201">
        <f>IFERROR(VLOOKUP($C45,'Proposed Rates'!$B:$J,X$11,FALSE),0)</f>
        <v>1.57</v>
      </c>
      <c r="Y45" s="219">
        <f>IF($D45="Monthly",1,IF($D45="per KW",$F$10,IF($D45="per kWh",$F$9,0)))</f>
        <v>1</v>
      </c>
      <c r="Z45" s="204">
        <f t="shared" si="59"/>
        <v>1.57</v>
      </c>
      <c r="AA45" s="38"/>
      <c r="AB45" s="205">
        <f t="shared" si="36"/>
        <v>3.0000000000000027E-2</v>
      </c>
      <c r="AC45" s="206">
        <f t="shared" si="37"/>
        <v>1.9480519480519497E-2</v>
      </c>
      <c r="AD45" s="37"/>
      <c r="AE45" s="201">
        <f>IFERROR(VLOOKUP($C45,'Proposed Rates'!$B:$J,AE$11,FALSE),0)</f>
        <v>1.6</v>
      </c>
      <c r="AF45" s="219">
        <f>IF($D45="Monthly",1,IF($D45="per KW",$F$10,IF($D45="per kWh",$F$9,0)))</f>
        <v>1</v>
      </c>
      <c r="AG45" s="204">
        <f t="shared" si="61"/>
        <v>1.6</v>
      </c>
      <c r="AH45" s="38"/>
      <c r="AI45" s="205">
        <f t="shared" si="17"/>
        <v>3.0000000000000027E-2</v>
      </c>
      <c r="AJ45" s="206">
        <f t="shared" si="18"/>
        <v>1.9108280254777087E-2</v>
      </c>
      <c r="AK45" s="37"/>
      <c r="AL45" s="201">
        <f>IFERROR(VLOOKUP($C45,'Proposed Rates'!$B:$J,AL$11,FALSE),0)</f>
        <v>1.63</v>
      </c>
      <c r="AM45" s="219">
        <f>IF($D45="Monthly",1,IF($D45="per KW",$F$10,IF($D45="per kWh",$F$9,0)))</f>
        <v>1</v>
      </c>
      <c r="AN45" s="204">
        <f t="shared" si="63"/>
        <v>1.63</v>
      </c>
      <c r="AO45" s="38"/>
      <c r="AP45" s="205">
        <f t="shared" si="21"/>
        <v>2.9999999999999805E-2</v>
      </c>
      <c r="AQ45" s="206">
        <f t="shared" si="22"/>
        <v>1.8749999999999878E-2</v>
      </c>
      <c r="AR45" s="207"/>
    </row>
    <row r="46" spans="1:44" ht="12" customHeight="1" x14ac:dyDescent="0.2">
      <c r="A46" s="355"/>
      <c r="B46" s="139" t="s">
        <v>205</v>
      </c>
      <c r="C46" s="199" t="str">
        <f>B46</f>
        <v>Average IESO Wholesale Market Price</v>
      </c>
      <c r="D46" s="200"/>
      <c r="E46" s="139"/>
      <c r="F46" s="218">
        <f>IFERROR(VLOOKUP($C46,'Proposed Rates'!$B:$J,F$11,FALSE),0)</f>
        <v>0.10453</v>
      </c>
      <c r="G46" s="225">
        <f>$F$9+G$37</f>
        <v>132067.95000000001</v>
      </c>
      <c r="H46" s="204">
        <f t="shared" si="53"/>
        <v>13805.062813500001</v>
      </c>
      <c r="I46" s="38"/>
      <c r="J46" s="218">
        <f>IFERROR(VLOOKUP($C46,'Proposed Rates'!$B:$J,J$11,FALSE),0)</f>
        <v>0.10453</v>
      </c>
      <c r="K46" s="225">
        <f>$F$9+K$37</f>
        <v>131991.29999999999</v>
      </c>
      <c r="L46" s="204">
        <f t="shared" si="55"/>
        <v>13797.050588999999</v>
      </c>
      <c r="M46" s="38"/>
      <c r="N46" s="205">
        <f t="shared" si="5"/>
        <v>-8.0122245000020484</v>
      </c>
      <c r="O46" s="206">
        <f t="shared" si="6"/>
        <v>-5.8038305281500613E-4</v>
      </c>
      <c r="P46" s="37"/>
      <c r="Q46" s="218">
        <f>IFERROR(VLOOKUP($C46,'Proposed Rates'!$B:$J,Q$11,FALSE),0)</f>
        <v>0.10453</v>
      </c>
      <c r="R46" s="225">
        <f>$F$9+R$37</f>
        <v>131991.29999999999</v>
      </c>
      <c r="S46" s="204">
        <f t="shared" si="57"/>
        <v>13797.050588999999</v>
      </c>
      <c r="T46" s="38"/>
      <c r="U46" s="205">
        <f t="shared" si="9"/>
        <v>0</v>
      </c>
      <c r="V46" s="206">
        <f t="shared" si="10"/>
        <v>0</v>
      </c>
      <c r="W46" s="37"/>
      <c r="X46" s="218">
        <f>IFERROR(VLOOKUP($C46,'Proposed Rates'!$B:$J,X$11,FALSE),0)</f>
        <v>0.10453</v>
      </c>
      <c r="Y46" s="225">
        <f>$F$9+Y$37</f>
        <v>131991.29999999999</v>
      </c>
      <c r="Z46" s="204">
        <f t="shared" si="59"/>
        <v>13797.050588999999</v>
      </c>
      <c r="AA46" s="38"/>
      <c r="AB46" s="205">
        <f t="shared" si="36"/>
        <v>0</v>
      </c>
      <c r="AC46" s="206">
        <f t="shared" si="37"/>
        <v>0</v>
      </c>
      <c r="AD46" s="37"/>
      <c r="AE46" s="218">
        <f>IFERROR(VLOOKUP($C46,'Proposed Rates'!$B:$J,AE$11,FALSE),0)</f>
        <v>0.10453</v>
      </c>
      <c r="AF46" s="225">
        <f>$F$9+AF$37</f>
        <v>131991.29999999999</v>
      </c>
      <c r="AG46" s="204">
        <f t="shared" si="61"/>
        <v>13797.050588999999</v>
      </c>
      <c r="AH46" s="38"/>
      <c r="AI46" s="205">
        <f t="shared" si="17"/>
        <v>0</v>
      </c>
      <c r="AJ46" s="206">
        <f t="shared" si="18"/>
        <v>0</v>
      </c>
      <c r="AK46" s="37"/>
      <c r="AL46" s="218">
        <f>IFERROR(VLOOKUP($C46,'Proposed Rates'!$B:$J,AL$11,FALSE),0)</f>
        <v>0.10453</v>
      </c>
      <c r="AM46" s="225">
        <f>$F$9+AM$37</f>
        <v>131991.29999999999</v>
      </c>
      <c r="AN46" s="204">
        <f t="shared" si="63"/>
        <v>13797.050588999999</v>
      </c>
      <c r="AO46" s="38"/>
      <c r="AP46" s="205">
        <f t="shared" si="21"/>
        <v>0</v>
      </c>
      <c r="AQ46" s="206">
        <f t="shared" si="22"/>
        <v>0</v>
      </c>
      <c r="AR46" s="207"/>
    </row>
    <row r="47" spans="1:44" ht="12" customHeight="1" x14ac:dyDescent="0.2">
      <c r="A47" s="355"/>
      <c r="B47" s="139"/>
      <c r="C47" s="199" t="str">
        <f t="shared" ref="C47:C50" si="64">D$6&amp;"."&amp;B47</f>
        <v>General Service 50 to 1,499 KW.</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row>
    <row r="48" spans="1:44" ht="12" customHeight="1" x14ac:dyDescent="0.2">
      <c r="A48" s="355"/>
      <c r="B48" s="37"/>
      <c r="C48" s="199" t="str">
        <f t="shared" si="64"/>
        <v>General Service 50 to 1,499 KW.</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row>
    <row r="49" spans="1:44" ht="12" customHeight="1" x14ac:dyDescent="0.2">
      <c r="A49" s="355"/>
      <c r="B49" s="139"/>
      <c r="C49" s="199" t="str">
        <f t="shared" si="64"/>
        <v>General Service 50 to 1,499 KW.</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row>
    <row r="50" spans="1:44" ht="12" customHeight="1" x14ac:dyDescent="0.2">
      <c r="A50" s="355"/>
      <c r="B50" s="139"/>
      <c r="C50" s="199" t="str">
        <f t="shared" si="64"/>
        <v>General Service 50 to 1,499 KW.</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row>
    <row r="51" spans="1:44" ht="12" customHeight="1" x14ac:dyDescent="0.2">
      <c r="A51" s="355"/>
      <c r="B51" s="238"/>
      <c r="C51" s="239"/>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row>
    <row r="52" spans="1:44" ht="12" customHeight="1" x14ac:dyDescent="0.2">
      <c r="A52" s="355"/>
      <c r="B52" s="248" t="s">
        <v>253</v>
      </c>
      <c r="C52" s="139"/>
      <c r="D52" s="139"/>
      <c r="E52" s="139"/>
      <c r="F52" s="249"/>
      <c r="G52" s="293"/>
      <c r="H52" s="251">
        <f>SUM(H43:H48,H42)</f>
        <v>18832.253013500002</v>
      </c>
      <c r="I52" s="286"/>
      <c r="J52" s="250"/>
      <c r="K52" s="250"/>
      <c r="L52" s="251">
        <f>SUM(L43:L48,L42)</f>
        <v>18793.573388999997</v>
      </c>
      <c r="M52" s="253"/>
      <c r="N52" s="252">
        <f t="shared" ref="N52:N56" si="65">L52-H52</f>
        <v>-38.679624500004138</v>
      </c>
      <c r="O52" s="254">
        <f t="shared" ref="O52:O56" si="66">IF((H52)=0,"",(N52/H52))</f>
        <v>-2.0539031879125902E-3</v>
      </c>
      <c r="P52" s="37"/>
      <c r="Q52" s="250"/>
      <c r="R52" s="250"/>
      <c r="S52" s="251">
        <f>SUM(S43:S48,S42)</f>
        <v>19011.813388999999</v>
      </c>
      <c r="T52" s="253"/>
      <c r="U52" s="252">
        <f t="shared" ref="U52:U56" si="67">S52-L52</f>
        <v>218.2400000000016</v>
      </c>
      <c r="V52" s="254">
        <f t="shared" ref="V52:V56" si="68">IF((L52)=0,"",(U52/L52))</f>
        <v>1.1612480260286153E-2</v>
      </c>
      <c r="W52" s="37"/>
      <c r="X52" s="250"/>
      <c r="Y52" s="250"/>
      <c r="Z52" s="251">
        <f>SUM(Z43:Z48,Z42)</f>
        <v>19189.575889</v>
      </c>
      <c r="AA52" s="253"/>
      <c r="AB52" s="252">
        <f t="shared" ref="AB52:AB56" si="69">Z52-S52</f>
        <v>177.76250000000073</v>
      </c>
      <c r="AC52" s="254">
        <f t="shared" ref="AC52:AC56" si="70">IF((S52)=0,"",(AB52/S52))</f>
        <v>9.3501075548559683E-3</v>
      </c>
      <c r="AD52" s="37"/>
      <c r="AE52" s="250"/>
      <c r="AF52" s="250"/>
      <c r="AG52" s="251">
        <f>SUM(AG43:AG48,AG42)</f>
        <v>19341.710888999998</v>
      </c>
      <c r="AH52" s="253"/>
      <c r="AI52" s="252">
        <f t="shared" ref="AI52:AI56" si="71">AG52-Z52</f>
        <v>152.1349999999984</v>
      </c>
      <c r="AJ52" s="254">
        <f t="shared" ref="AJ52:AJ56" si="72">IF((Z52)=0,"",(AI52/Z52))</f>
        <v>7.9280022070319141E-3</v>
      </c>
      <c r="AK52" s="37"/>
      <c r="AL52" s="250"/>
      <c r="AM52" s="250"/>
      <c r="AN52" s="251">
        <f>SUM(AN43:AN48,AN42)</f>
        <v>19494.903388999999</v>
      </c>
      <c r="AO52" s="253"/>
      <c r="AP52" s="252">
        <f t="shared" ref="AP52:AP56" si="73">AN52-AG52</f>
        <v>153.19250000000102</v>
      </c>
      <c r="AQ52" s="254">
        <f t="shared" ref="AQ52:AQ56" si="74">IF((AG52)=0,"",(AP52/AG52))</f>
        <v>7.9203179532129457E-3</v>
      </c>
      <c r="AR52" s="255"/>
    </row>
    <row r="53" spans="1:44" ht="12" customHeight="1" x14ac:dyDescent="0.2">
      <c r="A53" s="355"/>
      <c r="B53" s="256" t="s">
        <v>254</v>
      </c>
      <c r="C53" s="139"/>
      <c r="D53" s="139"/>
      <c r="E53" s="139"/>
      <c r="F53" s="249">
        <v>0.13</v>
      </c>
      <c r="G53" s="38"/>
      <c r="H53" s="294">
        <f>H52*F53</f>
        <v>2448.1928917550003</v>
      </c>
      <c r="I53" s="221"/>
      <c r="J53" s="257">
        <v>0.13</v>
      </c>
      <c r="K53" s="221"/>
      <c r="L53" s="204">
        <f>L52*J53</f>
        <v>2443.1645405699996</v>
      </c>
      <c r="M53" s="38"/>
      <c r="N53" s="205">
        <f t="shared" si="65"/>
        <v>-5.0283511850007017</v>
      </c>
      <c r="O53" s="206">
        <f t="shared" si="66"/>
        <v>-2.0539031879126569E-3</v>
      </c>
      <c r="P53" s="37"/>
      <c r="Q53" s="257">
        <v>0.13</v>
      </c>
      <c r="R53" s="221"/>
      <c r="S53" s="204">
        <f>S52*Q53</f>
        <v>2471.5357405700001</v>
      </c>
      <c r="T53" s="38"/>
      <c r="U53" s="205">
        <f t="shared" si="67"/>
        <v>28.371200000000499</v>
      </c>
      <c r="V53" s="206">
        <f t="shared" si="68"/>
        <v>1.1612480260286271E-2</v>
      </c>
      <c r="W53" s="37"/>
      <c r="X53" s="257">
        <v>0.13</v>
      </c>
      <c r="Y53" s="221"/>
      <c r="Z53" s="204">
        <f>Z52*X53</f>
        <v>2494.6448655700001</v>
      </c>
      <c r="AA53" s="38"/>
      <c r="AB53" s="205">
        <f t="shared" si="69"/>
        <v>23.109124999999949</v>
      </c>
      <c r="AC53" s="206">
        <f t="shared" si="70"/>
        <v>9.3501075548559076E-3</v>
      </c>
      <c r="AD53" s="37"/>
      <c r="AE53" s="257">
        <v>0.13</v>
      </c>
      <c r="AF53" s="221"/>
      <c r="AG53" s="204">
        <f>AG52*AE53</f>
        <v>2514.4224155699999</v>
      </c>
      <c r="AH53" s="38"/>
      <c r="AI53" s="205">
        <f t="shared" si="71"/>
        <v>19.777549999999792</v>
      </c>
      <c r="AJ53" s="206">
        <f t="shared" si="72"/>
        <v>7.9280022070319141E-3</v>
      </c>
      <c r="AK53" s="37"/>
      <c r="AL53" s="257">
        <v>0.13</v>
      </c>
      <c r="AM53" s="221"/>
      <c r="AN53" s="204">
        <f>AN52*AL53</f>
        <v>2534.3374405700001</v>
      </c>
      <c r="AO53" s="38"/>
      <c r="AP53" s="205">
        <f t="shared" si="73"/>
        <v>19.915025000000242</v>
      </c>
      <c r="AQ53" s="206">
        <f t="shared" si="74"/>
        <v>7.9203179532129891E-3</v>
      </c>
      <c r="AR53" s="207"/>
    </row>
    <row r="54" spans="1:44" ht="12" customHeight="1" x14ac:dyDescent="0.2">
      <c r="A54" s="355"/>
      <c r="B54" s="258" t="s">
        <v>321</v>
      </c>
      <c r="C54" s="139"/>
      <c r="D54" s="139"/>
      <c r="E54" s="139"/>
      <c r="F54" s="259"/>
      <c r="G54" s="38"/>
      <c r="H54" s="294">
        <f>H52+H53</f>
        <v>21280.445905255001</v>
      </c>
      <c r="I54" s="221"/>
      <c r="J54" s="221"/>
      <c r="K54" s="221"/>
      <c r="L54" s="204">
        <f>L52+L53</f>
        <v>21236.737929569998</v>
      </c>
      <c r="M54" s="38"/>
      <c r="N54" s="205">
        <f t="shared" si="65"/>
        <v>-43.707975685003476</v>
      </c>
      <c r="O54" s="206">
        <f t="shared" si="66"/>
        <v>-2.0539031879125338E-3</v>
      </c>
      <c r="P54" s="37"/>
      <c r="Q54" s="221"/>
      <c r="R54" s="221"/>
      <c r="S54" s="204">
        <f>S52+S53</f>
        <v>21483.349129570001</v>
      </c>
      <c r="T54" s="38"/>
      <c r="U54" s="205">
        <f t="shared" si="67"/>
        <v>246.61120000000301</v>
      </c>
      <c r="V54" s="206">
        <f t="shared" si="68"/>
        <v>1.1612480260286209E-2</v>
      </c>
      <c r="W54" s="37"/>
      <c r="X54" s="221"/>
      <c r="Y54" s="221"/>
      <c r="Z54" s="204">
        <f>Z52+Z53</f>
        <v>21684.22075457</v>
      </c>
      <c r="AA54" s="38"/>
      <c r="AB54" s="205">
        <f t="shared" si="69"/>
        <v>200.87162499999977</v>
      </c>
      <c r="AC54" s="206">
        <f t="shared" si="70"/>
        <v>9.350107554855918E-3</v>
      </c>
      <c r="AD54" s="37"/>
      <c r="AE54" s="221"/>
      <c r="AF54" s="221"/>
      <c r="AG54" s="204">
        <f>AG52+AG53</f>
        <v>21856.133304569998</v>
      </c>
      <c r="AH54" s="38"/>
      <c r="AI54" s="205">
        <f t="shared" si="71"/>
        <v>171.91254999999728</v>
      </c>
      <c r="AJ54" s="206">
        <f t="shared" si="72"/>
        <v>7.9280022070318725E-3</v>
      </c>
      <c r="AK54" s="37"/>
      <c r="AL54" s="221"/>
      <c r="AM54" s="221"/>
      <c r="AN54" s="204">
        <f>AN52+AN53</f>
        <v>22029.240829570001</v>
      </c>
      <c r="AO54" s="38"/>
      <c r="AP54" s="205">
        <f t="shared" si="73"/>
        <v>173.10752500000308</v>
      </c>
      <c r="AQ54" s="206">
        <f t="shared" si="74"/>
        <v>7.9203179532130342E-3</v>
      </c>
      <c r="AR54" s="207"/>
    </row>
    <row r="55" spans="1:44" ht="12" customHeight="1" x14ac:dyDescent="0.2">
      <c r="A55" s="355"/>
      <c r="B55" s="462" t="s">
        <v>211</v>
      </c>
      <c r="C55" s="441"/>
      <c r="D55" s="441"/>
      <c r="E55" s="139"/>
      <c r="F55" s="259"/>
      <c r="G55" s="38"/>
      <c r="H55" s="296">
        <f>F55*H52</f>
        <v>0</v>
      </c>
      <c r="I55" s="221"/>
      <c r="J55" s="221"/>
      <c r="K55" s="221"/>
      <c r="L55" s="316">
        <f>J55*L52</f>
        <v>0</v>
      </c>
      <c r="M55" s="38"/>
      <c r="N55" s="261">
        <f t="shared" si="65"/>
        <v>0</v>
      </c>
      <c r="O55" s="263" t="str">
        <f t="shared" si="66"/>
        <v/>
      </c>
      <c r="P55" s="37"/>
      <c r="Q55" s="221"/>
      <c r="R55" s="221"/>
      <c r="S55" s="316">
        <f>Q55*S52</f>
        <v>0</v>
      </c>
      <c r="T55" s="38"/>
      <c r="U55" s="261">
        <f t="shared" si="67"/>
        <v>0</v>
      </c>
      <c r="V55" s="263" t="str">
        <f t="shared" si="68"/>
        <v/>
      </c>
      <c r="W55" s="37"/>
      <c r="X55" s="221"/>
      <c r="Y55" s="221"/>
      <c r="Z55" s="316">
        <f>X55*Z52</f>
        <v>0</v>
      </c>
      <c r="AA55" s="38"/>
      <c r="AB55" s="261">
        <f t="shared" si="69"/>
        <v>0</v>
      </c>
      <c r="AC55" s="263" t="str">
        <f t="shared" si="70"/>
        <v/>
      </c>
      <c r="AD55" s="37"/>
      <c r="AE55" s="221"/>
      <c r="AF55" s="221"/>
      <c r="AG55" s="316">
        <f>AE55*AG52</f>
        <v>0</v>
      </c>
      <c r="AH55" s="38"/>
      <c r="AI55" s="261">
        <f t="shared" si="71"/>
        <v>0</v>
      </c>
      <c r="AJ55" s="263" t="str">
        <f t="shared" si="72"/>
        <v/>
      </c>
      <c r="AK55" s="37"/>
      <c r="AL55" s="221"/>
      <c r="AM55" s="221"/>
      <c r="AN55" s="316">
        <f>AL55*AN52</f>
        <v>0</v>
      </c>
      <c r="AO55" s="38"/>
      <c r="AP55" s="261">
        <f t="shared" si="73"/>
        <v>0</v>
      </c>
      <c r="AQ55" s="263" t="str">
        <f t="shared" si="74"/>
        <v/>
      </c>
      <c r="AR55" s="264"/>
    </row>
    <row r="56" spans="1:44" ht="12" customHeight="1" x14ac:dyDescent="0.2">
      <c r="A56" s="355"/>
      <c r="B56" s="464" t="s">
        <v>256</v>
      </c>
      <c r="C56" s="439"/>
      <c r="D56" s="440"/>
      <c r="E56" s="265"/>
      <c r="F56" s="266"/>
      <c r="G56" s="297"/>
      <c r="H56" s="298">
        <f>H54-H55</f>
        <v>21280.445905255001</v>
      </c>
      <c r="I56" s="267"/>
      <c r="J56" s="267"/>
      <c r="K56" s="267"/>
      <c r="L56" s="268">
        <f>L54-L55</f>
        <v>21236.737929569998</v>
      </c>
      <c r="M56" s="269"/>
      <c r="N56" s="270">
        <f t="shared" si="65"/>
        <v>-43.707975685003476</v>
      </c>
      <c r="O56" s="271">
        <f t="shared" si="66"/>
        <v>-2.0539031879125338E-3</v>
      </c>
      <c r="P56" s="37"/>
      <c r="Q56" s="267"/>
      <c r="R56" s="267"/>
      <c r="S56" s="268">
        <f>S54-S55</f>
        <v>21483.349129570001</v>
      </c>
      <c r="T56" s="269"/>
      <c r="U56" s="270">
        <f t="shared" si="67"/>
        <v>246.61120000000301</v>
      </c>
      <c r="V56" s="271">
        <f t="shared" si="68"/>
        <v>1.1612480260286209E-2</v>
      </c>
      <c r="W56" s="37"/>
      <c r="X56" s="267"/>
      <c r="Y56" s="267"/>
      <c r="Z56" s="268">
        <f>Z54-Z55</f>
        <v>21684.22075457</v>
      </c>
      <c r="AA56" s="269"/>
      <c r="AB56" s="270">
        <f t="shared" si="69"/>
        <v>200.87162499999977</v>
      </c>
      <c r="AC56" s="271">
        <f t="shared" si="70"/>
        <v>9.350107554855918E-3</v>
      </c>
      <c r="AD56" s="37"/>
      <c r="AE56" s="267"/>
      <c r="AF56" s="267"/>
      <c r="AG56" s="268">
        <f>AG54-AG55</f>
        <v>21856.133304569998</v>
      </c>
      <c r="AH56" s="269"/>
      <c r="AI56" s="270">
        <f t="shared" si="71"/>
        <v>171.91254999999728</v>
      </c>
      <c r="AJ56" s="271">
        <f t="shared" si="72"/>
        <v>7.9280022070318725E-3</v>
      </c>
      <c r="AK56" s="37"/>
      <c r="AL56" s="267"/>
      <c r="AM56" s="267"/>
      <c r="AN56" s="268">
        <f>AN54-AN55</f>
        <v>22029.240829570001</v>
      </c>
      <c r="AO56" s="269"/>
      <c r="AP56" s="270">
        <f t="shared" si="73"/>
        <v>173.10752500000308</v>
      </c>
      <c r="AQ56" s="271">
        <f t="shared" si="74"/>
        <v>7.9203179532130342E-3</v>
      </c>
      <c r="AR56" s="272"/>
    </row>
    <row r="57" spans="1:44" ht="12" customHeight="1" x14ac:dyDescent="0.2">
      <c r="A57" s="355"/>
      <c r="B57" s="238"/>
      <c r="C57" s="239"/>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row>
    <row r="58" spans="1:44" ht="12" customHeight="1" x14ac:dyDescent="0.2">
      <c r="A58" s="355"/>
      <c r="B58" s="318" t="s">
        <v>257</v>
      </c>
      <c r="C58" s="319"/>
      <c r="D58" s="319"/>
      <c r="E58" s="319"/>
      <c r="F58" s="320"/>
      <c r="G58" s="321"/>
      <c r="H58" s="322">
        <f>SUM(H49:H50,H42,H43:H45)</f>
        <v>5027.1902</v>
      </c>
      <c r="I58" s="323"/>
      <c r="J58" s="324"/>
      <c r="K58" s="324"/>
      <c r="L58" s="322">
        <f>SUM(L49:L50,L42,L43:L45)</f>
        <v>4996.5228000000006</v>
      </c>
      <c r="M58" s="325"/>
      <c r="N58" s="326">
        <f t="shared" ref="N58:N62" si="75">L58-H58</f>
        <v>-30.667399999999361</v>
      </c>
      <c r="O58" s="327">
        <f t="shared" ref="O58:O62" si="76">IF((H58)=0,"",(N58/H58))</f>
        <v>-6.100306290380531E-3</v>
      </c>
      <c r="P58" s="317"/>
      <c r="Q58" s="324"/>
      <c r="R58" s="324"/>
      <c r="S58" s="322">
        <f>SUM(S49:S50,S42,S43:S45)</f>
        <v>5214.7628000000013</v>
      </c>
      <c r="T58" s="325"/>
      <c r="U58" s="326">
        <f t="shared" ref="U58:U62" si="77">S58-L58</f>
        <v>218.24000000000069</v>
      </c>
      <c r="V58" s="327">
        <f t="shared" ref="V58:V62" si="78">IF((L58)=0,"",(U58/L58))</f>
        <v>4.3678375689589703E-2</v>
      </c>
      <c r="W58" s="317"/>
      <c r="X58" s="324"/>
      <c r="Y58" s="324"/>
      <c r="Z58" s="322">
        <f>SUM(Z49:Z50,Z42,Z43:Z45)</f>
        <v>5392.5252999999993</v>
      </c>
      <c r="AA58" s="325"/>
      <c r="AB58" s="326">
        <f t="shared" ref="AB58:AB62" si="79">Z58-S58</f>
        <v>177.762499999998</v>
      </c>
      <c r="AC58" s="327">
        <f t="shared" ref="AC58:AC62" si="80">IF((S58)=0,"",(AB58/S58))</f>
        <v>3.4088319415026498E-2</v>
      </c>
      <c r="AD58" s="317"/>
      <c r="AE58" s="324"/>
      <c r="AF58" s="324"/>
      <c r="AG58" s="322">
        <f>SUM(AG49:AG50,AG42,AG43:AG45)</f>
        <v>5544.6603000000014</v>
      </c>
      <c r="AH58" s="325"/>
      <c r="AI58" s="326">
        <f t="shared" ref="AI58:AI62" si="81">AG58-Z58</f>
        <v>152.13500000000204</v>
      </c>
      <c r="AJ58" s="327">
        <f t="shared" ref="AJ58:AJ62" si="82">IF((Z58)=0,"",(AI58/Z58))</f>
        <v>2.821219957929582E-2</v>
      </c>
      <c r="AK58" s="317"/>
      <c r="AL58" s="324"/>
      <c r="AM58" s="324"/>
      <c r="AN58" s="322">
        <f>SUM(AN49:AN50,AN42,AN43:AN45)</f>
        <v>5697.8527999999997</v>
      </c>
      <c r="AO58" s="325"/>
      <c r="AP58" s="326">
        <f t="shared" ref="AP58:AP62" si="83">AN58-AG58</f>
        <v>153.19249999999829</v>
      </c>
      <c r="AQ58" s="327">
        <f t="shared" ref="AQ58:AQ62" si="84">IF((AG58)=0,"",(AP58/AG58))</f>
        <v>2.762883417763181E-2</v>
      </c>
      <c r="AR58" s="328"/>
    </row>
    <row r="59" spans="1:44" ht="12" customHeight="1" x14ac:dyDescent="0.2">
      <c r="A59" s="355"/>
      <c r="B59" s="329" t="s">
        <v>254</v>
      </c>
      <c r="C59" s="319"/>
      <c r="D59" s="319"/>
      <c r="E59" s="319"/>
      <c r="F59" s="320">
        <v>0.13</v>
      </c>
      <c r="G59" s="321"/>
      <c r="H59" s="330">
        <f>H58*F59</f>
        <v>653.53472599999998</v>
      </c>
      <c r="I59" s="331"/>
      <c r="J59" s="320">
        <v>0.13</v>
      </c>
      <c r="K59" s="332"/>
      <c r="L59" s="333">
        <f>L58*J59</f>
        <v>649.54796400000009</v>
      </c>
      <c r="M59" s="334"/>
      <c r="N59" s="335">
        <f t="shared" si="75"/>
        <v>-3.9867619999998851</v>
      </c>
      <c r="O59" s="336">
        <f t="shared" si="76"/>
        <v>-6.1003062903804825E-3</v>
      </c>
      <c r="P59" s="317"/>
      <c r="Q59" s="320">
        <v>0.13</v>
      </c>
      <c r="R59" s="332"/>
      <c r="S59" s="333">
        <f>S58*Q59</f>
        <v>677.91916400000025</v>
      </c>
      <c r="T59" s="334"/>
      <c r="U59" s="335">
        <f t="shared" si="77"/>
        <v>28.371200000000158</v>
      </c>
      <c r="V59" s="336">
        <f t="shared" si="78"/>
        <v>4.3678375689589807E-2</v>
      </c>
      <c r="W59" s="317"/>
      <c r="X59" s="320">
        <v>0.13</v>
      </c>
      <c r="Y59" s="332"/>
      <c r="Z59" s="333">
        <f>Z58*X59</f>
        <v>701.02828899999997</v>
      </c>
      <c r="AA59" s="334"/>
      <c r="AB59" s="335">
        <f t="shared" si="79"/>
        <v>23.109124999999722</v>
      </c>
      <c r="AC59" s="336">
        <f t="shared" si="80"/>
        <v>3.408831941502647E-2</v>
      </c>
      <c r="AD59" s="317"/>
      <c r="AE59" s="320">
        <v>0.13</v>
      </c>
      <c r="AF59" s="332"/>
      <c r="AG59" s="333">
        <f>AG58*AE59</f>
        <v>720.80583900000022</v>
      </c>
      <c r="AH59" s="334"/>
      <c r="AI59" s="335">
        <f t="shared" si="81"/>
        <v>19.777550000000247</v>
      </c>
      <c r="AJ59" s="336">
        <f t="shared" si="82"/>
        <v>2.8212199579295789E-2</v>
      </c>
      <c r="AK59" s="317"/>
      <c r="AL59" s="320">
        <v>0.13</v>
      </c>
      <c r="AM59" s="332"/>
      <c r="AN59" s="333">
        <f>AN58*AL59</f>
        <v>740.72086400000001</v>
      </c>
      <c r="AO59" s="334"/>
      <c r="AP59" s="335">
        <f t="shared" si="83"/>
        <v>19.915024999999787</v>
      </c>
      <c r="AQ59" s="336">
        <f t="shared" si="84"/>
        <v>2.7628834177631824E-2</v>
      </c>
      <c r="AR59" s="337"/>
    </row>
    <row r="60" spans="1:44" ht="12" customHeight="1" x14ac:dyDescent="0.2">
      <c r="A60" s="355"/>
      <c r="B60" s="338" t="s">
        <v>322</v>
      </c>
      <c r="C60" s="319"/>
      <c r="D60" s="319"/>
      <c r="E60" s="319"/>
      <c r="F60" s="339"/>
      <c r="G60" s="334"/>
      <c r="H60" s="330">
        <f>H58+H59</f>
        <v>5680.7249259999999</v>
      </c>
      <c r="I60" s="331"/>
      <c r="J60" s="331"/>
      <c r="K60" s="331"/>
      <c r="L60" s="333">
        <f>L58+L59</f>
        <v>5646.070764000001</v>
      </c>
      <c r="M60" s="334"/>
      <c r="N60" s="335">
        <f t="shared" si="75"/>
        <v>-34.654161999998905</v>
      </c>
      <c r="O60" s="336">
        <f t="shared" si="76"/>
        <v>-6.100306290380466E-3</v>
      </c>
      <c r="P60" s="317"/>
      <c r="Q60" s="331"/>
      <c r="R60" s="331"/>
      <c r="S60" s="333">
        <f>S58+S59</f>
        <v>5892.6819640000012</v>
      </c>
      <c r="T60" s="334"/>
      <c r="U60" s="335">
        <f t="shared" si="77"/>
        <v>246.61120000000028</v>
      </c>
      <c r="V60" s="336">
        <f t="shared" si="78"/>
        <v>4.3678375689589613E-2</v>
      </c>
      <c r="W60" s="317"/>
      <c r="X60" s="331"/>
      <c r="Y60" s="331"/>
      <c r="Z60" s="333">
        <f>Z58+Z59</f>
        <v>6093.5535889999992</v>
      </c>
      <c r="AA60" s="334"/>
      <c r="AB60" s="335">
        <f t="shared" si="79"/>
        <v>200.87162499999795</v>
      </c>
      <c r="AC60" s="336">
        <f t="shared" si="80"/>
        <v>3.408831941502654E-2</v>
      </c>
      <c r="AD60" s="317"/>
      <c r="AE60" s="331"/>
      <c r="AF60" s="331"/>
      <c r="AG60" s="333">
        <f>AG58+AG59</f>
        <v>6265.4661390000019</v>
      </c>
      <c r="AH60" s="334"/>
      <c r="AI60" s="335">
        <f t="shared" si="81"/>
        <v>171.91255000000274</v>
      </c>
      <c r="AJ60" s="336">
        <f t="shared" si="82"/>
        <v>2.8212199579295889E-2</v>
      </c>
      <c r="AK60" s="317"/>
      <c r="AL60" s="331"/>
      <c r="AM60" s="331"/>
      <c r="AN60" s="333">
        <f>AN58+AN59</f>
        <v>6438.5736639999996</v>
      </c>
      <c r="AO60" s="334"/>
      <c r="AP60" s="335">
        <f t="shared" si="83"/>
        <v>173.10752499999762</v>
      </c>
      <c r="AQ60" s="336">
        <f t="shared" si="84"/>
        <v>2.7628834177631737E-2</v>
      </c>
      <c r="AR60" s="337"/>
    </row>
    <row r="61" spans="1:44" ht="12" customHeight="1" x14ac:dyDescent="0.2">
      <c r="A61" s="355"/>
      <c r="B61" s="474" t="s">
        <v>211</v>
      </c>
      <c r="C61" s="441"/>
      <c r="D61" s="441"/>
      <c r="E61" s="319"/>
      <c r="F61" s="339"/>
      <c r="G61" s="334"/>
      <c r="H61" s="340">
        <f>F61*H58</f>
        <v>0</v>
      </c>
      <c r="I61" s="331"/>
      <c r="J61" s="331"/>
      <c r="K61" s="331"/>
      <c r="L61" s="341">
        <f>J61*L58</f>
        <v>0</v>
      </c>
      <c r="M61" s="334"/>
      <c r="N61" s="342">
        <f t="shared" si="75"/>
        <v>0</v>
      </c>
      <c r="O61" s="343" t="str">
        <f t="shared" si="76"/>
        <v/>
      </c>
      <c r="P61" s="317"/>
      <c r="Q61" s="331"/>
      <c r="R61" s="331"/>
      <c r="S61" s="341">
        <f>Q61*S58</f>
        <v>0</v>
      </c>
      <c r="T61" s="334"/>
      <c r="U61" s="342">
        <f t="shared" si="77"/>
        <v>0</v>
      </c>
      <c r="V61" s="343" t="str">
        <f t="shared" si="78"/>
        <v/>
      </c>
      <c r="W61" s="317"/>
      <c r="X61" s="331"/>
      <c r="Y61" s="331"/>
      <c r="Z61" s="341">
        <f>X61*Z58</f>
        <v>0</v>
      </c>
      <c r="AA61" s="334"/>
      <c r="AB61" s="342">
        <f t="shared" si="79"/>
        <v>0</v>
      </c>
      <c r="AC61" s="343" t="str">
        <f t="shared" si="80"/>
        <v/>
      </c>
      <c r="AD61" s="317"/>
      <c r="AE61" s="331"/>
      <c r="AF61" s="331"/>
      <c r="AG61" s="341">
        <f>AE61*AG58</f>
        <v>0</v>
      </c>
      <c r="AH61" s="334"/>
      <c r="AI61" s="342">
        <f t="shared" si="81"/>
        <v>0</v>
      </c>
      <c r="AJ61" s="343" t="str">
        <f t="shared" si="82"/>
        <v/>
      </c>
      <c r="AK61" s="317"/>
      <c r="AL61" s="331"/>
      <c r="AM61" s="331"/>
      <c r="AN61" s="341">
        <f>AL61*AN58</f>
        <v>0</v>
      </c>
      <c r="AO61" s="334"/>
      <c r="AP61" s="342">
        <f t="shared" si="83"/>
        <v>0</v>
      </c>
      <c r="AQ61" s="343" t="str">
        <f t="shared" si="84"/>
        <v/>
      </c>
      <c r="AR61" s="344"/>
    </row>
    <row r="62" spans="1:44" ht="12" customHeight="1" x14ac:dyDescent="0.2">
      <c r="A62" s="355"/>
      <c r="B62" s="473" t="s">
        <v>259</v>
      </c>
      <c r="C62" s="439"/>
      <c r="D62" s="440"/>
      <c r="E62" s="345"/>
      <c r="F62" s="346"/>
      <c r="G62" s="347"/>
      <c r="H62" s="348">
        <f>H60-H61</f>
        <v>5680.7249259999999</v>
      </c>
      <c r="I62" s="349"/>
      <c r="J62" s="349"/>
      <c r="K62" s="349"/>
      <c r="L62" s="350">
        <f>L60-L61</f>
        <v>5646.070764000001</v>
      </c>
      <c r="M62" s="351"/>
      <c r="N62" s="352">
        <f t="shared" si="75"/>
        <v>-34.654161999998905</v>
      </c>
      <c r="O62" s="353">
        <f t="shared" si="76"/>
        <v>-6.100306290380466E-3</v>
      </c>
      <c r="P62" s="317"/>
      <c r="Q62" s="349"/>
      <c r="R62" s="349"/>
      <c r="S62" s="350">
        <f>S60-S61</f>
        <v>5892.6819640000012</v>
      </c>
      <c r="T62" s="351"/>
      <c r="U62" s="352">
        <f t="shared" si="77"/>
        <v>246.61120000000028</v>
      </c>
      <c r="V62" s="353">
        <f t="shared" si="78"/>
        <v>4.3678375689589613E-2</v>
      </c>
      <c r="W62" s="317"/>
      <c r="X62" s="349"/>
      <c r="Y62" s="349"/>
      <c r="Z62" s="350">
        <f>Z60-Z61</f>
        <v>6093.5535889999992</v>
      </c>
      <c r="AA62" s="351"/>
      <c r="AB62" s="352">
        <f t="shared" si="79"/>
        <v>200.87162499999795</v>
      </c>
      <c r="AC62" s="353">
        <f t="shared" si="80"/>
        <v>3.408831941502654E-2</v>
      </c>
      <c r="AD62" s="317"/>
      <c r="AE62" s="349"/>
      <c r="AF62" s="349"/>
      <c r="AG62" s="350">
        <f>AG60-AG61</f>
        <v>6265.4661390000019</v>
      </c>
      <c r="AH62" s="351"/>
      <c r="AI62" s="352">
        <f t="shared" si="81"/>
        <v>171.91255000000274</v>
      </c>
      <c r="AJ62" s="353">
        <f t="shared" si="82"/>
        <v>2.8212199579295889E-2</v>
      </c>
      <c r="AK62" s="317"/>
      <c r="AL62" s="349"/>
      <c r="AM62" s="349"/>
      <c r="AN62" s="350">
        <f>AN60-AN61</f>
        <v>6438.5736639999996</v>
      </c>
      <c r="AO62" s="351"/>
      <c r="AP62" s="352">
        <f t="shared" si="83"/>
        <v>173.10752499999762</v>
      </c>
      <c r="AQ62" s="353">
        <f t="shared" si="84"/>
        <v>2.7628834177631737E-2</v>
      </c>
      <c r="AR62" s="354"/>
    </row>
    <row r="63" spans="1:44" ht="12" customHeight="1" x14ac:dyDescent="0.2">
      <c r="A63" s="355"/>
      <c r="B63" s="238"/>
      <c r="C63" s="239"/>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row>
    <row r="64" spans="1:44" ht="12" customHeight="1" x14ac:dyDescent="0.2">
      <c r="A64" s="355"/>
      <c r="B64" s="37"/>
      <c r="C64" s="37"/>
      <c r="D64" s="37"/>
      <c r="E64" s="37"/>
      <c r="F64" s="37"/>
      <c r="G64" s="37"/>
      <c r="H64" s="37">
        <v>17559.439999999999</v>
      </c>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row>
    <row r="65" spans="1:44" ht="12" customHeight="1" x14ac:dyDescent="0.2">
      <c r="A65" s="355"/>
      <c r="B65" s="125" t="s">
        <v>260</v>
      </c>
      <c r="C65" s="3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row>
    <row r="66" spans="1:44"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2" customHeight="1" x14ac:dyDescent="0.2">
      <c r="A67" s="283" t="s">
        <v>323</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 customHeight="1" x14ac:dyDescent="0.2">
      <c r="A69" s="37" t="s">
        <v>262</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 customHeight="1" x14ac:dyDescent="0.2">
      <c r="A70" s="37" t="s">
        <v>263</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 customHeight="1" x14ac:dyDescent="0.2">
      <c r="A72" s="37" t="s">
        <v>264</v>
      </c>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 customHeight="1" x14ac:dyDescent="0.2">
      <c r="A73" s="37" t="s">
        <v>265</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 customHeight="1" x14ac:dyDescent="0.2">
      <c r="A75" s="37" t="s">
        <v>266</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 customHeight="1" x14ac:dyDescent="0.2">
      <c r="A76" s="37" t="s">
        <v>267</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 customHeight="1" x14ac:dyDescent="0.2">
      <c r="A77" s="37" t="s">
        <v>268</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 customHeight="1" x14ac:dyDescent="0.2">
      <c r="A78" s="37" t="s">
        <v>269</v>
      </c>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 customHeight="1" x14ac:dyDescent="0.2">
      <c r="A79" s="37" t="s">
        <v>270</v>
      </c>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 customHeight="1" x14ac:dyDescent="0.2">
      <c r="A81" s="284"/>
      <c r="B81" s="37" t="s">
        <v>271</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 customHeight="1" x14ac:dyDescent="0.2">
      <c r="A83" s="37"/>
      <c r="B83" s="37" t="s">
        <v>272</v>
      </c>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 customHeight="1" x14ac:dyDescent="0.2">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 customHeight="1" x14ac:dyDescent="0.2">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A00-000000000000}">
      <formula1>"TOU,non-TOU"</formula1>
    </dataValidation>
    <dataValidation type="list" allowBlank="1" showErrorMessage="1" sqref="E15:E28 E30:E38 E40:E41 E43:E51 E57 E63" xr:uid="{00000000-0002-0000-1A00-000001000000}">
      <formula1>#REF!</formula1>
    </dataValidation>
    <dataValidation type="list" allowBlank="1" showInputMessage="1" showErrorMessage="1" prompt="Select Charge Unit - monthly, per kWh, per kW" sqref="D15:D28 D30:D38 D40:D41 D43:D51 D57 D63" xr:uid="{00000000-0002-0000-1A00-000002000000}">
      <formula1>"Monthly,per kWh,per kW"</formula1>
    </dataValidation>
  </dataValidations>
  <pageMargins left="0.74803149606299213" right="0.74803149606299213" top="0.98425196850393704" bottom="0.98425196850393704"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X1000"/>
  <sheetViews>
    <sheetView showGridLines="0" workbookViewId="0"/>
  </sheetViews>
  <sheetFormatPr defaultColWidth="12.5703125" defaultRowHeight="15" customHeight="1" x14ac:dyDescent="0.2"/>
  <cols>
    <col min="1" max="1" width="3" customWidth="1"/>
    <col min="2" max="2" width="26.42578125" customWidth="1"/>
    <col min="3" max="3" width="3.28515625" customWidth="1"/>
    <col min="4" max="4" width="11.42578125" customWidth="1"/>
    <col min="5" max="5" width="1.42578125" customWidth="1"/>
    <col min="6" max="6" width="9.42578125" customWidth="1"/>
    <col min="7" max="7" width="8.7109375" customWidth="1"/>
    <col min="8" max="8" width="11.28515625" customWidth="1"/>
    <col min="9" max="9" width="0.7109375" customWidth="1"/>
    <col min="10" max="11" width="8.7109375" customWidth="1"/>
    <col min="12" max="12" width="11.28515625" customWidth="1"/>
    <col min="13" max="13" width="0.42578125" customWidth="1"/>
    <col min="14" max="14" width="9.42578125" customWidth="1"/>
    <col min="15" max="15" width="10" customWidth="1"/>
    <col min="16" max="16" width="0.42578125" customWidth="1"/>
    <col min="17" max="18" width="8.7109375" customWidth="1"/>
    <col min="19" max="19" width="11.28515625" customWidth="1"/>
    <col min="20" max="20" width="0.42578125" customWidth="1"/>
    <col min="21" max="21" width="9.42578125" customWidth="1"/>
    <col min="22" max="22" width="10" customWidth="1"/>
    <col min="23" max="23" width="0.42578125" customWidth="1"/>
    <col min="24" max="25" width="8.7109375" customWidth="1"/>
    <col min="26" max="26" width="11.28515625" customWidth="1"/>
    <col min="27" max="27" width="0.42578125" customWidth="1"/>
    <col min="28" max="28" width="9.42578125" customWidth="1"/>
    <col min="29" max="29" width="10" customWidth="1"/>
    <col min="30" max="30" width="0.42578125" customWidth="1"/>
    <col min="31" max="31" width="9.7109375" customWidth="1"/>
    <col min="32" max="32" width="8.7109375" customWidth="1"/>
    <col min="33" max="33" width="11.28515625" customWidth="1"/>
    <col min="34" max="34" width="0.42578125" customWidth="1"/>
    <col min="35" max="35" width="9.42578125" customWidth="1"/>
    <col min="36" max="36" width="10" customWidth="1"/>
    <col min="37" max="37" width="0.7109375" customWidth="1"/>
    <col min="38" max="38" width="9.7109375" customWidth="1"/>
    <col min="39" max="39" width="8.7109375" customWidth="1"/>
    <col min="40" max="40" width="11.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x14ac:dyDescent="0.2">
      <c r="A1" s="37"/>
      <c r="B1" s="37"/>
      <c r="C1" s="37"/>
      <c r="D1" s="37"/>
      <c r="E1" s="37"/>
      <c r="F1" s="37"/>
      <c r="G1" s="37"/>
      <c r="H1" s="37"/>
      <c r="I1" s="37"/>
      <c r="J1" s="37"/>
      <c r="K1" s="37"/>
      <c r="L1" s="3"/>
      <c r="M1" s="3"/>
      <c r="N1" s="3"/>
      <c r="O1" s="3"/>
      <c r="P1" s="3"/>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
      <c r="AT1" s="3"/>
      <c r="AU1" s="3"/>
      <c r="AV1" s="3"/>
      <c r="AW1" s="3"/>
      <c r="AX1" s="3"/>
    </row>
    <row r="2" spans="1:50" ht="12" customHeight="1" x14ac:dyDescent="0.25">
      <c r="A2" s="37"/>
      <c r="B2" s="37"/>
      <c r="C2" s="183"/>
      <c r="D2" s="183"/>
      <c r="E2" s="183"/>
      <c r="F2" s="183" t="s">
        <v>229</v>
      </c>
      <c r="G2" s="183"/>
      <c r="H2" s="183"/>
      <c r="I2" s="183"/>
      <c r="J2" s="183"/>
      <c r="K2" s="183"/>
      <c r="L2" s="183"/>
      <c r="M2" s="183"/>
      <c r="N2" s="183"/>
      <c r="O2" s="183"/>
      <c r="P2" s="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
      <c r="AT2" s="3"/>
      <c r="AU2" s="3"/>
      <c r="AV2" s="3"/>
      <c r="AW2" s="3"/>
      <c r="AX2" s="3"/>
    </row>
    <row r="3" spans="1:50" ht="12" customHeight="1" x14ac:dyDescent="0.25">
      <c r="A3" s="37"/>
      <c r="B3" s="37"/>
      <c r="C3" s="183"/>
      <c r="D3" s="183"/>
      <c r="E3" s="183"/>
      <c r="F3" s="183" t="s">
        <v>231</v>
      </c>
      <c r="G3" s="183"/>
      <c r="H3" s="183"/>
      <c r="I3" s="183"/>
      <c r="J3" s="183"/>
      <c r="K3" s="183"/>
      <c r="L3" s="183"/>
      <c r="M3" s="183"/>
      <c r="N3" s="183"/>
      <c r="O3" s="183"/>
      <c r="P3" s="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
      <c r="AT3" s="3"/>
      <c r="AU3" s="3"/>
      <c r="AV3" s="3"/>
      <c r="AW3" s="3"/>
      <c r="AX3" s="3"/>
    </row>
    <row r="4" spans="1:50" ht="12" customHeight="1" x14ac:dyDescent="0.2">
      <c r="A4" s="37"/>
      <c r="B4" s="37"/>
      <c r="C4" s="37"/>
      <c r="D4" s="37"/>
      <c r="E4" s="37"/>
      <c r="F4" s="37"/>
      <c r="G4" s="37"/>
      <c r="H4" s="37"/>
      <c r="I4" s="37"/>
      <c r="J4" s="37"/>
      <c r="K4" s="37"/>
      <c r="L4" s="3"/>
      <c r="M4" s="3"/>
      <c r="N4" s="3"/>
      <c r="O4" s="3"/>
      <c r="P4" s="3"/>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
      <c r="AT4" s="3"/>
      <c r="AU4" s="3"/>
      <c r="AV4" s="3"/>
      <c r="AW4" s="3"/>
      <c r="AX4" s="3"/>
    </row>
    <row r="5" spans="1:50" ht="12" customHeight="1" x14ac:dyDescent="0.2">
      <c r="A5" s="37"/>
      <c r="B5" s="37"/>
      <c r="C5" s="37"/>
      <c r="D5" s="37"/>
      <c r="E5" s="37"/>
      <c r="F5" s="37"/>
      <c r="G5" s="37"/>
      <c r="H5" s="37"/>
      <c r="I5" s="37"/>
      <c r="J5" s="37"/>
      <c r="K5" s="37"/>
      <c r="L5" s="3"/>
      <c r="M5" s="3"/>
      <c r="N5" s="3"/>
      <c r="O5" s="3"/>
      <c r="P5" s="3"/>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
      <c r="AT5" s="3"/>
      <c r="AU5" s="3"/>
      <c r="AV5" s="3"/>
      <c r="AW5" s="3"/>
      <c r="AX5" s="3"/>
    </row>
    <row r="6" spans="1:50" ht="12" customHeight="1" x14ac:dyDescent="0.2">
      <c r="A6" s="37"/>
      <c r="B6" s="138" t="s">
        <v>232</v>
      </c>
      <c r="C6" s="37"/>
      <c r="D6" s="309" t="s">
        <v>159</v>
      </c>
      <c r="E6" s="310"/>
      <c r="F6" s="310"/>
      <c r="G6" s="310"/>
      <c r="H6" s="310"/>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c r="AU6" s="3"/>
      <c r="AV6" s="3"/>
      <c r="AW6" s="3"/>
      <c r="AX6" s="3"/>
    </row>
    <row r="7" spans="1:50"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
      <c r="AT7" s="3"/>
      <c r="AU7" s="3"/>
      <c r="AV7" s="3"/>
      <c r="AW7" s="3"/>
      <c r="AX7" s="3"/>
    </row>
    <row r="8" spans="1:50" ht="12" customHeight="1" x14ac:dyDescent="0.25">
      <c r="A8" s="37"/>
      <c r="B8" s="138" t="s">
        <v>233</v>
      </c>
      <c r="C8" s="3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
      <c r="AT8" s="3"/>
      <c r="AU8" s="3"/>
      <c r="AV8" s="3"/>
      <c r="AW8" s="3"/>
      <c r="AX8" s="3"/>
    </row>
    <row r="9" spans="1:50" ht="12" customHeight="1" x14ac:dyDescent="0.25">
      <c r="A9" s="37"/>
      <c r="B9" s="187"/>
      <c r="C9" s="37"/>
      <c r="D9" s="125" t="s">
        <v>235</v>
      </c>
      <c r="E9" s="125"/>
      <c r="F9" s="190">
        <v>51000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
      <c r="AT9" s="3"/>
      <c r="AU9" s="3"/>
      <c r="AV9" s="3"/>
      <c r="AW9" s="3"/>
      <c r="AX9" s="3"/>
    </row>
    <row r="10" spans="1:50" ht="12" customHeight="1" x14ac:dyDescent="0.2">
      <c r="A10" s="37"/>
      <c r="B10" s="37"/>
      <c r="C10" s="37"/>
      <c r="D10" s="37"/>
      <c r="E10" s="37"/>
      <c r="F10" s="190">
        <v>250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
      <c r="AT10" s="3"/>
      <c r="AU10" s="3"/>
      <c r="AV10" s="3"/>
      <c r="AW10" s="3"/>
      <c r="AX10" s="3"/>
    </row>
    <row r="11" spans="1:50" ht="12" customHeight="1" x14ac:dyDescent="0.2">
      <c r="A11" s="355"/>
      <c r="B11" s="37"/>
      <c r="C11" s="37"/>
      <c r="D11" s="3"/>
      <c r="E11" s="3"/>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c r="AS11" s="3"/>
      <c r="AT11" s="3"/>
      <c r="AU11" s="3"/>
      <c r="AV11" s="3"/>
      <c r="AW11" s="3"/>
      <c r="AX11" s="3"/>
    </row>
    <row r="12" spans="1:50" ht="12" customHeight="1" x14ac:dyDescent="0.2">
      <c r="A12" s="355"/>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c r="AS12" s="3"/>
      <c r="AT12" s="3"/>
      <c r="AU12" s="3"/>
      <c r="AV12" s="3"/>
      <c r="AW12" s="3"/>
      <c r="AX12" s="3"/>
    </row>
    <row r="13" spans="1:50" ht="12" customHeight="1" x14ac:dyDescent="0.2">
      <c r="A13" s="355"/>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c r="AS13" s="3"/>
      <c r="AT13" s="3"/>
      <c r="AU13" s="3"/>
      <c r="AV13" s="3"/>
      <c r="AW13" s="3"/>
      <c r="AX13" s="3"/>
    </row>
    <row r="14" spans="1:50" ht="12" customHeight="1" x14ac:dyDescent="0.2">
      <c r="A14" s="355"/>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c r="AS14" s="3"/>
      <c r="AT14" s="3"/>
      <c r="AU14" s="3"/>
      <c r="AV14" s="3"/>
      <c r="AW14" s="3"/>
      <c r="AX14" s="3"/>
    </row>
    <row r="15" spans="1:50" ht="12" customHeight="1" x14ac:dyDescent="0.2">
      <c r="A15" s="355"/>
      <c r="B15" s="139" t="s">
        <v>156</v>
      </c>
      <c r="C15" s="199" t="str">
        <f t="shared" ref="C15:C28" si="0">D$6&amp;"."&amp;B15</f>
        <v>General Service 50 to 1,499 KW.Monthly Service Charge</v>
      </c>
      <c r="D15" s="200" t="s">
        <v>244</v>
      </c>
      <c r="E15" s="139"/>
      <c r="F15" s="201">
        <f>VLOOKUP($C15,'Proposed Rates'!$B:$J,F$11,FALSE)</f>
        <v>200</v>
      </c>
      <c r="G15" s="219">
        <f t="shared" ref="G15:G28" si="1">IF($D15="Monthly",1,IF($D15="per KW",$F$10,IF($D15="per kWh",$F$9,0)))</f>
        <v>1</v>
      </c>
      <c r="H15" s="204">
        <f t="shared" ref="H15:H28" si="2">G15*F15</f>
        <v>200</v>
      </c>
      <c r="I15" s="38"/>
      <c r="J15" s="201">
        <f>VLOOKUP($C15,'Proposed Rates'!$B:$J,J$11,FALSE)</f>
        <v>200</v>
      </c>
      <c r="K15" s="219">
        <f t="shared" ref="K15:K28" si="3">IF($D15="Monthly",1,IF($D15="per KW",$F$10,IF($D15="per kWh",$F$9,0)))</f>
        <v>1</v>
      </c>
      <c r="L15" s="204">
        <f t="shared" ref="L15:L28" si="4">K15*J15</f>
        <v>200</v>
      </c>
      <c r="M15" s="38"/>
      <c r="N15" s="205">
        <f t="shared" ref="N15:N46" si="5">L15-H15</f>
        <v>0</v>
      </c>
      <c r="O15" s="206">
        <f t="shared" ref="O15:O46" si="6">IF((H15)=0,"",(N15/H15))</f>
        <v>0</v>
      </c>
      <c r="P15" s="37"/>
      <c r="Q15" s="201">
        <f>VLOOKUP($C15,'Proposed Rates'!$B:$J,Q$11,FALSE)</f>
        <v>200</v>
      </c>
      <c r="R15" s="219">
        <f t="shared" ref="R15:R28" si="7">IF($D15="Monthly",1,IF($D15="per KW",$F$10,IF($D15="per kWh",$F$9,0)))</f>
        <v>1</v>
      </c>
      <c r="S15" s="204">
        <f t="shared" ref="S15:S28" si="8">R15*Q15</f>
        <v>200</v>
      </c>
      <c r="T15" s="38"/>
      <c r="U15" s="205">
        <f t="shared" ref="U15:U46" si="9">S15-L15</f>
        <v>0</v>
      </c>
      <c r="V15" s="206">
        <f t="shared" ref="V15:V46" si="10">IF((L15)=0,"",(U15/L15))</f>
        <v>0</v>
      </c>
      <c r="W15" s="37"/>
      <c r="X15" s="201">
        <f>VLOOKUP($C15,'Proposed Rates'!$B:$J,X$11,FALSE)</f>
        <v>200</v>
      </c>
      <c r="Y15" s="219">
        <f t="shared" ref="Y15:Y28" si="11">IF($D15="Monthly",1,IF($D15="per KW",$F$10,IF($D15="per kWh",$F$9,0)))</f>
        <v>1</v>
      </c>
      <c r="Z15" s="204">
        <f t="shared" ref="Z15:Z28" si="12">Y15*X15</f>
        <v>200</v>
      </c>
      <c r="AA15" s="38"/>
      <c r="AB15" s="205">
        <f t="shared" ref="AB15:AB34" si="13">Z15-S15</f>
        <v>0</v>
      </c>
      <c r="AC15" s="206">
        <f t="shared" ref="AC15:AC34" si="14">IF((S15)=0,"",(AB15/S15))</f>
        <v>0</v>
      </c>
      <c r="AD15" s="37"/>
      <c r="AE15" s="201">
        <f>VLOOKUP($C15,'Proposed Rates'!$B:$J,AE$11,FALSE)</f>
        <v>200</v>
      </c>
      <c r="AF15" s="219">
        <f t="shared" ref="AF15:AF28" si="15">IF($D15="Monthly",1,IF($D15="per KW",$F$10,IF($D15="per kWh",$F$9,0)))</f>
        <v>1</v>
      </c>
      <c r="AG15" s="204">
        <f t="shared" ref="AG15:AG28" si="16">AF15*AE15</f>
        <v>200</v>
      </c>
      <c r="AH15" s="38"/>
      <c r="AI15" s="205">
        <f t="shared" ref="AI15:AI46" si="17">AG15-Z15</f>
        <v>0</v>
      </c>
      <c r="AJ15" s="206">
        <f t="shared" ref="AJ15:AJ46" si="18">IF((Z15)=0,"",(AI15/Z15))</f>
        <v>0</v>
      </c>
      <c r="AK15" s="37"/>
      <c r="AL15" s="201">
        <f>VLOOKUP($C15,'Proposed Rates'!$B:$J,AL$11,FALSE)</f>
        <v>200</v>
      </c>
      <c r="AM15" s="219">
        <f t="shared" ref="AM15:AM28" si="19">IF($D15="Monthly",1,IF($D15="per KW",$F$10,IF($D15="per kWh",$F$9,0)))</f>
        <v>1</v>
      </c>
      <c r="AN15" s="204">
        <f t="shared" ref="AN15:AN28" si="20">AM15*AL15</f>
        <v>200</v>
      </c>
      <c r="AO15" s="38"/>
      <c r="AP15" s="205">
        <f t="shared" ref="AP15:AP46" si="21">AN15-AG15</f>
        <v>0</v>
      </c>
      <c r="AQ15" s="206">
        <f t="shared" ref="AQ15:AQ46" si="22">IF((AG15)=0,"",(AP15/AG15))</f>
        <v>0</v>
      </c>
      <c r="AR15" s="207"/>
      <c r="AS15" s="3"/>
      <c r="AT15" s="3"/>
      <c r="AU15" s="3"/>
      <c r="AV15" s="3"/>
      <c r="AW15" s="3"/>
      <c r="AX15" s="3"/>
    </row>
    <row r="16" spans="1:50" ht="12" customHeight="1" x14ac:dyDescent="0.2">
      <c r="A16" s="355"/>
      <c r="B16" s="139" t="s">
        <v>245</v>
      </c>
      <c r="C16" s="199" t="str">
        <f t="shared" si="0"/>
        <v>General Service 50 to 1,499 KW.Smart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c r="AS16" s="3"/>
      <c r="AT16" s="3"/>
      <c r="AU16" s="3"/>
      <c r="AV16" s="3"/>
      <c r="AW16" s="3"/>
      <c r="AX16" s="3"/>
    </row>
    <row r="17" spans="1:50" ht="12" customHeight="1" x14ac:dyDescent="0.2">
      <c r="A17" s="355"/>
      <c r="B17" s="208" t="str">
        <f>'Proposed Rates'!C115</f>
        <v>Rate Rider Calculation for PILs</v>
      </c>
      <c r="C17" s="199" t="str">
        <f t="shared" si="0"/>
        <v>General Service 50 to 1,499 KW.Rate Rider Calculation for PILs</v>
      </c>
      <c r="D17" s="200" t="s">
        <v>315</v>
      </c>
      <c r="E17" s="139"/>
      <c r="F17" s="201">
        <f>IFERROR(VLOOKUP($C17,'Proposed Rates'!$B:$J,F$11,FALSE),0)</f>
        <v>0</v>
      </c>
      <c r="G17" s="219">
        <f t="shared" si="1"/>
        <v>250</v>
      </c>
      <c r="H17" s="204">
        <f t="shared" si="2"/>
        <v>0</v>
      </c>
      <c r="I17" s="38"/>
      <c r="J17" s="201">
        <f>IFERROR(VLOOKUP($C17,'Proposed Rates'!$B:$J,J$11,FALSE),0)</f>
        <v>0</v>
      </c>
      <c r="K17" s="219">
        <f t="shared" si="3"/>
        <v>250</v>
      </c>
      <c r="L17" s="204">
        <f t="shared" si="4"/>
        <v>0</v>
      </c>
      <c r="M17" s="38"/>
      <c r="N17" s="205">
        <f t="shared" si="5"/>
        <v>0</v>
      </c>
      <c r="O17" s="206" t="str">
        <f t="shared" si="6"/>
        <v/>
      </c>
      <c r="P17" s="37"/>
      <c r="Q17" s="201">
        <f>IFERROR(VLOOKUP($C17,'Proposed Rates'!$B:$J,Q$11,FALSE),0)</f>
        <v>0</v>
      </c>
      <c r="R17" s="219">
        <f t="shared" si="7"/>
        <v>250</v>
      </c>
      <c r="S17" s="204">
        <f t="shared" si="8"/>
        <v>0</v>
      </c>
      <c r="T17" s="38"/>
      <c r="U17" s="205">
        <f t="shared" si="9"/>
        <v>0</v>
      </c>
      <c r="V17" s="206" t="str">
        <f t="shared" si="10"/>
        <v/>
      </c>
      <c r="W17" s="37"/>
      <c r="X17" s="201">
        <f>IFERROR(VLOOKUP($C17,'Proposed Rates'!$B:$J,X$11,FALSE),0)</f>
        <v>0</v>
      </c>
      <c r="Y17" s="219">
        <f t="shared" si="11"/>
        <v>250</v>
      </c>
      <c r="Z17" s="204">
        <f t="shared" si="12"/>
        <v>0</v>
      </c>
      <c r="AA17" s="38"/>
      <c r="AB17" s="205">
        <f t="shared" si="13"/>
        <v>0</v>
      </c>
      <c r="AC17" s="206" t="str">
        <f t="shared" si="14"/>
        <v/>
      </c>
      <c r="AD17" s="37"/>
      <c r="AE17" s="201">
        <f>IFERROR(VLOOKUP($C17,'Proposed Rates'!$B:$J,AE$11,FALSE),0)</f>
        <v>0</v>
      </c>
      <c r="AF17" s="219">
        <f t="shared" si="15"/>
        <v>250</v>
      </c>
      <c r="AG17" s="204">
        <f t="shared" si="16"/>
        <v>0</v>
      </c>
      <c r="AH17" s="38"/>
      <c r="AI17" s="205">
        <f t="shared" si="17"/>
        <v>0</v>
      </c>
      <c r="AJ17" s="206" t="str">
        <f t="shared" si="18"/>
        <v/>
      </c>
      <c r="AK17" s="37"/>
      <c r="AL17" s="201">
        <f>IFERROR(VLOOKUP($C17,'Proposed Rates'!$B:$J,AL$11,FALSE),0)</f>
        <v>0</v>
      </c>
      <c r="AM17" s="219">
        <f t="shared" si="19"/>
        <v>250</v>
      </c>
      <c r="AN17" s="204">
        <f t="shared" si="20"/>
        <v>0</v>
      </c>
      <c r="AO17" s="38"/>
      <c r="AP17" s="205">
        <f t="shared" si="21"/>
        <v>0</v>
      </c>
      <c r="AQ17" s="206" t="str">
        <f t="shared" si="22"/>
        <v/>
      </c>
      <c r="AR17" s="207"/>
      <c r="AS17" s="3"/>
      <c r="AT17" s="3"/>
      <c r="AU17" s="3"/>
      <c r="AV17" s="3"/>
      <c r="AW17" s="3"/>
      <c r="AX17" s="3"/>
    </row>
    <row r="18" spans="1:50" ht="12" customHeight="1" x14ac:dyDescent="0.2">
      <c r="A18" s="355"/>
      <c r="B18" s="208" t="str">
        <f>'Proposed Rates'!C128</f>
        <v>Rate Rider Calculation for Generic</v>
      </c>
      <c r="C18" s="199" t="str">
        <f t="shared" si="0"/>
        <v>General Service 50 to 1,499 KW.Rate Rider Calculation for Generic</v>
      </c>
      <c r="D18" s="200" t="s">
        <v>315</v>
      </c>
      <c r="E18" s="139"/>
      <c r="F18" s="201">
        <f>IFERROR(VLOOKUP($C18,'Proposed Rates'!$B:$J,F$11,FALSE),0)</f>
        <v>0</v>
      </c>
      <c r="G18" s="219">
        <f t="shared" si="1"/>
        <v>250</v>
      </c>
      <c r="H18" s="204">
        <f t="shared" si="2"/>
        <v>0</v>
      </c>
      <c r="I18" s="38"/>
      <c r="J18" s="201">
        <f>IFERROR(VLOOKUP($C18,'Proposed Rates'!$B:$J,J$11,FALSE),0)</f>
        <v>0</v>
      </c>
      <c r="K18" s="219">
        <f t="shared" si="3"/>
        <v>250</v>
      </c>
      <c r="L18" s="204">
        <f t="shared" si="4"/>
        <v>0</v>
      </c>
      <c r="M18" s="38"/>
      <c r="N18" s="205">
        <f t="shared" si="5"/>
        <v>0</v>
      </c>
      <c r="O18" s="206" t="str">
        <f t="shared" si="6"/>
        <v/>
      </c>
      <c r="P18" s="37"/>
      <c r="Q18" s="201">
        <f>IFERROR(VLOOKUP($C18,'Proposed Rates'!$B:$J,Q$11,FALSE),0)</f>
        <v>0</v>
      </c>
      <c r="R18" s="219">
        <f t="shared" si="7"/>
        <v>250</v>
      </c>
      <c r="S18" s="204">
        <f t="shared" si="8"/>
        <v>0</v>
      </c>
      <c r="T18" s="38"/>
      <c r="U18" s="205">
        <f t="shared" si="9"/>
        <v>0</v>
      </c>
      <c r="V18" s="206" t="str">
        <f t="shared" si="10"/>
        <v/>
      </c>
      <c r="W18" s="37"/>
      <c r="X18" s="201">
        <f>IFERROR(VLOOKUP($C18,'Proposed Rates'!$B:$J,X$11,FALSE),0)</f>
        <v>0</v>
      </c>
      <c r="Y18" s="219">
        <f t="shared" si="11"/>
        <v>250</v>
      </c>
      <c r="Z18" s="204">
        <f t="shared" si="12"/>
        <v>0</v>
      </c>
      <c r="AA18" s="38"/>
      <c r="AB18" s="205">
        <f t="shared" si="13"/>
        <v>0</v>
      </c>
      <c r="AC18" s="206" t="str">
        <f t="shared" si="14"/>
        <v/>
      </c>
      <c r="AD18" s="37"/>
      <c r="AE18" s="201">
        <f>IFERROR(VLOOKUP($C18,'Proposed Rates'!$B:$J,AE$11,FALSE),0)</f>
        <v>0</v>
      </c>
      <c r="AF18" s="219">
        <f t="shared" si="15"/>
        <v>250</v>
      </c>
      <c r="AG18" s="204">
        <f t="shared" si="16"/>
        <v>0</v>
      </c>
      <c r="AH18" s="38"/>
      <c r="AI18" s="205">
        <f t="shared" si="17"/>
        <v>0</v>
      </c>
      <c r="AJ18" s="206" t="str">
        <f t="shared" si="18"/>
        <v/>
      </c>
      <c r="AK18" s="37"/>
      <c r="AL18" s="201">
        <f>IFERROR(VLOOKUP($C18,'Proposed Rates'!$B:$J,AL$11,FALSE),0)</f>
        <v>0</v>
      </c>
      <c r="AM18" s="219">
        <f t="shared" si="19"/>
        <v>250</v>
      </c>
      <c r="AN18" s="204">
        <f t="shared" si="20"/>
        <v>0</v>
      </c>
      <c r="AO18" s="38"/>
      <c r="AP18" s="205">
        <f t="shared" si="21"/>
        <v>0</v>
      </c>
      <c r="AQ18" s="206" t="str">
        <f t="shared" si="22"/>
        <v/>
      </c>
      <c r="AR18" s="207"/>
      <c r="AS18" s="3"/>
      <c r="AT18" s="3"/>
      <c r="AU18" s="3"/>
      <c r="AV18" s="3"/>
      <c r="AW18" s="3"/>
      <c r="AX18" s="3"/>
    </row>
    <row r="19" spans="1:50" ht="12" customHeight="1" x14ac:dyDescent="0.2">
      <c r="A19" s="355"/>
      <c r="B19" s="139" t="s">
        <v>54</v>
      </c>
      <c r="C19" s="199" t="str">
        <f t="shared" si="0"/>
        <v>General Service 50 to 1,499 KW.Distribution Volumetric Rate</v>
      </c>
      <c r="D19" s="200" t="s">
        <v>315</v>
      </c>
      <c r="E19" s="139"/>
      <c r="F19" s="218">
        <f>IFERROR(VLOOKUP($C19,'Proposed Rates'!$B:$J,F$11,FALSE),0)</f>
        <v>6.5552999999999999</v>
      </c>
      <c r="G19" s="219">
        <f t="shared" si="1"/>
        <v>250</v>
      </c>
      <c r="H19" s="204">
        <f t="shared" si="2"/>
        <v>1638.825</v>
      </c>
      <c r="I19" s="38"/>
      <c r="J19" s="218">
        <f>IFERROR(VLOOKUP($C19,'Proposed Rates'!$B:$J,J$11,FALSE),0)</f>
        <v>8.0853999999999999</v>
      </c>
      <c r="K19" s="219">
        <f t="shared" si="3"/>
        <v>250</v>
      </c>
      <c r="L19" s="204">
        <f t="shared" si="4"/>
        <v>2021.35</v>
      </c>
      <c r="M19" s="38"/>
      <c r="N19" s="205">
        <f t="shared" si="5"/>
        <v>382.52499999999986</v>
      </c>
      <c r="O19" s="206">
        <f t="shared" si="6"/>
        <v>0.23341418394276378</v>
      </c>
      <c r="P19" s="37"/>
      <c r="Q19" s="218">
        <f>IFERROR(VLOOKUP($C19,'Proposed Rates'!$B:$J,Q$11,FALSE),0)</f>
        <v>8.8107000000000006</v>
      </c>
      <c r="R19" s="219">
        <f t="shared" si="7"/>
        <v>250</v>
      </c>
      <c r="S19" s="204">
        <f t="shared" si="8"/>
        <v>2202.6750000000002</v>
      </c>
      <c r="T19" s="38"/>
      <c r="U19" s="205">
        <f t="shared" si="9"/>
        <v>181.32500000000027</v>
      </c>
      <c r="V19" s="206">
        <f t="shared" si="10"/>
        <v>8.970490019046691E-2</v>
      </c>
      <c r="W19" s="37"/>
      <c r="X19" s="218">
        <f>IFERROR(VLOOKUP($C19,'Proposed Rates'!$B:$J,X$11,FALSE),0)</f>
        <v>9.5496999999999996</v>
      </c>
      <c r="Y19" s="219">
        <f t="shared" si="11"/>
        <v>250</v>
      </c>
      <c r="Z19" s="204">
        <f t="shared" si="12"/>
        <v>2387.4249999999997</v>
      </c>
      <c r="AA19" s="38"/>
      <c r="AB19" s="205">
        <f t="shared" si="13"/>
        <v>184.74999999999955</v>
      </c>
      <c r="AC19" s="206">
        <f t="shared" si="14"/>
        <v>8.3875288002088155E-2</v>
      </c>
      <c r="AD19" s="37"/>
      <c r="AE19" s="218">
        <f>IFERROR(VLOOKUP($C19,'Proposed Rates'!$B:$J,AE$11,FALSE),0)</f>
        <v>10.1577</v>
      </c>
      <c r="AF19" s="219">
        <f t="shared" si="15"/>
        <v>250</v>
      </c>
      <c r="AG19" s="204">
        <f t="shared" si="16"/>
        <v>2539.4250000000002</v>
      </c>
      <c r="AH19" s="38"/>
      <c r="AI19" s="205">
        <f t="shared" si="17"/>
        <v>152.00000000000045</v>
      </c>
      <c r="AJ19" s="206">
        <f t="shared" si="18"/>
        <v>6.3666921473973195E-2</v>
      </c>
      <c r="AK19" s="37"/>
      <c r="AL19" s="218">
        <f>IFERROR(VLOOKUP($C19,'Proposed Rates'!$B:$J,AL$11,FALSE),0)</f>
        <v>10.7699</v>
      </c>
      <c r="AM19" s="219">
        <f t="shared" si="19"/>
        <v>250</v>
      </c>
      <c r="AN19" s="204">
        <f t="shared" si="20"/>
        <v>2692.4749999999999</v>
      </c>
      <c r="AO19" s="38"/>
      <c r="AP19" s="205">
        <f t="shared" si="21"/>
        <v>153.04999999999973</v>
      </c>
      <c r="AQ19" s="206">
        <f t="shared" si="22"/>
        <v>6.0269549208974364E-2</v>
      </c>
      <c r="AR19" s="207"/>
      <c r="AS19" s="3"/>
      <c r="AT19" s="3"/>
      <c r="AU19" s="3"/>
      <c r="AV19" s="3"/>
      <c r="AW19" s="3"/>
      <c r="AX19" s="3"/>
    </row>
    <row r="20" spans="1:50" ht="12" customHeight="1" x14ac:dyDescent="0.2">
      <c r="A20" s="355"/>
      <c r="B20" s="139" t="s">
        <v>247</v>
      </c>
      <c r="C20" s="199" t="str">
        <f t="shared" si="0"/>
        <v>General Service 50 to 1,499 KW.Smart Meter Disposition Rider</v>
      </c>
      <c r="D20" s="200" t="s">
        <v>246</v>
      </c>
      <c r="E20" s="139"/>
      <c r="F20" s="201">
        <f>IFERROR(VLOOKUP($C20,'Proposed Rates'!$B:$J,F$11,FALSE),0)</f>
        <v>0</v>
      </c>
      <c r="G20" s="219">
        <f t="shared" si="1"/>
        <v>51000</v>
      </c>
      <c r="H20" s="204">
        <f t="shared" si="2"/>
        <v>0</v>
      </c>
      <c r="I20" s="38"/>
      <c r="J20" s="201">
        <f>IFERROR(VLOOKUP($C20,'Proposed Rates'!$B:$J,J$11,FALSE),0)</f>
        <v>0</v>
      </c>
      <c r="K20" s="219">
        <f t="shared" si="3"/>
        <v>51000</v>
      </c>
      <c r="L20" s="204">
        <f t="shared" si="4"/>
        <v>0</v>
      </c>
      <c r="M20" s="38"/>
      <c r="N20" s="205">
        <f t="shared" si="5"/>
        <v>0</v>
      </c>
      <c r="O20" s="206" t="str">
        <f t="shared" si="6"/>
        <v/>
      </c>
      <c r="P20" s="37"/>
      <c r="Q20" s="201">
        <f>IFERROR(VLOOKUP($C20,'Proposed Rates'!$B:$J,Q$11,FALSE),0)</f>
        <v>0</v>
      </c>
      <c r="R20" s="219">
        <f t="shared" si="7"/>
        <v>51000</v>
      </c>
      <c r="S20" s="204">
        <f t="shared" si="8"/>
        <v>0</v>
      </c>
      <c r="T20" s="38"/>
      <c r="U20" s="205">
        <f t="shared" si="9"/>
        <v>0</v>
      </c>
      <c r="V20" s="206" t="str">
        <f t="shared" si="10"/>
        <v/>
      </c>
      <c r="W20" s="37"/>
      <c r="X20" s="201">
        <f>IFERROR(VLOOKUP($C20,'Proposed Rates'!$B:$J,X$11,FALSE),0)</f>
        <v>0</v>
      </c>
      <c r="Y20" s="219">
        <f t="shared" si="11"/>
        <v>51000</v>
      </c>
      <c r="Z20" s="204">
        <f t="shared" si="12"/>
        <v>0</v>
      </c>
      <c r="AA20" s="38"/>
      <c r="AB20" s="205">
        <f t="shared" si="13"/>
        <v>0</v>
      </c>
      <c r="AC20" s="206" t="str">
        <f t="shared" si="14"/>
        <v/>
      </c>
      <c r="AD20" s="37"/>
      <c r="AE20" s="201">
        <f>IFERROR(VLOOKUP($C20,'Proposed Rates'!$B:$J,AE$11,FALSE),0)</f>
        <v>0</v>
      </c>
      <c r="AF20" s="219">
        <f t="shared" si="15"/>
        <v>51000</v>
      </c>
      <c r="AG20" s="204">
        <f t="shared" si="16"/>
        <v>0</v>
      </c>
      <c r="AH20" s="38"/>
      <c r="AI20" s="205">
        <f t="shared" si="17"/>
        <v>0</v>
      </c>
      <c r="AJ20" s="206" t="str">
        <f t="shared" si="18"/>
        <v/>
      </c>
      <c r="AK20" s="37"/>
      <c r="AL20" s="201">
        <f>IFERROR(VLOOKUP($C20,'Proposed Rates'!$B:$J,AL$11,FALSE),0)</f>
        <v>0</v>
      </c>
      <c r="AM20" s="219">
        <f t="shared" si="19"/>
        <v>51000</v>
      </c>
      <c r="AN20" s="204">
        <f t="shared" si="20"/>
        <v>0</v>
      </c>
      <c r="AO20" s="38"/>
      <c r="AP20" s="205">
        <f t="shared" si="21"/>
        <v>0</v>
      </c>
      <c r="AQ20" s="206" t="str">
        <f t="shared" si="22"/>
        <v/>
      </c>
      <c r="AR20" s="207"/>
      <c r="AS20" s="3"/>
      <c r="AT20" s="3"/>
      <c r="AU20" s="3"/>
      <c r="AV20" s="3"/>
      <c r="AW20" s="3"/>
      <c r="AX20" s="3"/>
    </row>
    <row r="21" spans="1:50" ht="12" customHeight="1" x14ac:dyDescent="0.2">
      <c r="A21" s="355"/>
      <c r="B21" s="139" t="s">
        <v>179</v>
      </c>
      <c r="C21" s="199" t="str">
        <f t="shared" si="0"/>
        <v>General Service 50 to 1,499 KW.LRAM Rate Rider</v>
      </c>
      <c r="D21" s="200" t="s">
        <v>315</v>
      </c>
      <c r="E21" s="139"/>
      <c r="F21" s="218">
        <f>'Proposed Rates'!E79+'Proposed Rates'!E92</f>
        <v>-0.2477</v>
      </c>
      <c r="G21" s="219">
        <f t="shared" si="1"/>
        <v>250</v>
      </c>
      <c r="H21" s="204">
        <f t="shared" si="2"/>
        <v>-61.925000000000004</v>
      </c>
      <c r="I21" s="38"/>
      <c r="J21" s="218">
        <f>'Proposed Rates'!F79+'Proposed Rates'!F92</f>
        <v>0</v>
      </c>
      <c r="K21" s="219">
        <f t="shared" si="3"/>
        <v>250</v>
      </c>
      <c r="L21" s="204">
        <f t="shared" si="4"/>
        <v>0</v>
      </c>
      <c r="M21" s="38"/>
      <c r="N21" s="205">
        <f t="shared" si="5"/>
        <v>61.925000000000004</v>
      </c>
      <c r="O21" s="206">
        <f t="shared" si="6"/>
        <v>-1</v>
      </c>
      <c r="P21" s="37"/>
      <c r="Q21" s="218">
        <f>'Proposed Rates'!G79+'Proposed Rates'!G92</f>
        <v>2.8400000000000002E-2</v>
      </c>
      <c r="R21" s="219">
        <f t="shared" si="7"/>
        <v>250</v>
      </c>
      <c r="S21" s="204">
        <f t="shared" si="8"/>
        <v>7.1000000000000005</v>
      </c>
      <c r="T21" s="38"/>
      <c r="U21" s="205">
        <f t="shared" si="9"/>
        <v>7.1000000000000005</v>
      </c>
      <c r="V21" s="206" t="str">
        <f t="shared" si="10"/>
        <v/>
      </c>
      <c r="W21" s="37"/>
      <c r="X21" s="218">
        <f>IFERROR(VLOOKUP($C21,'Proposed Rates'!$B:$J,X$11,FALSE),0)</f>
        <v>0</v>
      </c>
      <c r="Y21" s="219">
        <f t="shared" si="11"/>
        <v>250</v>
      </c>
      <c r="Z21" s="204">
        <f t="shared" si="12"/>
        <v>0</v>
      </c>
      <c r="AA21" s="38"/>
      <c r="AB21" s="205">
        <f t="shared" si="13"/>
        <v>-7.1000000000000005</v>
      </c>
      <c r="AC21" s="206">
        <f t="shared" si="14"/>
        <v>-1</v>
      </c>
      <c r="AD21" s="37"/>
      <c r="AE21" s="218">
        <f>IFERROR(VLOOKUP($C21,'Proposed Rates'!$B:$J,AE$11,FALSE),0)</f>
        <v>0</v>
      </c>
      <c r="AF21" s="219">
        <f t="shared" si="15"/>
        <v>250</v>
      </c>
      <c r="AG21" s="204">
        <f t="shared" si="16"/>
        <v>0</v>
      </c>
      <c r="AH21" s="38"/>
      <c r="AI21" s="205">
        <f t="shared" si="17"/>
        <v>0</v>
      </c>
      <c r="AJ21" s="206" t="str">
        <f t="shared" si="18"/>
        <v/>
      </c>
      <c r="AK21" s="37"/>
      <c r="AL21" s="218">
        <f>IFERROR(VLOOKUP($C21,'Proposed Rates'!$B:$J,AL$11,FALSE),0)</f>
        <v>0</v>
      </c>
      <c r="AM21" s="219">
        <f t="shared" si="19"/>
        <v>250</v>
      </c>
      <c r="AN21" s="204">
        <f t="shared" si="20"/>
        <v>0</v>
      </c>
      <c r="AO21" s="38"/>
      <c r="AP21" s="205">
        <f t="shared" si="21"/>
        <v>0</v>
      </c>
      <c r="AQ21" s="206" t="str">
        <f t="shared" si="22"/>
        <v/>
      </c>
      <c r="AR21" s="207"/>
      <c r="AS21" s="3"/>
      <c r="AT21" s="3"/>
      <c r="AU21" s="3"/>
      <c r="AV21" s="3"/>
      <c r="AW21" s="3"/>
      <c r="AX21" s="3"/>
    </row>
    <row r="22" spans="1:50" ht="12" customHeight="1" x14ac:dyDescent="0.2">
      <c r="A22" s="355"/>
      <c r="B22" s="208" t="s">
        <v>175</v>
      </c>
      <c r="C22" s="199" t="str">
        <f t="shared" si="0"/>
        <v>General Service 50 to 1,499 KW.Deferral/Variance Account Disposition Rate Rider Group 2</v>
      </c>
      <c r="D22" s="200" t="s">
        <v>315</v>
      </c>
      <c r="E22" s="139"/>
      <c r="F22" s="201">
        <f>IFERROR(VLOOKUP($C22,'Proposed Rates'!$B:$J,F$11,FALSE),0)</f>
        <v>0</v>
      </c>
      <c r="G22" s="219">
        <f t="shared" si="1"/>
        <v>250</v>
      </c>
      <c r="H22" s="204">
        <f t="shared" si="2"/>
        <v>0</v>
      </c>
      <c r="I22" s="38"/>
      <c r="J22" s="201">
        <f>IFERROR(VLOOKUP($C22,'Proposed Rates'!$B:$J,J$11,FALSE),0)</f>
        <v>-0.11849999999999999</v>
      </c>
      <c r="K22" s="219">
        <f t="shared" si="3"/>
        <v>250</v>
      </c>
      <c r="L22" s="204">
        <f t="shared" si="4"/>
        <v>-29.625</v>
      </c>
      <c r="M22" s="38"/>
      <c r="N22" s="205">
        <f t="shared" si="5"/>
        <v>-29.625</v>
      </c>
      <c r="O22" s="206" t="str">
        <f t="shared" si="6"/>
        <v/>
      </c>
      <c r="P22" s="37"/>
      <c r="Q22" s="201">
        <f>IFERROR(VLOOKUP($C22,'Proposed Rates'!$B:$J,Q$11,FALSE),0)</f>
        <v>0</v>
      </c>
      <c r="R22" s="219">
        <f t="shared" si="7"/>
        <v>250</v>
      </c>
      <c r="S22" s="204">
        <f t="shared" si="8"/>
        <v>0</v>
      </c>
      <c r="T22" s="38"/>
      <c r="U22" s="205">
        <f t="shared" si="9"/>
        <v>29.625</v>
      </c>
      <c r="V22" s="206">
        <f t="shared" si="10"/>
        <v>-1</v>
      </c>
      <c r="W22" s="37"/>
      <c r="X22" s="201">
        <f>IFERROR(VLOOKUP($C22,'Proposed Rates'!$B:$J,X$11,FALSE),0)</f>
        <v>0</v>
      </c>
      <c r="Y22" s="219">
        <f t="shared" si="11"/>
        <v>250</v>
      </c>
      <c r="Z22" s="204">
        <f t="shared" si="12"/>
        <v>0</v>
      </c>
      <c r="AA22" s="38"/>
      <c r="AB22" s="205">
        <f t="shared" si="13"/>
        <v>0</v>
      </c>
      <c r="AC22" s="206" t="str">
        <f t="shared" si="14"/>
        <v/>
      </c>
      <c r="AD22" s="37"/>
      <c r="AE22" s="201">
        <f>IFERROR(VLOOKUP($C22,'Proposed Rates'!$B:$J,AE$11,FALSE),0)</f>
        <v>0</v>
      </c>
      <c r="AF22" s="219">
        <f t="shared" si="15"/>
        <v>250</v>
      </c>
      <c r="AG22" s="204">
        <f t="shared" si="16"/>
        <v>0</v>
      </c>
      <c r="AH22" s="38"/>
      <c r="AI22" s="205">
        <f t="shared" si="17"/>
        <v>0</v>
      </c>
      <c r="AJ22" s="206" t="str">
        <f t="shared" si="18"/>
        <v/>
      </c>
      <c r="AK22" s="37"/>
      <c r="AL22" s="201">
        <f>IFERROR(VLOOKUP($C22,'Proposed Rates'!$B:$J,AL$11,FALSE),0)</f>
        <v>0</v>
      </c>
      <c r="AM22" s="219">
        <f t="shared" si="19"/>
        <v>250</v>
      </c>
      <c r="AN22" s="204">
        <f t="shared" si="20"/>
        <v>0</v>
      </c>
      <c r="AO22" s="38"/>
      <c r="AP22" s="205">
        <f t="shared" si="21"/>
        <v>0</v>
      </c>
      <c r="AQ22" s="206" t="str">
        <f t="shared" si="22"/>
        <v/>
      </c>
      <c r="AR22" s="207"/>
      <c r="AS22" s="3"/>
      <c r="AT22" s="3"/>
      <c r="AU22" s="3"/>
      <c r="AV22" s="3"/>
      <c r="AW22" s="3"/>
      <c r="AX22" s="3"/>
    </row>
    <row r="23" spans="1:50" ht="12" customHeight="1" x14ac:dyDescent="0.2">
      <c r="A23" s="355"/>
      <c r="B23" s="208"/>
      <c r="C23" s="199" t="str">
        <f t="shared" si="0"/>
        <v>General Service 50 to 1,499 KW.</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c r="AS23" s="3"/>
      <c r="AT23" s="3"/>
      <c r="AU23" s="3"/>
      <c r="AV23" s="3"/>
      <c r="AW23" s="3"/>
      <c r="AX23" s="3"/>
    </row>
    <row r="24" spans="1:50" ht="12" customHeight="1" x14ac:dyDescent="0.2">
      <c r="A24" s="355"/>
      <c r="B24" s="208"/>
      <c r="C24" s="199" t="str">
        <f t="shared" si="0"/>
        <v>General Service 50 to 1,499 KW.</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c r="AS24" s="3"/>
      <c r="AT24" s="3"/>
      <c r="AU24" s="3"/>
      <c r="AV24" s="3"/>
      <c r="AW24" s="3"/>
      <c r="AX24" s="3"/>
    </row>
    <row r="25" spans="1:50" ht="12" customHeight="1" x14ac:dyDescent="0.2">
      <c r="A25" s="355"/>
      <c r="B25" s="208"/>
      <c r="C25" s="199" t="str">
        <f t="shared" si="0"/>
        <v>General Service 50 to 1,499 KW.</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c r="AS25" s="3"/>
      <c r="AT25" s="3"/>
      <c r="AU25" s="3"/>
      <c r="AV25" s="3"/>
      <c r="AW25" s="3"/>
      <c r="AX25" s="3"/>
    </row>
    <row r="26" spans="1:50" ht="12" customHeight="1" x14ac:dyDescent="0.2">
      <c r="A26" s="355"/>
      <c r="B26" s="208"/>
      <c r="C26" s="199" t="str">
        <f t="shared" si="0"/>
        <v>General Service 50 to 1,499 KW.</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c r="AS26" s="3"/>
      <c r="AT26" s="3"/>
      <c r="AU26" s="3"/>
      <c r="AV26" s="3"/>
      <c r="AW26" s="3"/>
      <c r="AX26" s="3"/>
    </row>
    <row r="27" spans="1:50" ht="12" customHeight="1" x14ac:dyDescent="0.2">
      <c r="A27" s="355"/>
      <c r="B27" s="208"/>
      <c r="C27" s="199" t="str">
        <f t="shared" si="0"/>
        <v>General Service 50 to 1,499 KW.</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c r="AS27" s="3"/>
      <c r="AT27" s="3"/>
      <c r="AU27" s="3"/>
      <c r="AV27" s="3"/>
      <c r="AW27" s="3"/>
      <c r="AX27" s="3"/>
    </row>
    <row r="28" spans="1:50" ht="12" customHeight="1" x14ac:dyDescent="0.2">
      <c r="A28" s="355"/>
      <c r="B28" s="208"/>
      <c r="C28" s="199" t="str">
        <f t="shared" si="0"/>
        <v>General Service 50 to 1,499 KW.</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c r="AS28" s="3"/>
      <c r="AT28" s="3"/>
      <c r="AU28" s="3"/>
      <c r="AV28" s="3"/>
      <c r="AW28" s="3"/>
      <c r="AX28" s="3"/>
    </row>
    <row r="29" spans="1:50" ht="12" customHeight="1" x14ac:dyDescent="0.2">
      <c r="A29" s="355"/>
      <c r="B29" s="209" t="s">
        <v>248</v>
      </c>
      <c r="C29" s="210"/>
      <c r="D29" s="210"/>
      <c r="E29" s="210"/>
      <c r="F29" s="211"/>
      <c r="G29" s="304"/>
      <c r="H29" s="213">
        <f>SUM(H15:H28)</f>
        <v>1776.9</v>
      </c>
      <c r="I29" s="214"/>
      <c r="J29" s="211"/>
      <c r="K29" s="304"/>
      <c r="L29" s="213">
        <f>SUM(L15:L28)</f>
        <v>2191.7249999999999</v>
      </c>
      <c r="M29" s="214"/>
      <c r="N29" s="215">
        <f t="shared" si="5"/>
        <v>414.82499999999982</v>
      </c>
      <c r="O29" s="216">
        <f t="shared" si="6"/>
        <v>0.23345433057572165</v>
      </c>
      <c r="P29" s="125"/>
      <c r="Q29" s="211"/>
      <c r="R29" s="304"/>
      <c r="S29" s="213">
        <f>SUM(S15:S28)</f>
        <v>2409.7750000000001</v>
      </c>
      <c r="T29" s="214"/>
      <c r="U29" s="215">
        <f t="shared" si="9"/>
        <v>218.05000000000018</v>
      </c>
      <c r="V29" s="216">
        <f t="shared" si="10"/>
        <v>9.948784633108633E-2</v>
      </c>
      <c r="W29" s="125"/>
      <c r="X29" s="211"/>
      <c r="Y29" s="304"/>
      <c r="Z29" s="213">
        <f>SUM(Z15:Z28)</f>
        <v>2587.4249999999997</v>
      </c>
      <c r="AA29" s="214"/>
      <c r="AB29" s="215">
        <f t="shared" si="13"/>
        <v>177.64999999999964</v>
      </c>
      <c r="AC29" s="216">
        <f t="shared" si="14"/>
        <v>7.3720575572408062E-2</v>
      </c>
      <c r="AD29" s="125"/>
      <c r="AE29" s="211"/>
      <c r="AF29" s="304"/>
      <c r="AG29" s="213">
        <f>SUM(AG15:AG28)</f>
        <v>2739.4250000000002</v>
      </c>
      <c r="AH29" s="214"/>
      <c r="AI29" s="215">
        <f t="shared" si="17"/>
        <v>152.00000000000045</v>
      </c>
      <c r="AJ29" s="216">
        <f t="shared" si="18"/>
        <v>5.8745664125530388E-2</v>
      </c>
      <c r="AK29" s="125"/>
      <c r="AL29" s="211"/>
      <c r="AM29" s="304"/>
      <c r="AN29" s="213">
        <f>SUM(AN15:AN28)</f>
        <v>2892.4749999999999</v>
      </c>
      <c r="AO29" s="214"/>
      <c r="AP29" s="215">
        <f t="shared" si="21"/>
        <v>153.04999999999973</v>
      </c>
      <c r="AQ29" s="216">
        <f t="shared" si="22"/>
        <v>5.5869388649077714E-2</v>
      </c>
      <c r="AR29" s="217"/>
      <c r="AS29" s="3"/>
      <c r="AT29" s="3"/>
      <c r="AU29" s="3"/>
      <c r="AV29" s="3"/>
      <c r="AW29" s="3"/>
      <c r="AX29" s="3"/>
    </row>
    <row r="30" spans="1:50" ht="12" customHeight="1" x14ac:dyDescent="0.2">
      <c r="A30" s="355"/>
      <c r="B30" s="208" t="s">
        <v>172</v>
      </c>
      <c r="C30" s="199" t="str">
        <f t="shared" ref="C30:C38" si="23">D$6&amp;"."&amp;B30</f>
        <v>General Service 50 to 1,499 KW.DVA Disposition Rate Rider Group 1 -2025</v>
      </c>
      <c r="D30" s="200" t="s">
        <v>315</v>
      </c>
      <c r="E30" s="139"/>
      <c r="F30" s="218">
        <f>IFERROR(VLOOKUP($C30,'Proposed Rates'!$B:$J,F$11,FALSE),0)</f>
        <v>0.35310000000000002</v>
      </c>
      <c r="G30" s="219">
        <f t="shared" ref="G30:G36" si="24">IF($D30="Monthly",1,IF($D30="per KW",$F$10,IF($D30="per kWh",$F$9,0)))</f>
        <v>250</v>
      </c>
      <c r="H30" s="204">
        <f t="shared" ref="H30:H38" si="25">G30*F30</f>
        <v>88.275000000000006</v>
      </c>
      <c r="I30" s="38"/>
      <c r="J30" s="218">
        <f>IFERROR(VLOOKUP($C30,'Proposed Rates'!$B:$J,J$11,FALSE),0)</f>
        <v>0</v>
      </c>
      <c r="K30" s="219">
        <f t="shared" ref="K30:K36" si="26">IF($D30="Monthly",1,IF($D30="per KW",$F$10,IF($D30="per kWh",$F$9,0)))</f>
        <v>250</v>
      </c>
      <c r="L30" s="204">
        <f t="shared" ref="L30:L38" si="27">K30*J30</f>
        <v>0</v>
      </c>
      <c r="M30" s="38"/>
      <c r="N30" s="205">
        <f t="shared" si="5"/>
        <v>-88.275000000000006</v>
      </c>
      <c r="O30" s="206">
        <f t="shared" si="6"/>
        <v>-1</v>
      </c>
      <c r="P30" s="37"/>
      <c r="Q30" s="218">
        <f>IFERROR(VLOOKUP($C30,'Proposed Rates'!$B:$J,Q$11,FALSE),0)</f>
        <v>0</v>
      </c>
      <c r="R30" s="219">
        <f t="shared" ref="R30:R36" si="28">IF($D30="Monthly",1,IF($D30="per KW",$F$10,IF($D30="per kWh",$F$9,0)))</f>
        <v>250</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250</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250</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250</v>
      </c>
      <c r="AN30" s="204">
        <f t="shared" ref="AN30:AN38" si="35">AM30*AL30</f>
        <v>0</v>
      </c>
      <c r="AO30" s="38"/>
      <c r="AP30" s="205">
        <f t="shared" si="21"/>
        <v>0</v>
      </c>
      <c r="AQ30" s="206" t="str">
        <f t="shared" si="22"/>
        <v/>
      </c>
      <c r="AR30" s="207"/>
      <c r="AS30" s="3"/>
      <c r="AT30" s="3"/>
      <c r="AU30" s="3"/>
      <c r="AV30" s="3"/>
      <c r="AW30" s="3"/>
      <c r="AX30" s="3"/>
    </row>
    <row r="31" spans="1:50" ht="12" customHeight="1" x14ac:dyDescent="0.2">
      <c r="A31" s="355"/>
      <c r="B31" s="208" t="s">
        <v>174</v>
      </c>
      <c r="C31" s="199" t="str">
        <f t="shared" si="23"/>
        <v>General Service 50 to 1,499 KW.DVA Disposition Rate Rider Group 1 - 2024</v>
      </c>
      <c r="D31" s="200" t="s">
        <v>315</v>
      </c>
      <c r="E31" s="139"/>
      <c r="F31" s="218">
        <f>IFERROR(VLOOKUP($C31,'Proposed Rates'!$B:$J,F$11,FALSE),0)</f>
        <v>0</v>
      </c>
      <c r="G31" s="219">
        <f t="shared" si="24"/>
        <v>250</v>
      </c>
      <c r="H31" s="204">
        <f t="shared" si="25"/>
        <v>0</v>
      </c>
      <c r="I31" s="38"/>
      <c r="J31" s="218">
        <f>IFERROR(VLOOKUP($C31,'Proposed Rates'!$B:$J,J$11,FALSE),0)</f>
        <v>0</v>
      </c>
      <c r="K31" s="219">
        <f t="shared" si="26"/>
        <v>250</v>
      </c>
      <c r="L31" s="204">
        <f t="shared" si="27"/>
        <v>0</v>
      </c>
      <c r="M31" s="38"/>
      <c r="N31" s="205">
        <f t="shared" si="5"/>
        <v>0</v>
      </c>
      <c r="O31" s="206" t="str">
        <f t="shared" si="6"/>
        <v/>
      </c>
      <c r="P31" s="37"/>
      <c r="Q31" s="218">
        <f>IFERROR(VLOOKUP($C31,'Proposed Rates'!$B:$J,Q$11,FALSE),0)</f>
        <v>0</v>
      </c>
      <c r="R31" s="219">
        <f t="shared" si="28"/>
        <v>250</v>
      </c>
      <c r="S31" s="204">
        <f t="shared" si="29"/>
        <v>0</v>
      </c>
      <c r="T31" s="38"/>
      <c r="U31" s="205">
        <f t="shared" si="9"/>
        <v>0</v>
      </c>
      <c r="V31" s="206" t="str">
        <f t="shared" si="10"/>
        <v/>
      </c>
      <c r="W31" s="37"/>
      <c r="X31" s="218">
        <f>IFERROR(VLOOKUP($C31,'Proposed Rates'!$B:$J,X$11,FALSE),0)</f>
        <v>0</v>
      </c>
      <c r="Y31" s="219">
        <f t="shared" si="30"/>
        <v>250</v>
      </c>
      <c r="Z31" s="204">
        <f t="shared" si="31"/>
        <v>0</v>
      </c>
      <c r="AA31" s="38"/>
      <c r="AB31" s="205">
        <f t="shared" si="13"/>
        <v>0</v>
      </c>
      <c r="AC31" s="206" t="str">
        <f t="shared" si="14"/>
        <v/>
      </c>
      <c r="AD31" s="37"/>
      <c r="AE31" s="218">
        <f>IFERROR(VLOOKUP($C31,'Proposed Rates'!$B:$J,AE$11,FALSE),0)</f>
        <v>0</v>
      </c>
      <c r="AF31" s="219">
        <f t="shared" si="32"/>
        <v>250</v>
      </c>
      <c r="AG31" s="204">
        <f t="shared" si="33"/>
        <v>0</v>
      </c>
      <c r="AH31" s="38"/>
      <c r="AI31" s="205">
        <f t="shared" si="17"/>
        <v>0</v>
      </c>
      <c r="AJ31" s="206" t="str">
        <f t="shared" si="18"/>
        <v/>
      </c>
      <c r="AK31" s="37"/>
      <c r="AL31" s="218">
        <f>IFERROR(VLOOKUP($C31,'Proposed Rates'!$B:$J,AL$11,FALSE),0)</f>
        <v>0</v>
      </c>
      <c r="AM31" s="219">
        <f t="shared" si="34"/>
        <v>250</v>
      </c>
      <c r="AN31" s="204">
        <f t="shared" si="35"/>
        <v>0</v>
      </c>
      <c r="AO31" s="38"/>
      <c r="AP31" s="205">
        <f t="shared" si="21"/>
        <v>0</v>
      </c>
      <c r="AQ31" s="206" t="str">
        <f t="shared" si="22"/>
        <v/>
      </c>
      <c r="AR31" s="207"/>
      <c r="AS31" s="3"/>
      <c r="AT31" s="3"/>
      <c r="AU31" s="3"/>
      <c r="AV31" s="3"/>
      <c r="AW31" s="3"/>
      <c r="AX31" s="3"/>
    </row>
    <row r="32" spans="1:50" ht="12" customHeight="1" x14ac:dyDescent="0.2">
      <c r="A32" s="355"/>
      <c r="B32" s="208" t="s">
        <v>182</v>
      </c>
      <c r="C32" s="199" t="str">
        <f t="shared" si="23"/>
        <v>General Service 50 to 1,499 KW.CBR Class B Rate Riders</v>
      </c>
      <c r="D32" s="200" t="s">
        <v>246</v>
      </c>
      <c r="E32" s="139"/>
      <c r="F32" s="218">
        <f>IFERROR(VLOOKUP($C32,'Proposed Rates'!$B:$J,F$11,FALSE),0)</f>
        <v>2.0000000000000001E-4</v>
      </c>
      <c r="G32" s="219">
        <f t="shared" si="24"/>
        <v>51000</v>
      </c>
      <c r="H32" s="204">
        <f t="shared" si="25"/>
        <v>10.200000000000001</v>
      </c>
      <c r="I32" s="289"/>
      <c r="J32" s="218">
        <f>IFERROR(VLOOKUP($C32,'Proposed Rates'!$B:$J,J$11,FALSE),0)</f>
        <v>0</v>
      </c>
      <c r="K32" s="219">
        <f t="shared" si="26"/>
        <v>51000</v>
      </c>
      <c r="L32" s="204">
        <f t="shared" si="27"/>
        <v>0</v>
      </c>
      <c r="M32" s="221"/>
      <c r="N32" s="205">
        <f t="shared" si="5"/>
        <v>-10.200000000000001</v>
      </c>
      <c r="O32" s="206">
        <f t="shared" si="6"/>
        <v>-1</v>
      </c>
      <c r="P32" s="37"/>
      <c r="Q32" s="218">
        <f>IFERROR(VLOOKUP($C32,'Proposed Rates'!$B:$J,Q$11,FALSE),0)</f>
        <v>0</v>
      </c>
      <c r="R32" s="219">
        <f t="shared" si="28"/>
        <v>51000</v>
      </c>
      <c r="S32" s="204">
        <f t="shared" si="29"/>
        <v>0</v>
      </c>
      <c r="T32" s="221"/>
      <c r="U32" s="205">
        <f t="shared" si="9"/>
        <v>0</v>
      </c>
      <c r="V32" s="206" t="str">
        <f t="shared" si="10"/>
        <v/>
      </c>
      <c r="W32" s="37"/>
      <c r="X32" s="218">
        <f>IFERROR(VLOOKUP($C32,'Proposed Rates'!$B:$J,X$11,FALSE),0)</f>
        <v>0</v>
      </c>
      <c r="Y32" s="219">
        <f t="shared" si="30"/>
        <v>51000</v>
      </c>
      <c r="Z32" s="204">
        <f t="shared" si="31"/>
        <v>0</v>
      </c>
      <c r="AA32" s="38"/>
      <c r="AB32" s="205">
        <f t="shared" si="13"/>
        <v>0</v>
      </c>
      <c r="AC32" s="206" t="str">
        <f t="shared" si="14"/>
        <v/>
      </c>
      <c r="AD32" s="37"/>
      <c r="AE32" s="218">
        <f>IFERROR(VLOOKUP($C32,'Proposed Rates'!$B:$J,AE$11,FALSE),0)</f>
        <v>0</v>
      </c>
      <c r="AF32" s="219">
        <f t="shared" si="32"/>
        <v>51000</v>
      </c>
      <c r="AG32" s="204">
        <f t="shared" si="33"/>
        <v>0</v>
      </c>
      <c r="AH32" s="38"/>
      <c r="AI32" s="205">
        <f t="shared" si="17"/>
        <v>0</v>
      </c>
      <c r="AJ32" s="206" t="str">
        <f t="shared" si="18"/>
        <v/>
      </c>
      <c r="AK32" s="37"/>
      <c r="AL32" s="218">
        <f>IFERROR(VLOOKUP($C32,'Proposed Rates'!$B:$J,AL$11,FALSE),0)</f>
        <v>0</v>
      </c>
      <c r="AM32" s="219">
        <f t="shared" si="34"/>
        <v>51000</v>
      </c>
      <c r="AN32" s="204">
        <f t="shared" si="35"/>
        <v>0</v>
      </c>
      <c r="AO32" s="221"/>
      <c r="AP32" s="205">
        <f t="shared" si="21"/>
        <v>0</v>
      </c>
      <c r="AQ32" s="206" t="str">
        <f t="shared" si="22"/>
        <v/>
      </c>
      <c r="AR32" s="207"/>
      <c r="AS32" s="3"/>
      <c r="AT32" s="3"/>
      <c r="AU32" s="3"/>
      <c r="AV32" s="3"/>
      <c r="AW32" s="3"/>
      <c r="AX32" s="3"/>
    </row>
    <row r="33" spans="1:50" ht="12" customHeight="1" x14ac:dyDescent="0.2">
      <c r="A33" s="355"/>
      <c r="B33" s="208" t="s">
        <v>187</v>
      </c>
      <c r="C33" s="199" t="str">
        <f t="shared" si="23"/>
        <v>General Service 50 to 1,499 KW.GA Rate Riders</v>
      </c>
      <c r="D33" s="200" t="s">
        <v>246</v>
      </c>
      <c r="E33" s="139"/>
      <c r="F33" s="218">
        <f>IFERROR(VLOOKUP($C33,'Proposed Rates'!$B:$J,F$11,FALSE),0)</f>
        <v>3.8999999999999998E-3</v>
      </c>
      <c r="G33" s="219">
        <f t="shared" si="24"/>
        <v>51000</v>
      </c>
      <c r="H33" s="204">
        <f t="shared" si="25"/>
        <v>198.89999999999998</v>
      </c>
      <c r="I33" s="289"/>
      <c r="J33" s="218">
        <f>IFERROR(VLOOKUP($C33,'Proposed Rates'!$B:$J,J$11,FALSE),0)</f>
        <v>0</v>
      </c>
      <c r="K33" s="219">
        <f t="shared" si="26"/>
        <v>51000</v>
      </c>
      <c r="L33" s="204">
        <f t="shared" si="27"/>
        <v>0</v>
      </c>
      <c r="M33" s="221"/>
      <c r="N33" s="205">
        <f t="shared" si="5"/>
        <v>-198.89999999999998</v>
      </c>
      <c r="O33" s="206">
        <f t="shared" si="6"/>
        <v>-1</v>
      </c>
      <c r="P33" s="37"/>
      <c r="Q33" s="218">
        <f>IFERROR(VLOOKUP($C33,'Proposed Rates'!$B:$J,Q$11,FALSE),0)</f>
        <v>0</v>
      </c>
      <c r="R33" s="219">
        <f t="shared" si="28"/>
        <v>51000</v>
      </c>
      <c r="S33" s="204">
        <f t="shared" si="29"/>
        <v>0</v>
      </c>
      <c r="T33" s="221"/>
      <c r="U33" s="205">
        <f t="shared" si="9"/>
        <v>0</v>
      </c>
      <c r="V33" s="206" t="str">
        <f t="shared" si="10"/>
        <v/>
      </c>
      <c r="W33" s="37"/>
      <c r="X33" s="218">
        <f>IFERROR(VLOOKUP($C33,'Proposed Rates'!$B:$J,X$11,FALSE),0)</f>
        <v>0</v>
      </c>
      <c r="Y33" s="219">
        <f t="shared" si="30"/>
        <v>51000</v>
      </c>
      <c r="Z33" s="204">
        <f t="shared" si="31"/>
        <v>0</v>
      </c>
      <c r="AA33" s="221"/>
      <c r="AB33" s="205">
        <f t="shared" si="13"/>
        <v>0</v>
      </c>
      <c r="AC33" s="206" t="str">
        <f t="shared" si="14"/>
        <v/>
      </c>
      <c r="AD33" s="37"/>
      <c r="AE33" s="218">
        <f>IFERROR(VLOOKUP($C33,'Proposed Rates'!$B:$J,AE$11,FALSE),0)</f>
        <v>0</v>
      </c>
      <c r="AF33" s="219">
        <f t="shared" si="32"/>
        <v>51000</v>
      </c>
      <c r="AG33" s="204">
        <f t="shared" si="33"/>
        <v>0</v>
      </c>
      <c r="AH33" s="221"/>
      <c r="AI33" s="205">
        <f t="shared" si="17"/>
        <v>0</v>
      </c>
      <c r="AJ33" s="206" t="str">
        <f t="shared" si="18"/>
        <v/>
      </c>
      <c r="AK33" s="37"/>
      <c r="AL33" s="218">
        <f>IFERROR(VLOOKUP($C33,'Proposed Rates'!$B:$J,AL$11,FALSE),0)</f>
        <v>0</v>
      </c>
      <c r="AM33" s="219">
        <f t="shared" si="34"/>
        <v>51000</v>
      </c>
      <c r="AN33" s="204">
        <f t="shared" si="35"/>
        <v>0</v>
      </c>
      <c r="AO33" s="221"/>
      <c r="AP33" s="205">
        <f t="shared" si="21"/>
        <v>0</v>
      </c>
      <c r="AQ33" s="206" t="str">
        <f t="shared" si="22"/>
        <v/>
      </c>
      <c r="AR33" s="207"/>
      <c r="AS33" s="3"/>
      <c r="AT33" s="3"/>
      <c r="AU33" s="3"/>
      <c r="AV33" s="3"/>
      <c r="AW33" s="3"/>
      <c r="AX33" s="3"/>
    </row>
    <row r="34" spans="1:50" ht="12" customHeight="1" x14ac:dyDescent="0.2">
      <c r="A34" s="355"/>
      <c r="B34" s="208" t="s">
        <v>190</v>
      </c>
      <c r="C34" s="199" t="str">
        <f t="shared" si="23"/>
        <v>General Service 50 to 1,499 KW.Total Deferral/Variance Account Rate RidersYr2</v>
      </c>
      <c r="D34" s="200" t="s">
        <v>315</v>
      </c>
      <c r="E34" s="139"/>
      <c r="F34" s="218">
        <f>IFERROR(VLOOKUP($C34,'Proposed Rates'!$B:$J,F$11,FALSE),0)</f>
        <v>-0.30499999999999999</v>
      </c>
      <c r="G34" s="219">
        <f t="shared" si="24"/>
        <v>250</v>
      </c>
      <c r="H34" s="204">
        <f t="shared" si="25"/>
        <v>-76.25</v>
      </c>
      <c r="I34" s="289"/>
      <c r="J34" s="218">
        <f>IFERROR(VLOOKUP($C34,'Proposed Rates'!$B:$J,J$11,FALSE),0)</f>
        <v>0</v>
      </c>
      <c r="K34" s="219">
        <f t="shared" si="26"/>
        <v>250</v>
      </c>
      <c r="L34" s="204">
        <f t="shared" si="27"/>
        <v>0</v>
      </c>
      <c r="M34" s="221"/>
      <c r="N34" s="205">
        <f t="shared" si="5"/>
        <v>76.25</v>
      </c>
      <c r="O34" s="206">
        <f t="shared" si="6"/>
        <v>-1</v>
      </c>
      <c r="P34" s="37"/>
      <c r="Q34" s="218">
        <f>IFERROR(VLOOKUP($C34,'Proposed Rates'!$B:$J,Q$11,FALSE),0)</f>
        <v>0</v>
      </c>
      <c r="R34" s="219">
        <f t="shared" si="28"/>
        <v>250</v>
      </c>
      <c r="S34" s="204">
        <f t="shared" si="29"/>
        <v>0</v>
      </c>
      <c r="T34" s="221"/>
      <c r="U34" s="205">
        <f t="shared" si="9"/>
        <v>0</v>
      </c>
      <c r="V34" s="206" t="str">
        <f t="shared" si="10"/>
        <v/>
      </c>
      <c r="W34" s="37"/>
      <c r="X34" s="218">
        <f>IFERROR(VLOOKUP($C34,'Proposed Rates'!$B:$J,X$11,FALSE),0)</f>
        <v>0</v>
      </c>
      <c r="Y34" s="219">
        <f t="shared" si="30"/>
        <v>250</v>
      </c>
      <c r="Z34" s="204">
        <f t="shared" si="31"/>
        <v>0</v>
      </c>
      <c r="AA34" s="221"/>
      <c r="AB34" s="205">
        <f t="shared" si="13"/>
        <v>0</v>
      </c>
      <c r="AC34" s="206" t="str">
        <f t="shared" si="14"/>
        <v/>
      </c>
      <c r="AD34" s="37"/>
      <c r="AE34" s="218">
        <f>IFERROR(VLOOKUP($C34,'Proposed Rates'!$B:$J,AE$11,FALSE),0)</f>
        <v>0</v>
      </c>
      <c r="AF34" s="219">
        <f t="shared" si="32"/>
        <v>250</v>
      </c>
      <c r="AG34" s="204">
        <f t="shared" si="33"/>
        <v>0</v>
      </c>
      <c r="AH34" s="221"/>
      <c r="AI34" s="205">
        <f t="shared" si="17"/>
        <v>0</v>
      </c>
      <c r="AJ34" s="206" t="str">
        <f t="shared" si="18"/>
        <v/>
      </c>
      <c r="AK34" s="37"/>
      <c r="AL34" s="218">
        <f>IFERROR(VLOOKUP($C34,'Proposed Rates'!$B:$J,AL$11,FALSE),0)</f>
        <v>0</v>
      </c>
      <c r="AM34" s="219">
        <f t="shared" si="34"/>
        <v>250</v>
      </c>
      <c r="AN34" s="204">
        <f t="shared" si="35"/>
        <v>0</v>
      </c>
      <c r="AO34" s="221"/>
      <c r="AP34" s="205">
        <f t="shared" si="21"/>
        <v>0</v>
      </c>
      <c r="AQ34" s="206" t="str">
        <f t="shared" si="22"/>
        <v/>
      </c>
      <c r="AR34" s="207"/>
      <c r="AS34" s="3"/>
      <c r="AT34" s="3"/>
      <c r="AU34" s="3"/>
      <c r="AV34" s="3"/>
      <c r="AW34" s="3"/>
      <c r="AX34" s="3"/>
    </row>
    <row r="35" spans="1:50" ht="12" customHeight="1" x14ac:dyDescent="0.2">
      <c r="A35" s="355"/>
      <c r="B35" s="208" t="s">
        <v>192</v>
      </c>
      <c r="C35" s="199" t="str">
        <f t="shared" si="23"/>
        <v>General Service 50 to 1,499 KW.Total Deferral/Variance Account Rate Riders</v>
      </c>
      <c r="D35" s="200" t="s">
        <v>315</v>
      </c>
      <c r="E35" s="139"/>
      <c r="F35" s="218">
        <f>IFERROR(VLOOKUP($C35,'Proposed Rates'!$B:$J,F$11,FALSE),0)</f>
        <v>0</v>
      </c>
      <c r="G35" s="219">
        <f t="shared" si="24"/>
        <v>250</v>
      </c>
      <c r="H35" s="204">
        <f t="shared" si="25"/>
        <v>0</v>
      </c>
      <c r="I35" s="38"/>
      <c r="J35" s="218">
        <f>IFERROR(VLOOKUP($C35,'Proposed Rates'!$B:$J,J$11,FALSE),0)</f>
        <v>0</v>
      </c>
      <c r="K35" s="219">
        <f t="shared" si="26"/>
        <v>250</v>
      </c>
      <c r="L35" s="204">
        <f t="shared" si="27"/>
        <v>0</v>
      </c>
      <c r="M35" s="38"/>
      <c r="N35" s="205">
        <f t="shared" si="5"/>
        <v>0</v>
      </c>
      <c r="O35" s="206" t="str">
        <f t="shared" si="6"/>
        <v/>
      </c>
      <c r="P35" s="37"/>
      <c r="Q35" s="218">
        <f>IFERROR(VLOOKUP($C35,'Proposed Rates'!$B:$J,Q$11,FALSE),0)</f>
        <v>0</v>
      </c>
      <c r="R35" s="219">
        <f t="shared" si="28"/>
        <v>250</v>
      </c>
      <c r="S35" s="204">
        <f t="shared" si="29"/>
        <v>0</v>
      </c>
      <c r="T35" s="38"/>
      <c r="U35" s="205">
        <f t="shared" si="9"/>
        <v>0</v>
      </c>
      <c r="V35" s="206" t="str">
        <f t="shared" si="10"/>
        <v/>
      </c>
      <c r="W35" s="37"/>
      <c r="X35" s="218">
        <f>IFERROR(VLOOKUP($C35,'Proposed Rates'!$B:$J,X$11,FALSE),0)</f>
        <v>0</v>
      </c>
      <c r="Y35" s="219">
        <f t="shared" si="30"/>
        <v>250</v>
      </c>
      <c r="Z35" s="204">
        <f t="shared" si="31"/>
        <v>0</v>
      </c>
      <c r="AA35" s="38"/>
      <c r="AB35" s="205"/>
      <c r="AC35" s="206"/>
      <c r="AD35" s="37"/>
      <c r="AE35" s="218">
        <f>IFERROR(VLOOKUP($C35,'Proposed Rates'!$B:$J,AE$11,FALSE),0)</f>
        <v>0</v>
      </c>
      <c r="AF35" s="219">
        <f t="shared" si="32"/>
        <v>250</v>
      </c>
      <c r="AG35" s="204">
        <f t="shared" si="33"/>
        <v>0</v>
      </c>
      <c r="AH35" s="38"/>
      <c r="AI35" s="205">
        <f t="shared" si="17"/>
        <v>0</v>
      </c>
      <c r="AJ35" s="206" t="str">
        <f t="shared" si="18"/>
        <v/>
      </c>
      <c r="AK35" s="37"/>
      <c r="AL35" s="218">
        <f>IFERROR(VLOOKUP($C35,'Proposed Rates'!$B:$J,AL$11,FALSE),0)</f>
        <v>0</v>
      </c>
      <c r="AM35" s="219">
        <f t="shared" si="34"/>
        <v>250</v>
      </c>
      <c r="AN35" s="204">
        <f t="shared" si="35"/>
        <v>0</v>
      </c>
      <c r="AO35" s="38"/>
      <c r="AP35" s="205">
        <f t="shared" si="21"/>
        <v>0</v>
      </c>
      <c r="AQ35" s="206" t="str">
        <f t="shared" si="22"/>
        <v/>
      </c>
      <c r="AR35" s="207"/>
      <c r="AS35" s="3"/>
      <c r="AT35" s="3"/>
      <c r="AU35" s="3"/>
      <c r="AV35" s="3"/>
      <c r="AW35" s="3"/>
      <c r="AX35" s="3"/>
    </row>
    <row r="36" spans="1:50" ht="12" customHeight="1" x14ac:dyDescent="0.2">
      <c r="A36" s="355"/>
      <c r="B36" s="139" t="s">
        <v>207</v>
      </c>
      <c r="C36" s="199" t="str">
        <f t="shared" si="23"/>
        <v>General Service 50 to 1,499 KW.Low Voltage Service Charge</v>
      </c>
      <c r="D36" s="200" t="s">
        <v>315</v>
      </c>
      <c r="E36" s="139"/>
      <c r="F36" s="218">
        <f>IFERROR(VLOOKUP($C36,'Proposed Rates'!$B:$J,F$11,FALSE),0)</f>
        <v>2.0629999999999999E-2</v>
      </c>
      <c r="G36" s="219">
        <f t="shared" si="24"/>
        <v>250</v>
      </c>
      <c r="H36" s="204">
        <f t="shared" si="25"/>
        <v>5.1574999999999998</v>
      </c>
      <c r="I36" s="38"/>
      <c r="J36" s="218">
        <f>IFERROR(VLOOKUP($C36,'Proposed Rates'!$B:$J,J$11,FALSE),0)</f>
        <v>2.4559999999999998E-2</v>
      </c>
      <c r="K36" s="219">
        <f t="shared" si="26"/>
        <v>250</v>
      </c>
      <c r="L36" s="204">
        <f t="shared" si="27"/>
        <v>6.14</v>
      </c>
      <c r="M36" s="38"/>
      <c r="N36" s="205">
        <f t="shared" si="5"/>
        <v>0.98249999999999993</v>
      </c>
      <c r="O36" s="206">
        <f t="shared" si="6"/>
        <v>0.19049927290353852</v>
      </c>
      <c r="P36" s="37"/>
      <c r="Q36" s="218">
        <f>IFERROR(VLOOKUP($C36,'Proposed Rates'!$B:$J,Q$11,FALSE),0)</f>
        <v>2.52E-2</v>
      </c>
      <c r="R36" s="219">
        <f t="shared" si="28"/>
        <v>250</v>
      </c>
      <c r="S36" s="204">
        <f t="shared" si="29"/>
        <v>6.3</v>
      </c>
      <c r="T36" s="38"/>
      <c r="U36" s="205">
        <f t="shared" si="9"/>
        <v>0.16000000000000014</v>
      </c>
      <c r="V36" s="206">
        <f t="shared" si="10"/>
        <v>2.605863192182413E-2</v>
      </c>
      <c r="W36" s="37"/>
      <c r="X36" s="218">
        <f>IFERROR(VLOOKUP($C36,'Proposed Rates'!$B:$J,X$11,FALSE),0)</f>
        <v>2.5530000000000001E-2</v>
      </c>
      <c r="Y36" s="219">
        <f t="shared" si="30"/>
        <v>250</v>
      </c>
      <c r="Z36" s="204">
        <f t="shared" si="31"/>
        <v>6.3825000000000003</v>
      </c>
      <c r="AA36" s="38"/>
      <c r="AB36" s="205">
        <f t="shared" ref="AB36:AB46" si="36">Z36-S36</f>
        <v>8.2500000000000462E-2</v>
      </c>
      <c r="AC36" s="206">
        <f t="shared" ref="AC36:AC46" si="37">IF((S36)=0,"",(AB36/S36))</f>
        <v>1.3095238095238168E-2</v>
      </c>
      <c r="AD36" s="37"/>
      <c r="AE36" s="218">
        <f>IFERROR(VLOOKUP($C36,'Proposed Rates'!$B:$J,AE$11,FALSE),0)</f>
        <v>2.5950000000000001E-2</v>
      </c>
      <c r="AF36" s="219">
        <f t="shared" si="32"/>
        <v>250</v>
      </c>
      <c r="AG36" s="204">
        <f t="shared" si="33"/>
        <v>6.4874999999999998</v>
      </c>
      <c r="AH36" s="38"/>
      <c r="AI36" s="205">
        <f t="shared" si="17"/>
        <v>0.10499999999999954</v>
      </c>
      <c r="AJ36" s="206">
        <f t="shared" si="18"/>
        <v>1.6451233842538118E-2</v>
      </c>
      <c r="AK36" s="37"/>
      <c r="AL36" s="218">
        <f>IFERROR(VLOOKUP($C36,'Proposed Rates'!$B:$J,AL$11,FALSE),0)</f>
        <v>2.64E-2</v>
      </c>
      <c r="AM36" s="219">
        <f t="shared" si="34"/>
        <v>250</v>
      </c>
      <c r="AN36" s="204">
        <f t="shared" si="35"/>
        <v>6.6</v>
      </c>
      <c r="AO36" s="38"/>
      <c r="AP36" s="205">
        <f t="shared" si="21"/>
        <v>0.11249999999999982</v>
      </c>
      <c r="AQ36" s="206">
        <f t="shared" si="22"/>
        <v>1.734104046242772E-2</v>
      </c>
      <c r="AR36" s="207"/>
      <c r="AS36" s="3"/>
      <c r="AT36" s="3"/>
      <c r="AU36" s="3"/>
      <c r="AV36" s="3"/>
      <c r="AW36" s="3"/>
      <c r="AX36" s="3"/>
    </row>
    <row r="37" spans="1:50" ht="12" customHeight="1" x14ac:dyDescent="0.2">
      <c r="A37" s="355"/>
      <c r="B37" s="139" t="s">
        <v>250</v>
      </c>
      <c r="C37" s="199" t="str">
        <f t="shared" si="23"/>
        <v>General Service 50 to 1,499 KW.Line Losses on Cost of Power</v>
      </c>
      <c r="D37" s="200" t="s">
        <v>246</v>
      </c>
      <c r="E37" s="139"/>
      <c r="F37" s="234"/>
      <c r="G37" s="225">
        <f>$F$9*(1+F$65)-$F$9</f>
        <v>1723.8000000000029</v>
      </c>
      <c r="H37" s="204">
        <f t="shared" si="25"/>
        <v>0</v>
      </c>
      <c r="I37" s="38"/>
      <c r="J37" s="234"/>
      <c r="K37" s="225">
        <f>$F$9*(1+J$65)-$F$9</f>
        <v>1693.1999999999971</v>
      </c>
      <c r="L37" s="204">
        <f t="shared" si="27"/>
        <v>0</v>
      </c>
      <c r="M37" s="38"/>
      <c r="N37" s="205">
        <f t="shared" si="5"/>
        <v>0</v>
      </c>
      <c r="O37" s="206" t="str">
        <f t="shared" si="6"/>
        <v/>
      </c>
      <c r="P37" s="37"/>
      <c r="Q37" s="234"/>
      <c r="R37" s="225">
        <f>$F$9*(1+Q$65)-$F$9</f>
        <v>1693.1999999999971</v>
      </c>
      <c r="S37" s="204">
        <f t="shared" si="29"/>
        <v>0</v>
      </c>
      <c r="T37" s="38"/>
      <c r="U37" s="205">
        <f t="shared" si="9"/>
        <v>0</v>
      </c>
      <c r="V37" s="206" t="str">
        <f t="shared" si="10"/>
        <v/>
      </c>
      <c r="W37" s="37"/>
      <c r="X37" s="234"/>
      <c r="Y37" s="225">
        <f>$F$9*(1+X$65)-$F$9</f>
        <v>1693.1999999999971</v>
      </c>
      <c r="Z37" s="204">
        <f t="shared" si="31"/>
        <v>0</v>
      </c>
      <c r="AA37" s="38"/>
      <c r="AB37" s="205">
        <f t="shared" si="36"/>
        <v>0</v>
      </c>
      <c r="AC37" s="206" t="str">
        <f t="shared" si="37"/>
        <v/>
      </c>
      <c r="AD37" s="37"/>
      <c r="AE37" s="234"/>
      <c r="AF37" s="225">
        <f>$F$9*(1+AE$65)-$F$9</f>
        <v>1693.1999999999971</v>
      </c>
      <c r="AG37" s="204">
        <f t="shared" si="33"/>
        <v>0</v>
      </c>
      <c r="AH37" s="38"/>
      <c r="AI37" s="205">
        <f t="shared" si="17"/>
        <v>0</v>
      </c>
      <c r="AJ37" s="206" t="str">
        <f t="shared" si="18"/>
        <v/>
      </c>
      <c r="AK37" s="37"/>
      <c r="AL37" s="234"/>
      <c r="AM37" s="225">
        <f>$F$9*(1+AL$65)-$F$9</f>
        <v>1693.1999999999971</v>
      </c>
      <c r="AN37" s="204">
        <f t="shared" si="35"/>
        <v>0</v>
      </c>
      <c r="AO37" s="38"/>
      <c r="AP37" s="205">
        <f t="shared" si="21"/>
        <v>0</v>
      </c>
      <c r="AQ37" s="206" t="str">
        <f t="shared" si="22"/>
        <v/>
      </c>
      <c r="AR37" s="207"/>
      <c r="AS37" s="3"/>
      <c r="AT37" s="3"/>
      <c r="AU37" s="3"/>
      <c r="AV37" s="3"/>
      <c r="AW37" s="3"/>
      <c r="AX37" s="3"/>
    </row>
    <row r="38" spans="1:50" ht="12" customHeight="1" x14ac:dyDescent="0.2">
      <c r="A38" s="355"/>
      <c r="B38" s="139" t="s">
        <v>209</v>
      </c>
      <c r="C38" s="199" t="str">
        <f t="shared" si="23"/>
        <v>General Service 50 to 1,499 KW.Smart Meter Entity Charge</v>
      </c>
      <c r="D38" s="200" t="s">
        <v>244</v>
      </c>
      <c r="E38" s="139"/>
      <c r="F38" s="218">
        <f>IFERROR(VLOOKUP($C38,'Proposed Rates'!$B:$J,F$11,FALSE),0)</f>
        <v>0</v>
      </c>
      <c r="G38" s="219">
        <f>IF($D38="Monthly",1,IF($D38="per KW",$F$10,IF($D38="per kWh",$F$9,0)))</f>
        <v>1</v>
      </c>
      <c r="H38" s="204">
        <f t="shared" si="25"/>
        <v>0</v>
      </c>
      <c r="I38" s="38"/>
      <c r="J38" s="218">
        <f>IFERROR(VLOOKUP($C38,'Proposed Rates'!$B:$J,J$11,FALSE),0)</f>
        <v>0</v>
      </c>
      <c r="K38" s="219">
        <f>IF($D38="Monthly",1,IF($D38="per KW",$F$10,IF($D38="per kWh",$F$9,0)))</f>
        <v>1</v>
      </c>
      <c r="L38" s="204">
        <f t="shared" si="27"/>
        <v>0</v>
      </c>
      <c r="M38" s="38"/>
      <c r="N38" s="205">
        <f t="shared" si="5"/>
        <v>0</v>
      </c>
      <c r="O38" s="206" t="str">
        <f t="shared" si="6"/>
        <v/>
      </c>
      <c r="P38" s="37"/>
      <c r="Q38" s="218">
        <f>IFERROR(VLOOKUP($C38,'Proposed Rates'!$B:$J,Q$11,FALSE),0)</f>
        <v>0</v>
      </c>
      <c r="R38" s="219">
        <f>IF($D38="Monthly",1,IF($D38="per KW",$F$10,IF($D38="per kWh",$F$9,0)))</f>
        <v>1</v>
      </c>
      <c r="S38" s="204">
        <f t="shared" si="29"/>
        <v>0</v>
      </c>
      <c r="T38" s="38"/>
      <c r="U38" s="205">
        <f t="shared" si="9"/>
        <v>0</v>
      </c>
      <c r="V38" s="206" t="str">
        <f t="shared" si="10"/>
        <v/>
      </c>
      <c r="W38" s="37"/>
      <c r="X38" s="218">
        <f>IFERROR(VLOOKUP($C38,'Proposed Rates'!$B:$J,X$11,FALSE),0)</f>
        <v>0</v>
      </c>
      <c r="Y38" s="219">
        <f>IF($D38="Monthly",1,IF($D38="per KW",$F$10,IF($D38="per kWh",$F$9,0)))</f>
        <v>1</v>
      </c>
      <c r="Z38" s="204">
        <f t="shared" si="31"/>
        <v>0</v>
      </c>
      <c r="AA38" s="38"/>
      <c r="AB38" s="205">
        <f t="shared" si="36"/>
        <v>0</v>
      </c>
      <c r="AC38" s="206" t="str">
        <f t="shared" si="37"/>
        <v/>
      </c>
      <c r="AD38" s="37"/>
      <c r="AE38" s="218">
        <f>IFERROR(VLOOKUP($C38,'Proposed Rates'!$B:$J,AE$11,FALSE),0)</f>
        <v>0</v>
      </c>
      <c r="AF38" s="219">
        <f>IF($D38="Monthly",1,IF($D38="per KW",$F$10,IF($D38="per kWh",$F$9,0)))</f>
        <v>1</v>
      </c>
      <c r="AG38" s="204">
        <f t="shared" si="33"/>
        <v>0</v>
      </c>
      <c r="AH38" s="38"/>
      <c r="AI38" s="205">
        <f t="shared" si="17"/>
        <v>0</v>
      </c>
      <c r="AJ38" s="206" t="str">
        <f t="shared" si="18"/>
        <v/>
      </c>
      <c r="AK38" s="37"/>
      <c r="AL38" s="218">
        <f>IFERROR(VLOOKUP($C38,'Proposed Rates'!$B:$J,AL$11,FALSE),0)</f>
        <v>0</v>
      </c>
      <c r="AM38" s="219">
        <f>IF($D38="Monthly",1,IF($D38="per KW",$F$10,IF($D38="per kWh",$F$9,0)))</f>
        <v>1</v>
      </c>
      <c r="AN38" s="204">
        <f t="shared" si="35"/>
        <v>0</v>
      </c>
      <c r="AO38" s="38"/>
      <c r="AP38" s="205">
        <f t="shared" si="21"/>
        <v>0</v>
      </c>
      <c r="AQ38" s="206" t="str">
        <f t="shared" si="22"/>
        <v/>
      </c>
      <c r="AR38" s="207"/>
      <c r="AS38" s="3"/>
      <c r="AT38" s="3"/>
      <c r="AU38" s="3"/>
      <c r="AV38" s="3"/>
      <c r="AW38" s="3"/>
      <c r="AX38" s="3"/>
    </row>
    <row r="39" spans="1:50" ht="12" customHeight="1" x14ac:dyDescent="0.2">
      <c r="A39" s="355"/>
      <c r="B39" s="209" t="s">
        <v>251</v>
      </c>
      <c r="C39" s="226"/>
      <c r="D39" s="226"/>
      <c r="E39" s="226"/>
      <c r="F39" s="227"/>
      <c r="G39" s="305"/>
      <c r="H39" s="213">
        <f>SUM(H30:H38)+H29</f>
        <v>2003.1825000000001</v>
      </c>
      <c r="I39" s="229"/>
      <c r="J39" s="227"/>
      <c r="K39" s="305"/>
      <c r="L39" s="213">
        <f>SUM(L30:L38)+L29</f>
        <v>2197.8649999999998</v>
      </c>
      <c r="M39" s="229"/>
      <c r="N39" s="215">
        <f t="shared" si="5"/>
        <v>194.68249999999966</v>
      </c>
      <c r="O39" s="216">
        <f t="shared" si="6"/>
        <v>9.7186601819853988E-2</v>
      </c>
      <c r="P39" s="37"/>
      <c r="Q39" s="227"/>
      <c r="R39" s="305"/>
      <c r="S39" s="213">
        <f>SUM(S30:S38)+S29</f>
        <v>2416.0750000000003</v>
      </c>
      <c r="T39" s="229"/>
      <c r="U39" s="215">
        <f t="shared" si="9"/>
        <v>218.21000000000049</v>
      </c>
      <c r="V39" s="216">
        <f t="shared" si="10"/>
        <v>9.9282712996476355E-2</v>
      </c>
      <c r="W39" s="37"/>
      <c r="X39" s="227"/>
      <c r="Y39" s="305"/>
      <c r="Z39" s="213">
        <f>SUM(Z30:Z38)+Z29</f>
        <v>2593.8074999999999</v>
      </c>
      <c r="AA39" s="229"/>
      <c r="AB39" s="215">
        <f t="shared" si="36"/>
        <v>177.73249999999962</v>
      </c>
      <c r="AC39" s="216">
        <f t="shared" si="37"/>
        <v>7.3562492886189212E-2</v>
      </c>
      <c r="AD39" s="37"/>
      <c r="AE39" s="227"/>
      <c r="AF39" s="305"/>
      <c r="AG39" s="213">
        <f>SUM(AG30:AG38)+AG29</f>
        <v>2745.9125000000004</v>
      </c>
      <c r="AH39" s="229"/>
      <c r="AI39" s="215">
        <f t="shared" si="17"/>
        <v>152.10500000000047</v>
      </c>
      <c r="AJ39" s="216">
        <f t="shared" si="18"/>
        <v>5.8641591559898135E-2</v>
      </c>
      <c r="AK39" s="37"/>
      <c r="AL39" s="227"/>
      <c r="AM39" s="305"/>
      <c r="AN39" s="213">
        <f>SUM(AN30:AN38)+AN29</f>
        <v>2899.0749999999998</v>
      </c>
      <c r="AO39" s="229"/>
      <c r="AP39" s="215">
        <f t="shared" si="21"/>
        <v>153.16249999999945</v>
      </c>
      <c r="AQ39" s="216">
        <f t="shared" si="22"/>
        <v>5.5778361473644712E-2</v>
      </c>
      <c r="AR39" s="217"/>
      <c r="AS39" s="3"/>
      <c r="AT39" s="3"/>
      <c r="AU39" s="3"/>
      <c r="AV39" s="3"/>
      <c r="AW39" s="3"/>
      <c r="AX39" s="3"/>
    </row>
    <row r="40" spans="1:50" ht="12" customHeight="1" x14ac:dyDescent="0.2">
      <c r="A40" s="355"/>
      <c r="B40" s="38" t="s">
        <v>193</v>
      </c>
      <c r="C40" s="199" t="str">
        <f t="shared" ref="C40:C41" si="38">D$6&amp;"."&amp;B40</f>
        <v>General Service 50 to 1,499 KW.RTSR - Network</v>
      </c>
      <c r="D40" s="230" t="s">
        <v>315</v>
      </c>
      <c r="E40" s="38"/>
      <c r="F40" s="218">
        <f>IFERROR(VLOOKUP($C40,'Proposed Rates'!$B:$J,F$11,FALSE),0)</f>
        <v>4.8479999999999999</v>
      </c>
      <c r="G40" s="219">
        <f t="shared" ref="G40:G41" si="39">IF($D40="Monthly",1,IF($D40="per KW",$F$10,IF($D40="per kWh",$F$9,0)))</f>
        <v>250</v>
      </c>
      <c r="H40" s="204">
        <f t="shared" ref="H40:H41" si="40">G40*F40</f>
        <v>1212</v>
      </c>
      <c r="I40" s="38"/>
      <c r="J40" s="218">
        <f>IFERROR(VLOOKUP($C40,'Proposed Rates'!$B:$J,J$11,FALSE),0)</f>
        <v>5.1058000000000003</v>
      </c>
      <c r="K40" s="219">
        <f t="shared" ref="K40:K41" si="41">IF($D40="Monthly",1,IF($D40="per KW",$F$10,IF($D40="per kWh",$F$9,0)))</f>
        <v>250</v>
      </c>
      <c r="L40" s="204">
        <f t="shared" ref="L40:L41" si="42">K40*J40</f>
        <v>1276.45</v>
      </c>
      <c r="M40" s="38"/>
      <c r="N40" s="205">
        <f t="shared" si="5"/>
        <v>64.450000000000045</v>
      </c>
      <c r="O40" s="206">
        <f t="shared" si="6"/>
        <v>5.3176567656765712E-2</v>
      </c>
      <c r="P40" s="37"/>
      <c r="Q40" s="218">
        <f>IFERROR(VLOOKUP($C40,'Proposed Rates'!$B:$J,Q$11,FALSE),0)</f>
        <v>5.1058000000000003</v>
      </c>
      <c r="R40" s="219">
        <f t="shared" ref="R40:R41" si="43">IF($D40="Monthly",1,IF($D40="per KW",$F$10,IF($D40="per kWh",$F$9,0)))</f>
        <v>250</v>
      </c>
      <c r="S40" s="204">
        <f t="shared" ref="S40:S41" si="44">R40*Q40</f>
        <v>1276.45</v>
      </c>
      <c r="T40" s="38"/>
      <c r="U40" s="205">
        <f t="shared" si="9"/>
        <v>0</v>
      </c>
      <c r="V40" s="206">
        <f t="shared" si="10"/>
        <v>0</v>
      </c>
      <c r="W40" s="37"/>
      <c r="X40" s="218">
        <f>IFERROR(VLOOKUP($C40,'Proposed Rates'!$B:$J,X$11,FALSE),0)</f>
        <v>5.1058000000000003</v>
      </c>
      <c r="Y40" s="219">
        <f t="shared" ref="Y40:Y41" si="45">IF($D40="Monthly",1,IF($D40="per KW",$F$10,IF($D40="per kWh",$F$9,0)))</f>
        <v>250</v>
      </c>
      <c r="Z40" s="204">
        <f t="shared" ref="Z40:Z41" si="46">Y40*X40</f>
        <v>1276.45</v>
      </c>
      <c r="AA40" s="38"/>
      <c r="AB40" s="205">
        <f t="shared" si="36"/>
        <v>0</v>
      </c>
      <c r="AC40" s="206">
        <f t="shared" si="37"/>
        <v>0</v>
      </c>
      <c r="AD40" s="37"/>
      <c r="AE40" s="218">
        <f>IFERROR(VLOOKUP($C40,'Proposed Rates'!$B:$J,AE$11,FALSE),0)</f>
        <v>5.1058000000000003</v>
      </c>
      <c r="AF40" s="219">
        <f t="shared" ref="AF40:AF41" si="47">IF($D40="Monthly",1,IF($D40="per KW",$F$10,IF($D40="per kWh",$F$9,0)))</f>
        <v>250</v>
      </c>
      <c r="AG40" s="204">
        <f t="shared" ref="AG40:AG41" si="48">AF40*AE40</f>
        <v>1276.45</v>
      </c>
      <c r="AH40" s="38"/>
      <c r="AI40" s="205">
        <f t="shared" si="17"/>
        <v>0</v>
      </c>
      <c r="AJ40" s="206">
        <f t="shared" si="18"/>
        <v>0</v>
      </c>
      <c r="AK40" s="37"/>
      <c r="AL40" s="218">
        <f>IFERROR(VLOOKUP($C40,'Proposed Rates'!$B:$J,AL$11,FALSE),0)</f>
        <v>5.1058000000000003</v>
      </c>
      <c r="AM40" s="219">
        <f t="shared" ref="AM40:AM41" si="49">IF($D40="Monthly",1,IF($D40="per KW",$F$10,IF($D40="per kWh",$F$9,0)))</f>
        <v>250</v>
      </c>
      <c r="AN40" s="204">
        <f t="shared" ref="AN40:AN41" si="50">AM40*AL40</f>
        <v>1276.45</v>
      </c>
      <c r="AO40" s="38"/>
      <c r="AP40" s="205">
        <f t="shared" si="21"/>
        <v>0</v>
      </c>
      <c r="AQ40" s="206">
        <f t="shared" si="22"/>
        <v>0</v>
      </c>
      <c r="AR40" s="207"/>
      <c r="AS40" s="3"/>
      <c r="AT40" s="3"/>
      <c r="AU40" s="3"/>
      <c r="AV40" s="3"/>
      <c r="AW40" s="3"/>
      <c r="AX40" s="3"/>
    </row>
    <row r="41" spans="1:50" ht="12" customHeight="1" x14ac:dyDescent="0.2">
      <c r="A41" s="355"/>
      <c r="B41" s="38" t="s">
        <v>194</v>
      </c>
      <c r="C41" s="199" t="str">
        <f t="shared" si="38"/>
        <v>General Service 50 to 1,499 KW.RTSR - Line and Transformation Connection</v>
      </c>
      <c r="D41" s="230" t="s">
        <v>315</v>
      </c>
      <c r="E41" s="38"/>
      <c r="F41" s="218">
        <f>IFERROR(VLOOKUP($C41,'Proposed Rates'!$B:$J,F$11,FALSE),0)</f>
        <v>2.8187000000000002</v>
      </c>
      <c r="G41" s="219">
        <f t="shared" si="39"/>
        <v>250</v>
      </c>
      <c r="H41" s="204">
        <f t="shared" si="40"/>
        <v>704.67500000000007</v>
      </c>
      <c r="I41" s="38"/>
      <c r="J41" s="218">
        <f>IFERROR(VLOOKUP($C41,'Proposed Rates'!$B:$J,J$11,FALSE),0)</f>
        <v>2.915</v>
      </c>
      <c r="K41" s="219">
        <f t="shared" si="41"/>
        <v>250</v>
      </c>
      <c r="L41" s="204">
        <f t="shared" si="42"/>
        <v>728.75</v>
      </c>
      <c r="M41" s="38"/>
      <c r="N41" s="205">
        <f t="shared" si="5"/>
        <v>24.074999999999932</v>
      </c>
      <c r="O41" s="206">
        <f t="shared" si="6"/>
        <v>3.41646858480859E-2</v>
      </c>
      <c r="P41" s="37"/>
      <c r="Q41" s="218">
        <f>IFERROR(VLOOKUP($C41,'Proposed Rates'!$B:$J,Q$11,FALSE),0)</f>
        <v>2.915</v>
      </c>
      <c r="R41" s="219">
        <f t="shared" si="43"/>
        <v>250</v>
      </c>
      <c r="S41" s="204">
        <f t="shared" si="44"/>
        <v>728.75</v>
      </c>
      <c r="T41" s="38"/>
      <c r="U41" s="205">
        <f t="shared" si="9"/>
        <v>0</v>
      </c>
      <c r="V41" s="206">
        <f t="shared" si="10"/>
        <v>0</v>
      </c>
      <c r="W41" s="37"/>
      <c r="X41" s="218">
        <f>IFERROR(VLOOKUP($C41,'Proposed Rates'!$B:$J,X$11,FALSE),0)</f>
        <v>2.915</v>
      </c>
      <c r="Y41" s="219">
        <f t="shared" si="45"/>
        <v>250</v>
      </c>
      <c r="Z41" s="204">
        <f t="shared" si="46"/>
        <v>728.75</v>
      </c>
      <c r="AA41" s="38"/>
      <c r="AB41" s="205">
        <f t="shared" si="36"/>
        <v>0</v>
      </c>
      <c r="AC41" s="206">
        <f t="shared" si="37"/>
        <v>0</v>
      </c>
      <c r="AD41" s="37"/>
      <c r="AE41" s="218">
        <f>IFERROR(VLOOKUP($C41,'Proposed Rates'!$B:$J,AE$11,FALSE),0)</f>
        <v>2.915</v>
      </c>
      <c r="AF41" s="219">
        <f t="shared" si="47"/>
        <v>250</v>
      </c>
      <c r="AG41" s="204">
        <f t="shared" si="48"/>
        <v>728.75</v>
      </c>
      <c r="AH41" s="38"/>
      <c r="AI41" s="205">
        <f t="shared" si="17"/>
        <v>0</v>
      </c>
      <c r="AJ41" s="206">
        <f t="shared" si="18"/>
        <v>0</v>
      </c>
      <c r="AK41" s="37"/>
      <c r="AL41" s="218">
        <f>IFERROR(VLOOKUP($C41,'Proposed Rates'!$B:$J,AL$11,FALSE),0)</f>
        <v>2.915</v>
      </c>
      <c r="AM41" s="219">
        <f t="shared" si="49"/>
        <v>250</v>
      </c>
      <c r="AN41" s="204">
        <f t="shared" si="50"/>
        <v>728.75</v>
      </c>
      <c r="AO41" s="38"/>
      <c r="AP41" s="205">
        <f t="shared" si="21"/>
        <v>0</v>
      </c>
      <c r="AQ41" s="206">
        <f t="shared" si="22"/>
        <v>0</v>
      </c>
      <c r="AR41" s="207"/>
      <c r="AS41" s="3"/>
      <c r="AT41" s="3"/>
      <c r="AU41" s="3"/>
      <c r="AV41" s="3"/>
      <c r="AW41" s="3"/>
      <c r="AX41" s="3"/>
    </row>
    <row r="42" spans="1:50" ht="12" customHeight="1" x14ac:dyDescent="0.2">
      <c r="A42" s="355"/>
      <c r="B42" s="209" t="s">
        <v>252</v>
      </c>
      <c r="C42" s="231"/>
      <c r="D42" s="231"/>
      <c r="E42" s="231"/>
      <c r="F42" s="232"/>
      <c r="G42" s="305"/>
      <c r="H42" s="213">
        <f>SUM(H39:H41)</f>
        <v>3919.8575000000001</v>
      </c>
      <c r="I42" s="214"/>
      <c r="J42" s="232"/>
      <c r="K42" s="305"/>
      <c r="L42" s="213">
        <f>SUM(L39:L41)</f>
        <v>4203.0649999999996</v>
      </c>
      <c r="M42" s="214"/>
      <c r="N42" s="215">
        <f t="shared" si="5"/>
        <v>283.20749999999953</v>
      </c>
      <c r="O42" s="216">
        <f t="shared" si="6"/>
        <v>7.2249437638995689E-2</v>
      </c>
      <c r="P42" s="37"/>
      <c r="Q42" s="232"/>
      <c r="R42" s="305"/>
      <c r="S42" s="213">
        <f>SUM(S39:S41)</f>
        <v>4421.2750000000005</v>
      </c>
      <c r="T42" s="214"/>
      <c r="U42" s="215">
        <f t="shared" si="9"/>
        <v>218.21000000000095</v>
      </c>
      <c r="V42" s="216">
        <f t="shared" si="10"/>
        <v>5.1916874947211374E-2</v>
      </c>
      <c r="W42" s="37"/>
      <c r="X42" s="232"/>
      <c r="Y42" s="305"/>
      <c r="Z42" s="213">
        <f>SUM(Z39:Z41)</f>
        <v>4599.0074999999997</v>
      </c>
      <c r="AA42" s="214"/>
      <c r="AB42" s="215">
        <f t="shared" si="36"/>
        <v>177.73249999999916</v>
      </c>
      <c r="AC42" s="216">
        <f t="shared" si="37"/>
        <v>4.0199376876579526E-2</v>
      </c>
      <c r="AD42" s="37"/>
      <c r="AE42" s="232"/>
      <c r="AF42" s="305"/>
      <c r="AG42" s="213">
        <f>SUM(AG39:AG41)</f>
        <v>4751.1125000000002</v>
      </c>
      <c r="AH42" s="214"/>
      <c r="AI42" s="215">
        <f t="shared" si="17"/>
        <v>152.10500000000047</v>
      </c>
      <c r="AJ42" s="216">
        <f t="shared" si="18"/>
        <v>3.3073440302065278E-2</v>
      </c>
      <c r="AK42" s="37"/>
      <c r="AL42" s="232"/>
      <c r="AM42" s="305"/>
      <c r="AN42" s="213">
        <f>SUM(AN39:AN41)</f>
        <v>4904.2749999999996</v>
      </c>
      <c r="AO42" s="214"/>
      <c r="AP42" s="215">
        <f t="shared" si="21"/>
        <v>153.16249999999945</v>
      </c>
      <c r="AQ42" s="216">
        <f t="shared" si="22"/>
        <v>3.2237186553675468E-2</v>
      </c>
      <c r="AR42" s="217"/>
      <c r="AS42" s="3"/>
      <c r="AT42" s="3"/>
      <c r="AU42" s="3"/>
      <c r="AV42" s="3"/>
      <c r="AW42" s="3"/>
      <c r="AX42" s="3"/>
    </row>
    <row r="43" spans="1:50" ht="12" customHeight="1" x14ac:dyDescent="0.2">
      <c r="A43" s="355"/>
      <c r="B43" s="139" t="s">
        <v>195</v>
      </c>
      <c r="C43" s="199" t="str">
        <f t="shared" ref="C43:C45" si="51">D$6&amp;"."&amp;B43</f>
        <v>General Service 50 to 1,499 KW.Wholesale Market Service Charge (WMSC)</v>
      </c>
      <c r="D43" s="200" t="s">
        <v>246</v>
      </c>
      <c r="E43" s="139"/>
      <c r="F43" s="218">
        <f>IFERROR(VLOOKUP($C43,'Proposed Rates'!$B:$J,F$11,FALSE),0)</f>
        <v>4.4999999999999997E-3</v>
      </c>
      <c r="G43" s="225">
        <f t="shared" ref="G43:G44" si="52">$F$9+G$37</f>
        <v>52723.8</v>
      </c>
      <c r="H43" s="204">
        <f t="shared" ref="H43:H46" si="53">G43*F43</f>
        <v>237.25710000000001</v>
      </c>
      <c r="I43" s="38"/>
      <c r="J43" s="218">
        <f>IFERROR(VLOOKUP($C43,'Proposed Rates'!$B:$J,J$11,FALSE),0)</f>
        <v>4.4999999999999997E-3</v>
      </c>
      <c r="K43" s="225">
        <f t="shared" ref="K43:K44" si="54">$F$9+K$37</f>
        <v>52693.2</v>
      </c>
      <c r="L43" s="204">
        <f t="shared" ref="L43:L46" si="55">K43*J43</f>
        <v>237.11939999999996</v>
      </c>
      <c r="M43" s="38"/>
      <c r="N43" s="205">
        <f t="shared" si="5"/>
        <v>-0.13770000000005211</v>
      </c>
      <c r="O43" s="206">
        <f t="shared" si="6"/>
        <v>-5.8038305281507747E-4</v>
      </c>
      <c r="P43" s="37"/>
      <c r="Q43" s="218">
        <f>IFERROR(VLOOKUP($C43,'Proposed Rates'!$B:$J,Q$11,FALSE),0)</f>
        <v>4.4999999999999997E-3</v>
      </c>
      <c r="R43" s="225">
        <f t="shared" ref="R43:R44" si="56">$F$9+R$37</f>
        <v>52693.2</v>
      </c>
      <c r="S43" s="204">
        <f t="shared" ref="S43:S46" si="57">R43*Q43</f>
        <v>237.11939999999996</v>
      </c>
      <c r="T43" s="38"/>
      <c r="U43" s="205">
        <f t="shared" si="9"/>
        <v>0</v>
      </c>
      <c r="V43" s="206">
        <f t="shared" si="10"/>
        <v>0</v>
      </c>
      <c r="W43" s="37"/>
      <c r="X43" s="218">
        <f>IFERROR(VLOOKUP($C43,'Proposed Rates'!$B:$J,X$11,FALSE),0)</f>
        <v>4.4999999999999997E-3</v>
      </c>
      <c r="Y43" s="225">
        <f t="shared" ref="Y43:Y44" si="58">$F$9+Y$37</f>
        <v>52693.2</v>
      </c>
      <c r="Z43" s="204">
        <f t="shared" ref="Z43:Z46" si="59">Y43*X43</f>
        <v>237.11939999999996</v>
      </c>
      <c r="AA43" s="38"/>
      <c r="AB43" s="205">
        <f t="shared" si="36"/>
        <v>0</v>
      </c>
      <c r="AC43" s="206">
        <f t="shared" si="37"/>
        <v>0</v>
      </c>
      <c r="AD43" s="37"/>
      <c r="AE43" s="218">
        <f>IFERROR(VLOOKUP($C43,'Proposed Rates'!$B:$J,AE$11,FALSE),0)</f>
        <v>4.4999999999999997E-3</v>
      </c>
      <c r="AF43" s="225">
        <f t="shared" ref="AF43:AF44" si="60">$F$9+AF$37</f>
        <v>52693.2</v>
      </c>
      <c r="AG43" s="204">
        <f t="shared" ref="AG43:AG46" si="61">AF43*AE43</f>
        <v>237.11939999999996</v>
      </c>
      <c r="AH43" s="38"/>
      <c r="AI43" s="205">
        <f t="shared" si="17"/>
        <v>0</v>
      </c>
      <c r="AJ43" s="206">
        <f t="shared" si="18"/>
        <v>0</v>
      </c>
      <c r="AK43" s="37"/>
      <c r="AL43" s="218">
        <f>IFERROR(VLOOKUP($C43,'Proposed Rates'!$B:$J,AL$11,FALSE),0)</f>
        <v>4.4999999999999997E-3</v>
      </c>
      <c r="AM43" s="225">
        <f t="shared" ref="AM43:AM44" si="62">$F$9+AM$37</f>
        <v>52693.2</v>
      </c>
      <c r="AN43" s="204">
        <f t="shared" ref="AN43:AN46" si="63">AM43*AL43</f>
        <v>237.11939999999996</v>
      </c>
      <c r="AO43" s="38"/>
      <c r="AP43" s="205">
        <f t="shared" si="21"/>
        <v>0</v>
      </c>
      <c r="AQ43" s="206">
        <f t="shared" si="22"/>
        <v>0</v>
      </c>
      <c r="AR43" s="207"/>
      <c r="AS43" s="3"/>
      <c r="AT43" s="3"/>
      <c r="AU43" s="3"/>
      <c r="AV43" s="3"/>
      <c r="AW43" s="3"/>
      <c r="AX43" s="3"/>
    </row>
    <row r="44" spans="1:50" ht="12" customHeight="1" x14ac:dyDescent="0.2">
      <c r="A44" s="355"/>
      <c r="B44" s="139" t="s">
        <v>196</v>
      </c>
      <c r="C44" s="199" t="str">
        <f t="shared" si="51"/>
        <v>General Service 50 to 1,499 KW.Rural and Remote Rate Protection (RRRP)</v>
      </c>
      <c r="D44" s="200" t="s">
        <v>246</v>
      </c>
      <c r="E44" s="139"/>
      <c r="F44" s="218">
        <f>IFERROR(VLOOKUP($C44,'Proposed Rates'!$B:$J,F$11,FALSE),0)</f>
        <v>1.5E-3</v>
      </c>
      <c r="G44" s="225">
        <f t="shared" si="52"/>
        <v>52723.8</v>
      </c>
      <c r="H44" s="204">
        <f t="shared" si="53"/>
        <v>79.085700000000003</v>
      </c>
      <c r="I44" s="38"/>
      <c r="J44" s="218">
        <f>IFERROR(VLOOKUP($C44,'Proposed Rates'!$B:$J,J$11,FALSE),0)</f>
        <v>1.5E-3</v>
      </c>
      <c r="K44" s="225">
        <f t="shared" si="54"/>
        <v>52693.2</v>
      </c>
      <c r="L44" s="204">
        <f t="shared" si="55"/>
        <v>79.0398</v>
      </c>
      <c r="M44" s="38"/>
      <c r="N44" s="205">
        <f t="shared" si="5"/>
        <v>-4.590000000000316E-2</v>
      </c>
      <c r="O44" s="206">
        <f t="shared" si="6"/>
        <v>-5.8038305281489771E-4</v>
      </c>
      <c r="P44" s="37"/>
      <c r="Q44" s="218">
        <f>IFERROR(VLOOKUP($C44,'Proposed Rates'!$B:$J,Q$11,FALSE),0)</f>
        <v>1.5E-3</v>
      </c>
      <c r="R44" s="225">
        <f t="shared" si="56"/>
        <v>52693.2</v>
      </c>
      <c r="S44" s="204">
        <f t="shared" si="57"/>
        <v>79.0398</v>
      </c>
      <c r="T44" s="38"/>
      <c r="U44" s="205">
        <f t="shared" si="9"/>
        <v>0</v>
      </c>
      <c r="V44" s="206">
        <f t="shared" si="10"/>
        <v>0</v>
      </c>
      <c r="W44" s="37"/>
      <c r="X44" s="218">
        <f>IFERROR(VLOOKUP($C44,'Proposed Rates'!$B:$J,X$11,FALSE),0)</f>
        <v>1.5E-3</v>
      </c>
      <c r="Y44" s="225">
        <f t="shared" si="58"/>
        <v>52693.2</v>
      </c>
      <c r="Z44" s="204">
        <f t="shared" si="59"/>
        <v>79.0398</v>
      </c>
      <c r="AA44" s="38"/>
      <c r="AB44" s="205">
        <f t="shared" si="36"/>
        <v>0</v>
      </c>
      <c r="AC44" s="206">
        <f t="shared" si="37"/>
        <v>0</v>
      </c>
      <c r="AD44" s="37"/>
      <c r="AE44" s="218">
        <f>IFERROR(VLOOKUP($C44,'Proposed Rates'!$B:$J,AE$11,FALSE),0)</f>
        <v>1.5E-3</v>
      </c>
      <c r="AF44" s="225">
        <f t="shared" si="60"/>
        <v>52693.2</v>
      </c>
      <c r="AG44" s="204">
        <f t="shared" si="61"/>
        <v>79.0398</v>
      </c>
      <c r="AH44" s="38"/>
      <c r="AI44" s="205">
        <f t="shared" si="17"/>
        <v>0</v>
      </c>
      <c r="AJ44" s="206">
        <f t="shared" si="18"/>
        <v>0</v>
      </c>
      <c r="AK44" s="37"/>
      <c r="AL44" s="218">
        <f>IFERROR(VLOOKUP($C44,'Proposed Rates'!$B:$J,AL$11,FALSE),0)</f>
        <v>1.5E-3</v>
      </c>
      <c r="AM44" s="225">
        <f t="shared" si="62"/>
        <v>52693.2</v>
      </c>
      <c r="AN44" s="204">
        <f t="shared" si="63"/>
        <v>79.0398</v>
      </c>
      <c r="AO44" s="38"/>
      <c r="AP44" s="205">
        <f t="shared" si="21"/>
        <v>0</v>
      </c>
      <c r="AQ44" s="206">
        <f t="shared" si="22"/>
        <v>0</v>
      </c>
      <c r="AR44" s="207"/>
      <c r="AS44" s="3"/>
      <c r="AT44" s="3"/>
      <c r="AU44" s="3"/>
      <c r="AV44" s="3"/>
      <c r="AW44" s="3"/>
      <c r="AX44" s="3"/>
    </row>
    <row r="45" spans="1:50" ht="12" customHeight="1" x14ac:dyDescent="0.2">
      <c r="A45" s="355"/>
      <c r="B45" s="139" t="s">
        <v>198</v>
      </c>
      <c r="C45" s="199" t="str">
        <f t="shared" si="51"/>
        <v>General Service 50 to 1,499 KW.Standard Supply Service Charge</v>
      </c>
      <c r="D45" s="200" t="s">
        <v>244</v>
      </c>
      <c r="E45" s="139"/>
      <c r="F45" s="201">
        <f>IFERROR(VLOOKUP($C45,'Proposed Rates'!$B:$J,F$11,FALSE),0)</f>
        <v>0.25</v>
      </c>
      <c r="G45" s="219">
        <f>IF($D45="Monthly",1,IF($D45="per KW",$F$10,IF($D45="per kWh",$F$9,0)))</f>
        <v>1</v>
      </c>
      <c r="H45" s="204">
        <f t="shared" si="53"/>
        <v>0.25</v>
      </c>
      <c r="I45" s="38"/>
      <c r="J45" s="201">
        <f>IFERROR(VLOOKUP($C45,'Proposed Rates'!$B:$J,J$11,FALSE),0)</f>
        <v>1.51</v>
      </c>
      <c r="K45" s="219">
        <f>IF($D45="Monthly",1,IF($D45="per KW",$F$10,IF($D45="per kWh",$F$9,0)))</f>
        <v>1</v>
      </c>
      <c r="L45" s="204">
        <f t="shared" si="55"/>
        <v>1.51</v>
      </c>
      <c r="M45" s="38"/>
      <c r="N45" s="205">
        <f t="shared" si="5"/>
        <v>1.26</v>
      </c>
      <c r="O45" s="206">
        <f t="shared" si="6"/>
        <v>5.04</v>
      </c>
      <c r="P45" s="37"/>
      <c r="Q45" s="201">
        <f>IFERROR(VLOOKUP($C45,'Proposed Rates'!$B:$J,Q$11,FALSE),0)</f>
        <v>1.54</v>
      </c>
      <c r="R45" s="219">
        <f>IF($D45="Monthly",1,IF($D45="per KW",$F$10,IF($D45="per kWh",$F$9,0)))</f>
        <v>1</v>
      </c>
      <c r="S45" s="204">
        <f t="shared" si="57"/>
        <v>1.54</v>
      </c>
      <c r="T45" s="38"/>
      <c r="U45" s="205">
        <f t="shared" si="9"/>
        <v>3.0000000000000027E-2</v>
      </c>
      <c r="V45" s="206">
        <f t="shared" si="10"/>
        <v>1.986754966887419E-2</v>
      </c>
      <c r="W45" s="37"/>
      <c r="X45" s="201">
        <f>IFERROR(VLOOKUP($C45,'Proposed Rates'!$B:$J,X$11,FALSE),0)</f>
        <v>1.57</v>
      </c>
      <c r="Y45" s="219">
        <f>IF($D45="Monthly",1,IF($D45="per KW",$F$10,IF($D45="per kWh",$F$9,0)))</f>
        <v>1</v>
      </c>
      <c r="Z45" s="204">
        <f t="shared" si="59"/>
        <v>1.57</v>
      </c>
      <c r="AA45" s="38"/>
      <c r="AB45" s="205">
        <f t="shared" si="36"/>
        <v>3.0000000000000027E-2</v>
      </c>
      <c r="AC45" s="206">
        <f t="shared" si="37"/>
        <v>1.9480519480519497E-2</v>
      </c>
      <c r="AD45" s="37"/>
      <c r="AE45" s="201">
        <f>IFERROR(VLOOKUP($C45,'Proposed Rates'!$B:$J,AE$11,FALSE),0)</f>
        <v>1.6</v>
      </c>
      <c r="AF45" s="219">
        <f>IF($D45="Monthly",1,IF($D45="per KW",$F$10,IF($D45="per kWh",$F$9,0)))</f>
        <v>1</v>
      </c>
      <c r="AG45" s="204">
        <f t="shared" si="61"/>
        <v>1.6</v>
      </c>
      <c r="AH45" s="38"/>
      <c r="AI45" s="205">
        <f t="shared" si="17"/>
        <v>3.0000000000000027E-2</v>
      </c>
      <c r="AJ45" s="206">
        <f t="shared" si="18"/>
        <v>1.9108280254777087E-2</v>
      </c>
      <c r="AK45" s="37"/>
      <c r="AL45" s="201">
        <f>IFERROR(VLOOKUP($C45,'Proposed Rates'!$B:$J,AL$11,FALSE),0)</f>
        <v>1.63</v>
      </c>
      <c r="AM45" s="219">
        <f>IF($D45="Monthly",1,IF($D45="per KW",$F$10,IF($D45="per kWh",$F$9,0)))</f>
        <v>1</v>
      </c>
      <c r="AN45" s="204">
        <f t="shared" si="63"/>
        <v>1.63</v>
      </c>
      <c r="AO45" s="38"/>
      <c r="AP45" s="205">
        <f t="shared" si="21"/>
        <v>2.9999999999999805E-2</v>
      </c>
      <c r="AQ45" s="206">
        <f t="shared" si="22"/>
        <v>1.8749999999999878E-2</v>
      </c>
      <c r="AR45" s="207"/>
      <c r="AS45" s="3"/>
      <c r="AT45" s="3"/>
      <c r="AU45" s="3"/>
      <c r="AV45" s="3"/>
      <c r="AW45" s="3"/>
      <c r="AX45" s="3"/>
    </row>
    <row r="46" spans="1:50" ht="12" customHeight="1" x14ac:dyDescent="0.2">
      <c r="A46" s="355"/>
      <c r="B46" s="139" t="s">
        <v>205</v>
      </c>
      <c r="C46" s="199" t="str">
        <f>B46</f>
        <v>Average IESO Wholesale Market Price</v>
      </c>
      <c r="D46" s="200"/>
      <c r="E46" s="139"/>
      <c r="F46" s="218">
        <f>IFERROR(VLOOKUP($C46,'Proposed Rates'!$B:$J,F$11,FALSE),0)</f>
        <v>0.10453</v>
      </c>
      <c r="G46" s="225">
        <f>$F$9+G$37</f>
        <v>52723.8</v>
      </c>
      <c r="H46" s="204">
        <f t="shared" si="53"/>
        <v>5511.2188139999998</v>
      </c>
      <c r="I46" s="38"/>
      <c r="J46" s="218">
        <f>IFERROR(VLOOKUP($C46,'Proposed Rates'!$B:$J,J$11,FALSE),0)</f>
        <v>0.10453</v>
      </c>
      <c r="K46" s="225">
        <f>$F$9+K$37</f>
        <v>52693.2</v>
      </c>
      <c r="L46" s="204">
        <f t="shared" si="55"/>
        <v>5508.0201959999995</v>
      </c>
      <c r="M46" s="38"/>
      <c r="N46" s="205">
        <f t="shared" si="5"/>
        <v>-3.1986180000003515</v>
      </c>
      <c r="O46" s="206">
        <f t="shared" si="6"/>
        <v>-5.8038305281492156E-4</v>
      </c>
      <c r="P46" s="37"/>
      <c r="Q46" s="218">
        <f>IFERROR(VLOOKUP($C46,'Proposed Rates'!$B:$J,Q$11,FALSE),0)</f>
        <v>0.10453</v>
      </c>
      <c r="R46" s="225">
        <f>$F$9+R$37</f>
        <v>52693.2</v>
      </c>
      <c r="S46" s="204">
        <f t="shared" si="57"/>
        <v>5508.0201959999995</v>
      </c>
      <c r="T46" s="38"/>
      <c r="U46" s="205">
        <f t="shared" si="9"/>
        <v>0</v>
      </c>
      <c r="V46" s="206">
        <f t="shared" si="10"/>
        <v>0</v>
      </c>
      <c r="W46" s="37"/>
      <c r="X46" s="218">
        <f>IFERROR(VLOOKUP($C46,'Proposed Rates'!$B:$J,X$11,FALSE),0)</f>
        <v>0.10453</v>
      </c>
      <c r="Y46" s="225">
        <f>$F$9+Y$37</f>
        <v>52693.2</v>
      </c>
      <c r="Z46" s="204">
        <f t="shared" si="59"/>
        <v>5508.0201959999995</v>
      </c>
      <c r="AA46" s="38"/>
      <c r="AB46" s="205">
        <f t="shared" si="36"/>
        <v>0</v>
      </c>
      <c r="AC46" s="206">
        <f t="shared" si="37"/>
        <v>0</v>
      </c>
      <c r="AD46" s="37"/>
      <c r="AE46" s="218">
        <f>IFERROR(VLOOKUP($C46,'Proposed Rates'!$B:$J,AE$11,FALSE),0)</f>
        <v>0.10453</v>
      </c>
      <c r="AF46" s="225">
        <f>$F$9+AF$37</f>
        <v>52693.2</v>
      </c>
      <c r="AG46" s="204">
        <f t="shared" si="61"/>
        <v>5508.0201959999995</v>
      </c>
      <c r="AH46" s="38"/>
      <c r="AI46" s="205">
        <f t="shared" si="17"/>
        <v>0</v>
      </c>
      <c r="AJ46" s="206">
        <f t="shared" si="18"/>
        <v>0</v>
      </c>
      <c r="AK46" s="37"/>
      <c r="AL46" s="218">
        <f>IFERROR(VLOOKUP($C46,'Proposed Rates'!$B:$J,AL$11,FALSE),0)</f>
        <v>0.10453</v>
      </c>
      <c r="AM46" s="225">
        <f>$F$9+AM$37</f>
        <v>52693.2</v>
      </c>
      <c r="AN46" s="204">
        <f t="shared" si="63"/>
        <v>5508.0201959999995</v>
      </c>
      <c r="AO46" s="38"/>
      <c r="AP46" s="205">
        <f t="shared" si="21"/>
        <v>0</v>
      </c>
      <c r="AQ46" s="206">
        <f t="shared" si="22"/>
        <v>0</v>
      </c>
      <c r="AR46" s="207"/>
      <c r="AS46" s="3"/>
      <c r="AT46" s="3"/>
      <c r="AU46" s="3"/>
      <c r="AV46" s="3"/>
      <c r="AW46" s="3"/>
      <c r="AX46" s="3"/>
    </row>
    <row r="47" spans="1:50" ht="12" customHeight="1" x14ac:dyDescent="0.2">
      <c r="A47" s="355"/>
      <c r="B47" s="139"/>
      <c r="C47" s="199" t="str">
        <f t="shared" ref="C47:C50" si="64">D$6&amp;"."&amp;B47</f>
        <v>General Service 50 to 1,499 KW.</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c r="AS47" s="3"/>
      <c r="AT47" s="3"/>
      <c r="AU47" s="3"/>
      <c r="AV47" s="3"/>
      <c r="AW47" s="3"/>
      <c r="AX47" s="3"/>
    </row>
    <row r="48" spans="1:50" ht="12" customHeight="1" x14ac:dyDescent="0.2">
      <c r="A48" s="355"/>
      <c r="B48" s="37"/>
      <c r="C48" s="199" t="str">
        <f t="shared" si="64"/>
        <v>General Service 50 to 1,499 KW.</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c r="AS48" s="3"/>
      <c r="AT48" s="3"/>
      <c r="AU48" s="3"/>
      <c r="AV48" s="3"/>
      <c r="AW48" s="3"/>
      <c r="AX48" s="3"/>
    </row>
    <row r="49" spans="1:50" ht="12" customHeight="1" x14ac:dyDescent="0.2">
      <c r="A49" s="355"/>
      <c r="B49" s="139"/>
      <c r="C49" s="199" t="str">
        <f t="shared" si="64"/>
        <v>General Service 50 to 1,499 KW.</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c r="AS49" s="3"/>
      <c r="AT49" s="3"/>
      <c r="AU49" s="3"/>
      <c r="AV49" s="3"/>
      <c r="AW49" s="3"/>
      <c r="AX49" s="3"/>
    </row>
    <row r="50" spans="1:50" ht="12" customHeight="1" x14ac:dyDescent="0.2">
      <c r="A50" s="355"/>
      <c r="B50" s="139"/>
      <c r="C50" s="199" t="str">
        <f t="shared" si="64"/>
        <v>General Service 50 to 1,499 KW.</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c r="AS50" s="3"/>
      <c r="AT50" s="3"/>
      <c r="AU50" s="3"/>
      <c r="AV50" s="3"/>
      <c r="AW50" s="3"/>
      <c r="AX50" s="3"/>
    </row>
    <row r="51" spans="1:50" ht="12" customHeight="1" x14ac:dyDescent="0.2">
      <c r="A51" s="355"/>
      <c r="B51" s="238"/>
      <c r="C51" s="239"/>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c r="AS51" s="3"/>
      <c r="AT51" s="3"/>
      <c r="AU51" s="3"/>
      <c r="AV51" s="3"/>
      <c r="AW51" s="3"/>
      <c r="AX51" s="3"/>
    </row>
    <row r="52" spans="1:50" ht="12" customHeight="1" x14ac:dyDescent="0.2">
      <c r="A52" s="355"/>
      <c r="B52" s="248" t="s">
        <v>253</v>
      </c>
      <c r="C52" s="139"/>
      <c r="D52" s="139"/>
      <c r="E52" s="139"/>
      <c r="F52" s="249"/>
      <c r="G52" s="293"/>
      <c r="H52" s="251">
        <f>SUM(H43:H48,H42)</f>
        <v>9747.6691140000003</v>
      </c>
      <c r="I52" s="286"/>
      <c r="J52" s="250"/>
      <c r="K52" s="250"/>
      <c r="L52" s="251">
        <f>SUM(L43:L48,L42)</f>
        <v>10028.754396</v>
      </c>
      <c r="M52" s="253"/>
      <c r="N52" s="252">
        <f t="shared" ref="N52:N56" si="65">L52-H52</f>
        <v>281.08528200000001</v>
      </c>
      <c r="O52" s="254">
        <f t="shared" ref="O52:O56" si="66">IF((H52)=0,"",(N52/H52))</f>
        <v>2.8836153413978102E-2</v>
      </c>
      <c r="P52" s="37"/>
      <c r="Q52" s="250"/>
      <c r="R52" s="250"/>
      <c r="S52" s="251">
        <f>SUM(S43:S48,S42)</f>
        <v>10246.994396</v>
      </c>
      <c r="T52" s="253"/>
      <c r="U52" s="252">
        <f t="shared" ref="U52:U56" si="67">S52-L52</f>
        <v>218.23999999999978</v>
      </c>
      <c r="V52" s="254">
        <f t="shared" ref="V52:V56" si="68">IF((L52)=0,"",(U52/L52))</f>
        <v>2.1761426332969673E-2</v>
      </c>
      <c r="W52" s="37"/>
      <c r="X52" s="250"/>
      <c r="Y52" s="250"/>
      <c r="Z52" s="251">
        <f>SUM(Z43:Z48,Z42)</f>
        <v>10424.756895999999</v>
      </c>
      <c r="AA52" s="253"/>
      <c r="AB52" s="252">
        <f t="shared" ref="AB52:AB56" si="69">Z52-S52</f>
        <v>177.76249999999891</v>
      </c>
      <c r="AC52" s="254">
        <f t="shared" ref="AC52:AC56" si="70">IF((S52)=0,"",(AB52/S52))</f>
        <v>1.7347769807446171E-2</v>
      </c>
      <c r="AD52" s="37"/>
      <c r="AE52" s="250"/>
      <c r="AF52" s="250"/>
      <c r="AG52" s="251">
        <f>SUM(AG43:AG48,AG42)</f>
        <v>10576.891896000001</v>
      </c>
      <c r="AH52" s="253"/>
      <c r="AI52" s="252">
        <f t="shared" ref="AI52:AI56" si="71">AG52-Z52</f>
        <v>152.13500000000204</v>
      </c>
      <c r="AJ52" s="254">
        <f t="shared" ref="AJ52:AJ56" si="72">IF((Z52)=0,"",(AI52/Z52))</f>
        <v>1.4593625685254737E-2</v>
      </c>
      <c r="AK52" s="37"/>
      <c r="AL52" s="250"/>
      <c r="AM52" s="250"/>
      <c r="AN52" s="251">
        <f>SUM(AN43:AN48,AN42)</f>
        <v>10730.084395999998</v>
      </c>
      <c r="AO52" s="253"/>
      <c r="AP52" s="252">
        <f t="shared" ref="AP52:AP56" si="73">AN52-AG52</f>
        <v>153.19249999999738</v>
      </c>
      <c r="AQ52" s="254">
        <f t="shared" ref="AQ52:AQ56" si="74">IF((AG52)=0,"",(AP52/AG52))</f>
        <v>1.4483697243604442E-2</v>
      </c>
      <c r="AR52" s="255"/>
      <c r="AS52" s="3"/>
      <c r="AT52" s="3"/>
      <c r="AU52" s="3"/>
      <c r="AV52" s="3"/>
      <c r="AW52" s="3"/>
      <c r="AX52" s="3"/>
    </row>
    <row r="53" spans="1:50" ht="12" customHeight="1" x14ac:dyDescent="0.2">
      <c r="A53" s="355"/>
      <c r="B53" s="256" t="s">
        <v>254</v>
      </c>
      <c r="C53" s="139"/>
      <c r="D53" s="139"/>
      <c r="E53" s="139"/>
      <c r="F53" s="249">
        <v>0.13</v>
      </c>
      <c r="G53" s="38"/>
      <c r="H53" s="294">
        <f>H52*F53</f>
        <v>1267.1969848200001</v>
      </c>
      <c r="I53" s="221"/>
      <c r="J53" s="257">
        <v>0.13</v>
      </c>
      <c r="K53" s="221"/>
      <c r="L53" s="204">
        <f>L52*J53</f>
        <v>1303.7380714800001</v>
      </c>
      <c r="M53" s="38"/>
      <c r="N53" s="205">
        <f t="shared" si="65"/>
        <v>36.541086660000019</v>
      </c>
      <c r="O53" s="206">
        <f t="shared" si="66"/>
        <v>2.8836153413978115E-2</v>
      </c>
      <c r="P53" s="37"/>
      <c r="Q53" s="257">
        <v>0.13</v>
      </c>
      <c r="R53" s="221"/>
      <c r="S53" s="204">
        <f>S52*Q53</f>
        <v>1332.10927148</v>
      </c>
      <c r="T53" s="38"/>
      <c r="U53" s="205">
        <f t="shared" si="67"/>
        <v>28.371199999999817</v>
      </c>
      <c r="V53" s="206">
        <f t="shared" si="68"/>
        <v>2.1761426332969555E-2</v>
      </c>
      <c r="W53" s="37"/>
      <c r="X53" s="257">
        <v>0.13</v>
      </c>
      <c r="Y53" s="221"/>
      <c r="Z53" s="204">
        <f>Z52*X53</f>
        <v>1355.2183964799999</v>
      </c>
      <c r="AA53" s="38"/>
      <c r="AB53" s="205">
        <f t="shared" si="69"/>
        <v>23.109124999999949</v>
      </c>
      <c r="AC53" s="206">
        <f t="shared" si="70"/>
        <v>1.7347769807446241E-2</v>
      </c>
      <c r="AD53" s="37"/>
      <c r="AE53" s="257">
        <v>0.13</v>
      </c>
      <c r="AF53" s="221"/>
      <c r="AG53" s="204">
        <f>AG52*AE53</f>
        <v>1374.9959464800002</v>
      </c>
      <c r="AH53" s="38"/>
      <c r="AI53" s="205">
        <f t="shared" si="71"/>
        <v>19.777550000000247</v>
      </c>
      <c r="AJ53" s="206">
        <f t="shared" si="72"/>
        <v>1.4593625685254723E-2</v>
      </c>
      <c r="AK53" s="37"/>
      <c r="AL53" s="257">
        <v>0.13</v>
      </c>
      <c r="AM53" s="221"/>
      <c r="AN53" s="204">
        <f>AN52*AL53</f>
        <v>1394.9109714799999</v>
      </c>
      <c r="AO53" s="38"/>
      <c r="AP53" s="205">
        <f t="shared" si="73"/>
        <v>19.915024999999787</v>
      </c>
      <c r="AQ53" s="206">
        <f t="shared" si="74"/>
        <v>1.4483697243604534E-2</v>
      </c>
      <c r="AR53" s="207"/>
      <c r="AS53" s="3"/>
      <c r="AT53" s="3"/>
      <c r="AU53" s="3"/>
      <c r="AV53" s="3"/>
      <c r="AW53" s="3"/>
      <c r="AX53" s="3"/>
    </row>
    <row r="54" spans="1:50" ht="12" customHeight="1" x14ac:dyDescent="0.2">
      <c r="A54" s="355"/>
      <c r="B54" s="258" t="s">
        <v>324</v>
      </c>
      <c r="C54" s="139"/>
      <c r="D54" s="139"/>
      <c r="E54" s="139"/>
      <c r="F54" s="259"/>
      <c r="G54" s="38"/>
      <c r="H54" s="294">
        <f>H52+H53</f>
        <v>11014.866098820001</v>
      </c>
      <c r="I54" s="221"/>
      <c r="J54" s="221"/>
      <c r="K54" s="221"/>
      <c r="L54" s="204">
        <f>L52+L53</f>
        <v>11332.49246748</v>
      </c>
      <c r="M54" s="38"/>
      <c r="N54" s="205">
        <f t="shared" si="65"/>
        <v>317.62636865999957</v>
      </c>
      <c r="O54" s="206">
        <f t="shared" si="66"/>
        <v>2.883615341397806E-2</v>
      </c>
      <c r="P54" s="37"/>
      <c r="Q54" s="221"/>
      <c r="R54" s="221"/>
      <c r="S54" s="204">
        <f>S52+S53</f>
        <v>11579.10366748</v>
      </c>
      <c r="T54" s="38"/>
      <c r="U54" s="205">
        <f t="shared" si="67"/>
        <v>246.61119999999937</v>
      </c>
      <c r="V54" s="206">
        <f t="shared" si="68"/>
        <v>2.1761426332969638E-2</v>
      </c>
      <c r="W54" s="37"/>
      <c r="X54" s="221"/>
      <c r="Y54" s="221"/>
      <c r="Z54" s="204">
        <f>Z52+Z53</f>
        <v>11779.97529248</v>
      </c>
      <c r="AA54" s="38"/>
      <c r="AB54" s="205">
        <f t="shared" si="69"/>
        <v>200.87162499999977</v>
      </c>
      <c r="AC54" s="206">
        <f t="shared" si="70"/>
        <v>1.7347769807446258E-2</v>
      </c>
      <c r="AD54" s="37"/>
      <c r="AE54" s="221"/>
      <c r="AF54" s="221"/>
      <c r="AG54" s="204">
        <f>AG52+AG53</f>
        <v>11951.88784248</v>
      </c>
      <c r="AH54" s="38"/>
      <c r="AI54" s="205">
        <f t="shared" si="71"/>
        <v>171.91255000000092</v>
      </c>
      <c r="AJ54" s="206">
        <f t="shared" si="72"/>
        <v>1.4593625685254619E-2</v>
      </c>
      <c r="AK54" s="37"/>
      <c r="AL54" s="221"/>
      <c r="AM54" s="221"/>
      <c r="AN54" s="204">
        <f>AN52+AN53</f>
        <v>12124.995367479998</v>
      </c>
      <c r="AO54" s="38"/>
      <c r="AP54" s="205">
        <f t="shared" si="73"/>
        <v>173.10752499999762</v>
      </c>
      <c r="AQ54" s="206">
        <f t="shared" si="74"/>
        <v>1.4483697243604493E-2</v>
      </c>
      <c r="AR54" s="207"/>
      <c r="AS54" s="3"/>
      <c r="AT54" s="3"/>
      <c r="AU54" s="3"/>
      <c r="AV54" s="3"/>
      <c r="AW54" s="3"/>
      <c r="AX54" s="3"/>
    </row>
    <row r="55" spans="1:50" ht="12" customHeight="1" x14ac:dyDescent="0.2">
      <c r="A55" s="355"/>
      <c r="B55" s="462" t="s">
        <v>211</v>
      </c>
      <c r="C55" s="441"/>
      <c r="D55" s="441"/>
      <c r="E55" s="139"/>
      <c r="F55" s="259"/>
      <c r="G55" s="38"/>
      <c r="H55" s="296">
        <f>F55*H52</f>
        <v>0</v>
      </c>
      <c r="I55" s="221"/>
      <c r="J55" s="221"/>
      <c r="K55" s="221"/>
      <c r="L55" s="316">
        <f>J55*L52</f>
        <v>0</v>
      </c>
      <c r="M55" s="38"/>
      <c r="N55" s="261">
        <f t="shared" si="65"/>
        <v>0</v>
      </c>
      <c r="O55" s="263" t="str">
        <f t="shared" si="66"/>
        <v/>
      </c>
      <c r="P55" s="37"/>
      <c r="Q55" s="221"/>
      <c r="R55" s="221"/>
      <c r="S55" s="316">
        <f>Q55*S52</f>
        <v>0</v>
      </c>
      <c r="T55" s="38"/>
      <c r="U55" s="261">
        <f t="shared" si="67"/>
        <v>0</v>
      </c>
      <c r="V55" s="263" t="str">
        <f t="shared" si="68"/>
        <v/>
      </c>
      <c r="W55" s="37"/>
      <c r="X55" s="221"/>
      <c r="Y55" s="221"/>
      <c r="Z55" s="316">
        <f>X55*Z52</f>
        <v>0</v>
      </c>
      <c r="AA55" s="38"/>
      <c r="AB55" s="261">
        <f t="shared" si="69"/>
        <v>0</v>
      </c>
      <c r="AC55" s="263" t="str">
        <f t="shared" si="70"/>
        <v/>
      </c>
      <c r="AD55" s="37"/>
      <c r="AE55" s="221"/>
      <c r="AF55" s="221"/>
      <c r="AG55" s="316">
        <f>AE55*AG52</f>
        <v>0</v>
      </c>
      <c r="AH55" s="38"/>
      <c r="AI55" s="261">
        <f t="shared" si="71"/>
        <v>0</v>
      </c>
      <c r="AJ55" s="263" t="str">
        <f t="shared" si="72"/>
        <v/>
      </c>
      <c r="AK55" s="37"/>
      <c r="AL55" s="221"/>
      <c r="AM55" s="221"/>
      <c r="AN55" s="316">
        <f>AL55*AN52</f>
        <v>0</v>
      </c>
      <c r="AO55" s="38"/>
      <c r="AP55" s="261">
        <f t="shared" si="73"/>
        <v>0</v>
      </c>
      <c r="AQ55" s="263" t="str">
        <f t="shared" si="74"/>
        <v/>
      </c>
      <c r="AR55" s="264"/>
      <c r="AS55" s="3"/>
      <c r="AT55" s="3"/>
      <c r="AU55" s="3"/>
      <c r="AV55" s="3"/>
      <c r="AW55" s="3"/>
      <c r="AX55" s="3"/>
    </row>
    <row r="56" spans="1:50" ht="12" customHeight="1" x14ac:dyDescent="0.2">
      <c r="A56" s="355"/>
      <c r="B56" s="464" t="s">
        <v>256</v>
      </c>
      <c r="C56" s="439"/>
      <c r="D56" s="440"/>
      <c r="E56" s="265"/>
      <c r="F56" s="266"/>
      <c r="G56" s="297"/>
      <c r="H56" s="298">
        <f>H54-H55</f>
        <v>11014.866098820001</v>
      </c>
      <c r="I56" s="267"/>
      <c r="J56" s="267"/>
      <c r="K56" s="267"/>
      <c r="L56" s="268">
        <f>L54-L55</f>
        <v>11332.49246748</v>
      </c>
      <c r="M56" s="269"/>
      <c r="N56" s="270">
        <f t="shared" si="65"/>
        <v>317.62636865999957</v>
      </c>
      <c r="O56" s="271">
        <f t="shared" si="66"/>
        <v>2.883615341397806E-2</v>
      </c>
      <c r="P56" s="37"/>
      <c r="Q56" s="267"/>
      <c r="R56" s="267"/>
      <c r="S56" s="268">
        <f>S54-S55</f>
        <v>11579.10366748</v>
      </c>
      <c r="T56" s="269"/>
      <c r="U56" s="270">
        <f t="shared" si="67"/>
        <v>246.61119999999937</v>
      </c>
      <c r="V56" s="271">
        <f t="shared" si="68"/>
        <v>2.1761426332969638E-2</v>
      </c>
      <c r="W56" s="37"/>
      <c r="X56" s="267"/>
      <c r="Y56" s="267"/>
      <c r="Z56" s="268">
        <f>Z54-Z55</f>
        <v>11779.97529248</v>
      </c>
      <c r="AA56" s="269"/>
      <c r="AB56" s="270">
        <f t="shared" si="69"/>
        <v>200.87162499999977</v>
      </c>
      <c r="AC56" s="271">
        <f t="shared" si="70"/>
        <v>1.7347769807446258E-2</v>
      </c>
      <c r="AD56" s="37"/>
      <c r="AE56" s="267"/>
      <c r="AF56" s="267"/>
      <c r="AG56" s="268">
        <f>AG54-AG55</f>
        <v>11951.88784248</v>
      </c>
      <c r="AH56" s="269"/>
      <c r="AI56" s="270">
        <f t="shared" si="71"/>
        <v>171.91255000000092</v>
      </c>
      <c r="AJ56" s="271">
        <f t="shared" si="72"/>
        <v>1.4593625685254619E-2</v>
      </c>
      <c r="AK56" s="37"/>
      <c r="AL56" s="267"/>
      <c r="AM56" s="267"/>
      <c r="AN56" s="268">
        <f>AN54-AN55</f>
        <v>12124.995367479998</v>
      </c>
      <c r="AO56" s="269"/>
      <c r="AP56" s="270">
        <f t="shared" si="73"/>
        <v>173.10752499999762</v>
      </c>
      <c r="AQ56" s="271">
        <f t="shared" si="74"/>
        <v>1.4483697243604493E-2</v>
      </c>
      <c r="AR56" s="272"/>
      <c r="AS56" s="3"/>
      <c r="AT56" s="3"/>
      <c r="AU56" s="3"/>
      <c r="AV56" s="3"/>
      <c r="AW56" s="3"/>
      <c r="AX56" s="3"/>
    </row>
    <row r="57" spans="1:50" ht="12" customHeight="1" x14ac:dyDescent="0.2">
      <c r="A57" s="355"/>
      <c r="B57" s="238"/>
      <c r="C57" s="239"/>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c r="AS57" s="3"/>
      <c r="AT57" s="3"/>
      <c r="AU57" s="3"/>
      <c r="AV57" s="3"/>
      <c r="AW57" s="3"/>
      <c r="AX57" s="3"/>
    </row>
    <row r="58" spans="1:50" ht="12" customHeight="1" x14ac:dyDescent="0.2">
      <c r="A58" s="355"/>
      <c r="B58" s="318" t="s">
        <v>257</v>
      </c>
      <c r="C58" s="319"/>
      <c r="D58" s="319"/>
      <c r="E58" s="319"/>
      <c r="F58" s="320"/>
      <c r="G58" s="321"/>
      <c r="H58" s="322">
        <f>SUM(H49:H50,H42,H43:H45)</f>
        <v>4236.4502999999995</v>
      </c>
      <c r="I58" s="323"/>
      <c r="J58" s="324"/>
      <c r="K58" s="324"/>
      <c r="L58" s="322">
        <f>SUM(L49:L50,L42,L43:L45)</f>
        <v>4520.734199999999</v>
      </c>
      <c r="M58" s="325"/>
      <c r="N58" s="326">
        <f t="shared" ref="N58:N62" si="75">L58-H58</f>
        <v>284.28389999999945</v>
      </c>
      <c r="O58" s="327">
        <f t="shared" ref="O58:O62" si="76">IF((H58)=0,"",(N58/H58))</f>
        <v>6.7104268873400805E-2</v>
      </c>
      <c r="P58" s="317"/>
      <c r="Q58" s="324"/>
      <c r="R58" s="324"/>
      <c r="S58" s="322">
        <f>SUM(S49:S50,S42,S43:S45)</f>
        <v>4738.9741999999997</v>
      </c>
      <c r="T58" s="325"/>
      <c r="U58" s="326">
        <f t="shared" ref="U58:U62" si="77">S58-L58</f>
        <v>218.24000000000069</v>
      </c>
      <c r="V58" s="327">
        <f t="shared" ref="V58:V62" si="78">IF((L58)=0,"",(U58/L58))</f>
        <v>4.827534430137493E-2</v>
      </c>
      <c r="W58" s="317"/>
      <c r="X58" s="324"/>
      <c r="Y58" s="324"/>
      <c r="Z58" s="322">
        <f>SUM(Z49:Z50,Z42,Z43:Z45)</f>
        <v>4916.7366999999986</v>
      </c>
      <c r="AA58" s="325"/>
      <c r="AB58" s="326">
        <f t="shared" ref="AB58:AB62" si="79">Z58-S58</f>
        <v>177.76249999999891</v>
      </c>
      <c r="AC58" s="327">
        <f t="shared" ref="AC58:AC62" si="80">IF((S58)=0,"",(AB58/S58))</f>
        <v>3.7510754964650138E-2</v>
      </c>
      <c r="AD58" s="317"/>
      <c r="AE58" s="324"/>
      <c r="AF58" s="324"/>
      <c r="AG58" s="322">
        <f>SUM(AG49:AG50,AG42,AG43:AG45)</f>
        <v>5068.8716999999997</v>
      </c>
      <c r="AH58" s="325"/>
      <c r="AI58" s="326">
        <f t="shared" ref="AI58:AI62" si="81">AG58-Z58</f>
        <v>152.13500000000113</v>
      </c>
      <c r="AJ58" s="327">
        <f t="shared" ref="AJ58:AJ62" si="82">IF((Z58)=0,"",(AI58/Z58))</f>
        <v>3.0942271120599395E-2</v>
      </c>
      <c r="AK58" s="317"/>
      <c r="AL58" s="324"/>
      <c r="AM58" s="324"/>
      <c r="AN58" s="322">
        <f>SUM(AN49:AN50,AN42,AN43:AN45)</f>
        <v>5222.0641999999989</v>
      </c>
      <c r="AO58" s="325"/>
      <c r="AP58" s="326">
        <f t="shared" ref="AP58:AP62" si="83">AN58-AG58</f>
        <v>153.1924999999992</v>
      </c>
      <c r="AQ58" s="327">
        <f t="shared" ref="AQ58:AQ62" si="84">IF((AG58)=0,"",(AP58/AG58))</f>
        <v>3.0222209017442523E-2</v>
      </c>
      <c r="AR58" s="328"/>
      <c r="AS58" s="3"/>
      <c r="AT58" s="3"/>
      <c r="AU58" s="3"/>
      <c r="AV58" s="3"/>
      <c r="AW58" s="3"/>
      <c r="AX58" s="3"/>
    </row>
    <row r="59" spans="1:50" ht="12" customHeight="1" x14ac:dyDescent="0.2">
      <c r="A59" s="355"/>
      <c r="B59" s="329" t="s">
        <v>254</v>
      </c>
      <c r="C59" s="319"/>
      <c r="D59" s="319"/>
      <c r="E59" s="319"/>
      <c r="F59" s="320">
        <v>0.13</v>
      </c>
      <c r="G59" s="321"/>
      <c r="H59" s="330">
        <f>H58*F59</f>
        <v>550.73853899999995</v>
      </c>
      <c r="I59" s="331"/>
      <c r="J59" s="320">
        <v>0.13</v>
      </c>
      <c r="K59" s="332"/>
      <c r="L59" s="333">
        <f>L58*J59</f>
        <v>587.69544599999983</v>
      </c>
      <c r="M59" s="334"/>
      <c r="N59" s="335">
        <f t="shared" si="75"/>
        <v>36.956906999999887</v>
      </c>
      <c r="O59" s="336">
        <f t="shared" si="76"/>
        <v>6.7104268873400721E-2</v>
      </c>
      <c r="P59" s="317"/>
      <c r="Q59" s="320">
        <v>0.13</v>
      </c>
      <c r="R59" s="332"/>
      <c r="S59" s="333">
        <f>S58*Q59</f>
        <v>616.06664599999999</v>
      </c>
      <c r="T59" s="334"/>
      <c r="U59" s="335">
        <f t="shared" si="77"/>
        <v>28.371200000000158</v>
      </c>
      <c r="V59" s="336">
        <f t="shared" si="78"/>
        <v>4.8275344301375048E-2</v>
      </c>
      <c r="W59" s="317"/>
      <c r="X59" s="320">
        <v>0.13</v>
      </c>
      <c r="Y59" s="332"/>
      <c r="Z59" s="333">
        <f>Z58*X59</f>
        <v>639.17577099999983</v>
      </c>
      <c r="AA59" s="334"/>
      <c r="AB59" s="335">
        <f t="shared" si="79"/>
        <v>23.109124999999835</v>
      </c>
      <c r="AC59" s="336">
        <f t="shared" si="80"/>
        <v>3.7510754964650103E-2</v>
      </c>
      <c r="AD59" s="317"/>
      <c r="AE59" s="320">
        <v>0.13</v>
      </c>
      <c r="AF59" s="332"/>
      <c r="AG59" s="333">
        <f>AG58*AE59</f>
        <v>658.95332099999996</v>
      </c>
      <c r="AH59" s="334"/>
      <c r="AI59" s="335">
        <f t="shared" si="81"/>
        <v>19.777550000000133</v>
      </c>
      <c r="AJ59" s="336">
        <f t="shared" si="82"/>
        <v>3.0942271120599375E-2</v>
      </c>
      <c r="AK59" s="317"/>
      <c r="AL59" s="320">
        <v>0.13</v>
      </c>
      <c r="AM59" s="332"/>
      <c r="AN59" s="333">
        <f>AN58*AL59</f>
        <v>678.86834599999986</v>
      </c>
      <c r="AO59" s="334"/>
      <c r="AP59" s="335">
        <f t="shared" si="83"/>
        <v>19.915024999999901</v>
      </c>
      <c r="AQ59" s="336">
        <f t="shared" si="84"/>
        <v>3.022220901744253E-2</v>
      </c>
      <c r="AR59" s="337"/>
      <c r="AS59" s="3"/>
      <c r="AT59" s="3"/>
      <c r="AU59" s="3"/>
      <c r="AV59" s="3"/>
      <c r="AW59" s="3"/>
      <c r="AX59" s="3"/>
    </row>
    <row r="60" spans="1:50" ht="12" customHeight="1" x14ac:dyDescent="0.2">
      <c r="A60" s="355"/>
      <c r="B60" s="338" t="s">
        <v>325</v>
      </c>
      <c r="C60" s="319"/>
      <c r="D60" s="319"/>
      <c r="E60" s="319"/>
      <c r="F60" s="339"/>
      <c r="G60" s="334"/>
      <c r="H60" s="330">
        <f>H58+H59</f>
        <v>4787.1888389999995</v>
      </c>
      <c r="I60" s="331"/>
      <c r="J60" s="331"/>
      <c r="K60" s="331"/>
      <c r="L60" s="333">
        <f>L58+L59</f>
        <v>5108.4296459999987</v>
      </c>
      <c r="M60" s="334"/>
      <c r="N60" s="335">
        <f t="shared" si="75"/>
        <v>321.24080699999922</v>
      </c>
      <c r="O60" s="336">
        <f t="shared" si="76"/>
        <v>6.7104268873400763E-2</v>
      </c>
      <c r="P60" s="317"/>
      <c r="Q60" s="331"/>
      <c r="R60" s="331"/>
      <c r="S60" s="333">
        <f>S58+S59</f>
        <v>5355.0408459999999</v>
      </c>
      <c r="T60" s="334"/>
      <c r="U60" s="335">
        <f t="shared" si="77"/>
        <v>246.61120000000119</v>
      </c>
      <c r="V60" s="336">
        <f t="shared" si="78"/>
        <v>4.8275344301375006E-2</v>
      </c>
      <c r="W60" s="317"/>
      <c r="X60" s="331"/>
      <c r="Y60" s="331"/>
      <c r="Z60" s="333">
        <f>Z58+Z59</f>
        <v>5555.9124709999987</v>
      </c>
      <c r="AA60" s="334"/>
      <c r="AB60" s="335">
        <f t="shared" si="79"/>
        <v>200.87162499999886</v>
      </c>
      <c r="AC60" s="336">
        <f t="shared" si="80"/>
        <v>3.7510754964650152E-2</v>
      </c>
      <c r="AD60" s="317"/>
      <c r="AE60" s="331"/>
      <c r="AF60" s="331"/>
      <c r="AG60" s="333">
        <f>AG58+AG59</f>
        <v>5727.8250209999997</v>
      </c>
      <c r="AH60" s="334"/>
      <c r="AI60" s="335">
        <f t="shared" si="81"/>
        <v>171.91255000000092</v>
      </c>
      <c r="AJ60" s="336">
        <f t="shared" si="82"/>
        <v>3.0942271120599329E-2</v>
      </c>
      <c r="AK60" s="317"/>
      <c r="AL60" s="331"/>
      <c r="AM60" s="331"/>
      <c r="AN60" s="333">
        <f>AN58+AN59</f>
        <v>5900.9325459999991</v>
      </c>
      <c r="AO60" s="334"/>
      <c r="AP60" s="335">
        <f t="shared" si="83"/>
        <v>173.10752499999944</v>
      </c>
      <c r="AQ60" s="336">
        <f t="shared" si="84"/>
        <v>3.0222209017442582E-2</v>
      </c>
      <c r="AR60" s="337"/>
      <c r="AS60" s="3"/>
      <c r="AT60" s="3"/>
      <c r="AU60" s="3"/>
      <c r="AV60" s="3"/>
      <c r="AW60" s="3"/>
      <c r="AX60" s="3"/>
    </row>
    <row r="61" spans="1:50" ht="12" customHeight="1" x14ac:dyDescent="0.2">
      <c r="A61" s="355"/>
      <c r="B61" s="474" t="s">
        <v>211</v>
      </c>
      <c r="C61" s="441"/>
      <c r="D61" s="441"/>
      <c r="E61" s="319"/>
      <c r="F61" s="339"/>
      <c r="G61" s="334"/>
      <c r="H61" s="340">
        <f>F61*H58</f>
        <v>0</v>
      </c>
      <c r="I61" s="331"/>
      <c r="J61" s="331"/>
      <c r="K61" s="331"/>
      <c r="L61" s="341">
        <f>J61*L58</f>
        <v>0</v>
      </c>
      <c r="M61" s="334"/>
      <c r="N61" s="342">
        <f t="shared" si="75"/>
        <v>0</v>
      </c>
      <c r="O61" s="343" t="str">
        <f t="shared" si="76"/>
        <v/>
      </c>
      <c r="P61" s="317"/>
      <c r="Q61" s="331"/>
      <c r="R61" s="331"/>
      <c r="S61" s="341">
        <f>Q61*S58</f>
        <v>0</v>
      </c>
      <c r="T61" s="334"/>
      <c r="U61" s="342">
        <f t="shared" si="77"/>
        <v>0</v>
      </c>
      <c r="V61" s="343" t="str">
        <f t="shared" si="78"/>
        <v/>
      </c>
      <c r="W61" s="317"/>
      <c r="X61" s="331"/>
      <c r="Y61" s="331"/>
      <c r="Z61" s="341">
        <f>X61*Z58</f>
        <v>0</v>
      </c>
      <c r="AA61" s="334"/>
      <c r="AB61" s="342">
        <f t="shared" si="79"/>
        <v>0</v>
      </c>
      <c r="AC61" s="343" t="str">
        <f t="shared" si="80"/>
        <v/>
      </c>
      <c r="AD61" s="317"/>
      <c r="AE61" s="331"/>
      <c r="AF61" s="331"/>
      <c r="AG61" s="341">
        <f>AE61*AG58</f>
        <v>0</v>
      </c>
      <c r="AH61" s="334"/>
      <c r="AI61" s="342">
        <f t="shared" si="81"/>
        <v>0</v>
      </c>
      <c r="AJ61" s="343" t="str">
        <f t="shared" si="82"/>
        <v/>
      </c>
      <c r="AK61" s="317"/>
      <c r="AL61" s="331"/>
      <c r="AM61" s="331"/>
      <c r="AN61" s="341">
        <f>AL61*AN58</f>
        <v>0</v>
      </c>
      <c r="AO61" s="334"/>
      <c r="AP61" s="342">
        <f t="shared" si="83"/>
        <v>0</v>
      </c>
      <c r="AQ61" s="343" t="str">
        <f t="shared" si="84"/>
        <v/>
      </c>
      <c r="AR61" s="344"/>
      <c r="AS61" s="3"/>
      <c r="AT61" s="3"/>
      <c r="AU61" s="3"/>
      <c r="AV61" s="3"/>
      <c r="AW61" s="3"/>
      <c r="AX61" s="3"/>
    </row>
    <row r="62" spans="1:50" ht="12" customHeight="1" x14ac:dyDescent="0.2">
      <c r="A62" s="355"/>
      <c r="B62" s="473" t="s">
        <v>259</v>
      </c>
      <c r="C62" s="439"/>
      <c r="D62" s="440"/>
      <c r="E62" s="345"/>
      <c r="F62" s="346"/>
      <c r="G62" s="347"/>
      <c r="H62" s="348">
        <f>H60-H61</f>
        <v>4787.1888389999995</v>
      </c>
      <c r="I62" s="349"/>
      <c r="J62" s="349"/>
      <c r="K62" s="349"/>
      <c r="L62" s="350">
        <f>L60-L61</f>
        <v>5108.4296459999987</v>
      </c>
      <c r="M62" s="351"/>
      <c r="N62" s="352">
        <f t="shared" si="75"/>
        <v>321.24080699999922</v>
      </c>
      <c r="O62" s="353">
        <f t="shared" si="76"/>
        <v>6.7104268873400763E-2</v>
      </c>
      <c r="P62" s="317"/>
      <c r="Q62" s="349"/>
      <c r="R62" s="349"/>
      <c r="S62" s="350">
        <f>S60-S61</f>
        <v>5355.0408459999999</v>
      </c>
      <c r="T62" s="351"/>
      <c r="U62" s="352">
        <f t="shared" si="77"/>
        <v>246.61120000000119</v>
      </c>
      <c r="V62" s="353">
        <f t="shared" si="78"/>
        <v>4.8275344301375006E-2</v>
      </c>
      <c r="W62" s="317"/>
      <c r="X62" s="349"/>
      <c r="Y62" s="349"/>
      <c r="Z62" s="350">
        <f>Z60-Z61</f>
        <v>5555.9124709999987</v>
      </c>
      <c r="AA62" s="351"/>
      <c r="AB62" s="352">
        <f t="shared" si="79"/>
        <v>200.87162499999886</v>
      </c>
      <c r="AC62" s="353">
        <f t="shared" si="80"/>
        <v>3.7510754964650152E-2</v>
      </c>
      <c r="AD62" s="317"/>
      <c r="AE62" s="349"/>
      <c r="AF62" s="349"/>
      <c r="AG62" s="350">
        <f>AG60-AG61</f>
        <v>5727.8250209999997</v>
      </c>
      <c r="AH62" s="351"/>
      <c r="AI62" s="352">
        <f t="shared" si="81"/>
        <v>171.91255000000092</v>
      </c>
      <c r="AJ62" s="353">
        <f t="shared" si="82"/>
        <v>3.0942271120599329E-2</v>
      </c>
      <c r="AK62" s="317"/>
      <c r="AL62" s="349"/>
      <c r="AM62" s="349"/>
      <c r="AN62" s="350">
        <f>AN60-AN61</f>
        <v>5900.9325459999991</v>
      </c>
      <c r="AO62" s="351"/>
      <c r="AP62" s="352">
        <f t="shared" si="83"/>
        <v>173.10752499999944</v>
      </c>
      <c r="AQ62" s="353">
        <f t="shared" si="84"/>
        <v>3.0222209017442582E-2</v>
      </c>
      <c r="AR62" s="354"/>
      <c r="AS62" s="3"/>
      <c r="AT62" s="3"/>
      <c r="AU62" s="3"/>
      <c r="AV62" s="3"/>
      <c r="AW62" s="3"/>
      <c r="AX62" s="3"/>
    </row>
    <row r="63" spans="1:50" ht="12" customHeight="1" x14ac:dyDescent="0.2">
      <c r="A63" s="355"/>
      <c r="B63" s="238"/>
      <c r="C63" s="239"/>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c r="AS63" s="3"/>
      <c r="AT63" s="3"/>
      <c r="AU63" s="3"/>
      <c r="AV63" s="3"/>
      <c r="AW63" s="3"/>
      <c r="AX63" s="3"/>
    </row>
    <row r="64" spans="1:50" ht="12" customHeight="1" x14ac:dyDescent="0.2">
      <c r="A64" s="355"/>
      <c r="B64" s="37"/>
      <c r="C64" s="37"/>
      <c r="D64" s="37"/>
      <c r="E64" s="37"/>
      <c r="F64" s="37"/>
      <c r="G64" s="37"/>
      <c r="H64" s="37">
        <v>17559.439999999999</v>
      </c>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c r="AS64" s="3"/>
      <c r="AT64" s="3"/>
      <c r="AU64" s="3"/>
      <c r="AV64" s="3"/>
      <c r="AW64" s="3"/>
      <c r="AX64" s="3"/>
    </row>
    <row r="65" spans="1:50" ht="12" customHeight="1" x14ac:dyDescent="0.2">
      <c r="A65" s="355"/>
      <c r="B65" s="125" t="s">
        <v>260</v>
      </c>
      <c r="C65" s="3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c r="AS65" s="3"/>
      <c r="AT65" s="3"/>
      <c r="AU65" s="3"/>
      <c r="AV65" s="3"/>
      <c r="AW65" s="3"/>
      <c r="AX65" s="3"/>
    </row>
    <row r="66" spans="1:50"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
      <c r="AT66" s="3"/>
      <c r="AU66" s="3"/>
      <c r="AV66" s="3"/>
      <c r="AW66" s="3"/>
      <c r="AX66" s="3"/>
    </row>
    <row r="67" spans="1:50" ht="12" customHeight="1" x14ac:dyDescent="0.2">
      <c r="A67" s="283" t="s">
        <v>326</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
      <c r="AT67" s="3"/>
      <c r="AU67" s="3"/>
      <c r="AV67" s="3"/>
      <c r="AW67" s="3"/>
      <c r="AX67" s="3"/>
    </row>
    <row r="68" spans="1:50" ht="12"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
      <c r="AT68" s="3"/>
      <c r="AU68" s="3"/>
      <c r="AV68" s="3"/>
      <c r="AW68" s="3"/>
      <c r="AX68" s="3"/>
    </row>
    <row r="69" spans="1:50" ht="12" customHeight="1" x14ac:dyDescent="0.2">
      <c r="A69" s="37" t="s">
        <v>262</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
      <c r="AT69" s="3"/>
      <c r="AU69" s="3"/>
      <c r="AV69" s="3"/>
      <c r="AW69" s="3"/>
      <c r="AX69" s="3"/>
    </row>
    <row r="70" spans="1:50" ht="12" customHeight="1" x14ac:dyDescent="0.2">
      <c r="A70" s="37" t="s">
        <v>263</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
      <c r="AT70" s="3"/>
      <c r="AU70" s="3"/>
      <c r="AV70" s="3"/>
      <c r="AW70" s="3"/>
      <c r="AX70" s="3"/>
    </row>
    <row r="71" spans="1:50" ht="12"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
      <c r="AT71" s="3"/>
      <c r="AU71" s="3"/>
      <c r="AV71" s="3"/>
      <c r="AW71" s="3"/>
      <c r="AX71" s="3"/>
    </row>
    <row r="72" spans="1:50" ht="12" customHeight="1" x14ac:dyDescent="0.2">
      <c r="A72" s="37" t="s">
        <v>264</v>
      </c>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
      <c r="AT72" s="3"/>
      <c r="AU72" s="3"/>
      <c r="AV72" s="3"/>
      <c r="AW72" s="3"/>
      <c r="AX72" s="3"/>
    </row>
    <row r="73" spans="1:50" ht="12" customHeight="1" x14ac:dyDescent="0.2">
      <c r="A73" s="37" t="s">
        <v>265</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
      <c r="AT73" s="3"/>
      <c r="AU73" s="3"/>
      <c r="AV73" s="3"/>
      <c r="AW73" s="3"/>
      <c r="AX73" s="3"/>
    </row>
    <row r="74" spans="1:50"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
      <c r="AT74" s="3"/>
      <c r="AU74" s="3"/>
      <c r="AV74" s="3"/>
      <c r="AW74" s="3"/>
      <c r="AX74" s="3"/>
    </row>
    <row r="75" spans="1:50" ht="12" customHeight="1" x14ac:dyDescent="0.2">
      <c r="A75" s="37" t="s">
        <v>266</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
      <c r="AT75" s="3"/>
      <c r="AU75" s="3"/>
      <c r="AV75" s="3"/>
      <c r="AW75" s="3"/>
      <c r="AX75" s="3"/>
    </row>
    <row r="76" spans="1:50" ht="12" customHeight="1" x14ac:dyDescent="0.2">
      <c r="A76" s="37" t="s">
        <v>267</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
      <c r="AT76" s="3"/>
      <c r="AU76" s="3"/>
      <c r="AV76" s="3"/>
      <c r="AW76" s="3"/>
      <c r="AX76" s="3"/>
    </row>
    <row r="77" spans="1:50" ht="12" customHeight="1" x14ac:dyDescent="0.2">
      <c r="A77" s="37" t="s">
        <v>268</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
      <c r="AT77" s="3"/>
      <c r="AU77" s="3"/>
      <c r="AV77" s="3"/>
      <c r="AW77" s="3"/>
      <c r="AX77" s="3"/>
    </row>
    <row r="78" spans="1:50" ht="12" customHeight="1" x14ac:dyDescent="0.2">
      <c r="A78" s="37" t="s">
        <v>269</v>
      </c>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
      <c r="AT78" s="3"/>
      <c r="AU78" s="3"/>
      <c r="AV78" s="3"/>
      <c r="AW78" s="3"/>
      <c r="AX78" s="3"/>
    </row>
    <row r="79" spans="1:50" ht="12" customHeight="1" x14ac:dyDescent="0.2">
      <c r="A79" s="37" t="s">
        <v>270</v>
      </c>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
      <c r="AT79" s="3"/>
      <c r="AU79" s="3"/>
      <c r="AV79" s="3"/>
      <c r="AW79" s="3"/>
      <c r="AX79" s="3"/>
    </row>
    <row r="80" spans="1:50"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
      <c r="AT80" s="3"/>
      <c r="AU80" s="3"/>
      <c r="AV80" s="3"/>
      <c r="AW80" s="3"/>
      <c r="AX80" s="3"/>
    </row>
    <row r="81" spans="1:50" ht="12" customHeight="1" x14ac:dyDescent="0.2">
      <c r="A81" s="284"/>
      <c r="B81" s="37" t="s">
        <v>271</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
      <c r="AT81" s="3"/>
      <c r="AU81" s="3"/>
      <c r="AV81" s="3"/>
      <c r="AW81" s="3"/>
      <c r="AX81" s="3"/>
    </row>
    <row r="82" spans="1:50"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
      <c r="AT82" s="3"/>
      <c r="AU82" s="3"/>
      <c r="AV82" s="3"/>
      <c r="AW82" s="3"/>
      <c r="AX82" s="3"/>
    </row>
    <row r="83" spans="1:50" ht="12" customHeight="1" x14ac:dyDescent="0.2">
      <c r="A83" s="37"/>
      <c r="B83" s="37" t="s">
        <v>272</v>
      </c>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
      <c r="AT83" s="3"/>
      <c r="AU83" s="3"/>
      <c r="AV83" s="3"/>
      <c r="AW83" s="3"/>
      <c r="AX83" s="3"/>
    </row>
    <row r="84" spans="1:50"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
      <c r="AT84" s="3"/>
      <c r="AU84" s="3"/>
      <c r="AV84" s="3"/>
      <c r="AW84" s="3"/>
      <c r="AX84" s="3"/>
    </row>
    <row r="85" spans="1:50"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
      <c r="AT85" s="3"/>
      <c r="AU85" s="3"/>
      <c r="AV85" s="3"/>
      <c r="AW85" s="3"/>
      <c r="AX85" s="3"/>
    </row>
    <row r="86" spans="1:50"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
      <c r="AT86" s="3"/>
      <c r="AU86" s="3"/>
      <c r="AV86" s="3"/>
      <c r="AW86" s="3"/>
      <c r="AX86" s="3"/>
    </row>
    <row r="87" spans="1:50"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
      <c r="AT87" s="3"/>
      <c r="AU87" s="3"/>
      <c r="AV87" s="3"/>
      <c r="AW87" s="3"/>
      <c r="AX87" s="3"/>
    </row>
    <row r="88" spans="1:50"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
      <c r="AT88" s="3"/>
      <c r="AU88" s="3"/>
      <c r="AV88" s="3"/>
      <c r="AW88" s="3"/>
      <c r="AX88" s="3"/>
    </row>
    <row r="89" spans="1:50"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
      <c r="AT89" s="3"/>
      <c r="AU89" s="3"/>
      <c r="AV89" s="3"/>
      <c r="AW89" s="3"/>
      <c r="AX89" s="3"/>
    </row>
    <row r="90" spans="1:50"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
      <c r="AT90" s="3"/>
      <c r="AU90" s="3"/>
      <c r="AV90" s="3"/>
      <c r="AW90" s="3"/>
      <c r="AX90" s="3"/>
    </row>
    <row r="91" spans="1:50"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
      <c r="AT91" s="3"/>
      <c r="AU91" s="3"/>
      <c r="AV91" s="3"/>
      <c r="AW91" s="3"/>
      <c r="AX91" s="3"/>
    </row>
    <row r="92" spans="1:50"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
      <c r="AT92" s="3"/>
      <c r="AU92" s="3"/>
      <c r="AV92" s="3"/>
      <c r="AW92" s="3"/>
      <c r="AX92" s="3"/>
    </row>
    <row r="93" spans="1:50"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
      <c r="AT93" s="3"/>
      <c r="AU93" s="3"/>
      <c r="AV93" s="3"/>
      <c r="AW93" s="3"/>
      <c r="AX93" s="3"/>
    </row>
    <row r="94" spans="1:50"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
      <c r="AT94" s="3"/>
      <c r="AU94" s="3"/>
      <c r="AV94" s="3"/>
      <c r="AW94" s="3"/>
      <c r="AX94" s="3"/>
    </row>
    <row r="95" spans="1:50"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
      <c r="AT95" s="3"/>
      <c r="AU95" s="3"/>
      <c r="AV95" s="3"/>
      <c r="AW95" s="3"/>
      <c r="AX95" s="3"/>
    </row>
    <row r="96" spans="1:50"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
      <c r="AT96" s="3"/>
      <c r="AU96" s="3"/>
      <c r="AV96" s="3"/>
      <c r="AW96" s="3"/>
      <c r="AX96" s="3"/>
    </row>
    <row r="97" spans="1:50"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
      <c r="AT97" s="3"/>
      <c r="AU97" s="3"/>
      <c r="AV97" s="3"/>
      <c r="AW97" s="3"/>
      <c r="AX97" s="3"/>
    </row>
    <row r="98" spans="1:50"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
      <c r="AT98" s="3"/>
      <c r="AU98" s="3"/>
      <c r="AV98" s="3"/>
      <c r="AW98" s="3"/>
      <c r="AX98" s="3"/>
    </row>
    <row r="99" spans="1:50"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
      <c r="AT99" s="3"/>
      <c r="AU99" s="3"/>
      <c r="AV99" s="3"/>
      <c r="AW99" s="3"/>
      <c r="AX99" s="3"/>
    </row>
    <row r="100" spans="1:50"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
      <c r="AT100" s="3"/>
      <c r="AU100" s="3"/>
      <c r="AV100" s="3"/>
      <c r="AW100" s="3"/>
      <c r="AX100" s="3"/>
    </row>
    <row r="101" spans="1:50"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
      <c r="AT101" s="3"/>
      <c r="AU101" s="3"/>
      <c r="AV101" s="3"/>
      <c r="AW101" s="3"/>
      <c r="AX101" s="3"/>
    </row>
    <row r="102" spans="1:50"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
      <c r="AT102" s="3"/>
      <c r="AU102" s="3"/>
      <c r="AV102" s="3"/>
      <c r="AW102" s="3"/>
      <c r="AX102" s="3"/>
    </row>
    <row r="103" spans="1:50"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
      <c r="AT103" s="3"/>
      <c r="AU103" s="3"/>
      <c r="AV103" s="3"/>
      <c r="AW103" s="3"/>
      <c r="AX103" s="3"/>
    </row>
    <row r="104" spans="1:50"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
      <c r="AT104" s="3"/>
      <c r="AU104" s="3"/>
      <c r="AV104" s="3"/>
      <c r="AW104" s="3"/>
      <c r="AX104" s="3"/>
    </row>
    <row r="105" spans="1:50"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
      <c r="AT105" s="3"/>
      <c r="AU105" s="3"/>
      <c r="AV105" s="3"/>
      <c r="AW105" s="3"/>
      <c r="AX105" s="3"/>
    </row>
    <row r="106" spans="1:50"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
      <c r="AT106" s="3"/>
      <c r="AU106" s="3"/>
      <c r="AV106" s="3"/>
      <c r="AW106" s="3"/>
      <c r="AX106" s="3"/>
    </row>
    <row r="107" spans="1:50"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
      <c r="AT107" s="3"/>
      <c r="AU107" s="3"/>
      <c r="AV107" s="3"/>
      <c r="AW107" s="3"/>
      <c r="AX107" s="3"/>
    </row>
    <row r="108" spans="1:50"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
      <c r="AT108" s="3"/>
      <c r="AU108" s="3"/>
      <c r="AV108" s="3"/>
      <c r="AW108" s="3"/>
      <c r="AX108" s="3"/>
    </row>
    <row r="109" spans="1:50"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
      <c r="AT109" s="3"/>
      <c r="AU109" s="3"/>
      <c r="AV109" s="3"/>
      <c r="AW109" s="3"/>
      <c r="AX109" s="3"/>
    </row>
    <row r="110" spans="1:50"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
      <c r="AT110" s="3"/>
      <c r="AU110" s="3"/>
      <c r="AV110" s="3"/>
      <c r="AW110" s="3"/>
      <c r="AX110" s="3"/>
    </row>
    <row r="111" spans="1:50"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
      <c r="AT111" s="3"/>
      <c r="AU111" s="3"/>
      <c r="AV111" s="3"/>
      <c r="AW111" s="3"/>
      <c r="AX111" s="3"/>
    </row>
    <row r="112" spans="1:50"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
      <c r="AT112" s="3"/>
      <c r="AU112" s="3"/>
      <c r="AV112" s="3"/>
      <c r="AW112" s="3"/>
      <c r="AX112" s="3"/>
    </row>
    <row r="113" spans="1:50"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
      <c r="AT113" s="3"/>
      <c r="AU113" s="3"/>
      <c r="AV113" s="3"/>
      <c r="AW113" s="3"/>
      <c r="AX113" s="3"/>
    </row>
    <row r="114" spans="1:50"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
      <c r="AT114" s="3"/>
      <c r="AU114" s="3"/>
      <c r="AV114" s="3"/>
      <c r="AW114" s="3"/>
      <c r="AX114" s="3"/>
    </row>
    <row r="115" spans="1:50"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
      <c r="AT115" s="3"/>
      <c r="AU115" s="3"/>
      <c r="AV115" s="3"/>
      <c r="AW115" s="3"/>
      <c r="AX115" s="3"/>
    </row>
    <row r="116" spans="1:50"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
      <c r="AT116" s="3"/>
      <c r="AU116" s="3"/>
      <c r="AV116" s="3"/>
      <c r="AW116" s="3"/>
      <c r="AX116" s="3"/>
    </row>
    <row r="117" spans="1:50"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
      <c r="AT117" s="3"/>
      <c r="AU117" s="3"/>
      <c r="AV117" s="3"/>
      <c r="AW117" s="3"/>
      <c r="AX117" s="3"/>
    </row>
    <row r="118" spans="1:50"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
      <c r="AT118" s="3"/>
      <c r="AU118" s="3"/>
      <c r="AV118" s="3"/>
      <c r="AW118" s="3"/>
      <c r="AX118" s="3"/>
    </row>
    <row r="119" spans="1:50"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
      <c r="AT119" s="3"/>
      <c r="AU119" s="3"/>
      <c r="AV119" s="3"/>
      <c r="AW119" s="3"/>
      <c r="AX119" s="3"/>
    </row>
    <row r="120" spans="1:50"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
      <c r="AT120" s="3"/>
      <c r="AU120" s="3"/>
      <c r="AV120" s="3"/>
      <c r="AW120" s="3"/>
      <c r="AX120" s="3"/>
    </row>
    <row r="121" spans="1:50"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
      <c r="AT121" s="3"/>
      <c r="AU121" s="3"/>
      <c r="AV121" s="3"/>
      <c r="AW121" s="3"/>
      <c r="AX121" s="3"/>
    </row>
    <row r="122" spans="1:50"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
      <c r="AT122" s="3"/>
      <c r="AU122" s="3"/>
      <c r="AV122" s="3"/>
      <c r="AW122" s="3"/>
      <c r="AX122" s="3"/>
    </row>
    <row r="123" spans="1:50"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
      <c r="AT123" s="3"/>
      <c r="AU123" s="3"/>
      <c r="AV123" s="3"/>
      <c r="AW123" s="3"/>
      <c r="AX123" s="3"/>
    </row>
    <row r="124" spans="1:50"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
      <c r="AT124" s="3"/>
      <c r="AU124" s="3"/>
      <c r="AV124" s="3"/>
      <c r="AW124" s="3"/>
      <c r="AX124" s="3"/>
    </row>
    <row r="125" spans="1:50"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
      <c r="AT125" s="3"/>
      <c r="AU125" s="3"/>
      <c r="AV125" s="3"/>
      <c r="AW125" s="3"/>
      <c r="AX125" s="3"/>
    </row>
    <row r="126" spans="1:50"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
      <c r="AT126" s="3"/>
      <c r="AU126" s="3"/>
      <c r="AV126" s="3"/>
      <c r="AW126" s="3"/>
      <c r="AX126" s="3"/>
    </row>
    <row r="127" spans="1:50"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
      <c r="AT127" s="3"/>
      <c r="AU127" s="3"/>
      <c r="AV127" s="3"/>
      <c r="AW127" s="3"/>
      <c r="AX127" s="3"/>
    </row>
    <row r="128" spans="1:50"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
      <c r="AT128" s="3"/>
      <c r="AU128" s="3"/>
      <c r="AV128" s="3"/>
      <c r="AW128" s="3"/>
      <c r="AX128" s="3"/>
    </row>
    <row r="129" spans="1:50"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
      <c r="AT129" s="3"/>
      <c r="AU129" s="3"/>
      <c r="AV129" s="3"/>
      <c r="AW129" s="3"/>
      <c r="AX129" s="3"/>
    </row>
    <row r="130" spans="1:50"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
      <c r="AT130" s="3"/>
      <c r="AU130" s="3"/>
      <c r="AV130" s="3"/>
      <c r="AW130" s="3"/>
      <c r="AX130" s="3"/>
    </row>
    <row r="131" spans="1:50"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
      <c r="AT131" s="3"/>
      <c r="AU131" s="3"/>
      <c r="AV131" s="3"/>
      <c r="AW131" s="3"/>
      <c r="AX131" s="3"/>
    </row>
    <row r="132" spans="1:50"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
      <c r="AT132" s="3"/>
      <c r="AU132" s="3"/>
      <c r="AV132" s="3"/>
      <c r="AW132" s="3"/>
      <c r="AX132" s="3"/>
    </row>
    <row r="133" spans="1:50"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
      <c r="AT133" s="3"/>
      <c r="AU133" s="3"/>
      <c r="AV133" s="3"/>
      <c r="AW133" s="3"/>
      <c r="AX133" s="3"/>
    </row>
    <row r="134" spans="1:50"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
      <c r="AT134" s="3"/>
      <c r="AU134" s="3"/>
      <c r="AV134" s="3"/>
      <c r="AW134" s="3"/>
      <c r="AX134" s="3"/>
    </row>
    <row r="135" spans="1:50"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
      <c r="AT135" s="3"/>
      <c r="AU135" s="3"/>
      <c r="AV135" s="3"/>
      <c r="AW135" s="3"/>
      <c r="AX135" s="3"/>
    </row>
    <row r="136" spans="1:50"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
      <c r="AT136" s="3"/>
      <c r="AU136" s="3"/>
      <c r="AV136" s="3"/>
      <c r="AW136" s="3"/>
      <c r="AX136" s="3"/>
    </row>
    <row r="137" spans="1:50"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
      <c r="AT137" s="3"/>
      <c r="AU137" s="3"/>
      <c r="AV137" s="3"/>
      <c r="AW137" s="3"/>
      <c r="AX137" s="3"/>
    </row>
    <row r="138" spans="1:50"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
      <c r="AT138" s="3"/>
      <c r="AU138" s="3"/>
      <c r="AV138" s="3"/>
      <c r="AW138" s="3"/>
      <c r="AX138" s="3"/>
    </row>
    <row r="139" spans="1:50"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
      <c r="AT139" s="3"/>
      <c r="AU139" s="3"/>
      <c r="AV139" s="3"/>
      <c r="AW139" s="3"/>
      <c r="AX139" s="3"/>
    </row>
    <row r="140" spans="1:50"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
      <c r="AT140" s="3"/>
      <c r="AU140" s="3"/>
      <c r="AV140" s="3"/>
      <c r="AW140" s="3"/>
      <c r="AX140" s="3"/>
    </row>
    <row r="141" spans="1:50"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
      <c r="AT141" s="3"/>
      <c r="AU141" s="3"/>
      <c r="AV141" s="3"/>
      <c r="AW141" s="3"/>
      <c r="AX141" s="3"/>
    </row>
    <row r="142" spans="1:50"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
      <c r="AT142" s="3"/>
      <c r="AU142" s="3"/>
      <c r="AV142" s="3"/>
      <c r="AW142" s="3"/>
      <c r="AX142" s="3"/>
    </row>
    <row r="143" spans="1:50"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
      <c r="AT143" s="3"/>
      <c r="AU143" s="3"/>
      <c r="AV143" s="3"/>
      <c r="AW143" s="3"/>
      <c r="AX143" s="3"/>
    </row>
    <row r="144" spans="1:50"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
      <c r="AT144" s="3"/>
      <c r="AU144" s="3"/>
      <c r="AV144" s="3"/>
      <c r="AW144" s="3"/>
      <c r="AX144" s="3"/>
    </row>
    <row r="145" spans="1:50"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
      <c r="AT145" s="3"/>
      <c r="AU145" s="3"/>
      <c r="AV145" s="3"/>
      <c r="AW145" s="3"/>
      <c r="AX145" s="3"/>
    </row>
    <row r="146" spans="1:50"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
      <c r="AT146" s="3"/>
      <c r="AU146" s="3"/>
      <c r="AV146" s="3"/>
      <c r="AW146" s="3"/>
      <c r="AX146" s="3"/>
    </row>
    <row r="147" spans="1:50"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
      <c r="AT147" s="3"/>
      <c r="AU147" s="3"/>
      <c r="AV147" s="3"/>
      <c r="AW147" s="3"/>
      <c r="AX147" s="3"/>
    </row>
    <row r="148" spans="1:50"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
      <c r="AT148" s="3"/>
      <c r="AU148" s="3"/>
      <c r="AV148" s="3"/>
      <c r="AW148" s="3"/>
      <c r="AX148" s="3"/>
    </row>
    <row r="149" spans="1:50"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
      <c r="AT149" s="3"/>
      <c r="AU149" s="3"/>
      <c r="AV149" s="3"/>
      <c r="AW149" s="3"/>
      <c r="AX149" s="3"/>
    </row>
    <row r="150" spans="1:50"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
      <c r="AT150" s="3"/>
      <c r="AU150" s="3"/>
      <c r="AV150" s="3"/>
      <c r="AW150" s="3"/>
      <c r="AX150" s="3"/>
    </row>
    <row r="151" spans="1:50"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
      <c r="AT151" s="3"/>
      <c r="AU151" s="3"/>
      <c r="AV151" s="3"/>
      <c r="AW151" s="3"/>
      <c r="AX151" s="3"/>
    </row>
    <row r="152" spans="1:50"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
      <c r="AT152" s="3"/>
      <c r="AU152" s="3"/>
      <c r="AV152" s="3"/>
      <c r="AW152" s="3"/>
      <c r="AX152" s="3"/>
    </row>
    <row r="153" spans="1:50"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
      <c r="AT153" s="3"/>
      <c r="AU153" s="3"/>
      <c r="AV153" s="3"/>
      <c r="AW153" s="3"/>
      <c r="AX153" s="3"/>
    </row>
    <row r="154" spans="1:50"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
      <c r="AT154" s="3"/>
      <c r="AU154" s="3"/>
      <c r="AV154" s="3"/>
      <c r="AW154" s="3"/>
      <c r="AX154" s="3"/>
    </row>
    <row r="155" spans="1:50"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
      <c r="AT155" s="3"/>
      <c r="AU155" s="3"/>
      <c r="AV155" s="3"/>
      <c r="AW155" s="3"/>
      <c r="AX155" s="3"/>
    </row>
    <row r="156" spans="1:50"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
      <c r="AT156" s="3"/>
      <c r="AU156" s="3"/>
      <c r="AV156" s="3"/>
      <c r="AW156" s="3"/>
      <c r="AX156" s="3"/>
    </row>
    <row r="157" spans="1:50"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
      <c r="AT157" s="3"/>
      <c r="AU157" s="3"/>
      <c r="AV157" s="3"/>
      <c r="AW157" s="3"/>
      <c r="AX157" s="3"/>
    </row>
    <row r="158" spans="1:50"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
      <c r="AT158" s="3"/>
      <c r="AU158" s="3"/>
      <c r="AV158" s="3"/>
      <c r="AW158" s="3"/>
      <c r="AX158" s="3"/>
    </row>
    <row r="159" spans="1:50"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
      <c r="AT159" s="3"/>
      <c r="AU159" s="3"/>
      <c r="AV159" s="3"/>
      <c r="AW159" s="3"/>
      <c r="AX159" s="3"/>
    </row>
    <row r="160" spans="1:50"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
      <c r="AT160" s="3"/>
      <c r="AU160" s="3"/>
      <c r="AV160" s="3"/>
      <c r="AW160" s="3"/>
      <c r="AX160" s="3"/>
    </row>
    <row r="161" spans="1:50"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
      <c r="AT161" s="3"/>
      <c r="AU161" s="3"/>
      <c r="AV161" s="3"/>
      <c r="AW161" s="3"/>
      <c r="AX161" s="3"/>
    </row>
    <row r="162" spans="1:50"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
      <c r="AT162" s="3"/>
      <c r="AU162" s="3"/>
      <c r="AV162" s="3"/>
      <c r="AW162" s="3"/>
      <c r="AX162" s="3"/>
    </row>
    <row r="163" spans="1:50"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
      <c r="AT163" s="3"/>
      <c r="AU163" s="3"/>
      <c r="AV163" s="3"/>
      <c r="AW163" s="3"/>
      <c r="AX163" s="3"/>
    </row>
    <row r="164" spans="1:50"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
      <c r="AT164" s="3"/>
      <c r="AU164" s="3"/>
      <c r="AV164" s="3"/>
      <c r="AW164" s="3"/>
      <c r="AX164" s="3"/>
    </row>
    <row r="165" spans="1:50"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
      <c r="AT165" s="3"/>
      <c r="AU165" s="3"/>
      <c r="AV165" s="3"/>
      <c r="AW165" s="3"/>
      <c r="AX165" s="3"/>
    </row>
    <row r="166" spans="1:50"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
      <c r="AT166" s="3"/>
      <c r="AU166" s="3"/>
      <c r="AV166" s="3"/>
      <c r="AW166" s="3"/>
      <c r="AX166" s="3"/>
    </row>
    <row r="167" spans="1:50"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
      <c r="AT167" s="3"/>
      <c r="AU167" s="3"/>
      <c r="AV167" s="3"/>
      <c r="AW167" s="3"/>
      <c r="AX167" s="3"/>
    </row>
    <row r="168" spans="1:50"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
      <c r="AT168" s="3"/>
      <c r="AU168" s="3"/>
      <c r="AV168" s="3"/>
      <c r="AW168" s="3"/>
      <c r="AX168" s="3"/>
    </row>
    <row r="169" spans="1:50"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
      <c r="AT169" s="3"/>
      <c r="AU169" s="3"/>
      <c r="AV169" s="3"/>
      <c r="AW169" s="3"/>
      <c r="AX169" s="3"/>
    </row>
    <row r="170" spans="1:50"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
      <c r="AT170" s="3"/>
      <c r="AU170" s="3"/>
      <c r="AV170" s="3"/>
      <c r="AW170" s="3"/>
      <c r="AX170" s="3"/>
    </row>
    <row r="171" spans="1:50"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
      <c r="AT171" s="3"/>
      <c r="AU171" s="3"/>
      <c r="AV171" s="3"/>
      <c r="AW171" s="3"/>
      <c r="AX171" s="3"/>
    </row>
    <row r="172" spans="1:50"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
      <c r="AT172" s="3"/>
      <c r="AU172" s="3"/>
      <c r="AV172" s="3"/>
      <c r="AW172" s="3"/>
      <c r="AX172" s="3"/>
    </row>
    <row r="173" spans="1:50"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
      <c r="AT173" s="3"/>
      <c r="AU173" s="3"/>
      <c r="AV173" s="3"/>
      <c r="AW173" s="3"/>
      <c r="AX173" s="3"/>
    </row>
    <row r="174" spans="1:50"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
      <c r="AT174" s="3"/>
      <c r="AU174" s="3"/>
      <c r="AV174" s="3"/>
      <c r="AW174" s="3"/>
      <c r="AX174" s="3"/>
    </row>
    <row r="175" spans="1:50"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
      <c r="AT175" s="3"/>
      <c r="AU175" s="3"/>
      <c r="AV175" s="3"/>
      <c r="AW175" s="3"/>
      <c r="AX175" s="3"/>
    </row>
    <row r="176" spans="1:50"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
      <c r="AT176" s="3"/>
      <c r="AU176" s="3"/>
      <c r="AV176" s="3"/>
      <c r="AW176" s="3"/>
      <c r="AX176" s="3"/>
    </row>
    <row r="177" spans="1:50"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
      <c r="AT177" s="3"/>
      <c r="AU177" s="3"/>
      <c r="AV177" s="3"/>
      <c r="AW177" s="3"/>
      <c r="AX177" s="3"/>
    </row>
    <row r="178" spans="1:50"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
      <c r="AT178" s="3"/>
      <c r="AU178" s="3"/>
      <c r="AV178" s="3"/>
      <c r="AW178" s="3"/>
      <c r="AX178" s="3"/>
    </row>
    <row r="179" spans="1:50"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
      <c r="AT179" s="3"/>
      <c r="AU179" s="3"/>
      <c r="AV179" s="3"/>
      <c r="AW179" s="3"/>
      <c r="AX179" s="3"/>
    </row>
    <row r="180" spans="1:50"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
      <c r="AT180" s="3"/>
      <c r="AU180" s="3"/>
      <c r="AV180" s="3"/>
      <c r="AW180" s="3"/>
      <c r="AX180" s="3"/>
    </row>
    <row r="181" spans="1:50"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
      <c r="AT181" s="3"/>
      <c r="AU181" s="3"/>
      <c r="AV181" s="3"/>
      <c r="AW181" s="3"/>
      <c r="AX181" s="3"/>
    </row>
    <row r="182" spans="1:50"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
      <c r="AT182" s="3"/>
      <c r="AU182" s="3"/>
      <c r="AV182" s="3"/>
      <c r="AW182" s="3"/>
      <c r="AX182" s="3"/>
    </row>
    <row r="183" spans="1:50"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
      <c r="AT183" s="3"/>
      <c r="AU183" s="3"/>
      <c r="AV183" s="3"/>
      <c r="AW183" s="3"/>
      <c r="AX183" s="3"/>
    </row>
    <row r="184" spans="1:50"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
      <c r="AT184" s="3"/>
      <c r="AU184" s="3"/>
      <c r="AV184" s="3"/>
      <c r="AW184" s="3"/>
      <c r="AX184" s="3"/>
    </row>
    <row r="185" spans="1:50"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
      <c r="AT185" s="3"/>
      <c r="AU185" s="3"/>
      <c r="AV185" s="3"/>
      <c r="AW185" s="3"/>
      <c r="AX185" s="3"/>
    </row>
    <row r="186" spans="1:50"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
      <c r="AT186" s="3"/>
      <c r="AU186" s="3"/>
      <c r="AV186" s="3"/>
      <c r="AW186" s="3"/>
      <c r="AX186" s="3"/>
    </row>
    <row r="187" spans="1:50"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
      <c r="AT187" s="3"/>
      <c r="AU187" s="3"/>
      <c r="AV187" s="3"/>
      <c r="AW187" s="3"/>
      <c r="AX187" s="3"/>
    </row>
    <row r="188" spans="1:50"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
      <c r="AT188" s="3"/>
      <c r="AU188" s="3"/>
      <c r="AV188" s="3"/>
      <c r="AW188" s="3"/>
      <c r="AX188" s="3"/>
    </row>
    <row r="189" spans="1:50"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
      <c r="AT189" s="3"/>
      <c r="AU189" s="3"/>
      <c r="AV189" s="3"/>
      <c r="AW189" s="3"/>
      <c r="AX189" s="3"/>
    </row>
    <row r="190" spans="1:50"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
      <c r="AT190" s="3"/>
      <c r="AU190" s="3"/>
      <c r="AV190" s="3"/>
      <c r="AW190" s="3"/>
      <c r="AX190" s="3"/>
    </row>
    <row r="191" spans="1:50"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
      <c r="AT191" s="3"/>
      <c r="AU191" s="3"/>
      <c r="AV191" s="3"/>
      <c r="AW191" s="3"/>
      <c r="AX191" s="3"/>
    </row>
    <row r="192" spans="1:50"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
      <c r="AS192" s="3"/>
      <c r="AT192" s="3"/>
      <c r="AU192" s="3"/>
      <c r="AV192" s="3"/>
      <c r="AW192" s="3"/>
      <c r="AX192" s="3"/>
    </row>
    <row r="193" spans="1:50"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
      <c r="AS193" s="3"/>
      <c r="AT193" s="3"/>
      <c r="AU193" s="3"/>
      <c r="AV193" s="3"/>
      <c r="AW193" s="3"/>
      <c r="AX193" s="3"/>
    </row>
    <row r="194" spans="1:50"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
      <c r="AS194" s="3"/>
      <c r="AT194" s="3"/>
      <c r="AU194" s="3"/>
      <c r="AV194" s="3"/>
      <c r="AW194" s="3"/>
      <c r="AX194" s="3"/>
    </row>
    <row r="195" spans="1:50"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
      <c r="AS195" s="3"/>
      <c r="AT195" s="3"/>
      <c r="AU195" s="3"/>
      <c r="AV195" s="3"/>
      <c r="AW195" s="3"/>
      <c r="AX195" s="3"/>
    </row>
    <row r="196" spans="1:50"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
      <c r="AS196" s="3"/>
      <c r="AT196" s="3"/>
      <c r="AU196" s="3"/>
      <c r="AV196" s="3"/>
      <c r="AW196" s="3"/>
      <c r="AX196" s="3"/>
    </row>
    <row r="197" spans="1:50"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
      <c r="AS197" s="3"/>
      <c r="AT197" s="3"/>
      <c r="AU197" s="3"/>
      <c r="AV197" s="3"/>
      <c r="AW197" s="3"/>
      <c r="AX197" s="3"/>
    </row>
    <row r="198" spans="1:50"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
      <c r="AS198" s="3"/>
      <c r="AT198" s="3"/>
      <c r="AU198" s="3"/>
      <c r="AV198" s="3"/>
      <c r="AW198" s="3"/>
      <c r="AX198" s="3"/>
    </row>
    <row r="199" spans="1:50"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
      <c r="AS199" s="3"/>
      <c r="AT199" s="3"/>
      <c r="AU199" s="3"/>
      <c r="AV199" s="3"/>
      <c r="AW199" s="3"/>
      <c r="AX199" s="3"/>
    </row>
    <row r="200" spans="1:50"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
      <c r="AS200" s="3"/>
      <c r="AT200" s="3"/>
      <c r="AU200" s="3"/>
      <c r="AV200" s="3"/>
      <c r="AW200" s="3"/>
      <c r="AX200" s="3"/>
    </row>
    <row r="201" spans="1:50"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
      <c r="AS201" s="3"/>
      <c r="AT201" s="3"/>
      <c r="AU201" s="3"/>
      <c r="AV201" s="3"/>
      <c r="AW201" s="3"/>
      <c r="AX201" s="3"/>
    </row>
    <row r="202" spans="1:50"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
      <c r="AS202" s="3"/>
      <c r="AT202" s="3"/>
      <c r="AU202" s="3"/>
      <c r="AV202" s="3"/>
      <c r="AW202" s="3"/>
      <c r="AX202" s="3"/>
    </row>
    <row r="203" spans="1:50"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
      <c r="AS203" s="3"/>
      <c r="AT203" s="3"/>
      <c r="AU203" s="3"/>
      <c r="AV203" s="3"/>
      <c r="AW203" s="3"/>
      <c r="AX203" s="3"/>
    </row>
    <row r="204" spans="1:50"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
      <c r="AS204" s="3"/>
      <c r="AT204" s="3"/>
      <c r="AU204" s="3"/>
      <c r="AV204" s="3"/>
      <c r="AW204" s="3"/>
      <c r="AX204" s="3"/>
    </row>
    <row r="205" spans="1:50"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
      <c r="AS205" s="3"/>
      <c r="AT205" s="3"/>
      <c r="AU205" s="3"/>
      <c r="AV205" s="3"/>
      <c r="AW205" s="3"/>
      <c r="AX205" s="3"/>
    </row>
    <row r="206" spans="1:50"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
      <c r="AS206" s="3"/>
      <c r="AT206" s="3"/>
      <c r="AU206" s="3"/>
      <c r="AV206" s="3"/>
      <c r="AW206" s="3"/>
      <c r="AX206" s="3"/>
    </row>
    <row r="207" spans="1:50"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
      <c r="AS207" s="3"/>
      <c r="AT207" s="3"/>
      <c r="AU207" s="3"/>
      <c r="AV207" s="3"/>
      <c r="AW207" s="3"/>
      <c r="AX207" s="3"/>
    </row>
    <row r="208" spans="1:50"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
      <c r="AS208" s="3"/>
      <c r="AT208" s="3"/>
      <c r="AU208" s="3"/>
      <c r="AV208" s="3"/>
      <c r="AW208" s="3"/>
      <c r="AX208" s="3"/>
    </row>
    <row r="209" spans="1:50"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
      <c r="AS209" s="3"/>
      <c r="AT209" s="3"/>
      <c r="AU209" s="3"/>
      <c r="AV209" s="3"/>
      <c r="AW209" s="3"/>
      <c r="AX209" s="3"/>
    </row>
    <row r="210" spans="1:50"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
      <c r="AS210" s="3"/>
      <c r="AT210" s="3"/>
      <c r="AU210" s="3"/>
      <c r="AV210" s="3"/>
      <c r="AW210" s="3"/>
      <c r="AX210" s="3"/>
    </row>
    <row r="211" spans="1:50"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
      <c r="AS211" s="3"/>
      <c r="AT211" s="3"/>
      <c r="AU211" s="3"/>
      <c r="AV211" s="3"/>
      <c r="AW211" s="3"/>
      <c r="AX211" s="3"/>
    </row>
    <row r="212" spans="1:50"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
      <c r="AS212" s="3"/>
      <c r="AT212" s="3"/>
      <c r="AU212" s="3"/>
      <c r="AV212" s="3"/>
      <c r="AW212" s="3"/>
      <c r="AX212" s="3"/>
    </row>
    <row r="213" spans="1:50"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
      <c r="AS213" s="3"/>
      <c r="AT213" s="3"/>
      <c r="AU213" s="3"/>
      <c r="AV213" s="3"/>
      <c r="AW213" s="3"/>
      <c r="AX213" s="3"/>
    </row>
    <row r="214" spans="1:50"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
      <c r="AS214" s="3"/>
      <c r="AT214" s="3"/>
      <c r="AU214" s="3"/>
      <c r="AV214" s="3"/>
      <c r="AW214" s="3"/>
      <c r="AX214" s="3"/>
    </row>
    <row r="215" spans="1:50"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
      <c r="AS215" s="3"/>
      <c r="AT215" s="3"/>
      <c r="AU215" s="3"/>
      <c r="AV215" s="3"/>
      <c r="AW215" s="3"/>
      <c r="AX215" s="3"/>
    </row>
    <row r="216" spans="1:50"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
      <c r="AS216" s="3"/>
      <c r="AT216" s="3"/>
      <c r="AU216" s="3"/>
      <c r="AV216" s="3"/>
      <c r="AW216" s="3"/>
      <c r="AX216" s="3"/>
    </row>
    <row r="217" spans="1:50"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
      <c r="AS217" s="3"/>
      <c r="AT217" s="3"/>
      <c r="AU217" s="3"/>
      <c r="AV217" s="3"/>
      <c r="AW217" s="3"/>
      <c r="AX217" s="3"/>
    </row>
    <row r="218" spans="1:50"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
      <c r="AS218" s="3"/>
      <c r="AT218" s="3"/>
      <c r="AU218" s="3"/>
      <c r="AV218" s="3"/>
      <c r="AW218" s="3"/>
      <c r="AX218" s="3"/>
    </row>
    <row r="219" spans="1:50"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
      <c r="AS219" s="3"/>
      <c r="AT219" s="3"/>
      <c r="AU219" s="3"/>
      <c r="AV219" s="3"/>
      <c r="AW219" s="3"/>
      <c r="AX219" s="3"/>
    </row>
    <row r="220" spans="1:50"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
      <c r="AS220" s="3"/>
      <c r="AT220" s="3"/>
      <c r="AU220" s="3"/>
      <c r="AV220" s="3"/>
      <c r="AW220" s="3"/>
      <c r="AX220" s="3"/>
    </row>
    <row r="221" spans="1:50"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
      <c r="AS221" s="3"/>
      <c r="AT221" s="3"/>
      <c r="AU221" s="3"/>
      <c r="AV221" s="3"/>
      <c r="AW221" s="3"/>
      <c r="AX221" s="3"/>
    </row>
    <row r="222" spans="1:50"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
      <c r="AS222" s="3"/>
      <c r="AT222" s="3"/>
      <c r="AU222" s="3"/>
      <c r="AV222" s="3"/>
      <c r="AW222" s="3"/>
      <c r="AX222" s="3"/>
    </row>
    <row r="223" spans="1:50"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
      <c r="AS223" s="3"/>
      <c r="AT223" s="3"/>
      <c r="AU223" s="3"/>
      <c r="AV223" s="3"/>
      <c r="AW223" s="3"/>
      <c r="AX223" s="3"/>
    </row>
    <row r="224" spans="1:50"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
      <c r="AS224" s="3"/>
      <c r="AT224" s="3"/>
      <c r="AU224" s="3"/>
      <c r="AV224" s="3"/>
      <c r="AW224" s="3"/>
      <c r="AX224" s="3"/>
    </row>
    <row r="225" spans="1:50"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
      <c r="AS225" s="3"/>
      <c r="AT225" s="3"/>
      <c r="AU225" s="3"/>
      <c r="AV225" s="3"/>
      <c r="AW225" s="3"/>
      <c r="AX225" s="3"/>
    </row>
    <row r="226" spans="1:50"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
      <c r="AS226" s="3"/>
      <c r="AT226" s="3"/>
      <c r="AU226" s="3"/>
      <c r="AV226" s="3"/>
      <c r="AW226" s="3"/>
      <c r="AX226" s="3"/>
    </row>
    <row r="227" spans="1:50"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
      <c r="AS227" s="3"/>
      <c r="AT227" s="3"/>
      <c r="AU227" s="3"/>
      <c r="AV227" s="3"/>
      <c r="AW227" s="3"/>
      <c r="AX227" s="3"/>
    </row>
    <row r="228" spans="1:50"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
      <c r="AS228" s="3"/>
      <c r="AT228" s="3"/>
      <c r="AU228" s="3"/>
      <c r="AV228" s="3"/>
      <c r="AW228" s="3"/>
      <c r="AX228" s="3"/>
    </row>
    <row r="229" spans="1:50"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
      <c r="AS229" s="3"/>
      <c r="AT229" s="3"/>
      <c r="AU229" s="3"/>
      <c r="AV229" s="3"/>
      <c r="AW229" s="3"/>
      <c r="AX229" s="3"/>
    </row>
    <row r="230" spans="1:50"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
      <c r="AS230" s="3"/>
      <c r="AT230" s="3"/>
      <c r="AU230" s="3"/>
      <c r="AV230" s="3"/>
      <c r="AW230" s="3"/>
      <c r="AX230" s="3"/>
    </row>
    <row r="231" spans="1:50"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
      <c r="AS231" s="3"/>
      <c r="AT231" s="3"/>
      <c r="AU231" s="3"/>
      <c r="AV231" s="3"/>
      <c r="AW231" s="3"/>
      <c r="AX231" s="3"/>
    </row>
    <row r="232" spans="1:50"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
      <c r="AS232" s="3"/>
      <c r="AT232" s="3"/>
      <c r="AU232" s="3"/>
      <c r="AV232" s="3"/>
      <c r="AW232" s="3"/>
      <c r="AX232" s="3"/>
    </row>
    <row r="233" spans="1:50"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
      <c r="AS233" s="3"/>
      <c r="AT233" s="3"/>
      <c r="AU233" s="3"/>
      <c r="AV233" s="3"/>
      <c r="AW233" s="3"/>
      <c r="AX233" s="3"/>
    </row>
    <row r="234" spans="1:50"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
      <c r="AS234" s="3"/>
      <c r="AT234" s="3"/>
      <c r="AU234" s="3"/>
      <c r="AV234" s="3"/>
      <c r="AW234" s="3"/>
      <c r="AX234" s="3"/>
    </row>
    <row r="235" spans="1:50"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
      <c r="AS235" s="3"/>
      <c r="AT235" s="3"/>
      <c r="AU235" s="3"/>
      <c r="AV235" s="3"/>
      <c r="AW235" s="3"/>
      <c r="AX235" s="3"/>
    </row>
    <row r="236" spans="1:50"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
      <c r="AS236" s="3"/>
      <c r="AT236" s="3"/>
      <c r="AU236" s="3"/>
      <c r="AV236" s="3"/>
      <c r="AW236" s="3"/>
      <c r="AX236" s="3"/>
    </row>
    <row r="237" spans="1:50"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
      <c r="AS237" s="3"/>
      <c r="AT237" s="3"/>
      <c r="AU237" s="3"/>
      <c r="AV237" s="3"/>
      <c r="AW237" s="3"/>
      <c r="AX237" s="3"/>
    </row>
    <row r="238" spans="1:50"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
      <c r="AS238" s="3"/>
      <c r="AT238" s="3"/>
      <c r="AU238" s="3"/>
      <c r="AV238" s="3"/>
      <c r="AW238" s="3"/>
      <c r="AX238" s="3"/>
    </row>
    <row r="239" spans="1:50"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
      <c r="AS239" s="3"/>
      <c r="AT239" s="3"/>
      <c r="AU239" s="3"/>
      <c r="AV239" s="3"/>
      <c r="AW239" s="3"/>
      <c r="AX239" s="3"/>
    </row>
    <row r="240" spans="1:50"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
      <c r="AS240" s="3"/>
      <c r="AT240" s="3"/>
      <c r="AU240" s="3"/>
      <c r="AV240" s="3"/>
      <c r="AW240" s="3"/>
      <c r="AX240" s="3"/>
    </row>
    <row r="241" spans="1:50"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
      <c r="AS241" s="3"/>
      <c r="AT241" s="3"/>
      <c r="AU241" s="3"/>
      <c r="AV241" s="3"/>
      <c r="AW241" s="3"/>
      <c r="AX241" s="3"/>
    </row>
    <row r="242" spans="1:50"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
      <c r="AS242" s="3"/>
      <c r="AT242" s="3"/>
      <c r="AU242" s="3"/>
      <c r="AV242" s="3"/>
      <c r="AW242" s="3"/>
      <c r="AX242" s="3"/>
    </row>
    <row r="243" spans="1:50"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
      <c r="AS243" s="3"/>
      <c r="AT243" s="3"/>
      <c r="AU243" s="3"/>
      <c r="AV243" s="3"/>
      <c r="AW243" s="3"/>
      <c r="AX243" s="3"/>
    </row>
    <row r="244" spans="1:50"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
      <c r="AS244" s="3"/>
      <c r="AT244" s="3"/>
      <c r="AU244" s="3"/>
      <c r="AV244" s="3"/>
      <c r="AW244" s="3"/>
      <c r="AX244" s="3"/>
    </row>
    <row r="245" spans="1:50"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
      <c r="AS245" s="3"/>
      <c r="AT245" s="3"/>
      <c r="AU245" s="3"/>
      <c r="AV245" s="3"/>
      <c r="AW245" s="3"/>
      <c r="AX245" s="3"/>
    </row>
    <row r="246" spans="1:50"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
      <c r="AS246" s="3"/>
      <c r="AT246" s="3"/>
      <c r="AU246" s="3"/>
      <c r="AV246" s="3"/>
      <c r="AW246" s="3"/>
      <c r="AX246" s="3"/>
    </row>
    <row r="247" spans="1:50"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
      <c r="AS247" s="3"/>
      <c r="AT247" s="3"/>
      <c r="AU247" s="3"/>
      <c r="AV247" s="3"/>
      <c r="AW247" s="3"/>
      <c r="AX247" s="3"/>
    </row>
    <row r="248" spans="1:50"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
      <c r="AS248" s="3"/>
      <c r="AT248" s="3"/>
      <c r="AU248" s="3"/>
      <c r="AV248" s="3"/>
      <c r="AW248" s="3"/>
      <c r="AX248" s="3"/>
    </row>
    <row r="249" spans="1:50"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
      <c r="AS249" s="3"/>
      <c r="AT249" s="3"/>
      <c r="AU249" s="3"/>
      <c r="AV249" s="3"/>
      <c r="AW249" s="3"/>
      <c r="AX249" s="3"/>
    </row>
    <row r="250" spans="1:50"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
      <c r="AS250" s="3"/>
      <c r="AT250" s="3"/>
      <c r="AU250" s="3"/>
      <c r="AV250" s="3"/>
      <c r="AW250" s="3"/>
      <c r="AX250" s="3"/>
    </row>
    <row r="251" spans="1:50"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
      <c r="AS251" s="3"/>
      <c r="AT251" s="3"/>
      <c r="AU251" s="3"/>
      <c r="AV251" s="3"/>
      <c r="AW251" s="3"/>
      <c r="AX251" s="3"/>
    </row>
    <row r="252" spans="1:50"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
      <c r="AS252" s="3"/>
      <c r="AT252" s="3"/>
      <c r="AU252" s="3"/>
      <c r="AV252" s="3"/>
      <c r="AW252" s="3"/>
      <c r="AX252" s="3"/>
    </row>
    <row r="253" spans="1:50"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
      <c r="AS253" s="3"/>
      <c r="AT253" s="3"/>
      <c r="AU253" s="3"/>
      <c r="AV253" s="3"/>
      <c r="AW253" s="3"/>
      <c r="AX253" s="3"/>
    </row>
    <row r="254" spans="1:50"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
      <c r="AS254" s="3"/>
      <c r="AT254" s="3"/>
      <c r="AU254" s="3"/>
      <c r="AV254" s="3"/>
      <c r="AW254" s="3"/>
      <c r="AX254" s="3"/>
    </row>
    <row r="255" spans="1:50"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
      <c r="AS255" s="3"/>
      <c r="AT255" s="3"/>
      <c r="AU255" s="3"/>
      <c r="AV255" s="3"/>
      <c r="AW255" s="3"/>
      <c r="AX255" s="3"/>
    </row>
    <row r="256" spans="1:50"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
      <c r="AS256" s="3"/>
      <c r="AT256" s="3"/>
      <c r="AU256" s="3"/>
      <c r="AV256" s="3"/>
      <c r="AW256" s="3"/>
      <c r="AX256" s="3"/>
    </row>
    <row r="257" spans="1:50"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
      <c r="AS257" s="3"/>
      <c r="AT257" s="3"/>
      <c r="AU257" s="3"/>
      <c r="AV257" s="3"/>
      <c r="AW257" s="3"/>
      <c r="AX257" s="3"/>
    </row>
    <row r="258" spans="1:50"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
      <c r="AS258" s="3"/>
      <c r="AT258" s="3"/>
      <c r="AU258" s="3"/>
      <c r="AV258" s="3"/>
      <c r="AW258" s="3"/>
      <c r="AX258" s="3"/>
    </row>
    <row r="259" spans="1:50"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
      <c r="AS259" s="3"/>
      <c r="AT259" s="3"/>
      <c r="AU259" s="3"/>
      <c r="AV259" s="3"/>
      <c r="AW259" s="3"/>
      <c r="AX259" s="3"/>
    </row>
    <row r="260" spans="1:50"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
      <c r="AS260" s="3"/>
      <c r="AT260" s="3"/>
      <c r="AU260" s="3"/>
      <c r="AV260" s="3"/>
      <c r="AW260" s="3"/>
      <c r="AX260" s="3"/>
    </row>
    <row r="261" spans="1:50"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
      <c r="AS261" s="3"/>
      <c r="AT261" s="3"/>
      <c r="AU261" s="3"/>
      <c r="AV261" s="3"/>
      <c r="AW261" s="3"/>
      <c r="AX261" s="3"/>
    </row>
    <row r="262" spans="1:50"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
      <c r="AS262" s="3"/>
      <c r="AT262" s="3"/>
      <c r="AU262" s="3"/>
      <c r="AV262" s="3"/>
      <c r="AW262" s="3"/>
      <c r="AX262" s="3"/>
    </row>
    <row r="263" spans="1:50"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
      <c r="AS263" s="3"/>
      <c r="AT263" s="3"/>
      <c r="AU263" s="3"/>
      <c r="AV263" s="3"/>
      <c r="AW263" s="3"/>
      <c r="AX263" s="3"/>
    </row>
    <row r="264" spans="1:50"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
      <c r="AS264" s="3"/>
      <c r="AT264" s="3"/>
      <c r="AU264" s="3"/>
      <c r="AV264" s="3"/>
      <c r="AW264" s="3"/>
      <c r="AX264" s="3"/>
    </row>
    <row r="265" spans="1:50"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
      <c r="AS265" s="3"/>
      <c r="AT265" s="3"/>
      <c r="AU265" s="3"/>
      <c r="AV265" s="3"/>
      <c r="AW265" s="3"/>
      <c r="AX265" s="3"/>
    </row>
    <row r="266" spans="1:50"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
      <c r="AS266" s="3"/>
      <c r="AT266" s="3"/>
      <c r="AU266" s="3"/>
      <c r="AV266" s="3"/>
      <c r="AW266" s="3"/>
      <c r="AX266" s="3"/>
    </row>
    <row r="267" spans="1:50"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
      <c r="AS267" s="3"/>
      <c r="AT267" s="3"/>
      <c r="AU267" s="3"/>
      <c r="AV267" s="3"/>
      <c r="AW267" s="3"/>
      <c r="AX267" s="3"/>
    </row>
    <row r="268" spans="1:50"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
      <c r="AS268" s="3"/>
      <c r="AT268" s="3"/>
      <c r="AU268" s="3"/>
      <c r="AV268" s="3"/>
      <c r="AW268" s="3"/>
      <c r="AX268" s="3"/>
    </row>
    <row r="269" spans="1:50"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
      <c r="AS269" s="3"/>
      <c r="AT269" s="3"/>
      <c r="AU269" s="3"/>
      <c r="AV269" s="3"/>
      <c r="AW269" s="3"/>
      <c r="AX269" s="3"/>
    </row>
    <row r="270" spans="1:50"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
      <c r="AS270" s="3"/>
      <c r="AT270" s="3"/>
      <c r="AU270" s="3"/>
      <c r="AV270" s="3"/>
      <c r="AW270" s="3"/>
      <c r="AX270" s="3"/>
    </row>
    <row r="271" spans="1:50"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
      <c r="AS271" s="3"/>
      <c r="AT271" s="3"/>
      <c r="AU271" s="3"/>
      <c r="AV271" s="3"/>
      <c r="AW271" s="3"/>
      <c r="AX271" s="3"/>
    </row>
    <row r="272" spans="1:50"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
      <c r="AS272" s="3"/>
      <c r="AT272" s="3"/>
      <c r="AU272" s="3"/>
      <c r="AV272" s="3"/>
      <c r="AW272" s="3"/>
      <c r="AX272" s="3"/>
    </row>
    <row r="273" spans="1:50"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
      <c r="AS273" s="3"/>
      <c r="AT273" s="3"/>
      <c r="AU273" s="3"/>
      <c r="AV273" s="3"/>
      <c r="AW273" s="3"/>
      <c r="AX273" s="3"/>
    </row>
    <row r="274" spans="1:50"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
      <c r="AS274" s="3"/>
      <c r="AT274" s="3"/>
      <c r="AU274" s="3"/>
      <c r="AV274" s="3"/>
      <c r="AW274" s="3"/>
      <c r="AX274" s="3"/>
    </row>
    <row r="275" spans="1:50"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
      <c r="AS275" s="3"/>
      <c r="AT275" s="3"/>
      <c r="AU275" s="3"/>
      <c r="AV275" s="3"/>
      <c r="AW275" s="3"/>
      <c r="AX275" s="3"/>
    </row>
    <row r="276" spans="1:50" ht="12"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
      <c r="AS276" s="3"/>
      <c r="AT276" s="3"/>
      <c r="AU276" s="3"/>
      <c r="AV276" s="3"/>
      <c r="AW276" s="3"/>
      <c r="AX276" s="3"/>
    </row>
    <row r="277" spans="1:50" ht="12"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
      <c r="AS277" s="3"/>
      <c r="AT277" s="3"/>
      <c r="AU277" s="3"/>
      <c r="AV277" s="3"/>
      <c r="AW277" s="3"/>
      <c r="AX277" s="3"/>
    </row>
    <row r="278" spans="1:50" ht="12"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
      <c r="AS278" s="3"/>
      <c r="AT278" s="3"/>
      <c r="AU278" s="3"/>
      <c r="AV278" s="3"/>
      <c r="AW278" s="3"/>
      <c r="AX278" s="3"/>
    </row>
    <row r="279" spans="1:50" ht="12"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
      <c r="AS279" s="3"/>
      <c r="AT279" s="3"/>
      <c r="AU279" s="3"/>
      <c r="AV279" s="3"/>
      <c r="AW279" s="3"/>
      <c r="AX279" s="3"/>
    </row>
    <row r="280" spans="1:50" ht="12"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
      <c r="AS280" s="3"/>
      <c r="AT280" s="3"/>
      <c r="AU280" s="3"/>
      <c r="AV280" s="3"/>
      <c r="AW280" s="3"/>
      <c r="AX280" s="3"/>
    </row>
    <row r="281" spans="1:50" ht="12"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
      <c r="AS281" s="3"/>
      <c r="AT281" s="3"/>
      <c r="AU281" s="3"/>
      <c r="AV281" s="3"/>
      <c r="AW281" s="3"/>
      <c r="AX281" s="3"/>
    </row>
    <row r="282" spans="1:50" ht="12" customHeight="1" x14ac:dyDescent="0.2">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
      <c r="AS282" s="3"/>
      <c r="AT282" s="3"/>
      <c r="AU282" s="3"/>
      <c r="AV282" s="3"/>
      <c r="AW282" s="3"/>
      <c r="AX282" s="3"/>
    </row>
    <row r="283" spans="1:50" ht="12" customHeight="1" x14ac:dyDescent="0.2">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
      <c r="AS283" s="3"/>
      <c r="AT283" s="3"/>
      <c r="AU283" s="3"/>
      <c r="AV283" s="3"/>
      <c r="AW283" s="3"/>
      <c r="AX283" s="3"/>
    </row>
    <row r="284" spans="1:50"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spans="1:50"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spans="1:50"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spans="1:50"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spans="1:50"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spans="1:50"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spans="1:50"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spans="1:50"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spans="1:50"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spans="1:50"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spans="1:50"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spans="1:50"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spans="1:50"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B00-000000000000}">
      <formula1>"TOU,non-TOU"</formula1>
    </dataValidation>
    <dataValidation type="list" allowBlank="1" showErrorMessage="1" sqref="E15:E28 E30:E38 E40:E41 E43:E51 E57 E63" xr:uid="{00000000-0002-0000-1B00-000001000000}">
      <formula1>#REF!</formula1>
    </dataValidation>
    <dataValidation type="list" allowBlank="1" showInputMessage="1" showErrorMessage="1" prompt="Select Charge Unit - monthly, per kWh, per kW" sqref="D15:D28 D30:D38 D40:D41 D43:D51 D57 D63" xr:uid="{00000000-0002-0000-1B00-000002000000}">
      <formula1>"Monthly,per kWh,per kW"</formula1>
    </dataValidation>
  </dataValidations>
  <pageMargins left="0.74803149606299213" right="0.74803149606299213" top="0.98425196850393704" bottom="0.98425196850393704"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4.42578125" customWidth="1"/>
    <col min="4" max="4" width="11.42578125" customWidth="1"/>
    <col min="5" max="5" width="1.42578125" customWidth="1"/>
    <col min="6" max="6" width="9.42578125" customWidth="1"/>
    <col min="7" max="7" width="8.7109375" customWidth="1"/>
    <col min="8" max="8" width="11.28515625" customWidth="1"/>
    <col min="9" max="9" width="1.42578125" customWidth="1"/>
    <col min="10" max="11" width="8.7109375" customWidth="1"/>
    <col min="12" max="12" width="11.28515625" customWidth="1"/>
    <col min="13" max="13" width="1.42578125" customWidth="1"/>
    <col min="14" max="14" width="9.42578125" customWidth="1"/>
    <col min="15" max="15" width="10" customWidth="1"/>
    <col min="16" max="16" width="1.7109375" customWidth="1"/>
    <col min="17" max="18" width="8.7109375" customWidth="1"/>
    <col min="19" max="19" width="11.28515625" customWidth="1"/>
    <col min="20" max="20" width="0.42578125" customWidth="1"/>
    <col min="21" max="21" width="9.42578125" customWidth="1"/>
    <col min="22" max="22" width="10" customWidth="1"/>
    <col min="23" max="23" width="0.42578125" customWidth="1"/>
    <col min="24" max="25" width="8.7109375" customWidth="1"/>
    <col min="26" max="26" width="11.28515625" customWidth="1"/>
    <col min="27" max="27" width="0.42578125" customWidth="1"/>
    <col min="28" max="28" width="9.42578125" customWidth="1"/>
    <col min="29" max="29" width="10" customWidth="1"/>
    <col min="30" max="30" width="2.140625" customWidth="1"/>
    <col min="31" max="31" width="9.7109375" customWidth="1"/>
    <col min="32" max="32" width="8.7109375" customWidth="1"/>
    <col min="33" max="33" width="11.28515625" customWidth="1"/>
    <col min="34" max="34" width="0.42578125" customWidth="1"/>
    <col min="35" max="35" width="9.42578125" customWidth="1"/>
    <col min="36" max="36" width="10" customWidth="1"/>
    <col min="37" max="37" width="2.7109375" customWidth="1"/>
    <col min="38" max="38" width="9.7109375" customWidth="1"/>
    <col min="39" max="39" width="8.7109375" customWidth="1"/>
    <col min="40" max="40" width="11.28515625" customWidth="1"/>
    <col min="41" max="41" width="1.28515625" customWidth="1"/>
    <col min="42" max="42" width="9.42578125" customWidth="1"/>
    <col min="43" max="43" width="10" customWidth="1"/>
    <col min="44" max="44" width="3.28515625" customWidth="1"/>
    <col min="45" max="46" width="12.42578125" customWidth="1"/>
  </cols>
  <sheetData>
    <row r="1" spans="1:46" ht="7.5" customHeight="1" x14ac:dyDescent="0.2">
      <c r="A1" s="37"/>
      <c r="B1" s="37"/>
      <c r="C1" s="37"/>
      <c r="D1" s="37"/>
      <c r="E1" s="37"/>
      <c r="F1" s="37"/>
      <c r="G1" s="37"/>
      <c r="H1" s="37"/>
      <c r="I1" s="37"/>
      <c r="J1" s="37"/>
      <c r="K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row>
    <row r="2" spans="1:46" ht="18.75" customHeight="1" x14ac:dyDescent="0.25">
      <c r="A2" s="37"/>
      <c r="B2" s="37"/>
      <c r="C2" s="183"/>
      <c r="D2" s="183"/>
      <c r="E2" s="183"/>
      <c r="F2" s="183" t="s">
        <v>229</v>
      </c>
      <c r="G2" s="183"/>
      <c r="H2" s="183"/>
      <c r="I2" s="183"/>
      <c r="J2" s="183"/>
      <c r="K2" s="183"/>
      <c r="L2" s="183"/>
      <c r="M2" s="183"/>
      <c r="N2" s="183"/>
      <c r="O2" s="18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row>
    <row r="3" spans="1:46" ht="18.75"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6" ht="7.5"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6" ht="7.5"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6" ht="12.75" customHeight="1" x14ac:dyDescent="0.2">
      <c r="A6" s="37"/>
      <c r="B6" s="138" t="s">
        <v>232</v>
      </c>
      <c r="C6" s="37"/>
      <c r="D6" s="309" t="s">
        <v>159</v>
      </c>
      <c r="E6" s="310"/>
      <c r="F6" s="310"/>
      <c r="G6" s="310"/>
      <c r="H6" s="310"/>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row>
    <row r="7" spans="1:46" ht="7.5"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6" ht="12.75" customHeight="1" x14ac:dyDescent="0.25">
      <c r="A8" s="37"/>
      <c r="B8" s="138" t="s">
        <v>233</v>
      </c>
      <c r="C8" s="3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6" ht="12.75" customHeight="1" x14ac:dyDescent="0.25">
      <c r="A9" s="37"/>
      <c r="B9" s="187"/>
      <c r="C9" s="37"/>
      <c r="D9" s="125" t="s">
        <v>235</v>
      </c>
      <c r="E9" s="125"/>
      <c r="F9" s="190">
        <v>255500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6" ht="12.75" customHeight="1" x14ac:dyDescent="0.2">
      <c r="A10" s="37"/>
      <c r="B10" s="37"/>
      <c r="C10" s="37"/>
      <c r="D10" s="37"/>
      <c r="E10" s="37"/>
      <c r="F10" s="190">
        <v>500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6" ht="12.75" customHeight="1" x14ac:dyDescent="0.2">
      <c r="A11" s="37"/>
      <c r="B11" s="37"/>
      <c r="C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6" ht="12.75"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6" ht="12.75" customHeight="1" x14ac:dyDescent="0.2">
      <c r="A13" s="37"/>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6" ht="12.75"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6" ht="12.75" customHeight="1" x14ac:dyDescent="0.2">
      <c r="A15" s="37"/>
      <c r="B15" s="139" t="s">
        <v>156</v>
      </c>
      <c r="C15" s="199" t="str">
        <f t="shared" ref="C15:C28" si="0">D$6&amp;"."&amp;B15</f>
        <v>General Service 50 to 1,499 KW.Monthly Service Charge</v>
      </c>
      <c r="D15" s="200" t="s">
        <v>244</v>
      </c>
      <c r="E15" s="139"/>
      <c r="F15" s="201">
        <f>VLOOKUP($C15,'Proposed Rates'!$B:$J,F$11,FALSE)</f>
        <v>200</v>
      </c>
      <c r="G15" s="219">
        <f t="shared" ref="G15:G28" si="1">IF($D15="Monthly",1,IF($D15="per KW",$F$10,IF($D15="per kWh",$F$9,0)))</f>
        <v>1</v>
      </c>
      <c r="H15" s="204">
        <f t="shared" ref="H15:H28" si="2">G15*F15</f>
        <v>200</v>
      </c>
      <c r="I15" s="38"/>
      <c r="J15" s="201">
        <f>VLOOKUP($C15,'Proposed Rates'!$B:$J,J$11,FALSE)</f>
        <v>200</v>
      </c>
      <c r="K15" s="219">
        <f t="shared" ref="K15:K28" si="3">IF($D15="Monthly",1,IF($D15="per KW",$F$10,IF($D15="per kWh",$F$9,0)))</f>
        <v>1</v>
      </c>
      <c r="L15" s="204">
        <f t="shared" ref="L15:L28" si="4">K15*J15</f>
        <v>200</v>
      </c>
      <c r="M15" s="38"/>
      <c r="N15" s="205">
        <f t="shared" ref="N15:N46" si="5">L15-H15</f>
        <v>0</v>
      </c>
      <c r="O15" s="206">
        <f t="shared" ref="O15:O46" si="6">IF((H15)=0,"",(N15/H15))</f>
        <v>0</v>
      </c>
      <c r="P15" s="37"/>
      <c r="Q15" s="201">
        <f>VLOOKUP($C15,'Proposed Rates'!$B:$J,Q$11,FALSE)</f>
        <v>200</v>
      </c>
      <c r="R15" s="219">
        <f t="shared" ref="R15:R28" si="7">IF($D15="Monthly",1,IF($D15="per KW",$F$10,IF($D15="per kWh",$F$9,0)))</f>
        <v>1</v>
      </c>
      <c r="S15" s="204">
        <f t="shared" ref="S15:S28" si="8">R15*Q15</f>
        <v>200</v>
      </c>
      <c r="T15" s="38"/>
      <c r="U15" s="205">
        <f t="shared" ref="U15:U46" si="9">S15-L15</f>
        <v>0</v>
      </c>
      <c r="V15" s="206">
        <f t="shared" ref="V15:V46" si="10">IF((L15)=0,"",(U15/L15))</f>
        <v>0</v>
      </c>
      <c r="W15" s="37"/>
      <c r="X15" s="201">
        <f>VLOOKUP($C15,'Proposed Rates'!$B:$J,X$11,FALSE)</f>
        <v>200</v>
      </c>
      <c r="Y15" s="219">
        <f t="shared" ref="Y15:Y28" si="11">IF($D15="Monthly",1,IF($D15="per KW",$F$10,IF($D15="per kWh",$F$9,0)))</f>
        <v>1</v>
      </c>
      <c r="Z15" s="204">
        <f t="shared" ref="Z15:Z28" si="12">Y15*X15</f>
        <v>200</v>
      </c>
      <c r="AA15" s="38"/>
      <c r="AB15" s="205">
        <f t="shared" ref="AB15:AB46" si="13">Z15-S15</f>
        <v>0</v>
      </c>
      <c r="AC15" s="206">
        <f t="shared" ref="AC15:AC46" si="14">IF((S15)=0,"",(AB15/S15))</f>
        <v>0</v>
      </c>
      <c r="AD15" s="37"/>
      <c r="AE15" s="201">
        <f>VLOOKUP($C15,'Proposed Rates'!$B:$J,AE$11,FALSE)</f>
        <v>200</v>
      </c>
      <c r="AF15" s="219">
        <f t="shared" ref="AF15:AF28" si="15">IF($D15="Monthly",1,IF($D15="per KW",$F$10,IF($D15="per kWh",$F$9,0)))</f>
        <v>1</v>
      </c>
      <c r="AG15" s="204">
        <f t="shared" ref="AG15:AG28" si="16">AF15*AE15</f>
        <v>200</v>
      </c>
      <c r="AH15" s="38"/>
      <c r="AI15" s="205">
        <f t="shared" ref="AI15:AI46" si="17">AG15-Z15</f>
        <v>0</v>
      </c>
      <c r="AJ15" s="206">
        <f t="shared" ref="AJ15:AJ46" si="18">IF((Z15)=0,"",(AI15/Z15))</f>
        <v>0</v>
      </c>
      <c r="AK15" s="37"/>
      <c r="AL15" s="201">
        <f>VLOOKUP($C15,'Proposed Rates'!$B:$J,AL$11,FALSE)</f>
        <v>200</v>
      </c>
      <c r="AM15" s="219">
        <f t="shared" ref="AM15:AM28" si="19">IF($D15="Monthly",1,IF($D15="per KW",$F$10,IF($D15="per kWh",$F$9,0)))</f>
        <v>1</v>
      </c>
      <c r="AN15" s="204">
        <f t="shared" ref="AN15:AN28" si="20">AM15*AL15</f>
        <v>200</v>
      </c>
      <c r="AO15" s="38"/>
      <c r="AP15" s="205">
        <f t="shared" ref="AP15:AP46" si="21">AN15-AG15</f>
        <v>0</v>
      </c>
      <c r="AQ15" s="206">
        <f t="shared" ref="AQ15:AQ46" si="22">IF((AG15)=0,"",(AP15/AG15))</f>
        <v>0</v>
      </c>
      <c r="AR15" s="207"/>
    </row>
    <row r="16" spans="1:46" ht="12.75" customHeight="1" x14ac:dyDescent="0.2">
      <c r="A16" s="37"/>
      <c r="B16" s="139" t="s">
        <v>245</v>
      </c>
      <c r="C16" s="199" t="str">
        <f t="shared" si="0"/>
        <v>General Service 50 to 1,499 KW.Smart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row>
    <row r="17" spans="1:44" ht="12.75" customHeight="1" x14ac:dyDescent="0.2">
      <c r="A17" s="37"/>
      <c r="B17" s="208" t="str">
        <f>'Proposed Rates'!C115</f>
        <v>Rate Rider Calculation for PILs</v>
      </c>
      <c r="C17" s="199" t="str">
        <f t="shared" si="0"/>
        <v>General Service 50 to 1,499 KW.Rate Rider Calculation for PILs</v>
      </c>
      <c r="D17" s="200" t="s">
        <v>315</v>
      </c>
      <c r="E17" s="139"/>
      <c r="F17" s="201">
        <f>IFERROR(VLOOKUP($C17,'Proposed Rates'!$B:$J,F$11,FALSE),0)</f>
        <v>0</v>
      </c>
      <c r="G17" s="219">
        <f t="shared" si="1"/>
        <v>500</v>
      </c>
      <c r="H17" s="204">
        <f t="shared" si="2"/>
        <v>0</v>
      </c>
      <c r="I17" s="38"/>
      <c r="J17" s="201">
        <f>IFERROR(VLOOKUP($C17,'Proposed Rates'!$B:$J,J$11,FALSE),0)</f>
        <v>0</v>
      </c>
      <c r="K17" s="219">
        <f t="shared" si="3"/>
        <v>500</v>
      </c>
      <c r="L17" s="204">
        <f t="shared" si="4"/>
        <v>0</v>
      </c>
      <c r="M17" s="38"/>
      <c r="N17" s="205">
        <f t="shared" si="5"/>
        <v>0</v>
      </c>
      <c r="O17" s="206" t="str">
        <f t="shared" si="6"/>
        <v/>
      </c>
      <c r="P17" s="37"/>
      <c r="Q17" s="201">
        <f>IFERROR(VLOOKUP($C17,'Proposed Rates'!$B:$J,Q$11,FALSE),0)</f>
        <v>0</v>
      </c>
      <c r="R17" s="219">
        <f t="shared" si="7"/>
        <v>500</v>
      </c>
      <c r="S17" s="204">
        <f t="shared" si="8"/>
        <v>0</v>
      </c>
      <c r="T17" s="38"/>
      <c r="U17" s="205">
        <f t="shared" si="9"/>
        <v>0</v>
      </c>
      <c r="V17" s="206" t="str">
        <f t="shared" si="10"/>
        <v/>
      </c>
      <c r="W17" s="37"/>
      <c r="X17" s="201">
        <f>IFERROR(VLOOKUP($C17,'Proposed Rates'!$B:$J,X$11,FALSE),0)</f>
        <v>0</v>
      </c>
      <c r="Y17" s="219">
        <f t="shared" si="11"/>
        <v>500</v>
      </c>
      <c r="Z17" s="204">
        <f t="shared" si="12"/>
        <v>0</v>
      </c>
      <c r="AA17" s="38"/>
      <c r="AB17" s="205">
        <f t="shared" si="13"/>
        <v>0</v>
      </c>
      <c r="AC17" s="206" t="str">
        <f t="shared" si="14"/>
        <v/>
      </c>
      <c r="AD17" s="37"/>
      <c r="AE17" s="201">
        <f>IFERROR(VLOOKUP($C17,'Proposed Rates'!$B:$J,AE$11,FALSE),0)</f>
        <v>0</v>
      </c>
      <c r="AF17" s="219">
        <f t="shared" si="15"/>
        <v>500</v>
      </c>
      <c r="AG17" s="204">
        <f t="shared" si="16"/>
        <v>0</v>
      </c>
      <c r="AH17" s="38"/>
      <c r="AI17" s="205">
        <f t="shared" si="17"/>
        <v>0</v>
      </c>
      <c r="AJ17" s="206" t="str">
        <f t="shared" si="18"/>
        <v/>
      </c>
      <c r="AK17" s="37"/>
      <c r="AL17" s="201">
        <f>IFERROR(VLOOKUP($C17,'Proposed Rates'!$B:$J,AL$11,FALSE),0)</f>
        <v>0</v>
      </c>
      <c r="AM17" s="219">
        <f t="shared" si="19"/>
        <v>500</v>
      </c>
      <c r="AN17" s="204">
        <f t="shared" si="20"/>
        <v>0</v>
      </c>
      <c r="AO17" s="38"/>
      <c r="AP17" s="205">
        <f t="shared" si="21"/>
        <v>0</v>
      </c>
      <c r="AQ17" s="206" t="str">
        <f t="shared" si="22"/>
        <v/>
      </c>
      <c r="AR17" s="207"/>
    </row>
    <row r="18" spans="1:44" ht="12.75" customHeight="1" x14ac:dyDescent="0.2">
      <c r="A18" s="37"/>
      <c r="B18" s="208" t="str">
        <f>'Proposed Rates'!C128</f>
        <v>Rate Rider Calculation for Generic</v>
      </c>
      <c r="C18" s="199" t="str">
        <f t="shared" si="0"/>
        <v>General Service 50 to 1,499 KW.Rate Rider Calculation for Generic</v>
      </c>
      <c r="D18" s="200" t="s">
        <v>315</v>
      </c>
      <c r="E18" s="139"/>
      <c r="F18" s="201">
        <f>IFERROR(VLOOKUP($C18,'Proposed Rates'!$B:$J,F$11,FALSE),0)</f>
        <v>0</v>
      </c>
      <c r="G18" s="219">
        <f t="shared" si="1"/>
        <v>500</v>
      </c>
      <c r="H18" s="204">
        <f t="shared" si="2"/>
        <v>0</v>
      </c>
      <c r="I18" s="38"/>
      <c r="J18" s="201">
        <f>IFERROR(VLOOKUP($C18,'Proposed Rates'!$B:$J,J$11,FALSE),0)</f>
        <v>0</v>
      </c>
      <c r="K18" s="219">
        <f t="shared" si="3"/>
        <v>500</v>
      </c>
      <c r="L18" s="204">
        <f t="shared" si="4"/>
        <v>0</v>
      </c>
      <c r="M18" s="38"/>
      <c r="N18" s="205">
        <f t="shared" si="5"/>
        <v>0</v>
      </c>
      <c r="O18" s="206" t="str">
        <f t="shared" si="6"/>
        <v/>
      </c>
      <c r="P18" s="37"/>
      <c r="Q18" s="201">
        <f>IFERROR(VLOOKUP($C18,'Proposed Rates'!$B:$J,Q$11,FALSE),0)</f>
        <v>0</v>
      </c>
      <c r="R18" s="219">
        <f t="shared" si="7"/>
        <v>500</v>
      </c>
      <c r="S18" s="204">
        <f t="shared" si="8"/>
        <v>0</v>
      </c>
      <c r="T18" s="38"/>
      <c r="U18" s="205">
        <f t="shared" si="9"/>
        <v>0</v>
      </c>
      <c r="V18" s="206" t="str">
        <f t="shared" si="10"/>
        <v/>
      </c>
      <c r="W18" s="37"/>
      <c r="X18" s="201">
        <f>IFERROR(VLOOKUP($C18,'Proposed Rates'!$B:$J,X$11,FALSE),0)</f>
        <v>0</v>
      </c>
      <c r="Y18" s="219">
        <f t="shared" si="11"/>
        <v>500</v>
      </c>
      <c r="Z18" s="204">
        <f t="shared" si="12"/>
        <v>0</v>
      </c>
      <c r="AA18" s="38"/>
      <c r="AB18" s="205">
        <f t="shared" si="13"/>
        <v>0</v>
      </c>
      <c r="AC18" s="206" t="str">
        <f t="shared" si="14"/>
        <v/>
      </c>
      <c r="AD18" s="37"/>
      <c r="AE18" s="201">
        <f>IFERROR(VLOOKUP($C18,'Proposed Rates'!$B:$J,AE$11,FALSE),0)</f>
        <v>0</v>
      </c>
      <c r="AF18" s="219">
        <f t="shared" si="15"/>
        <v>500</v>
      </c>
      <c r="AG18" s="204">
        <f t="shared" si="16"/>
        <v>0</v>
      </c>
      <c r="AH18" s="38"/>
      <c r="AI18" s="205">
        <f t="shared" si="17"/>
        <v>0</v>
      </c>
      <c r="AJ18" s="206" t="str">
        <f t="shared" si="18"/>
        <v/>
      </c>
      <c r="AK18" s="37"/>
      <c r="AL18" s="201">
        <f>IFERROR(VLOOKUP($C18,'Proposed Rates'!$B:$J,AL$11,FALSE),0)</f>
        <v>0</v>
      </c>
      <c r="AM18" s="219">
        <f t="shared" si="19"/>
        <v>500</v>
      </c>
      <c r="AN18" s="204">
        <f t="shared" si="20"/>
        <v>0</v>
      </c>
      <c r="AO18" s="38"/>
      <c r="AP18" s="205">
        <f t="shared" si="21"/>
        <v>0</v>
      </c>
      <c r="AQ18" s="206" t="str">
        <f t="shared" si="22"/>
        <v/>
      </c>
      <c r="AR18" s="207"/>
    </row>
    <row r="19" spans="1:44" ht="12.75" customHeight="1" x14ac:dyDescent="0.2">
      <c r="A19" s="37"/>
      <c r="B19" s="139" t="s">
        <v>54</v>
      </c>
      <c r="C19" s="199" t="str">
        <f t="shared" si="0"/>
        <v>General Service 50 to 1,499 KW.Distribution Volumetric Rate</v>
      </c>
      <c r="D19" s="200" t="s">
        <v>315</v>
      </c>
      <c r="E19" s="139"/>
      <c r="F19" s="218">
        <f>IFERROR(VLOOKUP($C19,'Proposed Rates'!$B:$J,F$11,FALSE),0)</f>
        <v>6.5552999999999999</v>
      </c>
      <c r="G19" s="219">
        <f t="shared" si="1"/>
        <v>500</v>
      </c>
      <c r="H19" s="204">
        <f t="shared" si="2"/>
        <v>3277.65</v>
      </c>
      <c r="I19" s="38"/>
      <c r="J19" s="218">
        <f>IFERROR(VLOOKUP($C19,'Proposed Rates'!$B:$J,J$11,FALSE),0)</f>
        <v>8.0853999999999999</v>
      </c>
      <c r="K19" s="219">
        <f t="shared" si="3"/>
        <v>500</v>
      </c>
      <c r="L19" s="204">
        <f t="shared" si="4"/>
        <v>4042.7</v>
      </c>
      <c r="M19" s="38"/>
      <c r="N19" s="205">
        <f t="shared" si="5"/>
        <v>765.04999999999973</v>
      </c>
      <c r="O19" s="206">
        <f t="shared" si="6"/>
        <v>0.23341418394276378</v>
      </c>
      <c r="P19" s="37"/>
      <c r="Q19" s="218">
        <f>IFERROR(VLOOKUP($C19,'Proposed Rates'!$B:$J,Q$11,FALSE),0)</f>
        <v>8.8107000000000006</v>
      </c>
      <c r="R19" s="219">
        <f t="shared" si="7"/>
        <v>500</v>
      </c>
      <c r="S19" s="204">
        <f t="shared" si="8"/>
        <v>4405.3500000000004</v>
      </c>
      <c r="T19" s="38"/>
      <c r="U19" s="205">
        <f t="shared" si="9"/>
        <v>362.65000000000055</v>
      </c>
      <c r="V19" s="206">
        <f t="shared" si="10"/>
        <v>8.970490019046691E-2</v>
      </c>
      <c r="W19" s="37"/>
      <c r="X19" s="218">
        <f>IFERROR(VLOOKUP($C19,'Proposed Rates'!$B:$J,X$11,FALSE),0)</f>
        <v>9.5496999999999996</v>
      </c>
      <c r="Y19" s="219">
        <f t="shared" si="11"/>
        <v>500</v>
      </c>
      <c r="Z19" s="204">
        <f t="shared" si="12"/>
        <v>4774.8499999999995</v>
      </c>
      <c r="AA19" s="38"/>
      <c r="AB19" s="205">
        <f t="shared" si="13"/>
        <v>369.49999999999909</v>
      </c>
      <c r="AC19" s="206">
        <f t="shared" si="14"/>
        <v>8.3875288002088155E-2</v>
      </c>
      <c r="AD19" s="37"/>
      <c r="AE19" s="218">
        <f>IFERROR(VLOOKUP($C19,'Proposed Rates'!$B:$J,AE$11,FALSE),0)</f>
        <v>10.1577</v>
      </c>
      <c r="AF19" s="219">
        <f t="shared" si="15"/>
        <v>500</v>
      </c>
      <c r="AG19" s="204">
        <f t="shared" si="16"/>
        <v>5078.8500000000004</v>
      </c>
      <c r="AH19" s="38"/>
      <c r="AI19" s="205">
        <f t="shared" si="17"/>
        <v>304.00000000000091</v>
      </c>
      <c r="AJ19" s="206">
        <f t="shared" si="18"/>
        <v>6.3666921473973195E-2</v>
      </c>
      <c r="AK19" s="37"/>
      <c r="AL19" s="218">
        <f>IFERROR(VLOOKUP($C19,'Proposed Rates'!$B:$J,AL$11,FALSE),0)</f>
        <v>10.7699</v>
      </c>
      <c r="AM19" s="219">
        <f t="shared" si="19"/>
        <v>500</v>
      </c>
      <c r="AN19" s="204">
        <f t="shared" si="20"/>
        <v>5384.95</v>
      </c>
      <c r="AO19" s="38"/>
      <c r="AP19" s="205">
        <f t="shared" si="21"/>
        <v>306.09999999999945</v>
      </c>
      <c r="AQ19" s="206">
        <f t="shared" si="22"/>
        <v>6.0269549208974364E-2</v>
      </c>
      <c r="AR19" s="207"/>
    </row>
    <row r="20" spans="1:44" ht="12.75" customHeight="1" x14ac:dyDescent="0.2">
      <c r="A20" s="37"/>
      <c r="B20" s="139" t="s">
        <v>247</v>
      </c>
      <c r="C20" s="199" t="str">
        <f t="shared" si="0"/>
        <v>General Service 50 to 1,499 KW.Smart Meter Disposition Rider</v>
      </c>
      <c r="D20" s="200" t="s">
        <v>246</v>
      </c>
      <c r="E20" s="139"/>
      <c r="F20" s="201">
        <f>IFERROR(VLOOKUP($C20,'Proposed Rates'!$B:$J,F$11,FALSE),0)</f>
        <v>0</v>
      </c>
      <c r="G20" s="219">
        <f t="shared" si="1"/>
        <v>255500</v>
      </c>
      <c r="H20" s="204">
        <f t="shared" si="2"/>
        <v>0</v>
      </c>
      <c r="I20" s="38"/>
      <c r="J20" s="201">
        <f>IFERROR(VLOOKUP($C20,'Proposed Rates'!$B:$J,J$11,FALSE),0)</f>
        <v>0</v>
      </c>
      <c r="K20" s="219">
        <f t="shared" si="3"/>
        <v>255500</v>
      </c>
      <c r="L20" s="204">
        <f t="shared" si="4"/>
        <v>0</v>
      </c>
      <c r="M20" s="38"/>
      <c r="N20" s="205">
        <f t="shared" si="5"/>
        <v>0</v>
      </c>
      <c r="O20" s="206" t="str">
        <f t="shared" si="6"/>
        <v/>
      </c>
      <c r="P20" s="37"/>
      <c r="Q20" s="201">
        <f>IFERROR(VLOOKUP($C20,'Proposed Rates'!$B:$J,Q$11,FALSE),0)</f>
        <v>0</v>
      </c>
      <c r="R20" s="219">
        <f t="shared" si="7"/>
        <v>255500</v>
      </c>
      <c r="S20" s="204">
        <f t="shared" si="8"/>
        <v>0</v>
      </c>
      <c r="T20" s="38"/>
      <c r="U20" s="205">
        <f t="shared" si="9"/>
        <v>0</v>
      </c>
      <c r="V20" s="206" t="str">
        <f t="shared" si="10"/>
        <v/>
      </c>
      <c r="W20" s="37"/>
      <c r="X20" s="201">
        <f>IFERROR(VLOOKUP($C20,'Proposed Rates'!$B:$J,X$11,FALSE),0)</f>
        <v>0</v>
      </c>
      <c r="Y20" s="219">
        <f t="shared" si="11"/>
        <v>255500</v>
      </c>
      <c r="Z20" s="204">
        <f t="shared" si="12"/>
        <v>0</v>
      </c>
      <c r="AA20" s="38"/>
      <c r="AB20" s="205">
        <f t="shared" si="13"/>
        <v>0</v>
      </c>
      <c r="AC20" s="206" t="str">
        <f t="shared" si="14"/>
        <v/>
      </c>
      <c r="AD20" s="37"/>
      <c r="AE20" s="201">
        <f>IFERROR(VLOOKUP($C20,'Proposed Rates'!$B:$J,AE$11,FALSE),0)</f>
        <v>0</v>
      </c>
      <c r="AF20" s="219">
        <f t="shared" si="15"/>
        <v>255500</v>
      </c>
      <c r="AG20" s="204">
        <f t="shared" si="16"/>
        <v>0</v>
      </c>
      <c r="AH20" s="38"/>
      <c r="AI20" s="205">
        <f t="shared" si="17"/>
        <v>0</v>
      </c>
      <c r="AJ20" s="206" t="str">
        <f t="shared" si="18"/>
        <v/>
      </c>
      <c r="AK20" s="37"/>
      <c r="AL20" s="201">
        <f>IFERROR(VLOOKUP($C20,'Proposed Rates'!$B:$J,AL$11,FALSE),0)</f>
        <v>0</v>
      </c>
      <c r="AM20" s="219">
        <f t="shared" si="19"/>
        <v>255500</v>
      </c>
      <c r="AN20" s="204">
        <f t="shared" si="20"/>
        <v>0</v>
      </c>
      <c r="AO20" s="38"/>
      <c r="AP20" s="205">
        <f t="shared" si="21"/>
        <v>0</v>
      </c>
      <c r="AQ20" s="206" t="str">
        <f t="shared" si="22"/>
        <v/>
      </c>
      <c r="AR20" s="207"/>
    </row>
    <row r="21" spans="1:44" ht="12.75" customHeight="1" x14ac:dyDescent="0.2">
      <c r="A21" s="37"/>
      <c r="B21" s="139" t="s">
        <v>179</v>
      </c>
      <c r="C21" s="199" t="str">
        <f t="shared" si="0"/>
        <v>General Service 50 to 1,499 KW.LRAM Rate Rider</v>
      </c>
      <c r="D21" s="200" t="s">
        <v>315</v>
      </c>
      <c r="E21" s="139"/>
      <c r="F21" s="218">
        <f>'Proposed Rates'!E79+'Proposed Rates'!E92</f>
        <v>-0.2477</v>
      </c>
      <c r="G21" s="219">
        <f t="shared" si="1"/>
        <v>500</v>
      </c>
      <c r="H21" s="204">
        <f t="shared" si="2"/>
        <v>-123.85000000000001</v>
      </c>
      <c r="I21" s="38"/>
      <c r="J21" s="218">
        <f>'Proposed Rates'!F79+'Proposed Rates'!F92</f>
        <v>0</v>
      </c>
      <c r="K21" s="219">
        <f t="shared" si="3"/>
        <v>500</v>
      </c>
      <c r="L21" s="204">
        <f t="shared" si="4"/>
        <v>0</v>
      </c>
      <c r="M21" s="38"/>
      <c r="N21" s="205">
        <f t="shared" si="5"/>
        <v>123.85000000000001</v>
      </c>
      <c r="O21" s="206">
        <f t="shared" si="6"/>
        <v>-1</v>
      </c>
      <c r="P21" s="37"/>
      <c r="Q21" s="218">
        <f>'Proposed Rates'!G79+'Proposed Rates'!G92</f>
        <v>2.8400000000000002E-2</v>
      </c>
      <c r="R21" s="219">
        <f t="shared" si="7"/>
        <v>500</v>
      </c>
      <c r="S21" s="204">
        <f t="shared" si="8"/>
        <v>14.200000000000001</v>
      </c>
      <c r="T21" s="38"/>
      <c r="U21" s="205">
        <f t="shared" si="9"/>
        <v>14.200000000000001</v>
      </c>
      <c r="V21" s="206" t="str">
        <f t="shared" si="10"/>
        <v/>
      </c>
      <c r="W21" s="37"/>
      <c r="X21" s="218">
        <f>IFERROR(VLOOKUP($C21,'Proposed Rates'!$B:$J,X$11,FALSE),0)</f>
        <v>0</v>
      </c>
      <c r="Y21" s="219">
        <f t="shared" si="11"/>
        <v>500</v>
      </c>
      <c r="Z21" s="204">
        <f t="shared" si="12"/>
        <v>0</v>
      </c>
      <c r="AA21" s="38"/>
      <c r="AB21" s="205">
        <f t="shared" si="13"/>
        <v>-14.200000000000001</v>
      </c>
      <c r="AC21" s="206">
        <f t="shared" si="14"/>
        <v>-1</v>
      </c>
      <c r="AD21" s="37"/>
      <c r="AE21" s="218">
        <f>IFERROR(VLOOKUP($C21,'Proposed Rates'!$B:$J,AE$11,FALSE),0)</f>
        <v>0</v>
      </c>
      <c r="AF21" s="219">
        <f t="shared" si="15"/>
        <v>500</v>
      </c>
      <c r="AG21" s="204">
        <f t="shared" si="16"/>
        <v>0</v>
      </c>
      <c r="AH21" s="38"/>
      <c r="AI21" s="205">
        <f t="shared" si="17"/>
        <v>0</v>
      </c>
      <c r="AJ21" s="206" t="str">
        <f t="shared" si="18"/>
        <v/>
      </c>
      <c r="AK21" s="37"/>
      <c r="AL21" s="218">
        <f>IFERROR(VLOOKUP($C21,'Proposed Rates'!$B:$J,AL$11,FALSE),0)</f>
        <v>0</v>
      </c>
      <c r="AM21" s="219">
        <f t="shared" si="19"/>
        <v>500</v>
      </c>
      <c r="AN21" s="204">
        <f t="shared" si="20"/>
        <v>0</v>
      </c>
      <c r="AO21" s="38"/>
      <c r="AP21" s="205">
        <f t="shared" si="21"/>
        <v>0</v>
      </c>
      <c r="AQ21" s="206" t="str">
        <f t="shared" si="22"/>
        <v/>
      </c>
      <c r="AR21" s="207"/>
    </row>
    <row r="22" spans="1:44" ht="12.75" customHeight="1" x14ac:dyDescent="0.2">
      <c r="A22" s="37"/>
      <c r="B22" s="288" t="s">
        <v>175</v>
      </c>
      <c r="C22" s="199" t="str">
        <f t="shared" si="0"/>
        <v>General Service 50 to 1,499 KW.Deferral/Variance Account Disposition Rate Rider Group 2</v>
      </c>
      <c r="D22" s="200" t="s">
        <v>315</v>
      </c>
      <c r="E22" s="139"/>
      <c r="F22" s="201">
        <f>IFERROR(VLOOKUP($C22,'Proposed Rates'!$B:$J,F$11,FALSE),0)</f>
        <v>0</v>
      </c>
      <c r="G22" s="219">
        <f t="shared" si="1"/>
        <v>500</v>
      </c>
      <c r="H22" s="204">
        <f t="shared" si="2"/>
        <v>0</v>
      </c>
      <c r="I22" s="38"/>
      <c r="J22" s="201">
        <f>IFERROR(VLOOKUP($C22,'Proposed Rates'!$B:$J,J$11,FALSE),0)</f>
        <v>-0.11849999999999999</v>
      </c>
      <c r="K22" s="219">
        <f t="shared" si="3"/>
        <v>500</v>
      </c>
      <c r="L22" s="204">
        <f t="shared" si="4"/>
        <v>-59.25</v>
      </c>
      <c r="M22" s="38"/>
      <c r="N22" s="205">
        <f t="shared" si="5"/>
        <v>-59.25</v>
      </c>
      <c r="O22" s="206" t="str">
        <f t="shared" si="6"/>
        <v/>
      </c>
      <c r="P22" s="37"/>
      <c r="Q22" s="201">
        <f>IFERROR(VLOOKUP($C22,'Proposed Rates'!$B:$J,Q$11,FALSE),0)</f>
        <v>0</v>
      </c>
      <c r="R22" s="219">
        <f t="shared" si="7"/>
        <v>500</v>
      </c>
      <c r="S22" s="204">
        <f t="shared" si="8"/>
        <v>0</v>
      </c>
      <c r="T22" s="38"/>
      <c r="U22" s="205">
        <f t="shared" si="9"/>
        <v>59.25</v>
      </c>
      <c r="V22" s="206">
        <f t="shared" si="10"/>
        <v>-1</v>
      </c>
      <c r="W22" s="37"/>
      <c r="X22" s="201">
        <f>IFERROR(VLOOKUP($C22,'Proposed Rates'!$B:$J,X$11,FALSE),0)</f>
        <v>0</v>
      </c>
      <c r="Y22" s="219">
        <f t="shared" si="11"/>
        <v>500</v>
      </c>
      <c r="Z22" s="204">
        <f t="shared" si="12"/>
        <v>0</v>
      </c>
      <c r="AA22" s="38"/>
      <c r="AB22" s="205">
        <f t="shared" si="13"/>
        <v>0</v>
      </c>
      <c r="AC22" s="206" t="str">
        <f t="shared" si="14"/>
        <v/>
      </c>
      <c r="AD22" s="37"/>
      <c r="AE22" s="201">
        <f>IFERROR(VLOOKUP($C22,'Proposed Rates'!$B:$J,AE$11,FALSE),0)</f>
        <v>0</v>
      </c>
      <c r="AF22" s="219">
        <f t="shared" si="15"/>
        <v>500</v>
      </c>
      <c r="AG22" s="204">
        <f t="shared" si="16"/>
        <v>0</v>
      </c>
      <c r="AH22" s="38"/>
      <c r="AI22" s="205">
        <f t="shared" si="17"/>
        <v>0</v>
      </c>
      <c r="AJ22" s="206" t="str">
        <f t="shared" si="18"/>
        <v/>
      </c>
      <c r="AK22" s="37"/>
      <c r="AL22" s="201">
        <f>IFERROR(VLOOKUP($C22,'Proposed Rates'!$B:$J,AL$11,FALSE),0)</f>
        <v>0</v>
      </c>
      <c r="AM22" s="219">
        <f t="shared" si="19"/>
        <v>500</v>
      </c>
      <c r="AN22" s="204">
        <f t="shared" si="20"/>
        <v>0</v>
      </c>
      <c r="AO22" s="38"/>
      <c r="AP22" s="205">
        <f t="shared" si="21"/>
        <v>0</v>
      </c>
      <c r="AQ22" s="206" t="str">
        <f t="shared" si="22"/>
        <v/>
      </c>
      <c r="AR22" s="207"/>
    </row>
    <row r="23" spans="1:44" ht="12.75" customHeight="1" x14ac:dyDescent="0.2">
      <c r="A23" s="37"/>
      <c r="B23" s="208"/>
      <c r="C23" s="199" t="str">
        <f t="shared" si="0"/>
        <v>General Service 50 to 1,499 KW.</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row>
    <row r="24" spans="1:44" ht="12.75" customHeight="1" x14ac:dyDescent="0.2">
      <c r="A24" s="37"/>
      <c r="B24" s="208"/>
      <c r="C24" s="199" t="str">
        <f t="shared" si="0"/>
        <v>General Service 50 to 1,499 KW.</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row>
    <row r="25" spans="1:44" ht="12.75" customHeight="1" x14ac:dyDescent="0.2">
      <c r="A25" s="37"/>
      <c r="B25" s="208"/>
      <c r="C25" s="199" t="str">
        <f t="shared" si="0"/>
        <v>General Service 50 to 1,499 KW.</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row>
    <row r="26" spans="1:44" ht="12.75" customHeight="1" x14ac:dyDescent="0.2">
      <c r="A26" s="37"/>
      <c r="B26" s="288"/>
      <c r="C26" s="199" t="str">
        <f t="shared" si="0"/>
        <v>General Service 50 to 1,499 KW.</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row>
    <row r="27" spans="1:44" ht="12.75" customHeight="1" x14ac:dyDescent="0.2">
      <c r="A27" s="37"/>
      <c r="B27" s="208"/>
      <c r="C27" s="199" t="str">
        <f t="shared" si="0"/>
        <v>General Service 50 to 1,499 KW.</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row>
    <row r="28" spans="1:44" ht="12.75" customHeight="1" x14ac:dyDescent="0.2">
      <c r="A28" s="37"/>
      <c r="B28" s="208"/>
      <c r="C28" s="199" t="str">
        <f t="shared" si="0"/>
        <v>General Service 50 to 1,499 KW.</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row>
    <row r="29" spans="1:44" ht="12.75" customHeight="1" x14ac:dyDescent="0.2">
      <c r="A29" s="125"/>
      <c r="B29" s="209" t="s">
        <v>248</v>
      </c>
      <c r="C29" s="210"/>
      <c r="D29" s="210"/>
      <c r="E29" s="210"/>
      <c r="F29" s="211"/>
      <c r="G29" s="304"/>
      <c r="H29" s="213">
        <f>SUM(H15:H28)</f>
        <v>3353.8</v>
      </c>
      <c r="I29" s="214"/>
      <c r="J29" s="211"/>
      <c r="K29" s="304"/>
      <c r="L29" s="213">
        <f>SUM(L15:L28)</f>
        <v>4183.45</v>
      </c>
      <c r="M29" s="214"/>
      <c r="N29" s="215">
        <f t="shared" si="5"/>
        <v>829.64999999999964</v>
      </c>
      <c r="O29" s="216">
        <f t="shared" si="6"/>
        <v>0.24737611068042209</v>
      </c>
      <c r="P29" s="125"/>
      <c r="Q29" s="211"/>
      <c r="R29" s="304"/>
      <c r="S29" s="213">
        <f>SUM(S15:S28)</f>
        <v>4619.55</v>
      </c>
      <c r="T29" s="214"/>
      <c r="U29" s="215">
        <f t="shared" si="9"/>
        <v>436.10000000000036</v>
      </c>
      <c r="V29" s="216">
        <f t="shared" si="10"/>
        <v>0.10424410474608287</v>
      </c>
      <c r="W29" s="125"/>
      <c r="X29" s="211"/>
      <c r="Y29" s="304"/>
      <c r="Z29" s="213">
        <f>SUM(Z15:Z28)</f>
        <v>4974.8499999999995</v>
      </c>
      <c r="AA29" s="214"/>
      <c r="AB29" s="215">
        <f t="shared" si="13"/>
        <v>355.29999999999927</v>
      </c>
      <c r="AC29" s="216">
        <f t="shared" si="14"/>
        <v>7.6912253358010899E-2</v>
      </c>
      <c r="AD29" s="125"/>
      <c r="AE29" s="211"/>
      <c r="AF29" s="304"/>
      <c r="AG29" s="213">
        <f>SUM(AG15:AG28)</f>
        <v>5278.85</v>
      </c>
      <c r="AH29" s="214"/>
      <c r="AI29" s="215">
        <f t="shared" si="17"/>
        <v>304.00000000000091</v>
      </c>
      <c r="AJ29" s="216">
        <f t="shared" si="18"/>
        <v>6.1107370071459631E-2</v>
      </c>
      <c r="AK29" s="125"/>
      <c r="AL29" s="211"/>
      <c r="AM29" s="304"/>
      <c r="AN29" s="213">
        <f>SUM(AN15:AN28)</f>
        <v>5584.95</v>
      </c>
      <c r="AO29" s="214"/>
      <c r="AP29" s="215">
        <f t="shared" si="21"/>
        <v>306.09999999999945</v>
      </c>
      <c r="AQ29" s="216">
        <f t="shared" si="22"/>
        <v>5.7986114399916543E-2</v>
      </c>
      <c r="AR29" s="217"/>
    </row>
    <row r="30" spans="1:44" ht="12.75" customHeight="1" x14ac:dyDescent="0.2">
      <c r="A30" s="37"/>
      <c r="B30" s="208" t="s">
        <v>172</v>
      </c>
      <c r="C30" s="199" t="str">
        <f t="shared" ref="C30:C38" si="23">D$6&amp;"."&amp;B30</f>
        <v>General Service 50 to 1,499 KW.DVA Disposition Rate Rider Group 1 -2025</v>
      </c>
      <c r="D30" s="200" t="s">
        <v>315</v>
      </c>
      <c r="E30" s="139"/>
      <c r="F30" s="218">
        <f>IFERROR(VLOOKUP($C30,'Proposed Rates'!$B:$J,F$11,FALSE),0)</f>
        <v>0.35310000000000002</v>
      </c>
      <c r="G30" s="219">
        <f t="shared" ref="G30:G36" si="24">IF($D30="Monthly",1,IF($D30="per KW",$F$10,IF($D30="per kWh",$F$9,0)))</f>
        <v>500</v>
      </c>
      <c r="H30" s="204">
        <f t="shared" ref="H30:H38" si="25">G30*F30</f>
        <v>176.55</v>
      </c>
      <c r="I30" s="38"/>
      <c r="J30" s="218">
        <f>IFERROR(VLOOKUP($C30,'Proposed Rates'!$B:$J,J$11,FALSE),0)</f>
        <v>0</v>
      </c>
      <c r="K30" s="219">
        <f t="shared" ref="K30:K36" si="26">IF($D30="Monthly",1,IF($D30="per KW",$F$10,IF($D30="per kWh",$F$9,0)))</f>
        <v>500</v>
      </c>
      <c r="L30" s="204">
        <f t="shared" ref="L30:L38" si="27">K30*J30</f>
        <v>0</v>
      </c>
      <c r="M30" s="38"/>
      <c r="N30" s="205">
        <f t="shared" si="5"/>
        <v>-176.55</v>
      </c>
      <c r="O30" s="206">
        <f t="shared" si="6"/>
        <v>-1</v>
      </c>
      <c r="P30" s="37"/>
      <c r="Q30" s="218">
        <f>IFERROR(VLOOKUP($C30,'Proposed Rates'!$B:$J,Q$11,FALSE),0)</f>
        <v>0</v>
      </c>
      <c r="R30" s="219">
        <f t="shared" ref="R30:R36" si="28">IF($D30="Monthly",1,IF($D30="per KW",$F$10,IF($D30="per kWh",$F$9,0)))</f>
        <v>500</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500</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500</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500</v>
      </c>
      <c r="AN30" s="204">
        <f t="shared" ref="AN30:AN38" si="35">AM30*AL30</f>
        <v>0</v>
      </c>
      <c r="AO30" s="38"/>
      <c r="AP30" s="205">
        <f t="shared" si="21"/>
        <v>0</v>
      </c>
      <c r="AQ30" s="206" t="str">
        <f t="shared" si="22"/>
        <v/>
      </c>
      <c r="AR30" s="207"/>
    </row>
    <row r="31" spans="1:44" ht="12.75" customHeight="1" x14ac:dyDescent="0.2">
      <c r="A31" s="37"/>
      <c r="B31" s="288" t="s">
        <v>174</v>
      </c>
      <c r="C31" s="199" t="str">
        <f t="shared" si="23"/>
        <v>General Service 50 to 1,499 KW.DVA Disposition Rate Rider Group 1 - 2024</v>
      </c>
      <c r="D31" s="200" t="s">
        <v>315</v>
      </c>
      <c r="E31" s="139"/>
      <c r="F31" s="218">
        <f>IFERROR(VLOOKUP($C31,'Proposed Rates'!$B:$J,F$11,FALSE),0)</f>
        <v>0</v>
      </c>
      <c r="G31" s="219">
        <f t="shared" si="24"/>
        <v>500</v>
      </c>
      <c r="H31" s="204">
        <f t="shared" si="25"/>
        <v>0</v>
      </c>
      <c r="I31" s="38"/>
      <c r="J31" s="218">
        <f>IFERROR(VLOOKUP($C31,'Proposed Rates'!$B:$J,J$11,FALSE),0)</f>
        <v>0</v>
      </c>
      <c r="K31" s="219">
        <f t="shared" si="26"/>
        <v>500</v>
      </c>
      <c r="L31" s="204">
        <f t="shared" si="27"/>
        <v>0</v>
      </c>
      <c r="M31" s="38"/>
      <c r="N31" s="205">
        <f t="shared" si="5"/>
        <v>0</v>
      </c>
      <c r="O31" s="206" t="str">
        <f t="shared" si="6"/>
        <v/>
      </c>
      <c r="P31" s="37"/>
      <c r="Q31" s="218">
        <f>IFERROR(VLOOKUP($C31,'Proposed Rates'!$B:$J,Q$11,FALSE),0)</f>
        <v>0</v>
      </c>
      <c r="R31" s="219">
        <f t="shared" si="28"/>
        <v>500</v>
      </c>
      <c r="S31" s="204">
        <f t="shared" si="29"/>
        <v>0</v>
      </c>
      <c r="T31" s="38"/>
      <c r="U31" s="205">
        <f t="shared" si="9"/>
        <v>0</v>
      </c>
      <c r="V31" s="206" t="str">
        <f t="shared" si="10"/>
        <v/>
      </c>
      <c r="W31" s="37"/>
      <c r="X31" s="218">
        <f>IFERROR(VLOOKUP($C31,'Proposed Rates'!$B:$J,X$11,FALSE),0)</f>
        <v>0</v>
      </c>
      <c r="Y31" s="219">
        <f t="shared" si="30"/>
        <v>500</v>
      </c>
      <c r="Z31" s="204">
        <f t="shared" si="31"/>
        <v>0</v>
      </c>
      <c r="AA31" s="38"/>
      <c r="AB31" s="205">
        <f t="shared" si="13"/>
        <v>0</v>
      </c>
      <c r="AC31" s="206" t="str">
        <f t="shared" si="14"/>
        <v/>
      </c>
      <c r="AD31" s="37"/>
      <c r="AE31" s="218">
        <f>IFERROR(VLOOKUP($C31,'Proposed Rates'!$B:$J,AE$11,FALSE),0)</f>
        <v>0</v>
      </c>
      <c r="AF31" s="219">
        <f t="shared" si="32"/>
        <v>500</v>
      </c>
      <c r="AG31" s="204">
        <f t="shared" si="33"/>
        <v>0</v>
      </c>
      <c r="AH31" s="38"/>
      <c r="AI31" s="205">
        <f t="shared" si="17"/>
        <v>0</v>
      </c>
      <c r="AJ31" s="206" t="str">
        <f t="shared" si="18"/>
        <v/>
      </c>
      <c r="AK31" s="37"/>
      <c r="AL31" s="218">
        <f>IFERROR(VLOOKUP($C31,'Proposed Rates'!$B:$J,AL$11,FALSE),0)</f>
        <v>0</v>
      </c>
      <c r="AM31" s="219">
        <f t="shared" si="34"/>
        <v>500</v>
      </c>
      <c r="AN31" s="204">
        <f t="shared" si="35"/>
        <v>0</v>
      </c>
      <c r="AO31" s="38"/>
      <c r="AP31" s="205">
        <f t="shared" si="21"/>
        <v>0</v>
      </c>
      <c r="AQ31" s="206" t="str">
        <f t="shared" si="22"/>
        <v/>
      </c>
      <c r="AR31" s="207"/>
    </row>
    <row r="32" spans="1:44" ht="12.75" customHeight="1" x14ac:dyDescent="0.2">
      <c r="A32" s="37"/>
      <c r="B32" s="288" t="s">
        <v>182</v>
      </c>
      <c r="C32" s="199" t="str">
        <f t="shared" si="23"/>
        <v>General Service 50 to 1,499 KW.CBR Class B Rate Riders</v>
      </c>
      <c r="D32" s="200" t="s">
        <v>246</v>
      </c>
      <c r="E32" s="139"/>
      <c r="F32" s="218">
        <f>IFERROR(VLOOKUP($C32,'Proposed Rates'!$B:$J,F$11,FALSE),0)</f>
        <v>2.0000000000000001E-4</v>
      </c>
      <c r="G32" s="219">
        <f t="shared" si="24"/>
        <v>255500</v>
      </c>
      <c r="H32" s="204">
        <f t="shared" si="25"/>
        <v>51.1</v>
      </c>
      <c r="I32" s="289"/>
      <c r="J32" s="218">
        <f>IFERROR(VLOOKUP($C32,'Proposed Rates'!$B:$J,J$11,FALSE),0)</f>
        <v>0</v>
      </c>
      <c r="K32" s="219">
        <f t="shared" si="26"/>
        <v>255500</v>
      </c>
      <c r="L32" s="204">
        <f t="shared" si="27"/>
        <v>0</v>
      </c>
      <c r="M32" s="221"/>
      <c r="N32" s="205">
        <f t="shared" si="5"/>
        <v>-51.1</v>
      </c>
      <c r="O32" s="206">
        <f t="shared" si="6"/>
        <v>-1</v>
      </c>
      <c r="P32" s="37"/>
      <c r="Q32" s="218">
        <f>IFERROR(VLOOKUP($C32,'Proposed Rates'!$B:$J,Q$11,FALSE),0)</f>
        <v>0</v>
      </c>
      <c r="R32" s="219">
        <f t="shared" si="28"/>
        <v>255500</v>
      </c>
      <c r="S32" s="204">
        <f t="shared" si="29"/>
        <v>0</v>
      </c>
      <c r="T32" s="221"/>
      <c r="U32" s="205">
        <f t="shared" si="9"/>
        <v>0</v>
      </c>
      <c r="V32" s="206" t="str">
        <f t="shared" si="10"/>
        <v/>
      </c>
      <c r="W32" s="37"/>
      <c r="X32" s="218">
        <f>IFERROR(VLOOKUP($C32,'Proposed Rates'!$B:$J,X$11,FALSE),0)</f>
        <v>0</v>
      </c>
      <c r="Y32" s="219">
        <f t="shared" si="30"/>
        <v>255500</v>
      </c>
      <c r="Z32" s="204">
        <f t="shared" si="31"/>
        <v>0</v>
      </c>
      <c r="AA32" s="38"/>
      <c r="AB32" s="205">
        <f t="shared" si="13"/>
        <v>0</v>
      </c>
      <c r="AC32" s="206" t="str">
        <f t="shared" si="14"/>
        <v/>
      </c>
      <c r="AD32" s="37"/>
      <c r="AE32" s="218">
        <f>IFERROR(VLOOKUP($C32,'Proposed Rates'!$B:$J,AE$11,FALSE),0)</f>
        <v>0</v>
      </c>
      <c r="AF32" s="219">
        <f t="shared" si="32"/>
        <v>255500</v>
      </c>
      <c r="AG32" s="204">
        <f t="shared" si="33"/>
        <v>0</v>
      </c>
      <c r="AH32" s="38"/>
      <c r="AI32" s="205">
        <f t="shared" si="17"/>
        <v>0</v>
      </c>
      <c r="AJ32" s="206" t="str">
        <f t="shared" si="18"/>
        <v/>
      </c>
      <c r="AK32" s="37"/>
      <c r="AL32" s="218">
        <f>IFERROR(VLOOKUP($C32,'Proposed Rates'!$B:$J,AL$11,FALSE),0)</f>
        <v>0</v>
      </c>
      <c r="AM32" s="219">
        <f t="shared" si="34"/>
        <v>255500</v>
      </c>
      <c r="AN32" s="204">
        <f t="shared" si="35"/>
        <v>0</v>
      </c>
      <c r="AO32" s="221"/>
      <c r="AP32" s="205">
        <f t="shared" si="21"/>
        <v>0</v>
      </c>
      <c r="AQ32" s="206" t="str">
        <f t="shared" si="22"/>
        <v/>
      </c>
      <c r="AR32" s="207"/>
    </row>
    <row r="33" spans="1:44" ht="12.75" customHeight="1" x14ac:dyDescent="0.2">
      <c r="A33" s="37"/>
      <c r="B33" s="288" t="s">
        <v>187</v>
      </c>
      <c r="C33" s="199" t="str">
        <f t="shared" si="23"/>
        <v>General Service 50 to 1,499 KW.GA Rate Riders</v>
      </c>
      <c r="D33" s="200" t="s">
        <v>246</v>
      </c>
      <c r="E33" s="139"/>
      <c r="F33" s="218">
        <f>IFERROR(VLOOKUP($C33,'Proposed Rates'!$B:$J,F$11,FALSE),0)</f>
        <v>3.8999999999999998E-3</v>
      </c>
      <c r="G33" s="219">
        <f t="shared" si="24"/>
        <v>255500</v>
      </c>
      <c r="H33" s="204">
        <f t="shared" si="25"/>
        <v>996.44999999999993</v>
      </c>
      <c r="I33" s="289"/>
      <c r="J33" s="218">
        <f>IFERROR(VLOOKUP($C33,'Proposed Rates'!$B:$J,J$11,FALSE),0)</f>
        <v>0</v>
      </c>
      <c r="K33" s="219">
        <f t="shared" si="26"/>
        <v>255500</v>
      </c>
      <c r="L33" s="204">
        <f t="shared" si="27"/>
        <v>0</v>
      </c>
      <c r="M33" s="221"/>
      <c r="N33" s="205">
        <f t="shared" si="5"/>
        <v>-996.44999999999993</v>
      </c>
      <c r="O33" s="206">
        <f t="shared" si="6"/>
        <v>-1</v>
      </c>
      <c r="P33" s="37"/>
      <c r="Q33" s="218">
        <f>IFERROR(VLOOKUP($C33,'Proposed Rates'!$B:$J,Q$11,FALSE),0)</f>
        <v>0</v>
      </c>
      <c r="R33" s="219">
        <f t="shared" si="28"/>
        <v>255500</v>
      </c>
      <c r="S33" s="204">
        <f t="shared" si="29"/>
        <v>0</v>
      </c>
      <c r="T33" s="221"/>
      <c r="U33" s="205">
        <f t="shared" si="9"/>
        <v>0</v>
      </c>
      <c r="V33" s="206" t="str">
        <f t="shared" si="10"/>
        <v/>
      </c>
      <c r="W33" s="37"/>
      <c r="X33" s="218">
        <f>IFERROR(VLOOKUP($C33,'Proposed Rates'!$B:$J,X$11,FALSE),0)</f>
        <v>0</v>
      </c>
      <c r="Y33" s="219">
        <f t="shared" si="30"/>
        <v>255500</v>
      </c>
      <c r="Z33" s="204">
        <f t="shared" si="31"/>
        <v>0</v>
      </c>
      <c r="AA33" s="221"/>
      <c r="AB33" s="205">
        <f t="shared" si="13"/>
        <v>0</v>
      </c>
      <c r="AC33" s="206" t="str">
        <f t="shared" si="14"/>
        <v/>
      </c>
      <c r="AD33" s="37"/>
      <c r="AE33" s="218">
        <f>IFERROR(VLOOKUP($C33,'Proposed Rates'!$B:$J,AE$11,FALSE),0)</f>
        <v>0</v>
      </c>
      <c r="AF33" s="219">
        <f t="shared" si="32"/>
        <v>255500</v>
      </c>
      <c r="AG33" s="204">
        <f t="shared" si="33"/>
        <v>0</v>
      </c>
      <c r="AH33" s="221"/>
      <c r="AI33" s="205">
        <f t="shared" si="17"/>
        <v>0</v>
      </c>
      <c r="AJ33" s="206" t="str">
        <f t="shared" si="18"/>
        <v/>
      </c>
      <c r="AK33" s="37"/>
      <c r="AL33" s="218">
        <f>IFERROR(VLOOKUP($C33,'Proposed Rates'!$B:$J,AL$11,FALSE),0)</f>
        <v>0</v>
      </c>
      <c r="AM33" s="219">
        <f t="shared" si="34"/>
        <v>255500</v>
      </c>
      <c r="AN33" s="204">
        <f t="shared" si="35"/>
        <v>0</v>
      </c>
      <c r="AO33" s="221"/>
      <c r="AP33" s="205">
        <f t="shared" si="21"/>
        <v>0</v>
      </c>
      <c r="AQ33" s="206" t="str">
        <f t="shared" si="22"/>
        <v/>
      </c>
      <c r="AR33" s="207"/>
    </row>
    <row r="34" spans="1:44" ht="12.75" customHeight="1" x14ac:dyDescent="0.2">
      <c r="A34" s="37"/>
      <c r="B34" s="288" t="s">
        <v>190</v>
      </c>
      <c r="C34" s="199" t="str">
        <f t="shared" si="23"/>
        <v>General Service 50 to 1,499 KW.Total Deferral/Variance Account Rate RidersYr2</v>
      </c>
      <c r="D34" s="200" t="s">
        <v>315</v>
      </c>
      <c r="E34" s="139"/>
      <c r="F34" s="218">
        <f>IFERROR(VLOOKUP($C34,'Proposed Rates'!$B:$J,F$11,FALSE),0)</f>
        <v>-0.30499999999999999</v>
      </c>
      <c r="G34" s="219">
        <f t="shared" si="24"/>
        <v>500</v>
      </c>
      <c r="H34" s="204">
        <f t="shared" si="25"/>
        <v>-152.5</v>
      </c>
      <c r="I34" s="289"/>
      <c r="J34" s="218">
        <f>IFERROR(VLOOKUP($C34,'Proposed Rates'!$B:$J,J$11,FALSE),0)</f>
        <v>0</v>
      </c>
      <c r="K34" s="219">
        <f t="shared" si="26"/>
        <v>500</v>
      </c>
      <c r="L34" s="204">
        <f t="shared" si="27"/>
        <v>0</v>
      </c>
      <c r="M34" s="221"/>
      <c r="N34" s="205">
        <f t="shared" si="5"/>
        <v>152.5</v>
      </c>
      <c r="O34" s="206">
        <f t="shared" si="6"/>
        <v>-1</v>
      </c>
      <c r="P34" s="37"/>
      <c r="Q34" s="218">
        <f>IFERROR(VLOOKUP($C34,'Proposed Rates'!$B:$J,Q$11,FALSE),0)</f>
        <v>0</v>
      </c>
      <c r="R34" s="219">
        <f t="shared" si="28"/>
        <v>500</v>
      </c>
      <c r="S34" s="204">
        <f t="shared" si="29"/>
        <v>0</v>
      </c>
      <c r="T34" s="221"/>
      <c r="U34" s="205">
        <f t="shared" si="9"/>
        <v>0</v>
      </c>
      <c r="V34" s="206" t="str">
        <f t="shared" si="10"/>
        <v/>
      </c>
      <c r="W34" s="37"/>
      <c r="X34" s="218">
        <f>IFERROR(VLOOKUP($C34,'Proposed Rates'!$B:$J,X$11,FALSE),0)</f>
        <v>0</v>
      </c>
      <c r="Y34" s="219">
        <f t="shared" si="30"/>
        <v>500</v>
      </c>
      <c r="Z34" s="204">
        <f t="shared" si="31"/>
        <v>0</v>
      </c>
      <c r="AA34" s="221"/>
      <c r="AB34" s="205">
        <f t="shared" si="13"/>
        <v>0</v>
      </c>
      <c r="AC34" s="206" t="str">
        <f t="shared" si="14"/>
        <v/>
      </c>
      <c r="AD34" s="37"/>
      <c r="AE34" s="218">
        <f>IFERROR(VLOOKUP($C34,'Proposed Rates'!$B:$J,AE$11,FALSE),0)</f>
        <v>0</v>
      </c>
      <c r="AF34" s="219">
        <f t="shared" si="32"/>
        <v>500</v>
      </c>
      <c r="AG34" s="204">
        <f t="shared" si="33"/>
        <v>0</v>
      </c>
      <c r="AH34" s="221"/>
      <c r="AI34" s="205">
        <f t="shared" si="17"/>
        <v>0</v>
      </c>
      <c r="AJ34" s="206" t="str">
        <f t="shared" si="18"/>
        <v/>
      </c>
      <c r="AK34" s="37"/>
      <c r="AL34" s="218">
        <f>IFERROR(VLOOKUP($C34,'Proposed Rates'!$B:$J,AL$11,FALSE),0)</f>
        <v>0</v>
      </c>
      <c r="AM34" s="219">
        <f t="shared" si="34"/>
        <v>500</v>
      </c>
      <c r="AN34" s="204">
        <f t="shared" si="35"/>
        <v>0</v>
      </c>
      <c r="AO34" s="221"/>
      <c r="AP34" s="205">
        <f t="shared" si="21"/>
        <v>0</v>
      </c>
      <c r="AQ34" s="206" t="str">
        <f t="shared" si="22"/>
        <v/>
      </c>
      <c r="AR34" s="207"/>
    </row>
    <row r="35" spans="1:44" ht="12.75" customHeight="1" x14ac:dyDescent="0.2">
      <c r="A35" s="37"/>
      <c r="B35" s="288" t="s">
        <v>192</v>
      </c>
      <c r="C35" s="199" t="str">
        <f t="shared" si="23"/>
        <v>General Service 50 to 1,499 KW.Total Deferral/Variance Account Rate Riders</v>
      </c>
      <c r="D35" s="200" t="s">
        <v>315</v>
      </c>
      <c r="E35" s="139"/>
      <c r="F35" s="218">
        <f>IFERROR(VLOOKUP($C35,'Proposed Rates'!$B:$J,F$11,FALSE),0)</f>
        <v>0</v>
      </c>
      <c r="G35" s="219">
        <f t="shared" si="24"/>
        <v>500</v>
      </c>
      <c r="H35" s="204">
        <f t="shared" si="25"/>
        <v>0</v>
      </c>
      <c r="I35" s="38"/>
      <c r="J35" s="218">
        <f>IFERROR(VLOOKUP($C35,'Proposed Rates'!$B:$J,J$11,FALSE),0)</f>
        <v>0</v>
      </c>
      <c r="K35" s="219">
        <f t="shared" si="26"/>
        <v>500</v>
      </c>
      <c r="L35" s="204">
        <f t="shared" si="27"/>
        <v>0</v>
      </c>
      <c r="M35" s="38"/>
      <c r="N35" s="205">
        <f t="shared" si="5"/>
        <v>0</v>
      </c>
      <c r="O35" s="206" t="str">
        <f t="shared" si="6"/>
        <v/>
      </c>
      <c r="P35" s="37"/>
      <c r="Q35" s="218">
        <f>IFERROR(VLOOKUP($C35,'Proposed Rates'!$B:$J,Q$11,FALSE),0)</f>
        <v>0</v>
      </c>
      <c r="R35" s="219">
        <f t="shared" si="28"/>
        <v>500</v>
      </c>
      <c r="S35" s="204">
        <f t="shared" si="29"/>
        <v>0</v>
      </c>
      <c r="T35" s="38"/>
      <c r="U35" s="205">
        <f t="shared" si="9"/>
        <v>0</v>
      </c>
      <c r="V35" s="206" t="str">
        <f t="shared" si="10"/>
        <v/>
      </c>
      <c r="W35" s="37"/>
      <c r="X35" s="218">
        <f>IFERROR(VLOOKUP($C35,'Proposed Rates'!$B:$J,X$11,FALSE),0)</f>
        <v>0</v>
      </c>
      <c r="Y35" s="219">
        <f t="shared" si="30"/>
        <v>500</v>
      </c>
      <c r="Z35" s="204">
        <f t="shared" si="31"/>
        <v>0</v>
      </c>
      <c r="AA35" s="38"/>
      <c r="AB35" s="205">
        <f t="shared" si="13"/>
        <v>0</v>
      </c>
      <c r="AC35" s="206" t="str">
        <f t="shared" si="14"/>
        <v/>
      </c>
      <c r="AD35" s="37"/>
      <c r="AE35" s="218">
        <f>IFERROR(VLOOKUP($C35,'Proposed Rates'!$B:$J,AE$11,FALSE),0)</f>
        <v>0</v>
      </c>
      <c r="AF35" s="219">
        <f t="shared" si="32"/>
        <v>500</v>
      </c>
      <c r="AG35" s="204">
        <f t="shared" si="33"/>
        <v>0</v>
      </c>
      <c r="AH35" s="38"/>
      <c r="AI35" s="205">
        <f t="shared" si="17"/>
        <v>0</v>
      </c>
      <c r="AJ35" s="206" t="str">
        <f t="shared" si="18"/>
        <v/>
      </c>
      <c r="AK35" s="37"/>
      <c r="AL35" s="218">
        <f>IFERROR(VLOOKUP($C35,'Proposed Rates'!$B:$J,AL$11,FALSE),0)</f>
        <v>0</v>
      </c>
      <c r="AM35" s="219">
        <f t="shared" si="34"/>
        <v>500</v>
      </c>
      <c r="AN35" s="204">
        <f t="shared" si="35"/>
        <v>0</v>
      </c>
      <c r="AO35" s="38"/>
      <c r="AP35" s="205">
        <f t="shared" si="21"/>
        <v>0</v>
      </c>
      <c r="AQ35" s="206" t="str">
        <f t="shared" si="22"/>
        <v/>
      </c>
      <c r="AR35" s="207"/>
    </row>
    <row r="36" spans="1:44" ht="12.75" customHeight="1" x14ac:dyDescent="0.2">
      <c r="A36" s="37"/>
      <c r="B36" s="139" t="s">
        <v>207</v>
      </c>
      <c r="C36" s="199" t="str">
        <f t="shared" si="23"/>
        <v>General Service 50 to 1,499 KW.Low Voltage Service Charge</v>
      </c>
      <c r="D36" s="200" t="s">
        <v>315</v>
      </c>
      <c r="E36" s="139"/>
      <c r="F36" s="218">
        <f>IFERROR(VLOOKUP($C36,'Proposed Rates'!$B:$J,F$11,FALSE),0)</f>
        <v>2.0629999999999999E-2</v>
      </c>
      <c r="G36" s="219">
        <f t="shared" si="24"/>
        <v>500</v>
      </c>
      <c r="H36" s="204">
        <f t="shared" si="25"/>
        <v>10.315</v>
      </c>
      <c r="I36" s="38"/>
      <c r="J36" s="218">
        <f>IFERROR(VLOOKUP($C36,'Proposed Rates'!$B:$J,J$11,FALSE),0)</f>
        <v>2.4559999999999998E-2</v>
      </c>
      <c r="K36" s="219">
        <f t="shared" si="26"/>
        <v>500</v>
      </c>
      <c r="L36" s="204">
        <f t="shared" si="27"/>
        <v>12.28</v>
      </c>
      <c r="M36" s="38"/>
      <c r="N36" s="205">
        <f t="shared" si="5"/>
        <v>1.9649999999999999</v>
      </c>
      <c r="O36" s="206">
        <f t="shared" si="6"/>
        <v>0.19049927290353852</v>
      </c>
      <c r="P36" s="37"/>
      <c r="Q36" s="218">
        <f>IFERROR(VLOOKUP($C36,'Proposed Rates'!$B:$J,Q$11,FALSE),0)</f>
        <v>2.52E-2</v>
      </c>
      <c r="R36" s="219">
        <f t="shared" si="28"/>
        <v>500</v>
      </c>
      <c r="S36" s="204">
        <f t="shared" si="29"/>
        <v>12.6</v>
      </c>
      <c r="T36" s="38"/>
      <c r="U36" s="205">
        <f t="shared" si="9"/>
        <v>0.32000000000000028</v>
      </c>
      <c r="V36" s="206">
        <f t="shared" si="10"/>
        <v>2.605863192182413E-2</v>
      </c>
      <c r="W36" s="37"/>
      <c r="X36" s="218">
        <f>IFERROR(VLOOKUP($C36,'Proposed Rates'!$B:$J,X$11,FALSE),0)</f>
        <v>2.5530000000000001E-2</v>
      </c>
      <c r="Y36" s="219">
        <f t="shared" si="30"/>
        <v>500</v>
      </c>
      <c r="Z36" s="204">
        <f t="shared" si="31"/>
        <v>12.765000000000001</v>
      </c>
      <c r="AA36" s="38"/>
      <c r="AB36" s="205">
        <f t="shared" si="13"/>
        <v>0.16500000000000092</v>
      </c>
      <c r="AC36" s="206">
        <f t="shared" si="14"/>
        <v>1.3095238095238168E-2</v>
      </c>
      <c r="AD36" s="37"/>
      <c r="AE36" s="218">
        <f>IFERROR(VLOOKUP($C36,'Proposed Rates'!$B:$J,AE$11,FALSE),0)</f>
        <v>2.5950000000000001E-2</v>
      </c>
      <c r="AF36" s="219">
        <f t="shared" si="32"/>
        <v>500</v>
      </c>
      <c r="AG36" s="204">
        <f t="shared" si="33"/>
        <v>12.975</v>
      </c>
      <c r="AH36" s="38"/>
      <c r="AI36" s="205">
        <f t="shared" si="17"/>
        <v>0.20999999999999908</v>
      </c>
      <c r="AJ36" s="206">
        <f t="shared" si="18"/>
        <v>1.6451233842538118E-2</v>
      </c>
      <c r="AK36" s="37"/>
      <c r="AL36" s="218">
        <f>IFERROR(VLOOKUP($C36,'Proposed Rates'!$B:$J,AL$11,FALSE),0)</f>
        <v>2.64E-2</v>
      </c>
      <c r="AM36" s="219">
        <f t="shared" si="34"/>
        <v>500</v>
      </c>
      <c r="AN36" s="204">
        <f t="shared" si="35"/>
        <v>13.2</v>
      </c>
      <c r="AO36" s="38"/>
      <c r="AP36" s="205">
        <f t="shared" si="21"/>
        <v>0.22499999999999964</v>
      </c>
      <c r="AQ36" s="206">
        <f t="shared" si="22"/>
        <v>1.734104046242772E-2</v>
      </c>
      <c r="AR36" s="207"/>
    </row>
    <row r="37" spans="1:44" ht="12.75" customHeight="1" x14ac:dyDescent="0.2">
      <c r="A37" s="37"/>
      <c r="B37" s="139" t="s">
        <v>250</v>
      </c>
      <c r="C37" s="199" t="str">
        <f t="shared" si="23"/>
        <v>General Service 50 to 1,499 KW.Line Losses on Cost of Power</v>
      </c>
      <c r="D37" s="200" t="s">
        <v>246</v>
      </c>
      <c r="E37" s="139"/>
      <c r="F37" s="234"/>
      <c r="G37" s="225">
        <f>$F$9*(1+F$65)-$F$9</f>
        <v>8635.9000000000233</v>
      </c>
      <c r="H37" s="204">
        <f t="shared" si="25"/>
        <v>0</v>
      </c>
      <c r="I37" s="38"/>
      <c r="J37" s="234"/>
      <c r="K37" s="225">
        <f>$F$9*(1+J$65)-$F$9</f>
        <v>8482.5999999999767</v>
      </c>
      <c r="L37" s="204">
        <f t="shared" si="27"/>
        <v>0</v>
      </c>
      <c r="M37" s="38"/>
      <c r="N37" s="205">
        <f t="shared" si="5"/>
        <v>0</v>
      </c>
      <c r="O37" s="206" t="str">
        <f t="shared" si="6"/>
        <v/>
      </c>
      <c r="P37" s="37"/>
      <c r="Q37" s="234"/>
      <c r="R37" s="225">
        <f>$F$9*(1+Q$65)-$F$9</f>
        <v>8482.5999999999767</v>
      </c>
      <c r="S37" s="204">
        <f t="shared" si="29"/>
        <v>0</v>
      </c>
      <c r="T37" s="38"/>
      <c r="U37" s="205">
        <f t="shared" si="9"/>
        <v>0</v>
      </c>
      <c r="V37" s="206" t="str">
        <f t="shared" si="10"/>
        <v/>
      </c>
      <c r="W37" s="37"/>
      <c r="X37" s="234"/>
      <c r="Y37" s="225">
        <f>$F$9*(1+X$65)-$F$9</f>
        <v>8482.5999999999767</v>
      </c>
      <c r="Z37" s="204">
        <f t="shared" si="31"/>
        <v>0</v>
      </c>
      <c r="AA37" s="38"/>
      <c r="AB37" s="205">
        <f t="shared" si="13"/>
        <v>0</v>
      </c>
      <c r="AC37" s="206" t="str">
        <f t="shared" si="14"/>
        <v/>
      </c>
      <c r="AD37" s="37"/>
      <c r="AE37" s="234"/>
      <c r="AF37" s="225">
        <f>$F$9*(1+AE$65)-$F$9</f>
        <v>8482.5999999999767</v>
      </c>
      <c r="AG37" s="204">
        <f t="shared" si="33"/>
        <v>0</v>
      </c>
      <c r="AH37" s="38"/>
      <c r="AI37" s="205">
        <f t="shared" si="17"/>
        <v>0</v>
      </c>
      <c r="AJ37" s="206" t="str">
        <f t="shared" si="18"/>
        <v/>
      </c>
      <c r="AK37" s="37"/>
      <c r="AL37" s="234"/>
      <c r="AM37" s="225">
        <f>$F$9*(1+AL$65)-$F$9</f>
        <v>8482.5999999999767</v>
      </c>
      <c r="AN37" s="204">
        <f t="shared" si="35"/>
        <v>0</v>
      </c>
      <c r="AO37" s="38"/>
      <c r="AP37" s="205">
        <f t="shared" si="21"/>
        <v>0</v>
      </c>
      <c r="AQ37" s="206" t="str">
        <f t="shared" si="22"/>
        <v/>
      </c>
      <c r="AR37" s="207"/>
    </row>
    <row r="38" spans="1:44" ht="12.75" customHeight="1" x14ac:dyDescent="0.2">
      <c r="A38" s="37"/>
      <c r="B38" s="139" t="s">
        <v>209</v>
      </c>
      <c r="C38" s="199" t="str">
        <f t="shared" si="23"/>
        <v>General Service 50 to 1,499 KW.Smart Meter Entity Charge</v>
      </c>
      <c r="D38" s="200" t="s">
        <v>244</v>
      </c>
      <c r="E38" s="139"/>
      <c r="F38" s="218">
        <f>IFERROR(VLOOKUP($C38,'Proposed Rates'!$B:$J,F$11,FALSE),0)</f>
        <v>0</v>
      </c>
      <c r="G38" s="219">
        <f>IF($D38="Monthly",1,IF($D38="per KW",$F$10,IF($D38="per kWh",$F$9,0)))</f>
        <v>1</v>
      </c>
      <c r="H38" s="204">
        <f t="shared" si="25"/>
        <v>0</v>
      </c>
      <c r="I38" s="38"/>
      <c r="J38" s="218">
        <f>IFERROR(VLOOKUP($C38,'Proposed Rates'!$B:$J,J$11,FALSE),0)</f>
        <v>0</v>
      </c>
      <c r="K38" s="219">
        <f>IF($D38="Monthly",1,IF($D38="per KW",$F$10,IF($D38="per kWh",$F$9,0)))</f>
        <v>1</v>
      </c>
      <c r="L38" s="204">
        <f t="shared" si="27"/>
        <v>0</v>
      </c>
      <c r="M38" s="38"/>
      <c r="N38" s="205">
        <f t="shared" si="5"/>
        <v>0</v>
      </c>
      <c r="O38" s="206" t="str">
        <f t="shared" si="6"/>
        <v/>
      </c>
      <c r="P38" s="37"/>
      <c r="Q38" s="218">
        <f>IFERROR(VLOOKUP($C38,'Proposed Rates'!$B:$J,Q$11,FALSE),0)</f>
        <v>0</v>
      </c>
      <c r="R38" s="219">
        <f>IF($D38="Monthly",1,IF($D38="per KW",$F$10,IF($D38="per kWh",$F$9,0)))</f>
        <v>1</v>
      </c>
      <c r="S38" s="204">
        <f t="shared" si="29"/>
        <v>0</v>
      </c>
      <c r="T38" s="38"/>
      <c r="U38" s="205">
        <f t="shared" si="9"/>
        <v>0</v>
      </c>
      <c r="V38" s="206" t="str">
        <f t="shared" si="10"/>
        <v/>
      </c>
      <c r="W38" s="37"/>
      <c r="X38" s="218">
        <f>IFERROR(VLOOKUP($C38,'Proposed Rates'!$B:$J,X$11,FALSE),0)</f>
        <v>0</v>
      </c>
      <c r="Y38" s="219">
        <f>IF($D38="Monthly",1,IF($D38="per KW",$F$10,IF($D38="per kWh",$F$9,0)))</f>
        <v>1</v>
      </c>
      <c r="Z38" s="204">
        <f t="shared" si="31"/>
        <v>0</v>
      </c>
      <c r="AA38" s="38"/>
      <c r="AB38" s="205">
        <f t="shared" si="13"/>
        <v>0</v>
      </c>
      <c r="AC38" s="206" t="str">
        <f t="shared" si="14"/>
        <v/>
      </c>
      <c r="AD38" s="37"/>
      <c r="AE38" s="218">
        <f>IFERROR(VLOOKUP($C38,'Proposed Rates'!$B:$J,AE$11,FALSE),0)</f>
        <v>0</v>
      </c>
      <c r="AF38" s="219">
        <f>IF($D38="Monthly",1,IF($D38="per KW",$F$10,IF($D38="per kWh",$F$9,0)))</f>
        <v>1</v>
      </c>
      <c r="AG38" s="204">
        <f t="shared" si="33"/>
        <v>0</v>
      </c>
      <c r="AH38" s="38"/>
      <c r="AI38" s="205">
        <f t="shared" si="17"/>
        <v>0</v>
      </c>
      <c r="AJ38" s="206" t="str">
        <f t="shared" si="18"/>
        <v/>
      </c>
      <c r="AK38" s="37"/>
      <c r="AL38" s="218">
        <f>IFERROR(VLOOKUP($C38,'Proposed Rates'!$B:$J,AL$11,FALSE),0)</f>
        <v>0</v>
      </c>
      <c r="AM38" s="219">
        <f>IF($D38="Monthly",1,IF($D38="per KW",$F$10,IF($D38="per kWh",$F$9,0)))</f>
        <v>1</v>
      </c>
      <c r="AN38" s="204">
        <f t="shared" si="35"/>
        <v>0</v>
      </c>
      <c r="AO38" s="38"/>
      <c r="AP38" s="205">
        <f t="shared" si="21"/>
        <v>0</v>
      </c>
      <c r="AQ38" s="206" t="str">
        <f t="shared" si="22"/>
        <v/>
      </c>
      <c r="AR38" s="207"/>
    </row>
    <row r="39" spans="1:44" ht="12.75" customHeight="1" x14ac:dyDescent="0.2">
      <c r="A39" s="37"/>
      <c r="B39" s="290" t="s">
        <v>251</v>
      </c>
      <c r="C39" s="226"/>
      <c r="D39" s="226"/>
      <c r="E39" s="226"/>
      <c r="F39" s="227"/>
      <c r="G39" s="305"/>
      <c r="H39" s="213">
        <f>SUM(H30:H38)+H29</f>
        <v>4435.7150000000001</v>
      </c>
      <c r="I39" s="229"/>
      <c r="J39" s="227"/>
      <c r="K39" s="305"/>
      <c r="L39" s="213">
        <f>SUM(L30:L38)+L29</f>
        <v>4195.7299999999996</v>
      </c>
      <c r="M39" s="229"/>
      <c r="N39" s="215">
        <f t="shared" si="5"/>
        <v>-239.98500000000058</v>
      </c>
      <c r="O39" s="216">
        <f t="shared" si="6"/>
        <v>-5.4102889838504184E-2</v>
      </c>
      <c r="P39" s="37"/>
      <c r="Q39" s="227"/>
      <c r="R39" s="305"/>
      <c r="S39" s="213">
        <f>SUM(S30:S38)+S29</f>
        <v>4632.1500000000005</v>
      </c>
      <c r="T39" s="229"/>
      <c r="U39" s="215">
        <f t="shared" si="9"/>
        <v>436.42000000000098</v>
      </c>
      <c r="V39" s="216">
        <f t="shared" si="10"/>
        <v>0.10401527267007196</v>
      </c>
      <c r="W39" s="37"/>
      <c r="X39" s="227"/>
      <c r="Y39" s="305"/>
      <c r="Z39" s="213">
        <f>SUM(Z30:Z38)+Z29</f>
        <v>4987.6149999999998</v>
      </c>
      <c r="AA39" s="229"/>
      <c r="AB39" s="215">
        <f t="shared" si="13"/>
        <v>355.46499999999924</v>
      </c>
      <c r="AC39" s="216">
        <f t="shared" si="14"/>
        <v>7.6738663471605878E-2</v>
      </c>
      <c r="AD39" s="37"/>
      <c r="AE39" s="227"/>
      <c r="AF39" s="305"/>
      <c r="AG39" s="213">
        <f>SUM(AG30:AG38)+AG29</f>
        <v>5291.8250000000007</v>
      </c>
      <c r="AH39" s="229"/>
      <c r="AI39" s="215">
        <f t="shared" si="17"/>
        <v>304.21000000000095</v>
      </c>
      <c r="AJ39" s="216">
        <f t="shared" si="18"/>
        <v>6.0993079858810466E-2</v>
      </c>
      <c r="AK39" s="37"/>
      <c r="AL39" s="227"/>
      <c r="AM39" s="305"/>
      <c r="AN39" s="213">
        <f>SUM(AN30:AN38)+AN29</f>
        <v>5598.15</v>
      </c>
      <c r="AO39" s="229"/>
      <c r="AP39" s="215">
        <f t="shared" si="21"/>
        <v>306.32499999999891</v>
      </c>
      <c r="AQ39" s="216">
        <f t="shared" si="22"/>
        <v>5.7886456940658255E-2</v>
      </c>
      <c r="AR39" s="217"/>
    </row>
    <row r="40" spans="1:44" ht="12.75" customHeight="1" x14ac:dyDescent="0.2">
      <c r="A40" s="37"/>
      <c r="B40" s="38" t="s">
        <v>193</v>
      </c>
      <c r="C40" s="199" t="str">
        <f t="shared" ref="C40:C41" si="36">D$6&amp;"."&amp;B40</f>
        <v>General Service 50 to 1,499 KW.RTSR - Network</v>
      </c>
      <c r="D40" s="230" t="s">
        <v>315</v>
      </c>
      <c r="E40" s="38"/>
      <c r="F40" s="218">
        <f>IFERROR(VLOOKUP($C40,'Proposed Rates'!$B:$J,F$11,FALSE),0)</f>
        <v>4.8479999999999999</v>
      </c>
      <c r="G40" s="219">
        <f t="shared" ref="G40:G41" si="37">IF($D40="Monthly",1,IF($D40="per KW",$F$10,IF($D40="per kWh",$F$9,0)))</f>
        <v>500</v>
      </c>
      <c r="H40" s="204">
        <f t="shared" ref="H40:H41" si="38">G40*F40</f>
        <v>2424</v>
      </c>
      <c r="I40" s="38"/>
      <c r="J40" s="218">
        <f>IFERROR(VLOOKUP($C40,'Proposed Rates'!$B:$J,J$11,FALSE),0)</f>
        <v>5.1058000000000003</v>
      </c>
      <c r="K40" s="219">
        <f t="shared" ref="K40:K41" si="39">IF($D40="Monthly",1,IF($D40="per KW",$F$10,IF($D40="per kWh",$F$9,0)))</f>
        <v>500</v>
      </c>
      <c r="L40" s="204">
        <f t="shared" ref="L40:L41" si="40">K40*J40</f>
        <v>2552.9</v>
      </c>
      <c r="M40" s="38"/>
      <c r="N40" s="205">
        <f t="shared" si="5"/>
        <v>128.90000000000009</v>
      </c>
      <c r="O40" s="206">
        <f t="shared" si="6"/>
        <v>5.3176567656765712E-2</v>
      </c>
      <c r="P40" s="37"/>
      <c r="Q40" s="218">
        <f>IFERROR(VLOOKUP($C40,'Proposed Rates'!$B:$J,Q$11,FALSE),0)</f>
        <v>5.1058000000000003</v>
      </c>
      <c r="R40" s="219">
        <f t="shared" ref="R40:R41" si="41">IF($D40="Monthly",1,IF($D40="per KW",$F$10,IF($D40="per kWh",$F$9,0)))</f>
        <v>500</v>
      </c>
      <c r="S40" s="204">
        <f t="shared" ref="S40:S41" si="42">R40*Q40</f>
        <v>2552.9</v>
      </c>
      <c r="T40" s="38"/>
      <c r="U40" s="205">
        <f t="shared" si="9"/>
        <v>0</v>
      </c>
      <c r="V40" s="206">
        <f t="shared" si="10"/>
        <v>0</v>
      </c>
      <c r="W40" s="37"/>
      <c r="X40" s="218">
        <f>IFERROR(VLOOKUP($C40,'Proposed Rates'!$B:$J,X$11,FALSE),0)</f>
        <v>5.1058000000000003</v>
      </c>
      <c r="Y40" s="219">
        <f t="shared" ref="Y40:Y41" si="43">IF($D40="Monthly",1,IF($D40="per KW",$F$10,IF($D40="per kWh",$F$9,0)))</f>
        <v>500</v>
      </c>
      <c r="Z40" s="204">
        <f t="shared" ref="Z40:Z41" si="44">Y40*X40</f>
        <v>2552.9</v>
      </c>
      <c r="AA40" s="38"/>
      <c r="AB40" s="205">
        <f t="shared" si="13"/>
        <v>0</v>
      </c>
      <c r="AC40" s="206">
        <f t="shared" si="14"/>
        <v>0</v>
      </c>
      <c r="AD40" s="37"/>
      <c r="AE40" s="218">
        <f>IFERROR(VLOOKUP($C40,'Proposed Rates'!$B:$J,AE$11,FALSE),0)</f>
        <v>5.1058000000000003</v>
      </c>
      <c r="AF40" s="219">
        <f t="shared" ref="AF40:AF41" si="45">IF($D40="Monthly",1,IF($D40="per KW",$F$10,IF($D40="per kWh",$F$9,0)))</f>
        <v>500</v>
      </c>
      <c r="AG40" s="204">
        <f t="shared" ref="AG40:AG41" si="46">AF40*AE40</f>
        <v>2552.9</v>
      </c>
      <c r="AH40" s="38"/>
      <c r="AI40" s="205">
        <f t="shared" si="17"/>
        <v>0</v>
      </c>
      <c r="AJ40" s="206">
        <f t="shared" si="18"/>
        <v>0</v>
      </c>
      <c r="AK40" s="37"/>
      <c r="AL40" s="218">
        <f>IFERROR(VLOOKUP($C40,'Proposed Rates'!$B:$J,AL$11,FALSE),0)</f>
        <v>5.1058000000000003</v>
      </c>
      <c r="AM40" s="219">
        <f t="shared" ref="AM40:AM41" si="47">IF($D40="Monthly",1,IF($D40="per KW",$F$10,IF($D40="per kWh",$F$9,0)))</f>
        <v>500</v>
      </c>
      <c r="AN40" s="204">
        <f t="shared" ref="AN40:AN41" si="48">AM40*AL40</f>
        <v>2552.9</v>
      </c>
      <c r="AO40" s="38"/>
      <c r="AP40" s="205">
        <f t="shared" si="21"/>
        <v>0</v>
      </c>
      <c r="AQ40" s="206">
        <f t="shared" si="22"/>
        <v>0</v>
      </c>
      <c r="AR40" s="207"/>
    </row>
    <row r="41" spans="1:44" ht="12.75" customHeight="1" x14ac:dyDescent="0.2">
      <c r="A41" s="37"/>
      <c r="B41" s="291" t="s">
        <v>194</v>
      </c>
      <c r="C41" s="199" t="str">
        <f t="shared" si="36"/>
        <v>General Service 50 to 1,499 KW.RTSR - Line and Transformation Connection</v>
      </c>
      <c r="D41" s="230" t="s">
        <v>315</v>
      </c>
      <c r="E41" s="38"/>
      <c r="F41" s="218">
        <f>IFERROR(VLOOKUP($C41,'Proposed Rates'!$B:$J,F$11,FALSE),0)</f>
        <v>2.8187000000000002</v>
      </c>
      <c r="G41" s="219">
        <f t="shared" si="37"/>
        <v>500</v>
      </c>
      <c r="H41" s="204">
        <f t="shared" si="38"/>
        <v>1409.3500000000001</v>
      </c>
      <c r="I41" s="38"/>
      <c r="J41" s="218">
        <f>IFERROR(VLOOKUP($C41,'Proposed Rates'!$B:$J,J$11,FALSE),0)</f>
        <v>2.915</v>
      </c>
      <c r="K41" s="219">
        <f t="shared" si="39"/>
        <v>500</v>
      </c>
      <c r="L41" s="204">
        <f t="shared" si="40"/>
        <v>1457.5</v>
      </c>
      <c r="M41" s="38"/>
      <c r="N41" s="205">
        <f t="shared" si="5"/>
        <v>48.149999999999864</v>
      </c>
      <c r="O41" s="206">
        <f t="shared" si="6"/>
        <v>3.41646858480859E-2</v>
      </c>
      <c r="P41" s="37"/>
      <c r="Q41" s="218">
        <f>IFERROR(VLOOKUP($C41,'Proposed Rates'!$B:$J,Q$11,FALSE),0)</f>
        <v>2.915</v>
      </c>
      <c r="R41" s="219">
        <f t="shared" si="41"/>
        <v>500</v>
      </c>
      <c r="S41" s="204">
        <f t="shared" si="42"/>
        <v>1457.5</v>
      </c>
      <c r="T41" s="38"/>
      <c r="U41" s="205">
        <f t="shared" si="9"/>
        <v>0</v>
      </c>
      <c r="V41" s="206">
        <f t="shared" si="10"/>
        <v>0</v>
      </c>
      <c r="W41" s="37"/>
      <c r="X41" s="218">
        <f>IFERROR(VLOOKUP($C41,'Proposed Rates'!$B:$J,X$11,FALSE),0)</f>
        <v>2.915</v>
      </c>
      <c r="Y41" s="219">
        <f t="shared" si="43"/>
        <v>500</v>
      </c>
      <c r="Z41" s="204">
        <f t="shared" si="44"/>
        <v>1457.5</v>
      </c>
      <c r="AA41" s="38"/>
      <c r="AB41" s="205">
        <f t="shared" si="13"/>
        <v>0</v>
      </c>
      <c r="AC41" s="206">
        <f t="shared" si="14"/>
        <v>0</v>
      </c>
      <c r="AD41" s="37"/>
      <c r="AE41" s="218">
        <f>IFERROR(VLOOKUP($C41,'Proposed Rates'!$B:$J,AE$11,FALSE),0)</f>
        <v>2.915</v>
      </c>
      <c r="AF41" s="219">
        <f t="shared" si="45"/>
        <v>500</v>
      </c>
      <c r="AG41" s="204">
        <f t="shared" si="46"/>
        <v>1457.5</v>
      </c>
      <c r="AH41" s="38"/>
      <c r="AI41" s="205">
        <f t="shared" si="17"/>
        <v>0</v>
      </c>
      <c r="AJ41" s="206">
        <f t="shared" si="18"/>
        <v>0</v>
      </c>
      <c r="AK41" s="37"/>
      <c r="AL41" s="218">
        <f>IFERROR(VLOOKUP($C41,'Proposed Rates'!$B:$J,AL$11,FALSE),0)</f>
        <v>2.915</v>
      </c>
      <c r="AM41" s="219">
        <f t="shared" si="47"/>
        <v>500</v>
      </c>
      <c r="AN41" s="204">
        <f t="shared" si="48"/>
        <v>1457.5</v>
      </c>
      <c r="AO41" s="38"/>
      <c r="AP41" s="205">
        <f t="shared" si="21"/>
        <v>0</v>
      </c>
      <c r="AQ41" s="206">
        <f t="shared" si="22"/>
        <v>0</v>
      </c>
      <c r="AR41" s="207"/>
    </row>
    <row r="42" spans="1:44" ht="12.75" customHeight="1" x14ac:dyDescent="0.2">
      <c r="A42" s="37"/>
      <c r="B42" s="290" t="s">
        <v>252</v>
      </c>
      <c r="C42" s="231"/>
      <c r="D42" s="231"/>
      <c r="E42" s="231"/>
      <c r="F42" s="232"/>
      <c r="G42" s="305"/>
      <c r="H42" s="213">
        <f>SUM(H39:H41)</f>
        <v>8269.0650000000005</v>
      </c>
      <c r="I42" s="214"/>
      <c r="J42" s="232"/>
      <c r="K42" s="305"/>
      <c r="L42" s="213">
        <f>SUM(L39:L41)</f>
        <v>8206.1299999999992</v>
      </c>
      <c r="M42" s="214"/>
      <c r="N42" s="215">
        <f t="shared" si="5"/>
        <v>-62.93500000000131</v>
      </c>
      <c r="O42" s="216">
        <f t="shared" si="6"/>
        <v>-7.6108967579770273E-3</v>
      </c>
      <c r="P42" s="37"/>
      <c r="Q42" s="232"/>
      <c r="R42" s="305"/>
      <c r="S42" s="213">
        <f>SUM(S39:S41)</f>
        <v>8642.5500000000011</v>
      </c>
      <c r="T42" s="214"/>
      <c r="U42" s="215">
        <f t="shared" si="9"/>
        <v>436.42000000000189</v>
      </c>
      <c r="V42" s="216">
        <f t="shared" si="10"/>
        <v>5.3182194286466575E-2</v>
      </c>
      <c r="W42" s="37"/>
      <c r="X42" s="232"/>
      <c r="Y42" s="305"/>
      <c r="Z42" s="213">
        <f>SUM(Z39:Z41)</f>
        <v>8998.0149999999994</v>
      </c>
      <c r="AA42" s="214"/>
      <c r="AB42" s="215">
        <f t="shared" si="13"/>
        <v>355.46499999999833</v>
      </c>
      <c r="AC42" s="216">
        <f t="shared" si="14"/>
        <v>4.112964345013894E-2</v>
      </c>
      <c r="AD42" s="37"/>
      <c r="AE42" s="232"/>
      <c r="AF42" s="305"/>
      <c r="AG42" s="213">
        <f>SUM(AG39:AG41)</f>
        <v>9302.2250000000004</v>
      </c>
      <c r="AH42" s="214"/>
      <c r="AI42" s="215">
        <f t="shared" si="17"/>
        <v>304.21000000000095</v>
      </c>
      <c r="AJ42" s="216">
        <f t="shared" si="18"/>
        <v>3.3808567778560158E-2</v>
      </c>
      <c r="AK42" s="37"/>
      <c r="AL42" s="232"/>
      <c r="AM42" s="305"/>
      <c r="AN42" s="213">
        <f>SUM(AN39:AN41)</f>
        <v>9608.5499999999993</v>
      </c>
      <c r="AO42" s="214"/>
      <c r="AP42" s="215">
        <f t="shared" si="21"/>
        <v>306.32499999999891</v>
      </c>
      <c r="AQ42" s="216">
        <f t="shared" si="22"/>
        <v>3.2930293558798986E-2</v>
      </c>
      <c r="AR42" s="217"/>
    </row>
    <row r="43" spans="1:44" ht="12.75" customHeight="1" x14ac:dyDescent="0.2">
      <c r="A43" s="37"/>
      <c r="B43" s="292" t="s">
        <v>195</v>
      </c>
      <c r="C43" s="199" t="str">
        <f t="shared" ref="C43:C45" si="49">D$6&amp;"."&amp;B43</f>
        <v>General Service 50 to 1,499 KW.Wholesale Market Service Charge (WMSC)</v>
      </c>
      <c r="D43" s="200" t="s">
        <v>246</v>
      </c>
      <c r="E43" s="139"/>
      <c r="F43" s="218">
        <f>IFERROR(VLOOKUP($C43,'Proposed Rates'!$B:$J,F$11,FALSE),0)</f>
        <v>4.4999999999999997E-3</v>
      </c>
      <c r="G43" s="225">
        <f t="shared" ref="G43:G44" si="50">$F$9+G$37</f>
        <v>264135.90000000002</v>
      </c>
      <c r="H43" s="204">
        <f t="shared" ref="H43:H46" si="51">G43*F43</f>
        <v>1188.6115500000001</v>
      </c>
      <c r="I43" s="38"/>
      <c r="J43" s="218">
        <f>IFERROR(VLOOKUP($C43,'Proposed Rates'!$B:$J,J$11,FALSE),0)</f>
        <v>4.4999999999999997E-3</v>
      </c>
      <c r="K43" s="225">
        <f t="shared" ref="K43:K44" si="52">$F$9+K$37</f>
        <v>263982.59999999998</v>
      </c>
      <c r="L43" s="204">
        <f t="shared" ref="L43:L46" si="53">K43*J43</f>
        <v>1187.9216999999999</v>
      </c>
      <c r="M43" s="38"/>
      <c r="N43" s="205">
        <f t="shared" si="5"/>
        <v>-0.68985000000020591</v>
      </c>
      <c r="O43" s="206">
        <f t="shared" si="6"/>
        <v>-5.8038305281503096E-4</v>
      </c>
      <c r="P43" s="37"/>
      <c r="Q43" s="218">
        <f>IFERROR(VLOOKUP($C43,'Proposed Rates'!$B:$J,Q$11,FALSE),0)</f>
        <v>4.4999999999999997E-3</v>
      </c>
      <c r="R43" s="225">
        <f t="shared" ref="R43:R44" si="54">$F$9+R$37</f>
        <v>263982.59999999998</v>
      </c>
      <c r="S43" s="204">
        <f t="shared" ref="S43:S46" si="55">R43*Q43</f>
        <v>1187.9216999999999</v>
      </c>
      <c r="T43" s="38"/>
      <c r="U43" s="205">
        <f t="shared" si="9"/>
        <v>0</v>
      </c>
      <c r="V43" s="206">
        <f t="shared" si="10"/>
        <v>0</v>
      </c>
      <c r="W43" s="37"/>
      <c r="X43" s="218">
        <f>IFERROR(VLOOKUP($C43,'Proposed Rates'!$B:$J,X$11,FALSE),0)</f>
        <v>4.4999999999999997E-3</v>
      </c>
      <c r="Y43" s="225">
        <f t="shared" ref="Y43:Y44" si="56">$F$9+Y$37</f>
        <v>263982.59999999998</v>
      </c>
      <c r="Z43" s="204">
        <f t="shared" ref="Z43:Z46" si="57">Y43*X43</f>
        <v>1187.9216999999999</v>
      </c>
      <c r="AA43" s="38"/>
      <c r="AB43" s="205">
        <f t="shared" si="13"/>
        <v>0</v>
      </c>
      <c r="AC43" s="206">
        <f t="shared" si="14"/>
        <v>0</v>
      </c>
      <c r="AD43" s="37"/>
      <c r="AE43" s="218">
        <f>IFERROR(VLOOKUP($C43,'Proposed Rates'!$B:$J,AE$11,FALSE),0)</f>
        <v>4.4999999999999997E-3</v>
      </c>
      <c r="AF43" s="225">
        <f t="shared" ref="AF43:AF44" si="58">$F$9+AF$37</f>
        <v>263982.59999999998</v>
      </c>
      <c r="AG43" s="204">
        <f t="shared" ref="AG43:AG46" si="59">AF43*AE43</f>
        <v>1187.9216999999999</v>
      </c>
      <c r="AH43" s="38"/>
      <c r="AI43" s="205">
        <f t="shared" si="17"/>
        <v>0</v>
      </c>
      <c r="AJ43" s="206">
        <f t="shared" si="18"/>
        <v>0</v>
      </c>
      <c r="AK43" s="37"/>
      <c r="AL43" s="218">
        <f>IFERROR(VLOOKUP($C43,'Proposed Rates'!$B:$J,AL$11,FALSE),0)</f>
        <v>4.4999999999999997E-3</v>
      </c>
      <c r="AM43" s="225">
        <f t="shared" ref="AM43:AM44" si="60">$F$9+AM$37</f>
        <v>263982.59999999998</v>
      </c>
      <c r="AN43" s="204">
        <f t="shared" ref="AN43:AN46" si="61">AM43*AL43</f>
        <v>1187.9216999999999</v>
      </c>
      <c r="AO43" s="38"/>
      <c r="AP43" s="205">
        <f t="shared" si="21"/>
        <v>0</v>
      </c>
      <c r="AQ43" s="206">
        <f t="shared" si="22"/>
        <v>0</v>
      </c>
      <c r="AR43" s="207"/>
    </row>
    <row r="44" spans="1:44" ht="12.75" customHeight="1" x14ac:dyDescent="0.2">
      <c r="A44" s="37"/>
      <c r="B44" s="292" t="s">
        <v>196</v>
      </c>
      <c r="C44" s="199" t="str">
        <f t="shared" si="49"/>
        <v>General Service 50 to 1,499 KW.Rural and Remote Rate Protection (RRRP)</v>
      </c>
      <c r="D44" s="200" t="s">
        <v>246</v>
      </c>
      <c r="E44" s="139"/>
      <c r="F44" s="218">
        <f>IFERROR(VLOOKUP($C44,'Proposed Rates'!$B:$J,F$11,FALSE),0)</f>
        <v>1.5E-3</v>
      </c>
      <c r="G44" s="225">
        <f t="shared" si="50"/>
        <v>264135.90000000002</v>
      </c>
      <c r="H44" s="204">
        <f t="shared" si="51"/>
        <v>396.20385000000005</v>
      </c>
      <c r="I44" s="38"/>
      <c r="J44" s="218">
        <f>IFERROR(VLOOKUP($C44,'Proposed Rates'!$B:$J,J$11,FALSE),0)</f>
        <v>1.5E-3</v>
      </c>
      <c r="K44" s="225">
        <f t="shared" si="52"/>
        <v>263982.59999999998</v>
      </c>
      <c r="L44" s="204">
        <f t="shared" si="53"/>
        <v>395.97389999999996</v>
      </c>
      <c r="M44" s="38"/>
      <c r="N44" s="205">
        <f t="shared" si="5"/>
        <v>-0.22995000000008758</v>
      </c>
      <c r="O44" s="206">
        <f t="shared" si="6"/>
        <v>-5.8038305281507877E-4</v>
      </c>
      <c r="P44" s="37"/>
      <c r="Q44" s="218">
        <f>IFERROR(VLOOKUP($C44,'Proposed Rates'!$B:$J,Q$11,FALSE),0)</f>
        <v>1.5E-3</v>
      </c>
      <c r="R44" s="225">
        <f t="shared" si="54"/>
        <v>263982.59999999998</v>
      </c>
      <c r="S44" s="204">
        <f t="shared" si="55"/>
        <v>395.97389999999996</v>
      </c>
      <c r="T44" s="38"/>
      <c r="U44" s="205">
        <f t="shared" si="9"/>
        <v>0</v>
      </c>
      <c r="V44" s="206">
        <f t="shared" si="10"/>
        <v>0</v>
      </c>
      <c r="W44" s="37"/>
      <c r="X44" s="218">
        <f>IFERROR(VLOOKUP($C44,'Proposed Rates'!$B:$J,X$11,FALSE),0)</f>
        <v>1.5E-3</v>
      </c>
      <c r="Y44" s="225">
        <f t="shared" si="56"/>
        <v>263982.59999999998</v>
      </c>
      <c r="Z44" s="204">
        <f t="shared" si="57"/>
        <v>395.97389999999996</v>
      </c>
      <c r="AA44" s="38"/>
      <c r="AB44" s="205">
        <f t="shared" si="13"/>
        <v>0</v>
      </c>
      <c r="AC44" s="206">
        <f t="shared" si="14"/>
        <v>0</v>
      </c>
      <c r="AD44" s="37"/>
      <c r="AE44" s="218">
        <f>IFERROR(VLOOKUP($C44,'Proposed Rates'!$B:$J,AE$11,FALSE),0)</f>
        <v>1.5E-3</v>
      </c>
      <c r="AF44" s="225">
        <f t="shared" si="58"/>
        <v>263982.59999999998</v>
      </c>
      <c r="AG44" s="204">
        <f t="shared" si="59"/>
        <v>395.97389999999996</v>
      </c>
      <c r="AH44" s="38"/>
      <c r="AI44" s="205">
        <f t="shared" si="17"/>
        <v>0</v>
      </c>
      <c r="AJ44" s="206">
        <f t="shared" si="18"/>
        <v>0</v>
      </c>
      <c r="AK44" s="37"/>
      <c r="AL44" s="218">
        <f>IFERROR(VLOOKUP($C44,'Proposed Rates'!$B:$J,AL$11,FALSE),0)</f>
        <v>1.5E-3</v>
      </c>
      <c r="AM44" s="225">
        <f t="shared" si="60"/>
        <v>263982.59999999998</v>
      </c>
      <c r="AN44" s="204">
        <f t="shared" si="61"/>
        <v>395.97389999999996</v>
      </c>
      <c r="AO44" s="38"/>
      <c r="AP44" s="205">
        <f t="shared" si="21"/>
        <v>0</v>
      </c>
      <c r="AQ44" s="206">
        <f t="shared" si="22"/>
        <v>0</v>
      </c>
      <c r="AR44" s="207"/>
    </row>
    <row r="45" spans="1:44" ht="12.75" customHeight="1" x14ac:dyDescent="0.2">
      <c r="A45" s="37"/>
      <c r="B45" s="139" t="s">
        <v>198</v>
      </c>
      <c r="C45" s="199" t="str">
        <f t="shared" si="49"/>
        <v>General Service 50 to 1,499 KW.Standard Supply Service Charge</v>
      </c>
      <c r="D45" s="200" t="s">
        <v>244</v>
      </c>
      <c r="E45" s="139"/>
      <c r="F45" s="201">
        <f>IFERROR(VLOOKUP($C45,'Proposed Rates'!$B:$J,F$11,FALSE),0)</f>
        <v>0.25</v>
      </c>
      <c r="G45" s="219">
        <f>IF($D45="Monthly",1,IF($D45="per KW",$F$10,IF($D45="per kWh",$F$9,0)))</f>
        <v>1</v>
      </c>
      <c r="H45" s="204">
        <f t="shared" si="51"/>
        <v>0.25</v>
      </c>
      <c r="I45" s="38"/>
      <c r="J45" s="201">
        <f>IFERROR(VLOOKUP($C45,'Proposed Rates'!$B:$J,J$11,FALSE),0)</f>
        <v>1.51</v>
      </c>
      <c r="K45" s="219">
        <f>IF($D45="Monthly",1,IF($D45="per KW",$F$10,IF($D45="per kWh",$F$9,0)))</f>
        <v>1</v>
      </c>
      <c r="L45" s="204">
        <f t="shared" si="53"/>
        <v>1.51</v>
      </c>
      <c r="M45" s="38"/>
      <c r="N45" s="205">
        <f t="shared" si="5"/>
        <v>1.26</v>
      </c>
      <c r="O45" s="206">
        <f t="shared" si="6"/>
        <v>5.04</v>
      </c>
      <c r="P45" s="37"/>
      <c r="Q45" s="201">
        <f>IFERROR(VLOOKUP($C45,'Proposed Rates'!$B:$J,Q$11,FALSE),0)</f>
        <v>1.54</v>
      </c>
      <c r="R45" s="219">
        <f>IF($D45="Monthly",1,IF($D45="per KW",$F$10,IF($D45="per kWh",$F$9,0)))</f>
        <v>1</v>
      </c>
      <c r="S45" s="204">
        <f t="shared" si="55"/>
        <v>1.54</v>
      </c>
      <c r="T45" s="38"/>
      <c r="U45" s="205">
        <f t="shared" si="9"/>
        <v>3.0000000000000027E-2</v>
      </c>
      <c r="V45" s="206">
        <f t="shared" si="10"/>
        <v>1.986754966887419E-2</v>
      </c>
      <c r="W45" s="37"/>
      <c r="X45" s="201">
        <f>IFERROR(VLOOKUP($C45,'Proposed Rates'!$B:$J,X$11,FALSE),0)</f>
        <v>1.57</v>
      </c>
      <c r="Y45" s="219">
        <f>IF($D45="Monthly",1,IF($D45="per KW",$F$10,IF($D45="per kWh",$F$9,0)))</f>
        <v>1</v>
      </c>
      <c r="Z45" s="204">
        <f t="shared" si="57"/>
        <v>1.57</v>
      </c>
      <c r="AA45" s="38"/>
      <c r="AB45" s="205">
        <f t="shared" si="13"/>
        <v>3.0000000000000027E-2</v>
      </c>
      <c r="AC45" s="206">
        <f t="shared" si="14"/>
        <v>1.9480519480519497E-2</v>
      </c>
      <c r="AD45" s="37"/>
      <c r="AE45" s="201">
        <f>IFERROR(VLOOKUP($C45,'Proposed Rates'!$B:$J,AE$11,FALSE),0)</f>
        <v>1.6</v>
      </c>
      <c r="AF45" s="219">
        <f>IF($D45="Monthly",1,IF($D45="per KW",$F$10,IF($D45="per kWh",$F$9,0)))</f>
        <v>1</v>
      </c>
      <c r="AG45" s="204">
        <f t="shared" si="59"/>
        <v>1.6</v>
      </c>
      <c r="AH45" s="38"/>
      <c r="AI45" s="205">
        <f t="shared" si="17"/>
        <v>3.0000000000000027E-2</v>
      </c>
      <c r="AJ45" s="206">
        <f t="shared" si="18"/>
        <v>1.9108280254777087E-2</v>
      </c>
      <c r="AK45" s="37"/>
      <c r="AL45" s="201">
        <f>IFERROR(VLOOKUP($C45,'Proposed Rates'!$B:$J,AL$11,FALSE),0)</f>
        <v>1.63</v>
      </c>
      <c r="AM45" s="219">
        <f>IF($D45="Monthly",1,IF($D45="per KW",$F$10,IF($D45="per kWh",$F$9,0)))</f>
        <v>1</v>
      </c>
      <c r="AN45" s="204">
        <f t="shared" si="61"/>
        <v>1.63</v>
      </c>
      <c r="AO45" s="38"/>
      <c r="AP45" s="205">
        <f t="shared" si="21"/>
        <v>2.9999999999999805E-2</v>
      </c>
      <c r="AQ45" s="206">
        <f t="shared" si="22"/>
        <v>1.8749999999999878E-2</v>
      </c>
      <c r="AR45" s="207"/>
    </row>
    <row r="46" spans="1:44" ht="12.75" customHeight="1" x14ac:dyDescent="0.2">
      <c r="A46" s="37"/>
      <c r="B46" s="139" t="s">
        <v>205</v>
      </c>
      <c r="C46" s="199" t="str">
        <f>B46</f>
        <v>Average IESO Wholesale Market Price</v>
      </c>
      <c r="D46" s="200"/>
      <c r="E46" s="139"/>
      <c r="F46" s="218">
        <f>IFERROR(VLOOKUP($C46,'Proposed Rates'!$B:$J,F$11,FALSE),0)</f>
        <v>0.10453</v>
      </c>
      <c r="G46" s="225">
        <f>$F$9+G$37</f>
        <v>264135.90000000002</v>
      </c>
      <c r="H46" s="204">
        <f t="shared" si="51"/>
        <v>27610.125627000001</v>
      </c>
      <c r="I46" s="38"/>
      <c r="J46" s="218">
        <f>IFERROR(VLOOKUP($C46,'Proposed Rates'!$B:$J,J$11,FALSE),0)</f>
        <v>0.10453</v>
      </c>
      <c r="K46" s="225">
        <f>$F$9+K$37</f>
        <v>263982.59999999998</v>
      </c>
      <c r="L46" s="204">
        <f t="shared" si="53"/>
        <v>27594.101177999997</v>
      </c>
      <c r="M46" s="38"/>
      <c r="N46" s="205">
        <f t="shared" si="5"/>
        <v>-16.024449000004097</v>
      </c>
      <c r="O46" s="206">
        <f t="shared" si="6"/>
        <v>-5.8038305281500613E-4</v>
      </c>
      <c r="P46" s="37"/>
      <c r="Q46" s="218">
        <f>IFERROR(VLOOKUP($C46,'Proposed Rates'!$B:$J,Q$11,FALSE),0)</f>
        <v>0.10453</v>
      </c>
      <c r="R46" s="225">
        <f>$F$9+R$37</f>
        <v>263982.59999999998</v>
      </c>
      <c r="S46" s="204">
        <f t="shared" si="55"/>
        <v>27594.101177999997</v>
      </c>
      <c r="T46" s="38"/>
      <c r="U46" s="205">
        <f t="shared" si="9"/>
        <v>0</v>
      </c>
      <c r="V46" s="206">
        <f t="shared" si="10"/>
        <v>0</v>
      </c>
      <c r="W46" s="37"/>
      <c r="X46" s="218">
        <f>IFERROR(VLOOKUP($C46,'Proposed Rates'!$B:$J,X$11,FALSE),0)</f>
        <v>0.10453</v>
      </c>
      <c r="Y46" s="225">
        <f>$F$9+Y$37</f>
        <v>263982.59999999998</v>
      </c>
      <c r="Z46" s="204">
        <f t="shared" si="57"/>
        <v>27594.101177999997</v>
      </c>
      <c r="AA46" s="38"/>
      <c r="AB46" s="205">
        <f t="shared" si="13"/>
        <v>0</v>
      </c>
      <c r="AC46" s="206">
        <f t="shared" si="14"/>
        <v>0</v>
      </c>
      <c r="AD46" s="37"/>
      <c r="AE46" s="218">
        <f>IFERROR(VLOOKUP($C46,'Proposed Rates'!$B:$J,AE$11,FALSE),0)</f>
        <v>0.10453</v>
      </c>
      <c r="AF46" s="225">
        <f>$F$9+AF$37</f>
        <v>263982.59999999998</v>
      </c>
      <c r="AG46" s="204">
        <f t="shared" si="59"/>
        <v>27594.101177999997</v>
      </c>
      <c r="AH46" s="38"/>
      <c r="AI46" s="205">
        <f t="shared" si="17"/>
        <v>0</v>
      </c>
      <c r="AJ46" s="206">
        <f t="shared" si="18"/>
        <v>0</v>
      </c>
      <c r="AK46" s="37"/>
      <c r="AL46" s="218">
        <f>IFERROR(VLOOKUP($C46,'Proposed Rates'!$B:$J,AL$11,FALSE),0)</f>
        <v>0.10453</v>
      </c>
      <c r="AM46" s="225">
        <f>$F$9+AM$37</f>
        <v>263982.59999999998</v>
      </c>
      <c r="AN46" s="204">
        <f t="shared" si="61"/>
        <v>27594.101177999997</v>
      </c>
      <c r="AO46" s="38"/>
      <c r="AP46" s="205">
        <f t="shared" si="21"/>
        <v>0</v>
      </c>
      <c r="AQ46" s="206">
        <f t="shared" si="22"/>
        <v>0</v>
      </c>
      <c r="AR46" s="207"/>
    </row>
    <row r="47" spans="1:44" ht="7.5" customHeight="1" x14ac:dyDescent="0.2">
      <c r="A47" s="37"/>
      <c r="B47" s="139"/>
      <c r="C47" s="199" t="str">
        <f t="shared" ref="C47:C50" si="62">D$6&amp;"."&amp;B47</f>
        <v>General Service 50 to 1,499 KW.</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row>
    <row r="48" spans="1:44" ht="7.5" customHeight="1" x14ac:dyDescent="0.2">
      <c r="A48" s="37"/>
      <c r="B48" s="37"/>
      <c r="C48" s="199" t="str">
        <f t="shared" si="62"/>
        <v>General Service 50 to 1,499 KW.</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row>
    <row r="49" spans="1:44" ht="7.5" customHeight="1" x14ac:dyDescent="0.2">
      <c r="A49" s="37"/>
      <c r="B49" s="139"/>
      <c r="C49" s="199" t="str">
        <f t="shared" si="62"/>
        <v>General Service 50 to 1,499 KW.</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row>
    <row r="50" spans="1:44" ht="7.5" customHeight="1" x14ac:dyDescent="0.2">
      <c r="A50" s="37"/>
      <c r="B50" s="139"/>
      <c r="C50" s="199" t="str">
        <f t="shared" si="62"/>
        <v>General Service 50 to 1,499 KW.</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row>
    <row r="51" spans="1:44" ht="8.25" customHeight="1" x14ac:dyDescent="0.2">
      <c r="A51" s="37"/>
      <c r="B51" s="238"/>
      <c r="C51" s="239"/>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row>
    <row r="52" spans="1:44" ht="12.75" customHeight="1" x14ac:dyDescent="0.2">
      <c r="A52" s="37"/>
      <c r="B52" s="248" t="s">
        <v>253</v>
      </c>
      <c r="C52" s="139"/>
      <c r="D52" s="139"/>
      <c r="E52" s="139"/>
      <c r="F52" s="249"/>
      <c r="G52" s="293"/>
      <c r="H52" s="251">
        <f>SUM(H43:H48,H42)</f>
        <v>37464.256027000003</v>
      </c>
      <c r="I52" s="286"/>
      <c r="J52" s="250"/>
      <c r="K52" s="250"/>
      <c r="L52" s="251">
        <f>SUM(L43:L48,L42)</f>
        <v>37385.636777999993</v>
      </c>
      <c r="M52" s="253"/>
      <c r="N52" s="252">
        <f t="shared" ref="N52:N56" si="63">L52-H52</f>
        <v>-78.619249000010313</v>
      </c>
      <c r="O52" s="254">
        <f t="shared" ref="O52:O56" si="64">IF((H52)=0,"",(N52/H52))</f>
        <v>-2.0985135523137158E-3</v>
      </c>
      <c r="P52" s="37"/>
      <c r="Q52" s="250"/>
      <c r="R52" s="250"/>
      <c r="S52" s="251">
        <f>SUM(S43:S48,S42)</f>
        <v>37822.086777999997</v>
      </c>
      <c r="T52" s="253"/>
      <c r="U52" s="252">
        <f t="shared" ref="U52:U56" si="65">S52-L52</f>
        <v>436.45000000000437</v>
      </c>
      <c r="V52" s="254">
        <f t="shared" ref="V52:V56" si="66">IF((L52)=0,"",(U52/L52))</f>
        <v>1.1674269522054481E-2</v>
      </c>
      <c r="W52" s="37"/>
      <c r="X52" s="250"/>
      <c r="Y52" s="250"/>
      <c r="Z52" s="251">
        <f>SUM(Z43:Z48,Z42)</f>
        <v>38177.581777999992</v>
      </c>
      <c r="AA52" s="253"/>
      <c r="AB52" s="252">
        <f t="shared" ref="AB52:AB56" si="67">Z52-S52</f>
        <v>355.49499999999534</v>
      </c>
      <c r="AC52" s="254">
        <f t="shared" ref="AC52:AC56" si="68">IF((S52)=0,"",(AB52/S52))</f>
        <v>9.399137654318334E-3</v>
      </c>
      <c r="AD52" s="37"/>
      <c r="AE52" s="250"/>
      <c r="AF52" s="250"/>
      <c r="AG52" s="251">
        <f>SUM(AG43:AG48,AG42)</f>
        <v>38481.821777999998</v>
      </c>
      <c r="AH52" s="253"/>
      <c r="AI52" s="252">
        <f t="shared" ref="AI52:AI56" si="69">AG52-Z52</f>
        <v>304.24000000000524</v>
      </c>
      <c r="AJ52" s="254">
        <f t="shared" ref="AJ52:AJ56" si="70">IF((Z52)=0,"",(AI52/Z52))</f>
        <v>7.9690746723860059E-3</v>
      </c>
      <c r="AK52" s="37"/>
      <c r="AL52" s="250"/>
      <c r="AM52" s="250"/>
      <c r="AN52" s="251">
        <f>SUM(AN43:AN48,AN42)</f>
        <v>38788.176777999994</v>
      </c>
      <c r="AO52" s="253"/>
      <c r="AP52" s="252">
        <f t="shared" ref="AP52:AP56" si="71">AN52-AG52</f>
        <v>306.35499999999593</v>
      </c>
      <c r="AQ52" s="254">
        <f t="shared" ref="AQ52:AQ56" si="72">IF((AG52)=0,"",(AP52/AG52))</f>
        <v>7.9610316207830538E-3</v>
      </c>
      <c r="AR52" s="255"/>
    </row>
    <row r="53" spans="1:44" ht="12.75" customHeight="1" x14ac:dyDescent="0.2">
      <c r="A53" s="37"/>
      <c r="B53" s="256" t="s">
        <v>254</v>
      </c>
      <c r="C53" s="139"/>
      <c r="D53" s="139"/>
      <c r="E53" s="139"/>
      <c r="F53" s="249">
        <v>0.13</v>
      </c>
      <c r="G53" s="38"/>
      <c r="H53" s="294">
        <f>H52*F53</f>
        <v>4870.3532835100004</v>
      </c>
      <c r="I53" s="221"/>
      <c r="J53" s="257">
        <v>0.13</v>
      </c>
      <c r="K53" s="221"/>
      <c r="L53" s="204">
        <f>L52*J53</f>
        <v>4860.1327811399997</v>
      </c>
      <c r="M53" s="38"/>
      <c r="N53" s="205">
        <f t="shared" si="63"/>
        <v>-10.220502370000759</v>
      </c>
      <c r="O53" s="206">
        <f t="shared" si="64"/>
        <v>-2.0985135523135961E-3</v>
      </c>
      <c r="P53" s="37"/>
      <c r="Q53" s="257">
        <v>0.13</v>
      </c>
      <c r="R53" s="221"/>
      <c r="S53" s="204">
        <f>S52*Q53</f>
        <v>4916.8712811400001</v>
      </c>
      <c r="T53" s="38"/>
      <c r="U53" s="205">
        <f t="shared" si="65"/>
        <v>56.738500000000386</v>
      </c>
      <c r="V53" s="206">
        <f t="shared" si="66"/>
        <v>1.1674269522054441E-2</v>
      </c>
      <c r="W53" s="37"/>
      <c r="X53" s="257">
        <v>0.13</v>
      </c>
      <c r="Y53" s="221"/>
      <c r="Z53" s="204">
        <f>Z52*X53</f>
        <v>4963.0856311399994</v>
      </c>
      <c r="AA53" s="38"/>
      <c r="AB53" s="205">
        <f t="shared" si="67"/>
        <v>46.214349999999286</v>
      </c>
      <c r="AC53" s="206">
        <f t="shared" si="68"/>
        <v>9.3991376543183097E-3</v>
      </c>
      <c r="AD53" s="37"/>
      <c r="AE53" s="257">
        <v>0.13</v>
      </c>
      <c r="AF53" s="221"/>
      <c r="AG53" s="204">
        <f>AG52*AE53</f>
        <v>5002.6368311400001</v>
      </c>
      <c r="AH53" s="38"/>
      <c r="AI53" s="205">
        <f t="shared" si="69"/>
        <v>39.55120000000079</v>
      </c>
      <c r="AJ53" s="206">
        <f t="shared" si="70"/>
        <v>7.9690746723860267E-3</v>
      </c>
      <c r="AK53" s="37"/>
      <c r="AL53" s="257">
        <v>0.13</v>
      </c>
      <c r="AM53" s="221"/>
      <c r="AN53" s="204">
        <f>AN52*AL53</f>
        <v>5042.4629811399991</v>
      </c>
      <c r="AO53" s="38"/>
      <c r="AP53" s="205">
        <f t="shared" si="71"/>
        <v>39.826149999998961</v>
      </c>
      <c r="AQ53" s="206">
        <f t="shared" si="72"/>
        <v>7.9610316207829514E-3</v>
      </c>
      <c r="AR53" s="207"/>
    </row>
    <row r="54" spans="1:44" ht="12.75" customHeight="1" x14ac:dyDescent="0.2">
      <c r="A54" s="37"/>
      <c r="B54" s="295" t="s">
        <v>327</v>
      </c>
      <c r="C54" s="139"/>
      <c r="D54" s="139"/>
      <c r="E54" s="139"/>
      <c r="F54" s="259"/>
      <c r="G54" s="38"/>
      <c r="H54" s="294">
        <f>H52+H53</f>
        <v>42334.609310510001</v>
      </c>
      <c r="I54" s="221"/>
      <c r="J54" s="221"/>
      <c r="K54" s="221"/>
      <c r="L54" s="204">
        <f>L52+L53</f>
        <v>42245.76955913999</v>
      </c>
      <c r="M54" s="38"/>
      <c r="N54" s="205">
        <f t="shared" si="63"/>
        <v>-88.839751370011072</v>
      </c>
      <c r="O54" s="206">
        <f t="shared" si="64"/>
        <v>-2.0985135523137024E-3</v>
      </c>
      <c r="P54" s="37"/>
      <c r="Q54" s="221"/>
      <c r="R54" s="221"/>
      <c r="S54" s="204">
        <f>S52+S53</f>
        <v>42738.958059140001</v>
      </c>
      <c r="T54" s="38"/>
      <c r="U54" s="205">
        <f t="shared" si="65"/>
        <v>493.18850000001112</v>
      </c>
      <c r="V54" s="206">
        <f t="shared" si="66"/>
        <v>1.1674269522054626E-2</v>
      </c>
      <c r="W54" s="37"/>
      <c r="X54" s="221"/>
      <c r="Y54" s="221"/>
      <c r="Z54" s="204">
        <f>Z52+Z53</f>
        <v>43140.667409139991</v>
      </c>
      <c r="AA54" s="38"/>
      <c r="AB54" s="205">
        <f t="shared" si="67"/>
        <v>401.70934999999008</v>
      </c>
      <c r="AC54" s="206">
        <f t="shared" si="68"/>
        <v>9.399137654318223E-3</v>
      </c>
      <c r="AD54" s="37"/>
      <c r="AE54" s="221"/>
      <c r="AF54" s="221"/>
      <c r="AG54" s="204">
        <f>AG52+AG53</f>
        <v>43484.458609139998</v>
      </c>
      <c r="AH54" s="38"/>
      <c r="AI54" s="205">
        <f t="shared" si="69"/>
        <v>343.79120000000694</v>
      </c>
      <c r="AJ54" s="206">
        <f t="shared" si="70"/>
        <v>7.9690746723860301E-3</v>
      </c>
      <c r="AK54" s="37"/>
      <c r="AL54" s="221"/>
      <c r="AM54" s="221"/>
      <c r="AN54" s="204">
        <f>AN52+AN53</f>
        <v>43830.639759139995</v>
      </c>
      <c r="AO54" s="38"/>
      <c r="AP54" s="205">
        <f t="shared" si="71"/>
        <v>346.18114999999671</v>
      </c>
      <c r="AQ54" s="206">
        <f t="shared" si="72"/>
        <v>7.9610316207830833E-3</v>
      </c>
      <c r="AR54" s="207"/>
    </row>
    <row r="55" spans="1:44" ht="15.75" customHeight="1" x14ac:dyDescent="0.2">
      <c r="A55" s="37"/>
      <c r="B55" s="462" t="s">
        <v>211</v>
      </c>
      <c r="C55" s="441"/>
      <c r="D55" s="441"/>
      <c r="E55" s="139"/>
      <c r="F55" s="259"/>
      <c r="G55" s="38"/>
      <c r="H55" s="296">
        <f>F55*H52</f>
        <v>0</v>
      </c>
      <c r="I55" s="221"/>
      <c r="J55" s="221"/>
      <c r="K55" s="221"/>
      <c r="L55" s="316">
        <f>J55*L52</f>
        <v>0</v>
      </c>
      <c r="M55" s="38"/>
      <c r="N55" s="261">
        <f t="shared" si="63"/>
        <v>0</v>
      </c>
      <c r="O55" s="263" t="str">
        <f t="shared" si="64"/>
        <v/>
      </c>
      <c r="P55" s="37"/>
      <c r="Q55" s="221"/>
      <c r="R55" s="221"/>
      <c r="S55" s="316">
        <f>Q55*S52</f>
        <v>0</v>
      </c>
      <c r="T55" s="38"/>
      <c r="U55" s="261">
        <f t="shared" si="65"/>
        <v>0</v>
      </c>
      <c r="V55" s="263" t="str">
        <f t="shared" si="66"/>
        <v/>
      </c>
      <c r="W55" s="37"/>
      <c r="X55" s="221"/>
      <c r="Y55" s="221"/>
      <c r="Z55" s="316">
        <f>X55*Z52</f>
        <v>0</v>
      </c>
      <c r="AA55" s="38"/>
      <c r="AB55" s="261">
        <f t="shared" si="67"/>
        <v>0</v>
      </c>
      <c r="AC55" s="263" t="str">
        <f t="shared" si="68"/>
        <v/>
      </c>
      <c r="AD55" s="37"/>
      <c r="AE55" s="221"/>
      <c r="AF55" s="221"/>
      <c r="AG55" s="316">
        <f>AE55*AG52</f>
        <v>0</v>
      </c>
      <c r="AH55" s="38"/>
      <c r="AI55" s="261">
        <f t="shared" si="69"/>
        <v>0</v>
      </c>
      <c r="AJ55" s="263" t="str">
        <f t="shared" si="70"/>
        <v/>
      </c>
      <c r="AK55" s="37"/>
      <c r="AL55" s="221"/>
      <c r="AM55" s="221"/>
      <c r="AN55" s="316">
        <f>AL55*AN52</f>
        <v>0</v>
      </c>
      <c r="AO55" s="38"/>
      <c r="AP55" s="261">
        <f t="shared" si="71"/>
        <v>0</v>
      </c>
      <c r="AQ55" s="263" t="str">
        <f t="shared" si="72"/>
        <v/>
      </c>
      <c r="AR55" s="264"/>
    </row>
    <row r="56" spans="1:44" ht="13.5" customHeight="1" x14ac:dyDescent="0.2">
      <c r="A56" s="37"/>
      <c r="B56" s="464" t="s">
        <v>256</v>
      </c>
      <c r="C56" s="439"/>
      <c r="D56" s="440"/>
      <c r="E56" s="265"/>
      <c r="F56" s="266"/>
      <c r="G56" s="297"/>
      <c r="H56" s="298">
        <f>H54-H55</f>
        <v>42334.609310510001</v>
      </c>
      <c r="I56" s="267"/>
      <c r="J56" s="267"/>
      <c r="K56" s="267"/>
      <c r="L56" s="268">
        <f>L54-L55</f>
        <v>42245.76955913999</v>
      </c>
      <c r="M56" s="269"/>
      <c r="N56" s="270">
        <f t="shared" si="63"/>
        <v>-88.839751370011072</v>
      </c>
      <c r="O56" s="271">
        <f t="shared" si="64"/>
        <v>-2.0985135523137024E-3</v>
      </c>
      <c r="P56" s="37"/>
      <c r="Q56" s="267"/>
      <c r="R56" s="267"/>
      <c r="S56" s="268">
        <f>S54-S55</f>
        <v>42738.958059140001</v>
      </c>
      <c r="T56" s="269"/>
      <c r="U56" s="270">
        <f t="shared" si="65"/>
        <v>493.18850000001112</v>
      </c>
      <c r="V56" s="271">
        <f t="shared" si="66"/>
        <v>1.1674269522054626E-2</v>
      </c>
      <c r="W56" s="37"/>
      <c r="X56" s="267"/>
      <c r="Y56" s="267"/>
      <c r="Z56" s="268">
        <f>Z54-Z55</f>
        <v>43140.667409139991</v>
      </c>
      <c r="AA56" s="269"/>
      <c r="AB56" s="270">
        <f t="shared" si="67"/>
        <v>401.70934999999008</v>
      </c>
      <c r="AC56" s="271">
        <f t="shared" si="68"/>
        <v>9.399137654318223E-3</v>
      </c>
      <c r="AD56" s="37"/>
      <c r="AE56" s="267"/>
      <c r="AF56" s="267"/>
      <c r="AG56" s="268">
        <f>AG54-AG55</f>
        <v>43484.458609139998</v>
      </c>
      <c r="AH56" s="269"/>
      <c r="AI56" s="270">
        <f t="shared" si="69"/>
        <v>343.79120000000694</v>
      </c>
      <c r="AJ56" s="271">
        <f t="shared" si="70"/>
        <v>7.9690746723860301E-3</v>
      </c>
      <c r="AK56" s="37"/>
      <c r="AL56" s="267"/>
      <c r="AM56" s="267"/>
      <c r="AN56" s="268">
        <f>AN54-AN55</f>
        <v>43830.639759139995</v>
      </c>
      <c r="AO56" s="269"/>
      <c r="AP56" s="270">
        <f t="shared" si="71"/>
        <v>346.18114999999671</v>
      </c>
      <c r="AQ56" s="271">
        <f t="shared" si="72"/>
        <v>7.9610316207830833E-3</v>
      </c>
      <c r="AR56" s="272"/>
    </row>
    <row r="57" spans="1:44" ht="8.25" customHeight="1" x14ac:dyDescent="0.2">
      <c r="A57" s="37"/>
      <c r="B57" s="238"/>
      <c r="C57" s="239"/>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row>
    <row r="58" spans="1:44" ht="12.75" customHeight="1" x14ac:dyDescent="0.2">
      <c r="A58" s="317"/>
      <c r="B58" s="318" t="s">
        <v>257</v>
      </c>
      <c r="C58" s="319"/>
      <c r="D58" s="319"/>
      <c r="E58" s="319"/>
      <c r="F58" s="320"/>
      <c r="G58" s="321"/>
      <c r="H58" s="322">
        <f>SUM(H49:H50,H42,H43:H45)</f>
        <v>9854.1304</v>
      </c>
      <c r="I58" s="323"/>
      <c r="J58" s="324"/>
      <c r="K58" s="324"/>
      <c r="L58" s="322">
        <f>SUM(L49:L50,L42,L43:L45)</f>
        <v>9791.5356000000011</v>
      </c>
      <c r="M58" s="325"/>
      <c r="N58" s="326">
        <f t="shared" ref="N58:N62" si="73">L58-H58</f>
        <v>-62.594799999998941</v>
      </c>
      <c r="O58" s="327">
        <f t="shared" ref="O58:O62" si="74">IF((H58)=0,"",(N58/H58))</f>
        <v>-6.3521383885887022E-3</v>
      </c>
      <c r="P58" s="317"/>
      <c r="Q58" s="324"/>
      <c r="R58" s="324"/>
      <c r="S58" s="322">
        <f>SUM(S49:S50,S42,S43:S45)</f>
        <v>10227.985600000004</v>
      </c>
      <c r="T58" s="325"/>
      <c r="U58" s="326">
        <f t="shared" ref="U58:U62" si="75">S58-L58</f>
        <v>436.45000000000255</v>
      </c>
      <c r="V58" s="327">
        <f t="shared" ref="V58:V62" si="76">IF((L58)=0,"",(U58/L58))</f>
        <v>4.4574213670836527E-2</v>
      </c>
      <c r="W58" s="317"/>
      <c r="X58" s="324"/>
      <c r="Y58" s="324"/>
      <c r="Z58" s="322">
        <f>SUM(Z49:Z50,Z42,Z43:Z45)</f>
        <v>10583.480599999999</v>
      </c>
      <c r="AA58" s="325"/>
      <c r="AB58" s="326">
        <f t="shared" ref="AB58:AB62" si="77">Z58-S58</f>
        <v>355.49499999999534</v>
      </c>
      <c r="AC58" s="327">
        <f t="shared" ref="AC58:AC62" si="78">IF((S58)=0,"",(AB58/S58))</f>
        <v>3.4757088433913633E-2</v>
      </c>
      <c r="AD58" s="317"/>
      <c r="AE58" s="324"/>
      <c r="AF58" s="324"/>
      <c r="AG58" s="322">
        <f>SUM(AG49:AG50,AG42,AG43:AG45)</f>
        <v>10887.720600000002</v>
      </c>
      <c r="AH58" s="325"/>
      <c r="AI58" s="326">
        <f t="shared" ref="AI58:AI62" si="79">AG58-Z58</f>
        <v>304.24000000000342</v>
      </c>
      <c r="AJ58" s="327">
        <f t="shared" ref="AJ58:AJ62" si="80">IF((Z58)=0,"",(AI58/Z58))</f>
        <v>2.8746686605161203E-2</v>
      </c>
      <c r="AK58" s="317"/>
      <c r="AL58" s="324"/>
      <c r="AM58" s="324"/>
      <c r="AN58" s="322">
        <f>SUM(AN49:AN50,AN42,AN43:AN45)</f>
        <v>11194.075599999998</v>
      </c>
      <c r="AO58" s="325"/>
      <c r="AP58" s="326">
        <f t="shared" ref="AP58:AP62" si="81">AN58-AG58</f>
        <v>306.35499999999593</v>
      </c>
      <c r="AQ58" s="327">
        <f t="shared" ref="AQ58:AQ62" si="82">IF((AG58)=0,"",(AP58/AG58))</f>
        <v>2.8137661798558262E-2</v>
      </c>
      <c r="AR58" s="328"/>
    </row>
    <row r="59" spans="1:44" ht="12.75" customHeight="1" x14ac:dyDescent="0.2">
      <c r="A59" s="317"/>
      <c r="B59" s="329" t="s">
        <v>254</v>
      </c>
      <c r="C59" s="319"/>
      <c r="D59" s="319"/>
      <c r="E59" s="319"/>
      <c r="F59" s="320">
        <v>0.13</v>
      </c>
      <c r="G59" s="321"/>
      <c r="H59" s="330">
        <f>H58*F59</f>
        <v>1281.0369520000002</v>
      </c>
      <c r="I59" s="331"/>
      <c r="J59" s="320">
        <v>0.13</v>
      </c>
      <c r="K59" s="332"/>
      <c r="L59" s="333">
        <f>L58*J59</f>
        <v>1272.8996280000001</v>
      </c>
      <c r="M59" s="334"/>
      <c r="N59" s="335">
        <f t="shared" si="73"/>
        <v>-8.1373240000000351</v>
      </c>
      <c r="O59" s="336">
        <f t="shared" si="74"/>
        <v>-6.3521383885888358E-3</v>
      </c>
      <c r="P59" s="317"/>
      <c r="Q59" s="320">
        <v>0.13</v>
      </c>
      <c r="R59" s="332"/>
      <c r="S59" s="333">
        <f>S58*Q59</f>
        <v>1329.6381280000005</v>
      </c>
      <c r="T59" s="334"/>
      <c r="U59" s="335">
        <f t="shared" si="75"/>
        <v>56.738500000000386</v>
      </c>
      <c r="V59" s="336">
        <f t="shared" si="76"/>
        <v>4.4574213670836568E-2</v>
      </c>
      <c r="W59" s="317"/>
      <c r="X59" s="320">
        <v>0.13</v>
      </c>
      <c r="Y59" s="332"/>
      <c r="Z59" s="333">
        <f>Z58*X59</f>
        <v>1375.852478</v>
      </c>
      <c r="AA59" s="334"/>
      <c r="AB59" s="335">
        <f t="shared" si="77"/>
        <v>46.214349999999513</v>
      </c>
      <c r="AC59" s="336">
        <f t="shared" si="78"/>
        <v>3.4757088433913723E-2</v>
      </c>
      <c r="AD59" s="317"/>
      <c r="AE59" s="320">
        <v>0.13</v>
      </c>
      <c r="AF59" s="332"/>
      <c r="AG59" s="333">
        <f>AG58*AE59</f>
        <v>1415.4036780000004</v>
      </c>
      <c r="AH59" s="334"/>
      <c r="AI59" s="335">
        <f t="shared" si="79"/>
        <v>39.551200000000335</v>
      </c>
      <c r="AJ59" s="336">
        <f t="shared" si="80"/>
        <v>2.874668660516112E-2</v>
      </c>
      <c r="AK59" s="317"/>
      <c r="AL59" s="320">
        <v>0.13</v>
      </c>
      <c r="AM59" s="332"/>
      <c r="AN59" s="333">
        <f>AN58*AL59</f>
        <v>1455.2298279999998</v>
      </c>
      <c r="AO59" s="334"/>
      <c r="AP59" s="335">
        <f t="shared" si="81"/>
        <v>39.826149999999416</v>
      </c>
      <c r="AQ59" s="336">
        <f t="shared" si="82"/>
        <v>2.8137661798558224E-2</v>
      </c>
      <c r="AR59" s="337"/>
    </row>
    <row r="60" spans="1:44" ht="12.75" customHeight="1" x14ac:dyDescent="0.2">
      <c r="A60" s="317"/>
      <c r="B60" s="356" t="s">
        <v>328</v>
      </c>
      <c r="C60" s="319"/>
      <c r="D60" s="319"/>
      <c r="E60" s="319"/>
      <c r="F60" s="339"/>
      <c r="G60" s="334"/>
      <c r="H60" s="330">
        <f>H58+H59</f>
        <v>11135.167352</v>
      </c>
      <c r="I60" s="331"/>
      <c r="J60" s="331"/>
      <c r="K60" s="331"/>
      <c r="L60" s="333">
        <f>L58+L59</f>
        <v>11064.435228000002</v>
      </c>
      <c r="M60" s="334"/>
      <c r="N60" s="335">
        <f t="shared" si="73"/>
        <v>-70.732123999998294</v>
      </c>
      <c r="O60" s="336">
        <f t="shared" si="74"/>
        <v>-6.3521383885886563E-3</v>
      </c>
      <c r="P60" s="317"/>
      <c r="Q60" s="331"/>
      <c r="R60" s="331"/>
      <c r="S60" s="333">
        <f>S58+S59</f>
        <v>11557.623728000004</v>
      </c>
      <c r="T60" s="334"/>
      <c r="U60" s="335">
        <f t="shared" si="75"/>
        <v>493.18850000000202</v>
      </c>
      <c r="V60" s="336">
        <f t="shared" si="76"/>
        <v>4.4574213670836443E-2</v>
      </c>
      <c r="W60" s="317"/>
      <c r="X60" s="331"/>
      <c r="Y60" s="331"/>
      <c r="Z60" s="333">
        <f>Z58+Z59</f>
        <v>11959.333078</v>
      </c>
      <c r="AA60" s="334"/>
      <c r="AB60" s="335">
        <f t="shared" si="77"/>
        <v>401.70934999999554</v>
      </c>
      <c r="AC60" s="336">
        <f t="shared" si="78"/>
        <v>3.4757088433913702E-2</v>
      </c>
      <c r="AD60" s="317"/>
      <c r="AE60" s="331"/>
      <c r="AF60" s="331"/>
      <c r="AG60" s="333">
        <f>AG58+AG59</f>
        <v>12303.124278000003</v>
      </c>
      <c r="AH60" s="334"/>
      <c r="AI60" s="335">
        <f t="shared" si="79"/>
        <v>343.7912000000033</v>
      </c>
      <c r="AJ60" s="336">
        <f t="shared" si="80"/>
        <v>2.8746686605161154E-2</v>
      </c>
      <c r="AK60" s="317"/>
      <c r="AL60" s="331"/>
      <c r="AM60" s="331"/>
      <c r="AN60" s="333">
        <f>AN58+AN59</f>
        <v>12649.305427999998</v>
      </c>
      <c r="AO60" s="334"/>
      <c r="AP60" s="335">
        <f t="shared" si="81"/>
        <v>346.18114999999489</v>
      </c>
      <c r="AQ60" s="336">
        <f t="shared" si="82"/>
        <v>2.8137661798558221E-2</v>
      </c>
      <c r="AR60" s="337"/>
    </row>
    <row r="61" spans="1:44" ht="15.75" customHeight="1" x14ac:dyDescent="0.2">
      <c r="A61" s="317"/>
      <c r="B61" s="474" t="s">
        <v>211</v>
      </c>
      <c r="C61" s="441"/>
      <c r="D61" s="441"/>
      <c r="E61" s="319"/>
      <c r="F61" s="339"/>
      <c r="G61" s="334"/>
      <c r="H61" s="340">
        <f>F61*H58</f>
        <v>0</v>
      </c>
      <c r="I61" s="331"/>
      <c r="J61" s="331"/>
      <c r="K61" s="331"/>
      <c r="L61" s="341">
        <f>J61*L58</f>
        <v>0</v>
      </c>
      <c r="M61" s="334"/>
      <c r="N61" s="342">
        <f t="shared" si="73"/>
        <v>0</v>
      </c>
      <c r="O61" s="343" t="str">
        <f t="shared" si="74"/>
        <v/>
      </c>
      <c r="P61" s="317"/>
      <c r="Q61" s="331"/>
      <c r="R61" s="331"/>
      <c r="S61" s="341">
        <f>Q61*S58</f>
        <v>0</v>
      </c>
      <c r="T61" s="334"/>
      <c r="U61" s="342">
        <f t="shared" si="75"/>
        <v>0</v>
      </c>
      <c r="V61" s="343" t="str">
        <f t="shared" si="76"/>
        <v/>
      </c>
      <c r="W61" s="317"/>
      <c r="X61" s="331"/>
      <c r="Y61" s="331"/>
      <c r="Z61" s="341">
        <f>X61*Z58</f>
        <v>0</v>
      </c>
      <c r="AA61" s="334"/>
      <c r="AB61" s="342">
        <f t="shared" si="77"/>
        <v>0</v>
      </c>
      <c r="AC61" s="343" t="str">
        <f t="shared" si="78"/>
        <v/>
      </c>
      <c r="AD61" s="317"/>
      <c r="AE61" s="331"/>
      <c r="AF61" s="331"/>
      <c r="AG61" s="341">
        <f>AE61*AG58</f>
        <v>0</v>
      </c>
      <c r="AH61" s="334"/>
      <c r="AI61" s="342">
        <f t="shared" si="79"/>
        <v>0</v>
      </c>
      <c r="AJ61" s="343" t="str">
        <f t="shared" si="80"/>
        <v/>
      </c>
      <c r="AK61" s="317"/>
      <c r="AL61" s="331"/>
      <c r="AM61" s="331"/>
      <c r="AN61" s="341">
        <f>AL61*AN58</f>
        <v>0</v>
      </c>
      <c r="AO61" s="334"/>
      <c r="AP61" s="342">
        <f t="shared" si="81"/>
        <v>0</v>
      </c>
      <c r="AQ61" s="343" t="str">
        <f t="shared" si="82"/>
        <v/>
      </c>
      <c r="AR61" s="344"/>
    </row>
    <row r="62" spans="1:44" ht="13.5" customHeight="1" x14ac:dyDescent="0.2">
      <c r="A62" s="317"/>
      <c r="B62" s="473" t="s">
        <v>259</v>
      </c>
      <c r="C62" s="439"/>
      <c r="D62" s="440"/>
      <c r="E62" s="345"/>
      <c r="F62" s="346"/>
      <c r="G62" s="347"/>
      <c r="H62" s="348">
        <f>H60-H61</f>
        <v>11135.167352</v>
      </c>
      <c r="I62" s="349"/>
      <c r="J62" s="349"/>
      <c r="K62" s="349"/>
      <c r="L62" s="350">
        <f>L60-L61</f>
        <v>11064.435228000002</v>
      </c>
      <c r="M62" s="351"/>
      <c r="N62" s="352">
        <f t="shared" si="73"/>
        <v>-70.732123999998294</v>
      </c>
      <c r="O62" s="353">
        <f t="shared" si="74"/>
        <v>-6.3521383885886563E-3</v>
      </c>
      <c r="P62" s="317"/>
      <c r="Q62" s="349"/>
      <c r="R62" s="349"/>
      <c r="S62" s="350">
        <f>S60-S61</f>
        <v>11557.623728000004</v>
      </c>
      <c r="T62" s="351"/>
      <c r="U62" s="352">
        <f t="shared" si="75"/>
        <v>493.18850000000202</v>
      </c>
      <c r="V62" s="353">
        <f t="shared" si="76"/>
        <v>4.4574213670836443E-2</v>
      </c>
      <c r="W62" s="317"/>
      <c r="X62" s="349"/>
      <c r="Y62" s="349"/>
      <c r="Z62" s="350">
        <f>Z60-Z61</f>
        <v>11959.333078</v>
      </c>
      <c r="AA62" s="351"/>
      <c r="AB62" s="352">
        <f t="shared" si="77"/>
        <v>401.70934999999554</v>
      </c>
      <c r="AC62" s="353">
        <f t="shared" si="78"/>
        <v>3.4757088433913702E-2</v>
      </c>
      <c r="AD62" s="317"/>
      <c r="AE62" s="349"/>
      <c r="AF62" s="349"/>
      <c r="AG62" s="350">
        <f>AG60-AG61</f>
        <v>12303.124278000003</v>
      </c>
      <c r="AH62" s="351"/>
      <c r="AI62" s="352">
        <f t="shared" si="79"/>
        <v>343.7912000000033</v>
      </c>
      <c r="AJ62" s="353">
        <f t="shared" si="80"/>
        <v>2.8746686605161154E-2</v>
      </c>
      <c r="AK62" s="317"/>
      <c r="AL62" s="349"/>
      <c r="AM62" s="349"/>
      <c r="AN62" s="350">
        <f>AN60-AN61</f>
        <v>12649.305427999998</v>
      </c>
      <c r="AO62" s="351"/>
      <c r="AP62" s="352">
        <f t="shared" si="81"/>
        <v>346.18114999999489</v>
      </c>
      <c r="AQ62" s="353">
        <f t="shared" si="82"/>
        <v>2.8137661798558221E-2</v>
      </c>
      <c r="AR62" s="354"/>
    </row>
    <row r="63" spans="1:44" ht="8.25" customHeight="1" x14ac:dyDescent="0.2">
      <c r="A63" s="37"/>
      <c r="B63" s="238"/>
      <c r="C63" s="239"/>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row>
    <row r="64" spans="1:44" ht="12.75" customHeight="1" x14ac:dyDescent="0.2">
      <c r="A64" s="37"/>
      <c r="B64" s="37"/>
      <c r="C64" s="3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row>
    <row r="65" spans="1:44" ht="12.75" customHeight="1" x14ac:dyDescent="0.2">
      <c r="A65" s="37"/>
      <c r="B65" s="125" t="s">
        <v>260</v>
      </c>
      <c r="C65" s="3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row>
    <row r="66" spans="1:44" ht="12.7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5.75" customHeight="1" x14ac:dyDescent="0.2">
      <c r="A67" s="283" t="s">
        <v>329</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3.5"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8.25" customHeight="1" x14ac:dyDescent="0.2">
      <c r="A69" s="37" t="s">
        <v>262</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75" customHeight="1" x14ac:dyDescent="0.2">
      <c r="A70" s="37" t="s">
        <v>263</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75"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75" customHeight="1" x14ac:dyDescent="0.2">
      <c r="A72" s="37" t="s">
        <v>264</v>
      </c>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75" customHeight="1" x14ac:dyDescent="0.2">
      <c r="A73" s="37" t="s">
        <v>265</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75"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75" customHeight="1" x14ac:dyDescent="0.2">
      <c r="A75" s="37" t="s">
        <v>266</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75" customHeight="1" x14ac:dyDescent="0.2">
      <c r="A76" s="37" t="s">
        <v>267</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75" customHeight="1" x14ac:dyDescent="0.2">
      <c r="A77" s="37" t="s">
        <v>268</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75" customHeight="1" x14ac:dyDescent="0.2">
      <c r="A78" s="37" t="s">
        <v>269</v>
      </c>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75" customHeight="1" x14ac:dyDescent="0.2">
      <c r="A79" s="37" t="s">
        <v>270</v>
      </c>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75" customHeight="1" x14ac:dyDescent="0.2">
      <c r="A81" s="284"/>
      <c r="B81" s="37" t="s">
        <v>271</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75" customHeight="1" x14ac:dyDescent="0.2">
      <c r="A83" s="37"/>
      <c r="B83" s="37" t="s">
        <v>272</v>
      </c>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75"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75"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75"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75"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75"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75"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75"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75"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75"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75"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75"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75"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75"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75"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75"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75"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75"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75"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75"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75"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75"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75"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75"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75"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75"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75"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75"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75"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75"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75"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75"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75"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75"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75"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75"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75"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75"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75"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75"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75"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75" customHeight="1" x14ac:dyDescent="0.2">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75" customHeight="1" x14ac:dyDescent="0.2">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C00-000000000000}">
      <formula1>"TOU,non-TOU"</formula1>
    </dataValidation>
    <dataValidation type="list" allowBlank="1" showErrorMessage="1" sqref="E15:E28 E30:E38 E40:E41 E43:E51 E57 E63" xr:uid="{00000000-0002-0000-1C00-000001000000}">
      <formula1>#REF!</formula1>
    </dataValidation>
    <dataValidation type="list" allowBlank="1" showInputMessage="1" showErrorMessage="1" prompt="Select Charge Unit - monthly, per kWh, per kW" sqref="D15:D28 D30:D38 D40:D41 D43:D51 D57 D63" xr:uid="{00000000-0002-0000-1C00-000002000000}">
      <formula1>"Monthly,per kWh,per kW"</formula1>
    </dataValidation>
  </dataValidations>
  <pageMargins left="0.74803149606299213" right="0.74803149606299213" top="0.98425196850393704" bottom="0.98425196850393704"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U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3.42578125" customWidth="1"/>
    <col min="4" max="4" width="11.42578125" customWidth="1"/>
    <col min="5" max="5" width="1.42578125" customWidth="1"/>
    <col min="6" max="6" width="9.42578125" customWidth="1"/>
    <col min="7" max="7" width="8.7109375" customWidth="1"/>
    <col min="8" max="8" width="11.28515625" customWidth="1"/>
    <col min="9" max="9" width="1.42578125" customWidth="1"/>
    <col min="10" max="11" width="8.7109375" customWidth="1"/>
    <col min="12" max="12" width="11.28515625" customWidth="1"/>
    <col min="13" max="13" width="1.42578125" customWidth="1"/>
    <col min="14" max="14" width="10.28515625" customWidth="1"/>
    <col min="15" max="15" width="10" customWidth="1"/>
    <col min="16" max="16" width="1.7109375" customWidth="1"/>
    <col min="17" max="18" width="8.7109375" customWidth="1"/>
    <col min="19" max="19" width="11.28515625" customWidth="1"/>
    <col min="20" max="20" width="0.42578125" customWidth="1"/>
    <col min="21" max="21" width="10.28515625" customWidth="1"/>
    <col min="22" max="22" width="10" customWidth="1"/>
    <col min="23" max="23" width="0.42578125" customWidth="1"/>
    <col min="24" max="25" width="8.7109375" customWidth="1"/>
    <col min="26" max="26" width="11.28515625" customWidth="1"/>
    <col min="27" max="27" width="0.42578125" customWidth="1"/>
    <col min="28" max="28" width="9.42578125" customWidth="1"/>
    <col min="29" max="29" width="10" customWidth="1"/>
    <col min="30" max="30" width="2.140625" customWidth="1"/>
    <col min="31" max="31" width="9.7109375" customWidth="1"/>
    <col min="32" max="32" width="8.7109375" customWidth="1"/>
    <col min="33" max="33" width="11.28515625" customWidth="1"/>
    <col min="34" max="34" width="0.42578125" customWidth="1"/>
    <col min="35" max="35" width="9.42578125" customWidth="1"/>
    <col min="36" max="36" width="10" customWidth="1"/>
    <col min="37" max="37" width="0.7109375" customWidth="1"/>
    <col min="38" max="38" width="9.7109375" customWidth="1"/>
    <col min="39" max="39" width="8.7109375" customWidth="1"/>
    <col min="40" max="40" width="11.28515625" customWidth="1"/>
    <col min="41" max="41" width="1.28515625" customWidth="1"/>
    <col min="42" max="42" width="9.42578125" customWidth="1"/>
    <col min="43" max="43" width="10" customWidth="1"/>
    <col min="44" max="44" width="1.28515625" customWidth="1"/>
    <col min="45" max="47" width="12.42578125" customWidth="1"/>
  </cols>
  <sheetData>
    <row r="1" spans="1:47" ht="12" customHeight="1" x14ac:dyDescent="0.2">
      <c r="A1" s="37"/>
      <c r="B1" s="37"/>
      <c r="C1" s="37"/>
      <c r="D1" s="37"/>
      <c r="E1" s="37"/>
      <c r="F1" s="37"/>
      <c r="G1" s="37"/>
      <c r="H1" s="37"/>
      <c r="I1" s="37"/>
      <c r="J1" s="37"/>
      <c r="K1" s="37"/>
      <c r="L1" s="3"/>
      <c r="M1" s="3"/>
      <c r="N1" s="3"/>
      <c r="O1" s="3"/>
      <c r="P1" s="3"/>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
      <c r="AT1" s="3"/>
      <c r="AU1" s="3"/>
    </row>
    <row r="2" spans="1:47" ht="12" customHeight="1" x14ac:dyDescent="0.25">
      <c r="A2" s="37"/>
      <c r="B2" s="37"/>
      <c r="C2" s="183"/>
      <c r="D2" s="183"/>
      <c r="E2" s="183"/>
      <c r="F2" s="183" t="s">
        <v>229</v>
      </c>
      <c r="G2" s="183"/>
      <c r="H2" s="183"/>
      <c r="I2" s="183"/>
      <c r="J2" s="183"/>
      <c r="K2" s="183"/>
      <c r="L2" s="183"/>
      <c r="M2" s="183"/>
      <c r="N2" s="183"/>
      <c r="O2" s="183"/>
      <c r="P2" s="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
      <c r="AT2" s="3"/>
      <c r="AU2" s="3"/>
    </row>
    <row r="3" spans="1:47" ht="12" customHeight="1" x14ac:dyDescent="0.25">
      <c r="A3" s="37"/>
      <c r="B3" s="37"/>
      <c r="C3" s="183"/>
      <c r="D3" s="183"/>
      <c r="E3" s="183"/>
      <c r="F3" s="183" t="s">
        <v>231</v>
      </c>
      <c r="G3" s="183"/>
      <c r="H3" s="183"/>
      <c r="I3" s="183"/>
      <c r="J3" s="183"/>
      <c r="K3" s="183"/>
      <c r="L3" s="183"/>
      <c r="M3" s="183"/>
      <c r="N3" s="183"/>
      <c r="O3" s="183"/>
      <c r="P3" s="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
      <c r="AT3" s="3"/>
      <c r="AU3" s="3"/>
    </row>
    <row r="4" spans="1:47" ht="12" customHeight="1" x14ac:dyDescent="0.2">
      <c r="A4" s="37"/>
      <c r="B4" s="37"/>
      <c r="C4" s="37"/>
      <c r="D4" s="37"/>
      <c r="E4" s="37"/>
      <c r="F4" s="37"/>
      <c r="G4" s="37"/>
      <c r="H4" s="37"/>
      <c r="I4" s="37"/>
      <c r="J4" s="37"/>
      <c r="K4" s="37"/>
      <c r="L4" s="3"/>
      <c r="M4" s="3"/>
      <c r="N4" s="3"/>
      <c r="O4" s="3"/>
      <c r="P4" s="3"/>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
      <c r="AT4" s="3"/>
      <c r="AU4" s="3"/>
    </row>
    <row r="5" spans="1:47" ht="12" customHeight="1" x14ac:dyDescent="0.2">
      <c r="A5" s="37"/>
      <c r="B5" s="37"/>
      <c r="C5" s="37"/>
      <c r="D5" s="37"/>
      <c r="E5" s="37"/>
      <c r="F5" s="37"/>
      <c r="G5" s="37"/>
      <c r="H5" s="37"/>
      <c r="I5" s="37"/>
      <c r="J5" s="37"/>
      <c r="K5" s="37"/>
      <c r="L5" s="3"/>
      <c r="M5" s="3"/>
      <c r="N5" s="3"/>
      <c r="O5" s="3"/>
      <c r="P5" s="3"/>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
      <c r="AT5" s="3"/>
      <c r="AU5" s="3"/>
    </row>
    <row r="6" spans="1:47" ht="12" customHeight="1" x14ac:dyDescent="0.2">
      <c r="A6" s="37"/>
      <c r="B6" s="138" t="s">
        <v>232</v>
      </c>
      <c r="C6" s="37"/>
      <c r="D6" s="309" t="s">
        <v>159</v>
      </c>
      <c r="E6" s="310"/>
      <c r="F6" s="310"/>
      <c r="G6" s="310"/>
      <c r="H6" s="310"/>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c r="AU6" s="3"/>
    </row>
    <row r="7" spans="1:47"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
      <c r="AT7" s="3"/>
      <c r="AU7" s="3"/>
    </row>
    <row r="8" spans="1:47" ht="12" customHeight="1" x14ac:dyDescent="0.25">
      <c r="A8" s="37"/>
      <c r="B8" s="138" t="s">
        <v>233</v>
      </c>
      <c r="C8" s="3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
      <c r="AT8" s="3"/>
      <c r="AU8" s="3"/>
    </row>
    <row r="9" spans="1:47" ht="12" customHeight="1" x14ac:dyDescent="0.25">
      <c r="A9" s="37"/>
      <c r="B9" s="187"/>
      <c r="C9" s="37"/>
      <c r="D9" s="125" t="s">
        <v>235</v>
      </c>
      <c r="E9" s="125"/>
      <c r="F9" s="190">
        <v>255500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
      <c r="AT9" s="3"/>
      <c r="AU9" s="3"/>
    </row>
    <row r="10" spans="1:47" ht="12" customHeight="1" x14ac:dyDescent="0.2">
      <c r="A10" s="37"/>
      <c r="B10" s="37"/>
      <c r="C10" s="37"/>
      <c r="D10" s="37"/>
      <c r="E10" s="37"/>
      <c r="F10" s="190">
        <v>1000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
      <c r="AT10" s="3"/>
      <c r="AU10" s="3"/>
    </row>
    <row r="11" spans="1:47" ht="12" customHeight="1" x14ac:dyDescent="0.2">
      <c r="A11" s="37"/>
      <c r="B11" s="37"/>
      <c r="C11" s="37"/>
      <c r="D11" s="3"/>
      <c r="E11" s="3"/>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c r="AS11" s="3"/>
      <c r="AT11" s="3"/>
      <c r="AU11" s="3"/>
    </row>
    <row r="12" spans="1:47" ht="12" customHeight="1" x14ac:dyDescent="0.2">
      <c r="A12" s="37"/>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c r="AS12" s="3"/>
      <c r="AT12" s="3"/>
      <c r="AU12" s="3"/>
    </row>
    <row r="13" spans="1:47" ht="12" customHeight="1" x14ac:dyDescent="0.2">
      <c r="A13" s="37"/>
      <c r="B13" s="37"/>
      <c r="C13" s="37"/>
      <c r="D13" s="483" t="s">
        <v>237</v>
      </c>
      <c r="E13" s="128"/>
      <c r="F13" s="193" t="s">
        <v>238</v>
      </c>
      <c r="G13" s="193" t="s">
        <v>239</v>
      </c>
      <c r="H13" s="195" t="s">
        <v>240</v>
      </c>
      <c r="I13" s="37"/>
      <c r="J13" s="193" t="s">
        <v>238</v>
      </c>
      <c r="K13" s="194" t="s">
        <v>239</v>
      </c>
      <c r="L13" s="195" t="s">
        <v>240</v>
      </c>
      <c r="M13" s="37"/>
      <c r="N13" s="481" t="s">
        <v>241</v>
      </c>
      <c r="O13" s="482" t="s">
        <v>242</v>
      </c>
      <c r="P13" s="37"/>
      <c r="Q13" s="193" t="s">
        <v>238</v>
      </c>
      <c r="R13" s="194" t="s">
        <v>239</v>
      </c>
      <c r="S13" s="195" t="s">
        <v>240</v>
      </c>
      <c r="T13" s="37"/>
      <c r="U13" s="481" t="s">
        <v>241</v>
      </c>
      <c r="V13" s="482" t="s">
        <v>242</v>
      </c>
      <c r="W13" s="37"/>
      <c r="X13" s="193" t="s">
        <v>238</v>
      </c>
      <c r="Y13" s="194" t="s">
        <v>239</v>
      </c>
      <c r="Z13" s="195" t="s">
        <v>240</v>
      </c>
      <c r="AA13" s="37"/>
      <c r="AB13" s="481" t="s">
        <v>241</v>
      </c>
      <c r="AC13" s="482" t="s">
        <v>242</v>
      </c>
      <c r="AD13" s="37"/>
      <c r="AE13" s="193" t="s">
        <v>238</v>
      </c>
      <c r="AF13" s="194" t="s">
        <v>239</v>
      </c>
      <c r="AG13" s="195" t="s">
        <v>240</v>
      </c>
      <c r="AH13" s="37"/>
      <c r="AI13" s="481" t="s">
        <v>241</v>
      </c>
      <c r="AJ13" s="482" t="s">
        <v>242</v>
      </c>
      <c r="AK13" s="37"/>
      <c r="AL13" s="193" t="s">
        <v>238</v>
      </c>
      <c r="AM13" s="194" t="s">
        <v>239</v>
      </c>
      <c r="AN13" s="195" t="s">
        <v>240</v>
      </c>
      <c r="AO13" s="37"/>
      <c r="AP13" s="481" t="s">
        <v>241</v>
      </c>
      <c r="AQ13" s="482" t="s">
        <v>242</v>
      </c>
      <c r="AR13" s="128"/>
      <c r="AS13" s="3"/>
      <c r="AT13" s="3"/>
      <c r="AU13" s="3"/>
    </row>
    <row r="14" spans="1:47" ht="12" customHeight="1" x14ac:dyDescent="0.2">
      <c r="A14" s="37"/>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28"/>
      <c r="AS14" s="3"/>
      <c r="AT14" s="3"/>
      <c r="AU14" s="3"/>
    </row>
    <row r="15" spans="1:47" ht="12" customHeight="1" x14ac:dyDescent="0.2">
      <c r="A15" s="37"/>
      <c r="B15" s="139" t="s">
        <v>156</v>
      </c>
      <c r="C15" s="199" t="str">
        <f t="shared" ref="C15:C28" si="0">D$6&amp;"."&amp;B15</f>
        <v>General Service 50 to 1,499 KW.Monthly Service Charge</v>
      </c>
      <c r="D15" s="200" t="s">
        <v>244</v>
      </c>
      <c r="E15" s="139"/>
      <c r="F15" s="201">
        <f>VLOOKUP($C15,'Proposed Rates'!$B:$J,F$11,FALSE)</f>
        <v>200</v>
      </c>
      <c r="G15" s="219">
        <f t="shared" ref="G15:G28" si="1">IF($D15="Monthly",1,IF($D15="per KW",$F$10,IF($D15="per kWh",$F$9,0)))</f>
        <v>1</v>
      </c>
      <c r="H15" s="204">
        <f t="shared" ref="H15:H28" si="2">G15*F15</f>
        <v>200</v>
      </c>
      <c r="I15" s="38"/>
      <c r="J15" s="201">
        <f>VLOOKUP($C15,'Proposed Rates'!$B:$J,J$11,FALSE)</f>
        <v>200</v>
      </c>
      <c r="K15" s="219">
        <f t="shared" ref="K15:K28" si="3">IF($D15="Monthly",1,IF($D15="per KW",$F$10,IF($D15="per kWh",$F$9,0)))</f>
        <v>1</v>
      </c>
      <c r="L15" s="204">
        <f t="shared" ref="L15:L28" si="4">K15*J15</f>
        <v>200</v>
      </c>
      <c r="M15" s="38"/>
      <c r="N15" s="205">
        <f t="shared" ref="N15:N46" si="5">L15-H15</f>
        <v>0</v>
      </c>
      <c r="O15" s="206">
        <f t="shared" ref="O15:O46" si="6">IF((H15)=0,"",(N15/H15))</f>
        <v>0</v>
      </c>
      <c r="P15" s="37"/>
      <c r="Q15" s="201">
        <f>VLOOKUP($C15,'Proposed Rates'!$B:$J,Q$11,FALSE)</f>
        <v>200</v>
      </c>
      <c r="R15" s="219">
        <f t="shared" ref="R15:R28" si="7">IF($D15="Monthly",1,IF($D15="per KW",$F$10,IF($D15="per kWh",$F$9,0)))</f>
        <v>1</v>
      </c>
      <c r="S15" s="204">
        <f t="shared" ref="S15:S28" si="8">R15*Q15</f>
        <v>200</v>
      </c>
      <c r="T15" s="38"/>
      <c r="U15" s="205">
        <f t="shared" ref="U15:U46" si="9">S15-L15</f>
        <v>0</v>
      </c>
      <c r="V15" s="206">
        <f t="shared" ref="V15:V46" si="10">IF((L15)=0,"",(U15/L15))</f>
        <v>0</v>
      </c>
      <c r="W15" s="37"/>
      <c r="X15" s="201">
        <f>VLOOKUP($C15,'Proposed Rates'!$B:$J,X$11,FALSE)</f>
        <v>200</v>
      </c>
      <c r="Y15" s="219">
        <f t="shared" ref="Y15:Y28" si="11">IF($D15="Monthly",1,IF($D15="per KW",$F$10,IF($D15="per kWh",$F$9,0)))</f>
        <v>1</v>
      </c>
      <c r="Z15" s="204">
        <f t="shared" ref="Z15:Z28" si="12">Y15*X15</f>
        <v>200</v>
      </c>
      <c r="AA15" s="38"/>
      <c r="AB15" s="205">
        <f t="shared" ref="AB15:AB46" si="13">Z15-S15</f>
        <v>0</v>
      </c>
      <c r="AC15" s="206">
        <f t="shared" ref="AC15:AC46" si="14">IF((S15)=0,"",(AB15/S15))</f>
        <v>0</v>
      </c>
      <c r="AD15" s="37"/>
      <c r="AE15" s="201">
        <f>VLOOKUP($C15,'Proposed Rates'!$B:$J,AE$11,FALSE)</f>
        <v>200</v>
      </c>
      <c r="AF15" s="219">
        <f t="shared" ref="AF15:AF28" si="15">IF($D15="Monthly",1,IF($D15="per KW",$F$10,IF($D15="per kWh",$F$9,0)))</f>
        <v>1</v>
      </c>
      <c r="AG15" s="204">
        <f t="shared" ref="AG15:AG28" si="16">AF15*AE15</f>
        <v>200</v>
      </c>
      <c r="AH15" s="38"/>
      <c r="AI15" s="205">
        <f t="shared" ref="AI15:AI46" si="17">AG15-Z15</f>
        <v>0</v>
      </c>
      <c r="AJ15" s="206">
        <f t="shared" ref="AJ15:AJ46" si="18">IF((Z15)=0,"",(AI15/Z15))</f>
        <v>0</v>
      </c>
      <c r="AK15" s="37"/>
      <c r="AL15" s="201">
        <f>VLOOKUP($C15,'Proposed Rates'!$B:$J,AL$11,FALSE)</f>
        <v>200</v>
      </c>
      <c r="AM15" s="219">
        <f t="shared" ref="AM15:AM28" si="19">IF($D15="Monthly",1,IF($D15="per KW",$F$10,IF($D15="per kWh",$F$9,0)))</f>
        <v>1</v>
      </c>
      <c r="AN15" s="204">
        <f t="shared" ref="AN15:AN28" si="20">AM15*AL15</f>
        <v>200</v>
      </c>
      <c r="AO15" s="38"/>
      <c r="AP15" s="205">
        <f t="shared" ref="AP15:AP46" si="21">AN15-AG15</f>
        <v>0</v>
      </c>
      <c r="AQ15" s="206">
        <f t="shared" ref="AQ15:AQ46" si="22">IF((AG15)=0,"",(AP15/AG15))</f>
        <v>0</v>
      </c>
      <c r="AR15" s="207"/>
      <c r="AS15" s="3"/>
      <c r="AT15" s="3"/>
      <c r="AU15" s="3"/>
    </row>
    <row r="16" spans="1:47" ht="12" customHeight="1" x14ac:dyDescent="0.2">
      <c r="A16" s="37"/>
      <c r="B16" s="139" t="s">
        <v>245</v>
      </c>
      <c r="C16" s="199" t="str">
        <f t="shared" si="0"/>
        <v>General Service 50 to 1,499 KW.Smart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c r="AS16" s="3"/>
      <c r="AT16" s="3"/>
      <c r="AU16" s="3"/>
    </row>
    <row r="17" spans="1:47" ht="12" customHeight="1" x14ac:dyDescent="0.2">
      <c r="A17" s="37"/>
      <c r="B17" s="208" t="str">
        <f>'Proposed Rates'!C115</f>
        <v>Rate Rider Calculation for PILs</v>
      </c>
      <c r="C17" s="199" t="str">
        <f t="shared" si="0"/>
        <v>General Service 50 to 1,499 KW.Rate Rider Calculation for PILs</v>
      </c>
      <c r="D17" s="200" t="s">
        <v>315</v>
      </c>
      <c r="E17" s="139"/>
      <c r="F17" s="201">
        <f>IFERROR(VLOOKUP($C17,'Proposed Rates'!$B:$J,F$11,FALSE),0)</f>
        <v>0</v>
      </c>
      <c r="G17" s="219">
        <f t="shared" si="1"/>
        <v>1000</v>
      </c>
      <c r="H17" s="204">
        <f t="shared" si="2"/>
        <v>0</v>
      </c>
      <c r="I17" s="38"/>
      <c r="J17" s="201">
        <f>IFERROR(VLOOKUP($C17,'Proposed Rates'!$B:$J,J$11,FALSE),0)</f>
        <v>0</v>
      </c>
      <c r="K17" s="219">
        <f t="shared" si="3"/>
        <v>1000</v>
      </c>
      <c r="L17" s="204">
        <f t="shared" si="4"/>
        <v>0</v>
      </c>
      <c r="M17" s="38"/>
      <c r="N17" s="205">
        <f t="shared" si="5"/>
        <v>0</v>
      </c>
      <c r="O17" s="206" t="str">
        <f t="shared" si="6"/>
        <v/>
      </c>
      <c r="P17" s="37"/>
      <c r="Q17" s="201">
        <f>IFERROR(VLOOKUP($C17,'Proposed Rates'!$B:$J,Q$11,FALSE),0)</f>
        <v>0</v>
      </c>
      <c r="R17" s="219">
        <f t="shared" si="7"/>
        <v>1000</v>
      </c>
      <c r="S17" s="204">
        <f t="shared" si="8"/>
        <v>0</v>
      </c>
      <c r="T17" s="38"/>
      <c r="U17" s="205">
        <f t="shared" si="9"/>
        <v>0</v>
      </c>
      <c r="V17" s="206" t="str">
        <f t="shared" si="10"/>
        <v/>
      </c>
      <c r="W17" s="37"/>
      <c r="X17" s="201">
        <f>IFERROR(VLOOKUP($C17,'Proposed Rates'!$B:$J,X$11,FALSE),0)</f>
        <v>0</v>
      </c>
      <c r="Y17" s="219">
        <f t="shared" si="11"/>
        <v>1000</v>
      </c>
      <c r="Z17" s="204">
        <f t="shared" si="12"/>
        <v>0</v>
      </c>
      <c r="AA17" s="38"/>
      <c r="AB17" s="205">
        <f t="shared" si="13"/>
        <v>0</v>
      </c>
      <c r="AC17" s="206" t="str">
        <f t="shared" si="14"/>
        <v/>
      </c>
      <c r="AD17" s="37"/>
      <c r="AE17" s="201">
        <f>IFERROR(VLOOKUP($C17,'Proposed Rates'!$B:$J,AE$11,FALSE),0)</f>
        <v>0</v>
      </c>
      <c r="AF17" s="219">
        <f t="shared" si="15"/>
        <v>1000</v>
      </c>
      <c r="AG17" s="204">
        <f t="shared" si="16"/>
        <v>0</v>
      </c>
      <c r="AH17" s="38"/>
      <c r="AI17" s="205">
        <f t="shared" si="17"/>
        <v>0</v>
      </c>
      <c r="AJ17" s="206" t="str">
        <f t="shared" si="18"/>
        <v/>
      </c>
      <c r="AK17" s="37"/>
      <c r="AL17" s="201">
        <f>IFERROR(VLOOKUP($C17,'Proposed Rates'!$B:$J,AL$11,FALSE),0)</f>
        <v>0</v>
      </c>
      <c r="AM17" s="219">
        <f t="shared" si="19"/>
        <v>1000</v>
      </c>
      <c r="AN17" s="204">
        <f t="shared" si="20"/>
        <v>0</v>
      </c>
      <c r="AO17" s="38"/>
      <c r="AP17" s="205">
        <f t="shared" si="21"/>
        <v>0</v>
      </c>
      <c r="AQ17" s="206" t="str">
        <f t="shared" si="22"/>
        <v/>
      </c>
      <c r="AR17" s="207"/>
      <c r="AS17" s="3"/>
      <c r="AT17" s="3"/>
      <c r="AU17" s="3"/>
    </row>
    <row r="18" spans="1:47" ht="12" customHeight="1" x14ac:dyDescent="0.2">
      <c r="A18" s="37"/>
      <c r="B18" s="208" t="str">
        <f>'Proposed Rates'!C128</f>
        <v>Rate Rider Calculation for Generic</v>
      </c>
      <c r="C18" s="199" t="str">
        <f t="shared" si="0"/>
        <v>General Service 50 to 1,499 KW.Rate Rider Calculation for Generic</v>
      </c>
      <c r="D18" s="200" t="s">
        <v>315</v>
      </c>
      <c r="E18" s="139"/>
      <c r="F18" s="201">
        <f>IFERROR(VLOOKUP($C18,'Proposed Rates'!$B:$J,F$11,FALSE),0)</f>
        <v>0</v>
      </c>
      <c r="G18" s="219">
        <f t="shared" si="1"/>
        <v>1000</v>
      </c>
      <c r="H18" s="204">
        <f t="shared" si="2"/>
        <v>0</v>
      </c>
      <c r="I18" s="38"/>
      <c r="J18" s="201">
        <f>IFERROR(VLOOKUP($C18,'Proposed Rates'!$B:$J,J$11,FALSE),0)</f>
        <v>0</v>
      </c>
      <c r="K18" s="219">
        <f t="shared" si="3"/>
        <v>1000</v>
      </c>
      <c r="L18" s="204">
        <f t="shared" si="4"/>
        <v>0</v>
      </c>
      <c r="M18" s="38"/>
      <c r="N18" s="205">
        <f t="shared" si="5"/>
        <v>0</v>
      </c>
      <c r="O18" s="206" t="str">
        <f t="shared" si="6"/>
        <v/>
      </c>
      <c r="P18" s="37"/>
      <c r="Q18" s="201">
        <f>IFERROR(VLOOKUP($C18,'Proposed Rates'!$B:$J,Q$11,FALSE),0)</f>
        <v>0</v>
      </c>
      <c r="R18" s="219">
        <f t="shared" si="7"/>
        <v>1000</v>
      </c>
      <c r="S18" s="204">
        <f t="shared" si="8"/>
        <v>0</v>
      </c>
      <c r="T18" s="38"/>
      <c r="U18" s="205">
        <f t="shared" si="9"/>
        <v>0</v>
      </c>
      <c r="V18" s="206" t="str">
        <f t="shared" si="10"/>
        <v/>
      </c>
      <c r="W18" s="37"/>
      <c r="X18" s="201">
        <f>IFERROR(VLOOKUP($C18,'Proposed Rates'!$B:$J,X$11,FALSE),0)</f>
        <v>0</v>
      </c>
      <c r="Y18" s="219">
        <f t="shared" si="11"/>
        <v>1000</v>
      </c>
      <c r="Z18" s="204">
        <f t="shared" si="12"/>
        <v>0</v>
      </c>
      <c r="AA18" s="38"/>
      <c r="AB18" s="205">
        <f t="shared" si="13"/>
        <v>0</v>
      </c>
      <c r="AC18" s="206" t="str">
        <f t="shared" si="14"/>
        <v/>
      </c>
      <c r="AD18" s="37"/>
      <c r="AE18" s="201">
        <f>IFERROR(VLOOKUP($C18,'Proposed Rates'!$B:$J,AE$11,FALSE),0)</f>
        <v>0</v>
      </c>
      <c r="AF18" s="219">
        <f t="shared" si="15"/>
        <v>1000</v>
      </c>
      <c r="AG18" s="204">
        <f t="shared" si="16"/>
        <v>0</v>
      </c>
      <c r="AH18" s="38"/>
      <c r="AI18" s="205">
        <f t="shared" si="17"/>
        <v>0</v>
      </c>
      <c r="AJ18" s="206" t="str">
        <f t="shared" si="18"/>
        <v/>
      </c>
      <c r="AK18" s="37"/>
      <c r="AL18" s="201">
        <f>IFERROR(VLOOKUP($C18,'Proposed Rates'!$B:$J,AL$11,FALSE),0)</f>
        <v>0</v>
      </c>
      <c r="AM18" s="219">
        <f t="shared" si="19"/>
        <v>1000</v>
      </c>
      <c r="AN18" s="204">
        <f t="shared" si="20"/>
        <v>0</v>
      </c>
      <c r="AO18" s="38"/>
      <c r="AP18" s="205">
        <f t="shared" si="21"/>
        <v>0</v>
      </c>
      <c r="AQ18" s="206" t="str">
        <f t="shared" si="22"/>
        <v/>
      </c>
      <c r="AR18" s="207"/>
      <c r="AS18" s="3"/>
      <c r="AT18" s="3"/>
      <c r="AU18" s="3"/>
    </row>
    <row r="19" spans="1:47" ht="12" customHeight="1" x14ac:dyDescent="0.2">
      <c r="A19" s="37"/>
      <c r="B19" s="139" t="s">
        <v>54</v>
      </c>
      <c r="C19" s="199" t="str">
        <f t="shared" si="0"/>
        <v>General Service 50 to 1,499 KW.Distribution Volumetric Rate</v>
      </c>
      <c r="D19" s="200" t="s">
        <v>315</v>
      </c>
      <c r="E19" s="139"/>
      <c r="F19" s="218">
        <f>IFERROR(VLOOKUP($C19,'Proposed Rates'!$B:$J,F$11,FALSE),0)</f>
        <v>6.5552999999999999</v>
      </c>
      <c r="G19" s="219">
        <f t="shared" si="1"/>
        <v>1000</v>
      </c>
      <c r="H19" s="204">
        <f t="shared" si="2"/>
        <v>6555.3</v>
      </c>
      <c r="I19" s="38"/>
      <c r="J19" s="218">
        <f>IFERROR(VLOOKUP($C19,'Proposed Rates'!$B:$J,J$11,FALSE),0)</f>
        <v>8.0853999999999999</v>
      </c>
      <c r="K19" s="219">
        <f t="shared" si="3"/>
        <v>1000</v>
      </c>
      <c r="L19" s="204">
        <f t="shared" si="4"/>
        <v>8085.4</v>
      </c>
      <c r="M19" s="38"/>
      <c r="N19" s="205">
        <f t="shared" si="5"/>
        <v>1530.0999999999995</v>
      </c>
      <c r="O19" s="206">
        <f t="shared" si="6"/>
        <v>0.23341418394276378</v>
      </c>
      <c r="P19" s="37"/>
      <c r="Q19" s="218">
        <f>IFERROR(VLOOKUP($C19,'Proposed Rates'!$B:$J,Q$11,FALSE),0)</f>
        <v>8.8107000000000006</v>
      </c>
      <c r="R19" s="219">
        <f t="shared" si="7"/>
        <v>1000</v>
      </c>
      <c r="S19" s="204">
        <f t="shared" si="8"/>
        <v>8810.7000000000007</v>
      </c>
      <c r="T19" s="38"/>
      <c r="U19" s="205">
        <f t="shared" si="9"/>
        <v>725.30000000000109</v>
      </c>
      <c r="V19" s="206">
        <f t="shared" si="10"/>
        <v>8.970490019046691E-2</v>
      </c>
      <c r="W19" s="37"/>
      <c r="X19" s="218">
        <f>IFERROR(VLOOKUP($C19,'Proposed Rates'!$B:$J,X$11,FALSE),0)</f>
        <v>9.5496999999999996</v>
      </c>
      <c r="Y19" s="219">
        <f t="shared" si="11"/>
        <v>1000</v>
      </c>
      <c r="Z19" s="204">
        <f t="shared" si="12"/>
        <v>9549.6999999999989</v>
      </c>
      <c r="AA19" s="38"/>
      <c r="AB19" s="205">
        <f t="shared" si="13"/>
        <v>738.99999999999818</v>
      </c>
      <c r="AC19" s="206">
        <f t="shared" si="14"/>
        <v>8.3875288002088155E-2</v>
      </c>
      <c r="AD19" s="37"/>
      <c r="AE19" s="218">
        <f>IFERROR(VLOOKUP($C19,'Proposed Rates'!$B:$J,AE$11,FALSE),0)</f>
        <v>10.1577</v>
      </c>
      <c r="AF19" s="219">
        <f t="shared" si="15"/>
        <v>1000</v>
      </c>
      <c r="AG19" s="204">
        <f t="shared" si="16"/>
        <v>10157.700000000001</v>
      </c>
      <c r="AH19" s="38"/>
      <c r="AI19" s="205">
        <f t="shared" si="17"/>
        <v>608.00000000000182</v>
      </c>
      <c r="AJ19" s="206">
        <f t="shared" si="18"/>
        <v>6.3666921473973195E-2</v>
      </c>
      <c r="AK19" s="37"/>
      <c r="AL19" s="218">
        <f>IFERROR(VLOOKUP($C19,'Proposed Rates'!$B:$J,AL$11,FALSE),0)</f>
        <v>10.7699</v>
      </c>
      <c r="AM19" s="219">
        <f t="shared" si="19"/>
        <v>1000</v>
      </c>
      <c r="AN19" s="204">
        <f t="shared" si="20"/>
        <v>10769.9</v>
      </c>
      <c r="AO19" s="38"/>
      <c r="AP19" s="205">
        <f t="shared" si="21"/>
        <v>612.19999999999891</v>
      </c>
      <c r="AQ19" s="206">
        <f t="shared" si="22"/>
        <v>6.0269549208974364E-2</v>
      </c>
      <c r="AR19" s="207"/>
      <c r="AS19" s="3"/>
      <c r="AT19" s="3"/>
      <c r="AU19" s="3"/>
    </row>
    <row r="20" spans="1:47" ht="12" customHeight="1" x14ac:dyDescent="0.2">
      <c r="A20" s="37"/>
      <c r="B20" s="139" t="s">
        <v>247</v>
      </c>
      <c r="C20" s="199" t="str">
        <f t="shared" si="0"/>
        <v>General Service 50 to 1,499 KW.Smart Meter Disposition Rider</v>
      </c>
      <c r="D20" s="200" t="s">
        <v>246</v>
      </c>
      <c r="E20" s="139"/>
      <c r="F20" s="201">
        <f>IFERROR(VLOOKUP($C20,'Proposed Rates'!$B:$J,F$11,FALSE),0)</f>
        <v>0</v>
      </c>
      <c r="G20" s="219">
        <f t="shared" si="1"/>
        <v>255500</v>
      </c>
      <c r="H20" s="204">
        <f t="shared" si="2"/>
        <v>0</v>
      </c>
      <c r="I20" s="38"/>
      <c r="J20" s="201">
        <f>IFERROR(VLOOKUP($C20,'Proposed Rates'!$B:$J,J$11,FALSE),0)</f>
        <v>0</v>
      </c>
      <c r="K20" s="219">
        <f t="shared" si="3"/>
        <v>255500</v>
      </c>
      <c r="L20" s="204">
        <f t="shared" si="4"/>
        <v>0</v>
      </c>
      <c r="M20" s="38"/>
      <c r="N20" s="205">
        <f t="shared" si="5"/>
        <v>0</v>
      </c>
      <c r="O20" s="206" t="str">
        <f t="shared" si="6"/>
        <v/>
      </c>
      <c r="P20" s="37"/>
      <c r="Q20" s="201">
        <f>IFERROR(VLOOKUP($C20,'Proposed Rates'!$B:$J,Q$11,FALSE),0)</f>
        <v>0</v>
      </c>
      <c r="R20" s="219">
        <f t="shared" si="7"/>
        <v>255500</v>
      </c>
      <c r="S20" s="204">
        <f t="shared" si="8"/>
        <v>0</v>
      </c>
      <c r="T20" s="38"/>
      <c r="U20" s="205">
        <f t="shared" si="9"/>
        <v>0</v>
      </c>
      <c r="V20" s="206" t="str">
        <f t="shared" si="10"/>
        <v/>
      </c>
      <c r="W20" s="37"/>
      <c r="X20" s="201">
        <f>IFERROR(VLOOKUP($C20,'Proposed Rates'!$B:$J,X$11,FALSE),0)</f>
        <v>0</v>
      </c>
      <c r="Y20" s="219">
        <f t="shared" si="11"/>
        <v>255500</v>
      </c>
      <c r="Z20" s="204">
        <f t="shared" si="12"/>
        <v>0</v>
      </c>
      <c r="AA20" s="38"/>
      <c r="AB20" s="205">
        <f t="shared" si="13"/>
        <v>0</v>
      </c>
      <c r="AC20" s="206" t="str">
        <f t="shared" si="14"/>
        <v/>
      </c>
      <c r="AD20" s="37"/>
      <c r="AE20" s="201">
        <f>IFERROR(VLOOKUP($C20,'Proposed Rates'!$B:$J,AE$11,FALSE),0)</f>
        <v>0</v>
      </c>
      <c r="AF20" s="219">
        <f t="shared" si="15"/>
        <v>255500</v>
      </c>
      <c r="AG20" s="204">
        <f t="shared" si="16"/>
        <v>0</v>
      </c>
      <c r="AH20" s="38"/>
      <c r="AI20" s="205">
        <f t="shared" si="17"/>
        <v>0</v>
      </c>
      <c r="AJ20" s="206" t="str">
        <f t="shared" si="18"/>
        <v/>
      </c>
      <c r="AK20" s="37"/>
      <c r="AL20" s="201">
        <f>IFERROR(VLOOKUP($C20,'Proposed Rates'!$B:$J,AL$11,FALSE),0)</f>
        <v>0</v>
      </c>
      <c r="AM20" s="219">
        <f t="shared" si="19"/>
        <v>255500</v>
      </c>
      <c r="AN20" s="204">
        <f t="shared" si="20"/>
        <v>0</v>
      </c>
      <c r="AO20" s="38"/>
      <c r="AP20" s="205">
        <f t="shared" si="21"/>
        <v>0</v>
      </c>
      <c r="AQ20" s="206" t="str">
        <f t="shared" si="22"/>
        <v/>
      </c>
      <c r="AR20" s="207"/>
      <c r="AS20" s="3"/>
      <c r="AT20" s="3"/>
      <c r="AU20" s="3"/>
    </row>
    <row r="21" spans="1:47" ht="12" customHeight="1" x14ac:dyDescent="0.2">
      <c r="A21" s="37"/>
      <c r="B21" s="139" t="s">
        <v>179</v>
      </c>
      <c r="C21" s="199" t="str">
        <f t="shared" si="0"/>
        <v>General Service 50 to 1,499 KW.LRAM Rate Rider</v>
      </c>
      <c r="D21" s="200" t="s">
        <v>315</v>
      </c>
      <c r="E21" s="139"/>
      <c r="F21" s="218">
        <f>'Proposed Rates'!E79+'Proposed Rates'!E92</f>
        <v>-0.2477</v>
      </c>
      <c r="G21" s="219">
        <f t="shared" si="1"/>
        <v>1000</v>
      </c>
      <c r="H21" s="204">
        <f t="shared" si="2"/>
        <v>-247.70000000000002</v>
      </c>
      <c r="I21" s="38"/>
      <c r="J21" s="218">
        <f>'Proposed Rates'!F79+'Proposed Rates'!F92</f>
        <v>0</v>
      </c>
      <c r="K21" s="219">
        <f t="shared" si="3"/>
        <v>1000</v>
      </c>
      <c r="L21" s="204">
        <f t="shared" si="4"/>
        <v>0</v>
      </c>
      <c r="M21" s="38"/>
      <c r="N21" s="205">
        <f t="shared" si="5"/>
        <v>247.70000000000002</v>
      </c>
      <c r="O21" s="206">
        <f t="shared" si="6"/>
        <v>-1</v>
      </c>
      <c r="P21" s="37"/>
      <c r="Q21" s="218">
        <f>'Proposed Rates'!G79+'Proposed Rates'!G92</f>
        <v>2.8400000000000002E-2</v>
      </c>
      <c r="R21" s="219">
        <f t="shared" si="7"/>
        <v>1000</v>
      </c>
      <c r="S21" s="204">
        <f t="shared" si="8"/>
        <v>28.400000000000002</v>
      </c>
      <c r="T21" s="38"/>
      <c r="U21" s="205">
        <f t="shared" si="9"/>
        <v>28.400000000000002</v>
      </c>
      <c r="V21" s="206" t="str">
        <f t="shared" si="10"/>
        <v/>
      </c>
      <c r="W21" s="37"/>
      <c r="X21" s="218">
        <f>IFERROR(VLOOKUP($C21,'Proposed Rates'!$B:$J,X$11,FALSE),0)</f>
        <v>0</v>
      </c>
      <c r="Y21" s="219">
        <f t="shared" si="11"/>
        <v>1000</v>
      </c>
      <c r="Z21" s="204">
        <f t="shared" si="12"/>
        <v>0</v>
      </c>
      <c r="AA21" s="38"/>
      <c r="AB21" s="205">
        <f t="shared" si="13"/>
        <v>-28.400000000000002</v>
      </c>
      <c r="AC21" s="206">
        <f t="shared" si="14"/>
        <v>-1</v>
      </c>
      <c r="AD21" s="37"/>
      <c r="AE21" s="218">
        <f>IFERROR(VLOOKUP($C21,'Proposed Rates'!$B:$J,AE$11,FALSE),0)</f>
        <v>0</v>
      </c>
      <c r="AF21" s="219">
        <f t="shared" si="15"/>
        <v>1000</v>
      </c>
      <c r="AG21" s="204">
        <f t="shared" si="16"/>
        <v>0</v>
      </c>
      <c r="AH21" s="38"/>
      <c r="AI21" s="205">
        <f t="shared" si="17"/>
        <v>0</v>
      </c>
      <c r="AJ21" s="206" t="str">
        <f t="shared" si="18"/>
        <v/>
      </c>
      <c r="AK21" s="37"/>
      <c r="AL21" s="218">
        <f>IFERROR(VLOOKUP($C21,'Proposed Rates'!$B:$J,AL$11,FALSE),0)</f>
        <v>0</v>
      </c>
      <c r="AM21" s="219">
        <f t="shared" si="19"/>
        <v>1000</v>
      </c>
      <c r="AN21" s="204">
        <f t="shared" si="20"/>
        <v>0</v>
      </c>
      <c r="AO21" s="38"/>
      <c r="AP21" s="205">
        <f t="shared" si="21"/>
        <v>0</v>
      </c>
      <c r="AQ21" s="206" t="str">
        <f t="shared" si="22"/>
        <v/>
      </c>
      <c r="AR21" s="207"/>
      <c r="AS21" s="3"/>
      <c r="AT21" s="3"/>
      <c r="AU21" s="3"/>
    </row>
    <row r="22" spans="1:47" ht="12" customHeight="1" x14ac:dyDescent="0.2">
      <c r="A22" s="37"/>
      <c r="B22" s="208" t="s">
        <v>175</v>
      </c>
      <c r="C22" s="199" t="str">
        <f t="shared" si="0"/>
        <v>General Service 50 to 1,499 KW.Deferral/Variance Account Disposition Rate Rider Group 2</v>
      </c>
      <c r="D22" s="200" t="s">
        <v>315</v>
      </c>
      <c r="E22" s="139"/>
      <c r="F22" s="201">
        <f>IFERROR(VLOOKUP($C22,'Proposed Rates'!$B:$J,F$11,FALSE),0)</f>
        <v>0</v>
      </c>
      <c r="G22" s="219">
        <f t="shared" si="1"/>
        <v>1000</v>
      </c>
      <c r="H22" s="204">
        <f t="shared" si="2"/>
        <v>0</v>
      </c>
      <c r="I22" s="38"/>
      <c r="J22" s="201">
        <f>IFERROR(VLOOKUP($C22,'Proposed Rates'!$B:$J,J$11,FALSE),0)</f>
        <v>-0.11849999999999999</v>
      </c>
      <c r="K22" s="219">
        <f t="shared" si="3"/>
        <v>1000</v>
      </c>
      <c r="L22" s="204">
        <f t="shared" si="4"/>
        <v>-118.5</v>
      </c>
      <c r="M22" s="38"/>
      <c r="N22" s="205">
        <f t="shared" si="5"/>
        <v>-118.5</v>
      </c>
      <c r="O22" s="206" t="str">
        <f t="shared" si="6"/>
        <v/>
      </c>
      <c r="P22" s="37"/>
      <c r="Q22" s="201">
        <f>IFERROR(VLOOKUP($C22,'Proposed Rates'!$B:$J,Q$11,FALSE),0)</f>
        <v>0</v>
      </c>
      <c r="R22" s="219">
        <f t="shared" si="7"/>
        <v>1000</v>
      </c>
      <c r="S22" s="204">
        <f t="shared" si="8"/>
        <v>0</v>
      </c>
      <c r="T22" s="38"/>
      <c r="U22" s="205">
        <f t="shared" si="9"/>
        <v>118.5</v>
      </c>
      <c r="V22" s="206">
        <f t="shared" si="10"/>
        <v>-1</v>
      </c>
      <c r="W22" s="37"/>
      <c r="X22" s="201">
        <f>IFERROR(VLOOKUP($C22,'Proposed Rates'!$B:$J,X$11,FALSE),0)</f>
        <v>0</v>
      </c>
      <c r="Y22" s="219">
        <f t="shared" si="11"/>
        <v>1000</v>
      </c>
      <c r="Z22" s="204">
        <f t="shared" si="12"/>
        <v>0</v>
      </c>
      <c r="AA22" s="38"/>
      <c r="AB22" s="205">
        <f t="shared" si="13"/>
        <v>0</v>
      </c>
      <c r="AC22" s="206" t="str">
        <f t="shared" si="14"/>
        <v/>
      </c>
      <c r="AD22" s="37"/>
      <c r="AE22" s="201">
        <f>IFERROR(VLOOKUP($C22,'Proposed Rates'!$B:$J,AE$11,FALSE),0)</f>
        <v>0</v>
      </c>
      <c r="AF22" s="219">
        <f t="shared" si="15"/>
        <v>1000</v>
      </c>
      <c r="AG22" s="204">
        <f t="shared" si="16"/>
        <v>0</v>
      </c>
      <c r="AH22" s="38"/>
      <c r="AI22" s="205">
        <f t="shared" si="17"/>
        <v>0</v>
      </c>
      <c r="AJ22" s="206" t="str">
        <f t="shared" si="18"/>
        <v/>
      </c>
      <c r="AK22" s="37"/>
      <c r="AL22" s="201">
        <f>IFERROR(VLOOKUP($C22,'Proposed Rates'!$B:$J,AL$11,FALSE),0)</f>
        <v>0</v>
      </c>
      <c r="AM22" s="219">
        <f t="shared" si="19"/>
        <v>1000</v>
      </c>
      <c r="AN22" s="204">
        <f t="shared" si="20"/>
        <v>0</v>
      </c>
      <c r="AO22" s="38"/>
      <c r="AP22" s="205">
        <f t="shared" si="21"/>
        <v>0</v>
      </c>
      <c r="AQ22" s="206" t="str">
        <f t="shared" si="22"/>
        <v/>
      </c>
      <c r="AR22" s="207"/>
      <c r="AS22" s="3"/>
      <c r="AT22" s="3"/>
      <c r="AU22" s="3"/>
    </row>
    <row r="23" spans="1:47" ht="12" customHeight="1" x14ac:dyDescent="0.2">
      <c r="A23" s="37"/>
      <c r="B23" s="208"/>
      <c r="C23" s="199" t="str">
        <f t="shared" si="0"/>
        <v>General Service 50 to 1,499 KW.</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c r="AS23" s="3"/>
      <c r="AT23" s="3"/>
      <c r="AU23" s="3"/>
    </row>
    <row r="24" spans="1:47" ht="12" customHeight="1" x14ac:dyDescent="0.2">
      <c r="A24" s="37"/>
      <c r="B24" s="208"/>
      <c r="C24" s="199" t="str">
        <f t="shared" si="0"/>
        <v>General Service 50 to 1,499 KW.</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c r="AS24" s="3"/>
      <c r="AT24" s="3"/>
      <c r="AU24" s="3"/>
    </row>
    <row r="25" spans="1:47" ht="12" customHeight="1" x14ac:dyDescent="0.2">
      <c r="A25" s="37"/>
      <c r="B25" s="208"/>
      <c r="C25" s="199" t="str">
        <f t="shared" si="0"/>
        <v>General Service 50 to 1,499 KW.</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c r="AS25" s="3"/>
      <c r="AT25" s="3"/>
      <c r="AU25" s="3"/>
    </row>
    <row r="26" spans="1:47" ht="12" customHeight="1" x14ac:dyDescent="0.2">
      <c r="A26" s="37"/>
      <c r="B26" s="208"/>
      <c r="C26" s="199" t="str">
        <f t="shared" si="0"/>
        <v>General Service 50 to 1,499 KW.</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c r="AS26" s="3"/>
      <c r="AT26" s="3"/>
      <c r="AU26" s="3"/>
    </row>
    <row r="27" spans="1:47" ht="12" customHeight="1" x14ac:dyDescent="0.2">
      <c r="A27" s="37"/>
      <c r="B27" s="208"/>
      <c r="C27" s="199" t="str">
        <f t="shared" si="0"/>
        <v>General Service 50 to 1,499 KW.</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c r="AS27" s="3"/>
      <c r="AT27" s="3"/>
      <c r="AU27" s="3"/>
    </row>
    <row r="28" spans="1:47" ht="12" customHeight="1" x14ac:dyDescent="0.2">
      <c r="A28" s="37"/>
      <c r="B28" s="208"/>
      <c r="C28" s="199" t="str">
        <f t="shared" si="0"/>
        <v>General Service 50 to 1,499 KW.</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c r="AS28" s="3"/>
      <c r="AT28" s="3"/>
      <c r="AU28" s="3"/>
    </row>
    <row r="29" spans="1:47" ht="12" customHeight="1" x14ac:dyDescent="0.2">
      <c r="A29" s="125"/>
      <c r="B29" s="209" t="s">
        <v>248</v>
      </c>
      <c r="C29" s="210"/>
      <c r="D29" s="210"/>
      <c r="E29" s="210"/>
      <c r="F29" s="211"/>
      <c r="G29" s="304"/>
      <c r="H29" s="213">
        <f>SUM(H15:H28)</f>
        <v>6507.6</v>
      </c>
      <c r="I29" s="214"/>
      <c r="J29" s="211"/>
      <c r="K29" s="304"/>
      <c r="L29" s="213">
        <f>SUM(L15:L28)</f>
        <v>8166.9</v>
      </c>
      <c r="M29" s="214"/>
      <c r="N29" s="215">
        <f t="shared" si="5"/>
        <v>1659.2999999999993</v>
      </c>
      <c r="O29" s="216">
        <f t="shared" si="6"/>
        <v>0.25497879402544704</v>
      </c>
      <c r="P29" s="125"/>
      <c r="Q29" s="211"/>
      <c r="R29" s="304"/>
      <c r="S29" s="213">
        <f>SUM(S15:S28)</f>
        <v>9039.1</v>
      </c>
      <c r="T29" s="214"/>
      <c r="U29" s="215">
        <f t="shared" si="9"/>
        <v>872.20000000000073</v>
      </c>
      <c r="V29" s="216">
        <f t="shared" si="10"/>
        <v>0.10679694865860985</v>
      </c>
      <c r="W29" s="125"/>
      <c r="X29" s="211"/>
      <c r="Y29" s="304"/>
      <c r="Z29" s="213">
        <f>SUM(Z15:Z28)</f>
        <v>9749.6999999999989</v>
      </c>
      <c r="AA29" s="214"/>
      <c r="AB29" s="215">
        <f t="shared" si="13"/>
        <v>710.59999999999854</v>
      </c>
      <c r="AC29" s="216">
        <f t="shared" si="14"/>
        <v>7.8614021307430879E-2</v>
      </c>
      <c r="AD29" s="125"/>
      <c r="AE29" s="211"/>
      <c r="AF29" s="304"/>
      <c r="AG29" s="213">
        <f>SUM(AG15:AG28)</f>
        <v>10357.700000000001</v>
      </c>
      <c r="AH29" s="214"/>
      <c r="AI29" s="215">
        <f t="shared" si="17"/>
        <v>608.00000000000182</v>
      </c>
      <c r="AJ29" s="216">
        <f t="shared" si="18"/>
        <v>6.2360893155687033E-2</v>
      </c>
      <c r="AK29" s="125"/>
      <c r="AL29" s="211"/>
      <c r="AM29" s="304"/>
      <c r="AN29" s="213">
        <f>SUM(AN15:AN28)</f>
        <v>10969.9</v>
      </c>
      <c r="AO29" s="214"/>
      <c r="AP29" s="215">
        <f t="shared" si="21"/>
        <v>612.19999999999891</v>
      </c>
      <c r="AQ29" s="216">
        <f t="shared" si="22"/>
        <v>5.9105786033578772E-2</v>
      </c>
      <c r="AR29" s="217"/>
      <c r="AS29" s="3"/>
      <c r="AT29" s="3"/>
      <c r="AU29" s="3"/>
    </row>
    <row r="30" spans="1:47" ht="12" customHeight="1" x14ac:dyDescent="0.2">
      <c r="A30" s="37"/>
      <c r="B30" s="208" t="s">
        <v>172</v>
      </c>
      <c r="C30" s="199" t="str">
        <f t="shared" ref="C30:C38" si="23">D$6&amp;"."&amp;B30</f>
        <v>General Service 50 to 1,499 KW.DVA Disposition Rate Rider Group 1 -2025</v>
      </c>
      <c r="D30" s="200" t="s">
        <v>315</v>
      </c>
      <c r="E30" s="139"/>
      <c r="F30" s="218">
        <f>IFERROR(VLOOKUP($C30,'Proposed Rates'!$B:$J,F$11,FALSE),0)</f>
        <v>0.35310000000000002</v>
      </c>
      <c r="G30" s="219">
        <f t="shared" ref="G30:G36" si="24">IF($D30="Monthly",1,IF($D30="per KW",$F$10,IF($D30="per kWh",$F$9,0)))</f>
        <v>1000</v>
      </c>
      <c r="H30" s="204">
        <f t="shared" ref="H30:H38" si="25">G30*F30</f>
        <v>353.1</v>
      </c>
      <c r="I30" s="38"/>
      <c r="J30" s="218">
        <f>IFERROR(VLOOKUP($C30,'Proposed Rates'!$B:$J,J$11,FALSE),0)</f>
        <v>0</v>
      </c>
      <c r="K30" s="219">
        <f t="shared" ref="K30:K36" si="26">IF($D30="Monthly",1,IF($D30="per KW",$F$10,IF($D30="per kWh",$F$9,0)))</f>
        <v>1000</v>
      </c>
      <c r="L30" s="204">
        <f t="shared" ref="L30:L38" si="27">K30*J30</f>
        <v>0</v>
      </c>
      <c r="M30" s="38"/>
      <c r="N30" s="205">
        <f t="shared" si="5"/>
        <v>-353.1</v>
      </c>
      <c r="O30" s="206">
        <f t="shared" si="6"/>
        <v>-1</v>
      </c>
      <c r="P30" s="37"/>
      <c r="Q30" s="218">
        <f>IFERROR(VLOOKUP($C30,'Proposed Rates'!$B:$J,Q$11,FALSE),0)</f>
        <v>0</v>
      </c>
      <c r="R30" s="219">
        <f t="shared" ref="R30:R36" si="28">IF($D30="Monthly",1,IF($D30="per KW",$F$10,IF($D30="per kWh",$F$9,0)))</f>
        <v>1000</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1000</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1000</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1000</v>
      </c>
      <c r="AN30" s="204">
        <f t="shared" ref="AN30:AN38" si="35">AM30*AL30</f>
        <v>0</v>
      </c>
      <c r="AO30" s="38"/>
      <c r="AP30" s="205">
        <f t="shared" si="21"/>
        <v>0</v>
      </c>
      <c r="AQ30" s="206" t="str">
        <f t="shared" si="22"/>
        <v/>
      </c>
      <c r="AR30" s="207"/>
      <c r="AS30" s="3"/>
      <c r="AT30" s="3"/>
      <c r="AU30" s="3"/>
    </row>
    <row r="31" spans="1:47" ht="12" customHeight="1" x14ac:dyDescent="0.2">
      <c r="A31" s="37"/>
      <c r="B31" s="208" t="s">
        <v>174</v>
      </c>
      <c r="C31" s="199" t="str">
        <f t="shared" si="23"/>
        <v>General Service 50 to 1,499 KW.DVA Disposition Rate Rider Group 1 - 2024</v>
      </c>
      <c r="D31" s="200" t="s">
        <v>315</v>
      </c>
      <c r="E31" s="139"/>
      <c r="F31" s="218">
        <f>IFERROR(VLOOKUP($C31,'Proposed Rates'!$B:$J,F$11,FALSE),0)</f>
        <v>0</v>
      </c>
      <c r="G31" s="219">
        <f t="shared" si="24"/>
        <v>1000</v>
      </c>
      <c r="H31" s="204">
        <f t="shared" si="25"/>
        <v>0</v>
      </c>
      <c r="I31" s="38"/>
      <c r="J31" s="218">
        <f>IFERROR(VLOOKUP($C31,'Proposed Rates'!$B:$J,J$11,FALSE),0)</f>
        <v>0</v>
      </c>
      <c r="K31" s="219">
        <f t="shared" si="26"/>
        <v>1000</v>
      </c>
      <c r="L31" s="204">
        <f t="shared" si="27"/>
        <v>0</v>
      </c>
      <c r="M31" s="38"/>
      <c r="N31" s="205">
        <f t="shared" si="5"/>
        <v>0</v>
      </c>
      <c r="O31" s="206" t="str">
        <f t="shared" si="6"/>
        <v/>
      </c>
      <c r="P31" s="37"/>
      <c r="Q31" s="218">
        <f>IFERROR(VLOOKUP($C31,'Proposed Rates'!$B:$J,Q$11,FALSE),0)</f>
        <v>0</v>
      </c>
      <c r="R31" s="219">
        <f t="shared" si="28"/>
        <v>1000</v>
      </c>
      <c r="S31" s="204">
        <f t="shared" si="29"/>
        <v>0</v>
      </c>
      <c r="T31" s="38"/>
      <c r="U31" s="205">
        <f t="shared" si="9"/>
        <v>0</v>
      </c>
      <c r="V31" s="206" t="str">
        <f t="shared" si="10"/>
        <v/>
      </c>
      <c r="W31" s="37"/>
      <c r="X31" s="218">
        <f>IFERROR(VLOOKUP($C31,'Proposed Rates'!$B:$J,X$11,FALSE),0)</f>
        <v>0</v>
      </c>
      <c r="Y31" s="219">
        <f t="shared" si="30"/>
        <v>1000</v>
      </c>
      <c r="Z31" s="204">
        <f t="shared" si="31"/>
        <v>0</v>
      </c>
      <c r="AA31" s="38"/>
      <c r="AB31" s="205">
        <f t="shared" si="13"/>
        <v>0</v>
      </c>
      <c r="AC31" s="206" t="str">
        <f t="shared" si="14"/>
        <v/>
      </c>
      <c r="AD31" s="37"/>
      <c r="AE31" s="218">
        <f>IFERROR(VLOOKUP($C31,'Proposed Rates'!$B:$J,AE$11,FALSE),0)</f>
        <v>0</v>
      </c>
      <c r="AF31" s="219">
        <f t="shared" si="32"/>
        <v>1000</v>
      </c>
      <c r="AG31" s="204">
        <f t="shared" si="33"/>
        <v>0</v>
      </c>
      <c r="AH31" s="38"/>
      <c r="AI31" s="205">
        <f t="shared" si="17"/>
        <v>0</v>
      </c>
      <c r="AJ31" s="206" t="str">
        <f t="shared" si="18"/>
        <v/>
      </c>
      <c r="AK31" s="37"/>
      <c r="AL31" s="218">
        <f>IFERROR(VLOOKUP($C31,'Proposed Rates'!$B:$J,AL$11,FALSE),0)</f>
        <v>0</v>
      </c>
      <c r="AM31" s="219">
        <f t="shared" si="34"/>
        <v>1000</v>
      </c>
      <c r="AN31" s="204">
        <f t="shared" si="35"/>
        <v>0</v>
      </c>
      <c r="AO31" s="38"/>
      <c r="AP31" s="205">
        <f t="shared" si="21"/>
        <v>0</v>
      </c>
      <c r="AQ31" s="206" t="str">
        <f t="shared" si="22"/>
        <v/>
      </c>
      <c r="AR31" s="207"/>
      <c r="AS31" s="3"/>
      <c r="AT31" s="3"/>
      <c r="AU31" s="3"/>
    </row>
    <row r="32" spans="1:47" ht="12" customHeight="1" x14ac:dyDescent="0.2">
      <c r="A32" s="37"/>
      <c r="B32" s="208" t="s">
        <v>182</v>
      </c>
      <c r="C32" s="199" t="str">
        <f t="shared" si="23"/>
        <v>General Service 50 to 1,499 KW.CBR Class B Rate Riders</v>
      </c>
      <c r="D32" s="200" t="s">
        <v>246</v>
      </c>
      <c r="E32" s="139"/>
      <c r="F32" s="218">
        <f>IFERROR(VLOOKUP($C32,'Proposed Rates'!$B:$J,F$11,FALSE),0)</f>
        <v>2.0000000000000001E-4</v>
      </c>
      <c r="G32" s="219">
        <f t="shared" si="24"/>
        <v>255500</v>
      </c>
      <c r="H32" s="204">
        <f t="shared" si="25"/>
        <v>51.1</v>
      </c>
      <c r="I32" s="289"/>
      <c r="J32" s="218">
        <f>IFERROR(VLOOKUP($C32,'Proposed Rates'!$B:$J,J$11,FALSE),0)</f>
        <v>0</v>
      </c>
      <c r="K32" s="219">
        <f t="shared" si="26"/>
        <v>255500</v>
      </c>
      <c r="L32" s="204">
        <f t="shared" si="27"/>
        <v>0</v>
      </c>
      <c r="M32" s="221"/>
      <c r="N32" s="205">
        <f t="shared" si="5"/>
        <v>-51.1</v>
      </c>
      <c r="O32" s="206">
        <f t="shared" si="6"/>
        <v>-1</v>
      </c>
      <c r="P32" s="37"/>
      <c r="Q32" s="218">
        <f>IFERROR(VLOOKUP($C32,'Proposed Rates'!$B:$J,Q$11,FALSE),0)</f>
        <v>0</v>
      </c>
      <c r="R32" s="219">
        <f t="shared" si="28"/>
        <v>255500</v>
      </c>
      <c r="S32" s="204">
        <f t="shared" si="29"/>
        <v>0</v>
      </c>
      <c r="T32" s="221"/>
      <c r="U32" s="205">
        <f t="shared" si="9"/>
        <v>0</v>
      </c>
      <c r="V32" s="206" t="str">
        <f t="shared" si="10"/>
        <v/>
      </c>
      <c r="W32" s="37"/>
      <c r="X32" s="218">
        <f>IFERROR(VLOOKUP($C32,'Proposed Rates'!$B:$J,X$11,FALSE),0)</f>
        <v>0</v>
      </c>
      <c r="Y32" s="219">
        <f t="shared" si="30"/>
        <v>255500</v>
      </c>
      <c r="Z32" s="204">
        <f t="shared" si="31"/>
        <v>0</v>
      </c>
      <c r="AA32" s="38"/>
      <c r="AB32" s="205">
        <f t="shared" si="13"/>
        <v>0</v>
      </c>
      <c r="AC32" s="206" t="str">
        <f t="shared" si="14"/>
        <v/>
      </c>
      <c r="AD32" s="37"/>
      <c r="AE32" s="218">
        <f>IFERROR(VLOOKUP($C32,'Proposed Rates'!$B:$J,AE$11,FALSE),0)</f>
        <v>0</v>
      </c>
      <c r="AF32" s="219">
        <f t="shared" si="32"/>
        <v>255500</v>
      </c>
      <c r="AG32" s="204">
        <f t="shared" si="33"/>
        <v>0</v>
      </c>
      <c r="AH32" s="38"/>
      <c r="AI32" s="205">
        <f t="shared" si="17"/>
        <v>0</v>
      </c>
      <c r="AJ32" s="206" t="str">
        <f t="shared" si="18"/>
        <v/>
      </c>
      <c r="AK32" s="37"/>
      <c r="AL32" s="218">
        <f>IFERROR(VLOOKUP($C32,'Proposed Rates'!$B:$J,AL$11,FALSE),0)</f>
        <v>0</v>
      </c>
      <c r="AM32" s="219">
        <f t="shared" si="34"/>
        <v>255500</v>
      </c>
      <c r="AN32" s="204">
        <f t="shared" si="35"/>
        <v>0</v>
      </c>
      <c r="AO32" s="221"/>
      <c r="AP32" s="205">
        <f t="shared" si="21"/>
        <v>0</v>
      </c>
      <c r="AQ32" s="206" t="str">
        <f t="shared" si="22"/>
        <v/>
      </c>
      <c r="AR32" s="207"/>
      <c r="AS32" s="3"/>
      <c r="AT32" s="3"/>
      <c r="AU32" s="3"/>
    </row>
    <row r="33" spans="1:47" ht="12" customHeight="1" x14ac:dyDescent="0.2">
      <c r="A33" s="37"/>
      <c r="B33" s="208" t="s">
        <v>187</v>
      </c>
      <c r="C33" s="199" t="str">
        <f t="shared" si="23"/>
        <v>General Service 50 to 1,499 KW.GA Rate Riders</v>
      </c>
      <c r="D33" s="200" t="s">
        <v>246</v>
      </c>
      <c r="E33" s="139"/>
      <c r="F33" s="218">
        <f>IFERROR(VLOOKUP($C33,'Proposed Rates'!$B:$J,F$11,FALSE),0)</f>
        <v>3.8999999999999998E-3</v>
      </c>
      <c r="G33" s="219">
        <f t="shared" si="24"/>
        <v>255500</v>
      </c>
      <c r="H33" s="204">
        <f t="shared" si="25"/>
        <v>996.44999999999993</v>
      </c>
      <c r="I33" s="289"/>
      <c r="J33" s="218">
        <f>IFERROR(VLOOKUP($C33,'Proposed Rates'!$B:$J,J$11,FALSE),0)</f>
        <v>0</v>
      </c>
      <c r="K33" s="219">
        <f t="shared" si="26"/>
        <v>255500</v>
      </c>
      <c r="L33" s="204">
        <f t="shared" si="27"/>
        <v>0</v>
      </c>
      <c r="M33" s="221"/>
      <c r="N33" s="205">
        <f t="shared" si="5"/>
        <v>-996.44999999999993</v>
      </c>
      <c r="O33" s="206">
        <f t="shared" si="6"/>
        <v>-1</v>
      </c>
      <c r="P33" s="37"/>
      <c r="Q33" s="218">
        <f>IFERROR(VLOOKUP($C33,'Proposed Rates'!$B:$J,Q$11,FALSE),0)</f>
        <v>0</v>
      </c>
      <c r="R33" s="219">
        <f t="shared" si="28"/>
        <v>255500</v>
      </c>
      <c r="S33" s="204">
        <f t="shared" si="29"/>
        <v>0</v>
      </c>
      <c r="T33" s="221"/>
      <c r="U33" s="205">
        <f t="shared" si="9"/>
        <v>0</v>
      </c>
      <c r="V33" s="206" t="str">
        <f t="shared" si="10"/>
        <v/>
      </c>
      <c r="W33" s="37"/>
      <c r="X33" s="218">
        <f>IFERROR(VLOOKUP($C33,'Proposed Rates'!$B:$J,X$11,FALSE),0)</f>
        <v>0</v>
      </c>
      <c r="Y33" s="219">
        <f t="shared" si="30"/>
        <v>255500</v>
      </c>
      <c r="Z33" s="204">
        <f t="shared" si="31"/>
        <v>0</v>
      </c>
      <c r="AA33" s="221"/>
      <c r="AB33" s="205">
        <f t="shared" si="13"/>
        <v>0</v>
      </c>
      <c r="AC33" s="206" t="str">
        <f t="shared" si="14"/>
        <v/>
      </c>
      <c r="AD33" s="37"/>
      <c r="AE33" s="218">
        <f>IFERROR(VLOOKUP($C33,'Proposed Rates'!$B:$J,AE$11,FALSE),0)</f>
        <v>0</v>
      </c>
      <c r="AF33" s="219">
        <f t="shared" si="32"/>
        <v>255500</v>
      </c>
      <c r="AG33" s="204">
        <f t="shared" si="33"/>
        <v>0</v>
      </c>
      <c r="AH33" s="221"/>
      <c r="AI33" s="205">
        <f t="shared" si="17"/>
        <v>0</v>
      </c>
      <c r="AJ33" s="206" t="str">
        <f t="shared" si="18"/>
        <v/>
      </c>
      <c r="AK33" s="37"/>
      <c r="AL33" s="218">
        <f>IFERROR(VLOOKUP($C33,'Proposed Rates'!$B:$J,AL$11,FALSE),0)</f>
        <v>0</v>
      </c>
      <c r="AM33" s="219">
        <f t="shared" si="34"/>
        <v>255500</v>
      </c>
      <c r="AN33" s="204">
        <f t="shared" si="35"/>
        <v>0</v>
      </c>
      <c r="AO33" s="221"/>
      <c r="AP33" s="205">
        <f t="shared" si="21"/>
        <v>0</v>
      </c>
      <c r="AQ33" s="206" t="str">
        <f t="shared" si="22"/>
        <v/>
      </c>
      <c r="AR33" s="207"/>
      <c r="AS33" s="3"/>
      <c r="AT33" s="3"/>
      <c r="AU33" s="3"/>
    </row>
    <row r="34" spans="1:47" ht="12" customHeight="1" x14ac:dyDescent="0.2">
      <c r="A34" s="37"/>
      <c r="B34" s="208" t="s">
        <v>190</v>
      </c>
      <c r="C34" s="199" t="str">
        <f t="shared" si="23"/>
        <v>General Service 50 to 1,499 KW.Total Deferral/Variance Account Rate RidersYr2</v>
      </c>
      <c r="D34" s="200" t="s">
        <v>315</v>
      </c>
      <c r="E34" s="139"/>
      <c r="F34" s="218">
        <f>IFERROR(VLOOKUP($C34,'Proposed Rates'!$B:$J,F$11,FALSE),0)</f>
        <v>-0.30499999999999999</v>
      </c>
      <c r="G34" s="219">
        <f t="shared" si="24"/>
        <v>1000</v>
      </c>
      <c r="H34" s="204">
        <f t="shared" si="25"/>
        <v>-305</v>
      </c>
      <c r="I34" s="289"/>
      <c r="J34" s="218">
        <f>IFERROR(VLOOKUP($C34,'Proposed Rates'!$B:$J,J$11,FALSE),0)</f>
        <v>0</v>
      </c>
      <c r="K34" s="219">
        <f t="shared" si="26"/>
        <v>1000</v>
      </c>
      <c r="L34" s="204">
        <f t="shared" si="27"/>
        <v>0</v>
      </c>
      <c r="M34" s="221"/>
      <c r="N34" s="205">
        <f t="shared" si="5"/>
        <v>305</v>
      </c>
      <c r="O34" s="206">
        <f t="shared" si="6"/>
        <v>-1</v>
      </c>
      <c r="P34" s="37"/>
      <c r="Q34" s="218">
        <f>IFERROR(VLOOKUP($C34,'Proposed Rates'!$B:$J,Q$11,FALSE),0)</f>
        <v>0</v>
      </c>
      <c r="R34" s="219">
        <f t="shared" si="28"/>
        <v>1000</v>
      </c>
      <c r="S34" s="204">
        <f t="shared" si="29"/>
        <v>0</v>
      </c>
      <c r="T34" s="221"/>
      <c r="U34" s="205">
        <f t="shared" si="9"/>
        <v>0</v>
      </c>
      <c r="V34" s="206" t="str">
        <f t="shared" si="10"/>
        <v/>
      </c>
      <c r="W34" s="37"/>
      <c r="X34" s="218">
        <f>IFERROR(VLOOKUP($C34,'Proposed Rates'!$B:$J,X$11,FALSE),0)</f>
        <v>0</v>
      </c>
      <c r="Y34" s="219">
        <f t="shared" si="30"/>
        <v>1000</v>
      </c>
      <c r="Z34" s="204">
        <f t="shared" si="31"/>
        <v>0</v>
      </c>
      <c r="AA34" s="221"/>
      <c r="AB34" s="205">
        <f t="shared" si="13"/>
        <v>0</v>
      </c>
      <c r="AC34" s="206" t="str">
        <f t="shared" si="14"/>
        <v/>
      </c>
      <c r="AD34" s="37"/>
      <c r="AE34" s="218">
        <f>IFERROR(VLOOKUP($C34,'Proposed Rates'!$B:$J,AE$11,FALSE),0)</f>
        <v>0</v>
      </c>
      <c r="AF34" s="219">
        <f t="shared" si="32"/>
        <v>1000</v>
      </c>
      <c r="AG34" s="204">
        <f t="shared" si="33"/>
        <v>0</v>
      </c>
      <c r="AH34" s="221"/>
      <c r="AI34" s="205">
        <f t="shared" si="17"/>
        <v>0</v>
      </c>
      <c r="AJ34" s="206" t="str">
        <f t="shared" si="18"/>
        <v/>
      </c>
      <c r="AK34" s="37"/>
      <c r="AL34" s="218">
        <f>IFERROR(VLOOKUP($C34,'Proposed Rates'!$B:$J,AL$11,FALSE),0)</f>
        <v>0</v>
      </c>
      <c r="AM34" s="219">
        <f t="shared" si="34"/>
        <v>1000</v>
      </c>
      <c r="AN34" s="204">
        <f t="shared" si="35"/>
        <v>0</v>
      </c>
      <c r="AO34" s="221"/>
      <c r="AP34" s="205">
        <f t="shared" si="21"/>
        <v>0</v>
      </c>
      <c r="AQ34" s="206" t="str">
        <f t="shared" si="22"/>
        <v/>
      </c>
      <c r="AR34" s="207"/>
      <c r="AS34" s="3"/>
      <c r="AT34" s="3"/>
      <c r="AU34" s="3"/>
    </row>
    <row r="35" spans="1:47" ht="12" customHeight="1" x14ac:dyDescent="0.2">
      <c r="A35" s="37"/>
      <c r="B35" s="208" t="s">
        <v>192</v>
      </c>
      <c r="C35" s="199" t="str">
        <f t="shared" si="23"/>
        <v>General Service 50 to 1,499 KW.Total Deferral/Variance Account Rate Riders</v>
      </c>
      <c r="D35" s="200" t="s">
        <v>315</v>
      </c>
      <c r="E35" s="139"/>
      <c r="F35" s="218">
        <f>IFERROR(VLOOKUP($C35,'Proposed Rates'!$B:$J,F$11,FALSE),0)</f>
        <v>0</v>
      </c>
      <c r="G35" s="219">
        <f t="shared" si="24"/>
        <v>1000</v>
      </c>
      <c r="H35" s="204">
        <f t="shared" si="25"/>
        <v>0</v>
      </c>
      <c r="I35" s="38"/>
      <c r="J35" s="218">
        <f>IFERROR(VLOOKUP($C35,'Proposed Rates'!$B:$J,J$11,FALSE),0)</f>
        <v>0</v>
      </c>
      <c r="K35" s="219">
        <f t="shared" si="26"/>
        <v>1000</v>
      </c>
      <c r="L35" s="204">
        <f t="shared" si="27"/>
        <v>0</v>
      </c>
      <c r="M35" s="38"/>
      <c r="N35" s="205">
        <f t="shared" si="5"/>
        <v>0</v>
      </c>
      <c r="O35" s="206" t="str">
        <f t="shared" si="6"/>
        <v/>
      </c>
      <c r="P35" s="37"/>
      <c r="Q35" s="218">
        <f>IFERROR(VLOOKUP($C35,'Proposed Rates'!$B:$J,Q$11,FALSE),0)</f>
        <v>0</v>
      </c>
      <c r="R35" s="219">
        <f t="shared" si="28"/>
        <v>1000</v>
      </c>
      <c r="S35" s="204">
        <f t="shared" si="29"/>
        <v>0</v>
      </c>
      <c r="T35" s="38"/>
      <c r="U35" s="205">
        <f t="shared" si="9"/>
        <v>0</v>
      </c>
      <c r="V35" s="206" t="str">
        <f t="shared" si="10"/>
        <v/>
      </c>
      <c r="W35" s="37"/>
      <c r="X35" s="218">
        <f>IFERROR(VLOOKUP($C35,'Proposed Rates'!$B:$J,X$11,FALSE),0)</f>
        <v>0</v>
      </c>
      <c r="Y35" s="219">
        <f t="shared" si="30"/>
        <v>1000</v>
      </c>
      <c r="Z35" s="204">
        <f t="shared" si="31"/>
        <v>0</v>
      </c>
      <c r="AA35" s="38"/>
      <c r="AB35" s="205">
        <f t="shared" si="13"/>
        <v>0</v>
      </c>
      <c r="AC35" s="206" t="str">
        <f t="shared" si="14"/>
        <v/>
      </c>
      <c r="AD35" s="37"/>
      <c r="AE35" s="218">
        <f>IFERROR(VLOOKUP($C35,'Proposed Rates'!$B:$J,AE$11,FALSE),0)</f>
        <v>0</v>
      </c>
      <c r="AF35" s="219">
        <f t="shared" si="32"/>
        <v>1000</v>
      </c>
      <c r="AG35" s="204">
        <f t="shared" si="33"/>
        <v>0</v>
      </c>
      <c r="AH35" s="38"/>
      <c r="AI35" s="205">
        <f t="shared" si="17"/>
        <v>0</v>
      </c>
      <c r="AJ35" s="206" t="str">
        <f t="shared" si="18"/>
        <v/>
      </c>
      <c r="AK35" s="37"/>
      <c r="AL35" s="218">
        <f>IFERROR(VLOOKUP($C35,'Proposed Rates'!$B:$J,AL$11,FALSE),0)</f>
        <v>0</v>
      </c>
      <c r="AM35" s="219">
        <f t="shared" si="34"/>
        <v>1000</v>
      </c>
      <c r="AN35" s="204">
        <f t="shared" si="35"/>
        <v>0</v>
      </c>
      <c r="AO35" s="38"/>
      <c r="AP35" s="205">
        <f t="shared" si="21"/>
        <v>0</v>
      </c>
      <c r="AQ35" s="206" t="str">
        <f t="shared" si="22"/>
        <v/>
      </c>
      <c r="AR35" s="207"/>
      <c r="AS35" s="3"/>
      <c r="AT35" s="3"/>
      <c r="AU35" s="3"/>
    </row>
    <row r="36" spans="1:47" ht="12" customHeight="1" x14ac:dyDescent="0.2">
      <c r="A36" s="37"/>
      <c r="B36" s="139" t="s">
        <v>207</v>
      </c>
      <c r="C36" s="199" t="str">
        <f t="shared" si="23"/>
        <v>General Service 50 to 1,499 KW.Low Voltage Service Charge</v>
      </c>
      <c r="D36" s="200" t="s">
        <v>315</v>
      </c>
      <c r="E36" s="139"/>
      <c r="F36" s="218">
        <f>IFERROR(VLOOKUP($C36,'Proposed Rates'!$B:$J,F$11,FALSE),0)</f>
        <v>2.0629999999999999E-2</v>
      </c>
      <c r="G36" s="219">
        <f t="shared" si="24"/>
        <v>1000</v>
      </c>
      <c r="H36" s="204">
        <f t="shared" si="25"/>
        <v>20.63</v>
      </c>
      <c r="I36" s="38"/>
      <c r="J36" s="218">
        <f>IFERROR(VLOOKUP($C36,'Proposed Rates'!$B:$J,J$11,FALSE),0)</f>
        <v>2.4559999999999998E-2</v>
      </c>
      <c r="K36" s="219">
        <f t="shared" si="26"/>
        <v>1000</v>
      </c>
      <c r="L36" s="204">
        <f t="shared" si="27"/>
        <v>24.56</v>
      </c>
      <c r="M36" s="38"/>
      <c r="N36" s="205">
        <f t="shared" si="5"/>
        <v>3.9299999999999997</v>
      </c>
      <c r="O36" s="206">
        <f t="shared" si="6"/>
        <v>0.19049927290353852</v>
      </c>
      <c r="P36" s="37"/>
      <c r="Q36" s="218">
        <f>IFERROR(VLOOKUP($C36,'Proposed Rates'!$B:$J,Q$11,FALSE),0)</f>
        <v>2.52E-2</v>
      </c>
      <c r="R36" s="219">
        <f t="shared" si="28"/>
        <v>1000</v>
      </c>
      <c r="S36" s="204">
        <f t="shared" si="29"/>
        <v>25.2</v>
      </c>
      <c r="T36" s="38"/>
      <c r="U36" s="205">
        <f t="shared" si="9"/>
        <v>0.64000000000000057</v>
      </c>
      <c r="V36" s="206">
        <f t="shared" si="10"/>
        <v>2.605863192182413E-2</v>
      </c>
      <c r="W36" s="37"/>
      <c r="X36" s="218">
        <f>IFERROR(VLOOKUP($C36,'Proposed Rates'!$B:$J,X$11,FALSE),0)</f>
        <v>2.5530000000000001E-2</v>
      </c>
      <c r="Y36" s="219">
        <f t="shared" si="30"/>
        <v>1000</v>
      </c>
      <c r="Z36" s="204">
        <f t="shared" si="31"/>
        <v>25.53</v>
      </c>
      <c r="AA36" s="38"/>
      <c r="AB36" s="205">
        <f t="shared" si="13"/>
        <v>0.33000000000000185</v>
      </c>
      <c r="AC36" s="206">
        <f t="shared" si="14"/>
        <v>1.3095238095238168E-2</v>
      </c>
      <c r="AD36" s="37"/>
      <c r="AE36" s="218">
        <f>IFERROR(VLOOKUP($C36,'Proposed Rates'!$B:$J,AE$11,FALSE),0)</f>
        <v>2.5950000000000001E-2</v>
      </c>
      <c r="AF36" s="219">
        <f t="shared" si="32"/>
        <v>1000</v>
      </c>
      <c r="AG36" s="204">
        <f t="shared" si="33"/>
        <v>25.95</v>
      </c>
      <c r="AH36" s="38"/>
      <c r="AI36" s="205">
        <f t="shared" si="17"/>
        <v>0.41999999999999815</v>
      </c>
      <c r="AJ36" s="206">
        <f t="shared" si="18"/>
        <v>1.6451233842538118E-2</v>
      </c>
      <c r="AK36" s="37"/>
      <c r="AL36" s="218">
        <f>IFERROR(VLOOKUP($C36,'Proposed Rates'!$B:$J,AL$11,FALSE),0)</f>
        <v>2.64E-2</v>
      </c>
      <c r="AM36" s="219">
        <f t="shared" si="34"/>
        <v>1000</v>
      </c>
      <c r="AN36" s="204">
        <f t="shared" si="35"/>
        <v>26.4</v>
      </c>
      <c r="AO36" s="38"/>
      <c r="AP36" s="205">
        <f t="shared" si="21"/>
        <v>0.44999999999999929</v>
      </c>
      <c r="AQ36" s="206">
        <f t="shared" si="22"/>
        <v>1.734104046242772E-2</v>
      </c>
      <c r="AR36" s="207"/>
      <c r="AS36" s="3"/>
      <c r="AT36" s="3"/>
      <c r="AU36" s="3"/>
    </row>
    <row r="37" spans="1:47" ht="12" customHeight="1" x14ac:dyDescent="0.2">
      <c r="A37" s="37"/>
      <c r="B37" s="139" t="s">
        <v>250</v>
      </c>
      <c r="C37" s="199" t="str">
        <f t="shared" si="23"/>
        <v>General Service 50 to 1,499 KW.Line Losses on Cost of Power</v>
      </c>
      <c r="D37" s="200" t="s">
        <v>246</v>
      </c>
      <c r="E37" s="139"/>
      <c r="F37" s="234"/>
      <c r="G37" s="225">
        <f>$F$9*(1+F$65)-$F$9</f>
        <v>8635.9000000000233</v>
      </c>
      <c r="H37" s="204">
        <f t="shared" si="25"/>
        <v>0</v>
      </c>
      <c r="I37" s="38"/>
      <c r="J37" s="234"/>
      <c r="K37" s="225">
        <f>$F$9*(1+J$65)-$F$9</f>
        <v>8482.5999999999767</v>
      </c>
      <c r="L37" s="204">
        <f t="shared" si="27"/>
        <v>0</v>
      </c>
      <c r="M37" s="38"/>
      <c r="N37" s="205">
        <f t="shared" si="5"/>
        <v>0</v>
      </c>
      <c r="O37" s="206" t="str">
        <f t="shared" si="6"/>
        <v/>
      </c>
      <c r="P37" s="37"/>
      <c r="Q37" s="234"/>
      <c r="R37" s="225">
        <f>$F$9*(1+Q$65)-$F$9</f>
        <v>8482.5999999999767</v>
      </c>
      <c r="S37" s="204">
        <f t="shared" si="29"/>
        <v>0</v>
      </c>
      <c r="T37" s="38"/>
      <c r="U37" s="205">
        <f t="shared" si="9"/>
        <v>0</v>
      </c>
      <c r="V37" s="206" t="str">
        <f t="shared" si="10"/>
        <v/>
      </c>
      <c r="W37" s="37"/>
      <c r="X37" s="234"/>
      <c r="Y37" s="225">
        <f>$F$9*(1+X$65)-$F$9</f>
        <v>8482.5999999999767</v>
      </c>
      <c r="Z37" s="204">
        <f t="shared" si="31"/>
        <v>0</v>
      </c>
      <c r="AA37" s="38"/>
      <c r="AB37" s="205">
        <f t="shared" si="13"/>
        <v>0</v>
      </c>
      <c r="AC37" s="206" t="str">
        <f t="shared" si="14"/>
        <v/>
      </c>
      <c r="AD37" s="37"/>
      <c r="AE37" s="234"/>
      <c r="AF37" s="225">
        <f>$F$9*(1+AE$65)-$F$9</f>
        <v>8482.5999999999767</v>
      </c>
      <c r="AG37" s="204">
        <f t="shared" si="33"/>
        <v>0</v>
      </c>
      <c r="AH37" s="38"/>
      <c r="AI37" s="205">
        <f t="shared" si="17"/>
        <v>0</v>
      </c>
      <c r="AJ37" s="206" t="str">
        <f t="shared" si="18"/>
        <v/>
      </c>
      <c r="AK37" s="37"/>
      <c r="AL37" s="234"/>
      <c r="AM37" s="225">
        <f>$F$9*(1+AL$65)-$F$9</f>
        <v>8482.5999999999767</v>
      </c>
      <c r="AN37" s="204">
        <f t="shared" si="35"/>
        <v>0</v>
      </c>
      <c r="AO37" s="38"/>
      <c r="AP37" s="205">
        <f t="shared" si="21"/>
        <v>0</v>
      </c>
      <c r="AQ37" s="206" t="str">
        <f t="shared" si="22"/>
        <v/>
      </c>
      <c r="AR37" s="207"/>
      <c r="AS37" s="3"/>
      <c r="AT37" s="3"/>
      <c r="AU37" s="3"/>
    </row>
    <row r="38" spans="1:47" ht="12" customHeight="1" x14ac:dyDescent="0.2">
      <c r="A38" s="37"/>
      <c r="B38" s="139" t="s">
        <v>209</v>
      </c>
      <c r="C38" s="199" t="str">
        <f t="shared" si="23"/>
        <v>General Service 50 to 1,499 KW.Smart Meter Entity Charge</v>
      </c>
      <c r="D38" s="200" t="s">
        <v>244</v>
      </c>
      <c r="E38" s="139"/>
      <c r="F38" s="218">
        <f>IFERROR(VLOOKUP($C38,'Proposed Rates'!$B:$J,F$11,FALSE),0)</f>
        <v>0</v>
      </c>
      <c r="G38" s="219">
        <f>IF($D38="Monthly",1,IF($D38="per KW",$F$10,IF($D38="per kWh",$F$9,0)))</f>
        <v>1</v>
      </c>
      <c r="H38" s="204">
        <f t="shared" si="25"/>
        <v>0</v>
      </c>
      <c r="I38" s="38"/>
      <c r="J38" s="218">
        <f>IFERROR(VLOOKUP($C38,'Proposed Rates'!$B:$J,J$11,FALSE),0)</f>
        <v>0</v>
      </c>
      <c r="K38" s="219">
        <f>IF($D38="Monthly",1,IF($D38="per KW",$F$10,IF($D38="per kWh",$F$9,0)))</f>
        <v>1</v>
      </c>
      <c r="L38" s="204">
        <f t="shared" si="27"/>
        <v>0</v>
      </c>
      <c r="M38" s="38"/>
      <c r="N38" s="205">
        <f t="shared" si="5"/>
        <v>0</v>
      </c>
      <c r="O38" s="206" t="str">
        <f t="shared" si="6"/>
        <v/>
      </c>
      <c r="P38" s="37"/>
      <c r="Q38" s="218">
        <f>IFERROR(VLOOKUP($C38,'Proposed Rates'!$B:$J,Q$11,FALSE),0)</f>
        <v>0</v>
      </c>
      <c r="R38" s="219">
        <f>IF($D38="Monthly",1,IF($D38="per KW",$F$10,IF($D38="per kWh",$F$9,0)))</f>
        <v>1</v>
      </c>
      <c r="S38" s="204">
        <f t="shared" si="29"/>
        <v>0</v>
      </c>
      <c r="T38" s="38"/>
      <c r="U38" s="205">
        <f t="shared" si="9"/>
        <v>0</v>
      </c>
      <c r="V38" s="206" t="str">
        <f t="shared" si="10"/>
        <v/>
      </c>
      <c r="W38" s="37"/>
      <c r="X38" s="218">
        <f>IFERROR(VLOOKUP($C38,'Proposed Rates'!$B:$J,X$11,FALSE),0)</f>
        <v>0</v>
      </c>
      <c r="Y38" s="219">
        <f>IF($D38="Monthly",1,IF($D38="per KW",$F$10,IF($D38="per kWh",$F$9,0)))</f>
        <v>1</v>
      </c>
      <c r="Z38" s="204">
        <f t="shared" si="31"/>
        <v>0</v>
      </c>
      <c r="AA38" s="38"/>
      <c r="AB38" s="205">
        <f t="shared" si="13"/>
        <v>0</v>
      </c>
      <c r="AC38" s="206" t="str">
        <f t="shared" si="14"/>
        <v/>
      </c>
      <c r="AD38" s="37"/>
      <c r="AE38" s="218">
        <f>IFERROR(VLOOKUP($C38,'Proposed Rates'!$B:$J,AE$11,FALSE),0)</f>
        <v>0</v>
      </c>
      <c r="AF38" s="219">
        <f>IF($D38="Monthly",1,IF($D38="per KW",$F$10,IF($D38="per kWh",$F$9,0)))</f>
        <v>1</v>
      </c>
      <c r="AG38" s="204">
        <f t="shared" si="33"/>
        <v>0</v>
      </c>
      <c r="AH38" s="38"/>
      <c r="AI38" s="205">
        <f t="shared" si="17"/>
        <v>0</v>
      </c>
      <c r="AJ38" s="206" t="str">
        <f t="shared" si="18"/>
        <v/>
      </c>
      <c r="AK38" s="37"/>
      <c r="AL38" s="218">
        <f>IFERROR(VLOOKUP($C38,'Proposed Rates'!$B:$J,AL$11,FALSE),0)</f>
        <v>0</v>
      </c>
      <c r="AM38" s="219">
        <f>IF($D38="Monthly",1,IF($D38="per KW",$F$10,IF($D38="per kWh",$F$9,0)))</f>
        <v>1</v>
      </c>
      <c r="AN38" s="204">
        <f t="shared" si="35"/>
        <v>0</v>
      </c>
      <c r="AO38" s="38"/>
      <c r="AP38" s="205">
        <f t="shared" si="21"/>
        <v>0</v>
      </c>
      <c r="AQ38" s="206" t="str">
        <f t="shared" si="22"/>
        <v/>
      </c>
      <c r="AR38" s="207"/>
      <c r="AS38" s="3"/>
      <c r="AT38" s="3"/>
      <c r="AU38" s="3"/>
    </row>
    <row r="39" spans="1:47" ht="12" customHeight="1" x14ac:dyDescent="0.2">
      <c r="A39" s="37"/>
      <c r="B39" s="209" t="s">
        <v>251</v>
      </c>
      <c r="C39" s="226"/>
      <c r="D39" s="226"/>
      <c r="E39" s="226"/>
      <c r="F39" s="227"/>
      <c r="G39" s="305"/>
      <c r="H39" s="213">
        <f>SUM(H30:H38)+H29</f>
        <v>7623.880000000001</v>
      </c>
      <c r="I39" s="229"/>
      <c r="J39" s="227"/>
      <c r="K39" s="305"/>
      <c r="L39" s="213">
        <f>SUM(L30:L38)+L29</f>
        <v>8191.46</v>
      </c>
      <c r="M39" s="229"/>
      <c r="N39" s="215">
        <f t="shared" si="5"/>
        <v>567.57999999999902</v>
      </c>
      <c r="O39" s="216">
        <f t="shared" si="6"/>
        <v>7.4447656573817911E-2</v>
      </c>
      <c r="P39" s="37"/>
      <c r="Q39" s="227"/>
      <c r="R39" s="305"/>
      <c r="S39" s="213">
        <f>SUM(S30:S38)+S29</f>
        <v>9064.3000000000011</v>
      </c>
      <c r="T39" s="229"/>
      <c r="U39" s="215">
        <f t="shared" si="9"/>
        <v>872.84000000000106</v>
      </c>
      <c r="V39" s="216">
        <f t="shared" si="10"/>
        <v>0.10655487544344977</v>
      </c>
      <c r="W39" s="37"/>
      <c r="X39" s="227"/>
      <c r="Y39" s="305"/>
      <c r="Z39" s="213">
        <f>SUM(Z30:Z38)+Z29</f>
        <v>9775.23</v>
      </c>
      <c r="AA39" s="229"/>
      <c r="AB39" s="215">
        <f t="shared" si="13"/>
        <v>710.92999999999847</v>
      </c>
      <c r="AC39" s="216">
        <f t="shared" si="14"/>
        <v>7.8431870083734909E-2</v>
      </c>
      <c r="AD39" s="37"/>
      <c r="AE39" s="227"/>
      <c r="AF39" s="305"/>
      <c r="AG39" s="213">
        <f>SUM(AG30:AG38)+AG29</f>
        <v>10383.650000000001</v>
      </c>
      <c r="AH39" s="229"/>
      <c r="AI39" s="215">
        <f t="shared" si="17"/>
        <v>608.42000000000189</v>
      </c>
      <c r="AJ39" s="216">
        <f t="shared" si="18"/>
        <v>6.2240990749066971E-2</v>
      </c>
      <c r="AK39" s="37"/>
      <c r="AL39" s="227"/>
      <c r="AM39" s="305"/>
      <c r="AN39" s="213">
        <f>SUM(AN30:AN38)+AN29</f>
        <v>10996.3</v>
      </c>
      <c r="AO39" s="229"/>
      <c r="AP39" s="215">
        <f t="shared" si="21"/>
        <v>612.64999999999782</v>
      </c>
      <c r="AQ39" s="216">
        <f t="shared" si="22"/>
        <v>5.9001410871899355E-2</v>
      </c>
      <c r="AR39" s="217"/>
      <c r="AS39" s="3"/>
      <c r="AT39" s="3"/>
      <c r="AU39" s="3"/>
    </row>
    <row r="40" spans="1:47" ht="12" customHeight="1" x14ac:dyDescent="0.2">
      <c r="A40" s="37"/>
      <c r="B40" s="38" t="s">
        <v>193</v>
      </c>
      <c r="C40" s="199" t="str">
        <f t="shared" ref="C40:C41" si="36">D$6&amp;"."&amp;B40</f>
        <v>General Service 50 to 1,499 KW.RTSR - Network</v>
      </c>
      <c r="D40" s="230" t="s">
        <v>315</v>
      </c>
      <c r="E40" s="38"/>
      <c r="F40" s="218">
        <f>IFERROR(VLOOKUP($C40,'Proposed Rates'!$B:$J,F$11,FALSE),0)</f>
        <v>4.8479999999999999</v>
      </c>
      <c r="G40" s="219">
        <f t="shared" ref="G40:G41" si="37">IF($D40="Monthly",1,IF($D40="per KW",$F$10,IF($D40="per kWh",$F$9,0)))</f>
        <v>1000</v>
      </c>
      <c r="H40" s="204">
        <f t="shared" ref="H40:H41" si="38">G40*F40</f>
        <v>4848</v>
      </c>
      <c r="I40" s="38"/>
      <c r="J40" s="218">
        <f>IFERROR(VLOOKUP($C40,'Proposed Rates'!$B:$J,J$11,FALSE),0)</f>
        <v>5.1058000000000003</v>
      </c>
      <c r="K40" s="219">
        <f t="shared" ref="K40:K41" si="39">IF($D40="Monthly",1,IF($D40="per KW",$F$10,IF($D40="per kWh",$F$9,0)))</f>
        <v>1000</v>
      </c>
      <c r="L40" s="204">
        <f t="shared" ref="L40:L41" si="40">K40*J40</f>
        <v>5105.8</v>
      </c>
      <c r="M40" s="38"/>
      <c r="N40" s="205">
        <f t="shared" si="5"/>
        <v>257.80000000000018</v>
      </c>
      <c r="O40" s="206">
        <f t="shared" si="6"/>
        <v>5.3176567656765712E-2</v>
      </c>
      <c r="P40" s="37"/>
      <c r="Q40" s="218">
        <f>IFERROR(VLOOKUP($C40,'Proposed Rates'!$B:$J,Q$11,FALSE),0)</f>
        <v>5.1058000000000003</v>
      </c>
      <c r="R40" s="219">
        <f t="shared" ref="R40:R41" si="41">IF($D40="Monthly",1,IF($D40="per KW",$F$10,IF($D40="per kWh",$F$9,0)))</f>
        <v>1000</v>
      </c>
      <c r="S40" s="204">
        <f t="shared" ref="S40:S41" si="42">R40*Q40</f>
        <v>5105.8</v>
      </c>
      <c r="T40" s="38"/>
      <c r="U40" s="205">
        <f t="shared" si="9"/>
        <v>0</v>
      </c>
      <c r="V40" s="206">
        <f t="shared" si="10"/>
        <v>0</v>
      </c>
      <c r="W40" s="37"/>
      <c r="X40" s="218">
        <f>IFERROR(VLOOKUP($C40,'Proposed Rates'!$B:$J,X$11,FALSE),0)</f>
        <v>5.1058000000000003</v>
      </c>
      <c r="Y40" s="219">
        <f t="shared" ref="Y40:Y41" si="43">IF($D40="Monthly",1,IF($D40="per KW",$F$10,IF($D40="per kWh",$F$9,0)))</f>
        <v>1000</v>
      </c>
      <c r="Z40" s="204">
        <f t="shared" ref="Z40:Z41" si="44">Y40*X40</f>
        <v>5105.8</v>
      </c>
      <c r="AA40" s="38"/>
      <c r="AB40" s="205">
        <f t="shared" si="13"/>
        <v>0</v>
      </c>
      <c r="AC40" s="206">
        <f t="shared" si="14"/>
        <v>0</v>
      </c>
      <c r="AD40" s="37"/>
      <c r="AE40" s="218">
        <f>IFERROR(VLOOKUP($C40,'Proposed Rates'!$B:$J,AE$11,FALSE),0)</f>
        <v>5.1058000000000003</v>
      </c>
      <c r="AF40" s="219">
        <f t="shared" ref="AF40:AF41" si="45">IF($D40="Monthly",1,IF($D40="per KW",$F$10,IF($D40="per kWh",$F$9,0)))</f>
        <v>1000</v>
      </c>
      <c r="AG40" s="204">
        <f t="shared" ref="AG40:AG41" si="46">AF40*AE40</f>
        <v>5105.8</v>
      </c>
      <c r="AH40" s="38"/>
      <c r="AI40" s="205">
        <f t="shared" si="17"/>
        <v>0</v>
      </c>
      <c r="AJ40" s="206">
        <f t="shared" si="18"/>
        <v>0</v>
      </c>
      <c r="AK40" s="37"/>
      <c r="AL40" s="218">
        <f>IFERROR(VLOOKUP($C40,'Proposed Rates'!$B:$J,AL$11,FALSE),0)</f>
        <v>5.1058000000000003</v>
      </c>
      <c r="AM40" s="219">
        <f t="shared" ref="AM40:AM41" si="47">IF($D40="Monthly",1,IF($D40="per KW",$F$10,IF($D40="per kWh",$F$9,0)))</f>
        <v>1000</v>
      </c>
      <c r="AN40" s="204">
        <f t="shared" ref="AN40:AN41" si="48">AM40*AL40</f>
        <v>5105.8</v>
      </c>
      <c r="AO40" s="38"/>
      <c r="AP40" s="205">
        <f t="shared" si="21"/>
        <v>0</v>
      </c>
      <c r="AQ40" s="206">
        <f t="shared" si="22"/>
        <v>0</v>
      </c>
      <c r="AR40" s="207"/>
      <c r="AS40" s="3"/>
      <c r="AT40" s="3"/>
      <c r="AU40" s="3"/>
    </row>
    <row r="41" spans="1:47" ht="12" customHeight="1" x14ac:dyDescent="0.2">
      <c r="A41" s="37"/>
      <c r="B41" s="38" t="s">
        <v>194</v>
      </c>
      <c r="C41" s="199" t="str">
        <f t="shared" si="36"/>
        <v>General Service 50 to 1,499 KW.RTSR - Line and Transformation Connection</v>
      </c>
      <c r="D41" s="230" t="s">
        <v>315</v>
      </c>
      <c r="E41" s="38"/>
      <c r="F41" s="218">
        <f>IFERROR(VLOOKUP($C41,'Proposed Rates'!$B:$J,F$11,FALSE),0)</f>
        <v>2.8187000000000002</v>
      </c>
      <c r="G41" s="219">
        <f t="shared" si="37"/>
        <v>1000</v>
      </c>
      <c r="H41" s="204">
        <f t="shared" si="38"/>
        <v>2818.7000000000003</v>
      </c>
      <c r="I41" s="38"/>
      <c r="J41" s="218">
        <f>IFERROR(VLOOKUP($C41,'Proposed Rates'!$B:$J,J$11,FALSE),0)</f>
        <v>2.915</v>
      </c>
      <c r="K41" s="219">
        <f t="shared" si="39"/>
        <v>1000</v>
      </c>
      <c r="L41" s="204">
        <f t="shared" si="40"/>
        <v>2915</v>
      </c>
      <c r="M41" s="38"/>
      <c r="N41" s="205">
        <f t="shared" si="5"/>
        <v>96.299999999999727</v>
      </c>
      <c r="O41" s="206">
        <f t="shared" si="6"/>
        <v>3.41646858480859E-2</v>
      </c>
      <c r="P41" s="37"/>
      <c r="Q41" s="218">
        <f>IFERROR(VLOOKUP($C41,'Proposed Rates'!$B:$J,Q$11,FALSE),0)</f>
        <v>2.915</v>
      </c>
      <c r="R41" s="219">
        <f t="shared" si="41"/>
        <v>1000</v>
      </c>
      <c r="S41" s="204">
        <f t="shared" si="42"/>
        <v>2915</v>
      </c>
      <c r="T41" s="38"/>
      <c r="U41" s="205">
        <f t="shared" si="9"/>
        <v>0</v>
      </c>
      <c r="V41" s="206">
        <f t="shared" si="10"/>
        <v>0</v>
      </c>
      <c r="W41" s="37"/>
      <c r="X41" s="218">
        <f>IFERROR(VLOOKUP($C41,'Proposed Rates'!$B:$J,X$11,FALSE),0)</f>
        <v>2.915</v>
      </c>
      <c r="Y41" s="219">
        <f t="shared" si="43"/>
        <v>1000</v>
      </c>
      <c r="Z41" s="204">
        <f t="shared" si="44"/>
        <v>2915</v>
      </c>
      <c r="AA41" s="38"/>
      <c r="AB41" s="205">
        <f t="shared" si="13"/>
        <v>0</v>
      </c>
      <c r="AC41" s="206">
        <f t="shared" si="14"/>
        <v>0</v>
      </c>
      <c r="AD41" s="37"/>
      <c r="AE41" s="218">
        <f>IFERROR(VLOOKUP($C41,'Proposed Rates'!$B:$J,AE$11,FALSE),0)</f>
        <v>2.915</v>
      </c>
      <c r="AF41" s="219">
        <f t="shared" si="45"/>
        <v>1000</v>
      </c>
      <c r="AG41" s="204">
        <f t="shared" si="46"/>
        <v>2915</v>
      </c>
      <c r="AH41" s="38"/>
      <c r="AI41" s="205">
        <f t="shared" si="17"/>
        <v>0</v>
      </c>
      <c r="AJ41" s="206">
        <f t="shared" si="18"/>
        <v>0</v>
      </c>
      <c r="AK41" s="37"/>
      <c r="AL41" s="218">
        <f>IFERROR(VLOOKUP($C41,'Proposed Rates'!$B:$J,AL$11,FALSE),0)</f>
        <v>2.915</v>
      </c>
      <c r="AM41" s="219">
        <f t="shared" si="47"/>
        <v>1000</v>
      </c>
      <c r="AN41" s="204">
        <f t="shared" si="48"/>
        <v>2915</v>
      </c>
      <c r="AO41" s="38"/>
      <c r="AP41" s="205">
        <f t="shared" si="21"/>
        <v>0</v>
      </c>
      <c r="AQ41" s="206">
        <f t="shared" si="22"/>
        <v>0</v>
      </c>
      <c r="AR41" s="207"/>
      <c r="AS41" s="3"/>
      <c r="AT41" s="3"/>
      <c r="AU41" s="3"/>
    </row>
    <row r="42" spans="1:47" ht="12" customHeight="1" x14ac:dyDescent="0.2">
      <c r="A42" s="37"/>
      <c r="B42" s="209" t="s">
        <v>252</v>
      </c>
      <c r="C42" s="231"/>
      <c r="D42" s="231"/>
      <c r="E42" s="231"/>
      <c r="F42" s="232"/>
      <c r="G42" s="305"/>
      <c r="H42" s="213">
        <f>SUM(H39:H41)</f>
        <v>15290.580000000002</v>
      </c>
      <c r="I42" s="214"/>
      <c r="J42" s="232"/>
      <c r="K42" s="305"/>
      <c r="L42" s="213">
        <f>SUM(L39:L41)</f>
        <v>16212.26</v>
      </c>
      <c r="M42" s="214"/>
      <c r="N42" s="215">
        <f t="shared" si="5"/>
        <v>921.67999999999847</v>
      </c>
      <c r="O42" s="216">
        <f t="shared" si="6"/>
        <v>6.0277634988339122E-2</v>
      </c>
      <c r="P42" s="37"/>
      <c r="Q42" s="232"/>
      <c r="R42" s="305"/>
      <c r="S42" s="213">
        <f>SUM(S39:S41)</f>
        <v>17085.100000000002</v>
      </c>
      <c r="T42" s="214"/>
      <c r="U42" s="215">
        <f t="shared" si="9"/>
        <v>872.84000000000196</v>
      </c>
      <c r="V42" s="216">
        <f t="shared" si="10"/>
        <v>5.3838268076135093E-2</v>
      </c>
      <c r="W42" s="37"/>
      <c r="X42" s="232"/>
      <c r="Y42" s="305"/>
      <c r="Z42" s="213">
        <f>SUM(Z39:Z41)</f>
        <v>17796.03</v>
      </c>
      <c r="AA42" s="214"/>
      <c r="AB42" s="215">
        <f t="shared" si="13"/>
        <v>710.92999999999665</v>
      </c>
      <c r="AC42" s="216">
        <f t="shared" si="14"/>
        <v>4.1611111436280532E-2</v>
      </c>
      <c r="AD42" s="37"/>
      <c r="AE42" s="232"/>
      <c r="AF42" s="305"/>
      <c r="AG42" s="213">
        <f>SUM(AG39:AG41)</f>
        <v>18404.45</v>
      </c>
      <c r="AH42" s="214"/>
      <c r="AI42" s="215">
        <f t="shared" si="17"/>
        <v>608.42000000000189</v>
      </c>
      <c r="AJ42" s="216">
        <f t="shared" si="18"/>
        <v>3.4188524069694304E-2</v>
      </c>
      <c r="AK42" s="37"/>
      <c r="AL42" s="232"/>
      <c r="AM42" s="305"/>
      <c r="AN42" s="213">
        <f>SUM(AN39:AN41)</f>
        <v>19017.099999999999</v>
      </c>
      <c r="AO42" s="214"/>
      <c r="AP42" s="215">
        <f t="shared" si="21"/>
        <v>612.64999999999782</v>
      </c>
      <c r="AQ42" s="216">
        <f t="shared" si="22"/>
        <v>3.3288144986674296E-2</v>
      </c>
      <c r="AR42" s="217"/>
      <c r="AS42" s="3"/>
      <c r="AT42" s="3"/>
      <c r="AU42" s="3"/>
    </row>
    <row r="43" spans="1:47" ht="12" customHeight="1" x14ac:dyDescent="0.2">
      <c r="A43" s="37"/>
      <c r="B43" s="139" t="s">
        <v>195</v>
      </c>
      <c r="C43" s="199" t="str">
        <f t="shared" ref="C43:C45" si="49">D$6&amp;"."&amp;B43</f>
        <v>General Service 50 to 1,499 KW.Wholesale Market Service Charge (WMSC)</v>
      </c>
      <c r="D43" s="200" t="s">
        <v>246</v>
      </c>
      <c r="E43" s="139"/>
      <c r="F43" s="218">
        <f>IFERROR(VLOOKUP($C43,'Proposed Rates'!$B:$J,F$11,FALSE),0)</f>
        <v>4.4999999999999997E-3</v>
      </c>
      <c r="G43" s="225">
        <f t="shared" ref="G43:G44" si="50">$F$9+G$37</f>
        <v>264135.90000000002</v>
      </c>
      <c r="H43" s="204">
        <f t="shared" ref="H43:H46" si="51">G43*F43</f>
        <v>1188.6115500000001</v>
      </c>
      <c r="I43" s="38"/>
      <c r="J43" s="218">
        <f>IFERROR(VLOOKUP($C43,'Proposed Rates'!$B:$J,J$11,FALSE),0)</f>
        <v>4.4999999999999997E-3</v>
      </c>
      <c r="K43" s="225">
        <f t="shared" ref="K43:K44" si="52">$F$9+K$37</f>
        <v>263982.59999999998</v>
      </c>
      <c r="L43" s="204">
        <f t="shared" ref="L43:L46" si="53">K43*J43</f>
        <v>1187.9216999999999</v>
      </c>
      <c r="M43" s="38"/>
      <c r="N43" s="205">
        <f t="shared" si="5"/>
        <v>-0.68985000000020591</v>
      </c>
      <c r="O43" s="206">
        <f t="shared" si="6"/>
        <v>-5.8038305281503096E-4</v>
      </c>
      <c r="P43" s="37"/>
      <c r="Q43" s="218">
        <f>IFERROR(VLOOKUP($C43,'Proposed Rates'!$B:$J,Q$11,FALSE),0)</f>
        <v>4.4999999999999997E-3</v>
      </c>
      <c r="R43" s="225">
        <f t="shared" ref="R43:R44" si="54">$F$9+R$37</f>
        <v>263982.59999999998</v>
      </c>
      <c r="S43" s="204">
        <f t="shared" ref="S43:S46" si="55">R43*Q43</f>
        <v>1187.9216999999999</v>
      </c>
      <c r="T43" s="38"/>
      <c r="U43" s="205">
        <f t="shared" si="9"/>
        <v>0</v>
      </c>
      <c r="V43" s="206">
        <f t="shared" si="10"/>
        <v>0</v>
      </c>
      <c r="W43" s="37"/>
      <c r="X43" s="218">
        <f>IFERROR(VLOOKUP($C43,'Proposed Rates'!$B:$J,X$11,FALSE),0)</f>
        <v>4.4999999999999997E-3</v>
      </c>
      <c r="Y43" s="225">
        <f t="shared" ref="Y43:Y44" si="56">$F$9+Y$37</f>
        <v>263982.59999999998</v>
      </c>
      <c r="Z43" s="204">
        <f t="shared" ref="Z43:Z46" si="57">Y43*X43</f>
        <v>1187.9216999999999</v>
      </c>
      <c r="AA43" s="38"/>
      <c r="AB43" s="205">
        <f t="shared" si="13"/>
        <v>0</v>
      </c>
      <c r="AC43" s="206">
        <f t="shared" si="14"/>
        <v>0</v>
      </c>
      <c r="AD43" s="37"/>
      <c r="AE43" s="218">
        <f>IFERROR(VLOOKUP($C43,'Proposed Rates'!$B:$J,AE$11,FALSE),0)</f>
        <v>4.4999999999999997E-3</v>
      </c>
      <c r="AF43" s="225">
        <f t="shared" ref="AF43:AF44" si="58">$F$9+AF$37</f>
        <v>263982.59999999998</v>
      </c>
      <c r="AG43" s="204">
        <f t="shared" ref="AG43:AG46" si="59">AF43*AE43</f>
        <v>1187.9216999999999</v>
      </c>
      <c r="AH43" s="38"/>
      <c r="AI43" s="205">
        <f t="shared" si="17"/>
        <v>0</v>
      </c>
      <c r="AJ43" s="206">
        <f t="shared" si="18"/>
        <v>0</v>
      </c>
      <c r="AK43" s="37"/>
      <c r="AL43" s="218">
        <f>IFERROR(VLOOKUP($C43,'Proposed Rates'!$B:$J,AL$11,FALSE),0)</f>
        <v>4.4999999999999997E-3</v>
      </c>
      <c r="AM43" s="225">
        <f t="shared" ref="AM43:AM44" si="60">$F$9+AM$37</f>
        <v>263982.59999999998</v>
      </c>
      <c r="AN43" s="204">
        <f t="shared" ref="AN43:AN46" si="61">AM43*AL43</f>
        <v>1187.9216999999999</v>
      </c>
      <c r="AO43" s="38"/>
      <c r="AP43" s="205">
        <f t="shared" si="21"/>
        <v>0</v>
      </c>
      <c r="AQ43" s="206">
        <f t="shared" si="22"/>
        <v>0</v>
      </c>
      <c r="AR43" s="207"/>
      <c r="AS43" s="3"/>
      <c r="AT43" s="3"/>
      <c r="AU43" s="3"/>
    </row>
    <row r="44" spans="1:47" ht="12" customHeight="1" x14ac:dyDescent="0.2">
      <c r="A44" s="37"/>
      <c r="B44" s="139" t="s">
        <v>196</v>
      </c>
      <c r="C44" s="199" t="str">
        <f t="shared" si="49"/>
        <v>General Service 50 to 1,499 KW.Rural and Remote Rate Protection (RRRP)</v>
      </c>
      <c r="D44" s="200" t="s">
        <v>246</v>
      </c>
      <c r="E44" s="139"/>
      <c r="F44" s="218">
        <f>IFERROR(VLOOKUP($C44,'Proposed Rates'!$B:$J,F$11,FALSE),0)</f>
        <v>1.5E-3</v>
      </c>
      <c r="G44" s="225">
        <f t="shared" si="50"/>
        <v>264135.90000000002</v>
      </c>
      <c r="H44" s="204">
        <f t="shared" si="51"/>
        <v>396.20385000000005</v>
      </c>
      <c r="I44" s="38"/>
      <c r="J44" s="218">
        <f>IFERROR(VLOOKUP($C44,'Proposed Rates'!$B:$J,J$11,FALSE),0)</f>
        <v>1.5E-3</v>
      </c>
      <c r="K44" s="225">
        <f t="shared" si="52"/>
        <v>263982.59999999998</v>
      </c>
      <c r="L44" s="204">
        <f t="shared" si="53"/>
        <v>395.97389999999996</v>
      </c>
      <c r="M44" s="38"/>
      <c r="N44" s="205">
        <f t="shared" si="5"/>
        <v>-0.22995000000008758</v>
      </c>
      <c r="O44" s="206">
        <f t="shared" si="6"/>
        <v>-5.8038305281507877E-4</v>
      </c>
      <c r="P44" s="37"/>
      <c r="Q44" s="218">
        <f>IFERROR(VLOOKUP($C44,'Proposed Rates'!$B:$J,Q$11,FALSE),0)</f>
        <v>1.5E-3</v>
      </c>
      <c r="R44" s="225">
        <f t="shared" si="54"/>
        <v>263982.59999999998</v>
      </c>
      <c r="S44" s="204">
        <f t="shared" si="55"/>
        <v>395.97389999999996</v>
      </c>
      <c r="T44" s="38"/>
      <c r="U44" s="205">
        <f t="shared" si="9"/>
        <v>0</v>
      </c>
      <c r="V44" s="206">
        <f t="shared" si="10"/>
        <v>0</v>
      </c>
      <c r="W44" s="37"/>
      <c r="X44" s="218">
        <f>IFERROR(VLOOKUP($C44,'Proposed Rates'!$B:$J,X$11,FALSE),0)</f>
        <v>1.5E-3</v>
      </c>
      <c r="Y44" s="225">
        <f t="shared" si="56"/>
        <v>263982.59999999998</v>
      </c>
      <c r="Z44" s="204">
        <f t="shared" si="57"/>
        <v>395.97389999999996</v>
      </c>
      <c r="AA44" s="38"/>
      <c r="AB44" s="205">
        <f t="shared" si="13"/>
        <v>0</v>
      </c>
      <c r="AC44" s="206">
        <f t="shared" si="14"/>
        <v>0</v>
      </c>
      <c r="AD44" s="37"/>
      <c r="AE44" s="218">
        <f>IFERROR(VLOOKUP($C44,'Proposed Rates'!$B:$J,AE$11,FALSE),0)</f>
        <v>1.5E-3</v>
      </c>
      <c r="AF44" s="225">
        <f t="shared" si="58"/>
        <v>263982.59999999998</v>
      </c>
      <c r="AG44" s="204">
        <f t="shared" si="59"/>
        <v>395.97389999999996</v>
      </c>
      <c r="AH44" s="38"/>
      <c r="AI44" s="205">
        <f t="shared" si="17"/>
        <v>0</v>
      </c>
      <c r="AJ44" s="206">
        <f t="shared" si="18"/>
        <v>0</v>
      </c>
      <c r="AK44" s="37"/>
      <c r="AL44" s="218">
        <f>IFERROR(VLOOKUP($C44,'Proposed Rates'!$B:$J,AL$11,FALSE),0)</f>
        <v>1.5E-3</v>
      </c>
      <c r="AM44" s="225">
        <f t="shared" si="60"/>
        <v>263982.59999999998</v>
      </c>
      <c r="AN44" s="204">
        <f t="shared" si="61"/>
        <v>395.97389999999996</v>
      </c>
      <c r="AO44" s="38"/>
      <c r="AP44" s="205">
        <f t="shared" si="21"/>
        <v>0</v>
      </c>
      <c r="AQ44" s="206">
        <f t="shared" si="22"/>
        <v>0</v>
      </c>
      <c r="AR44" s="207"/>
      <c r="AS44" s="3"/>
      <c r="AT44" s="3"/>
      <c r="AU44" s="3"/>
    </row>
    <row r="45" spans="1:47" ht="12" customHeight="1" x14ac:dyDescent="0.2">
      <c r="A45" s="37"/>
      <c r="B45" s="139" t="s">
        <v>198</v>
      </c>
      <c r="C45" s="199" t="str">
        <f t="shared" si="49"/>
        <v>General Service 50 to 1,499 KW.Standard Supply Service Charge</v>
      </c>
      <c r="D45" s="200" t="s">
        <v>244</v>
      </c>
      <c r="E45" s="139"/>
      <c r="F45" s="201">
        <f>IFERROR(VLOOKUP($C45,'Proposed Rates'!$B:$J,F$11,FALSE),0)</f>
        <v>0.25</v>
      </c>
      <c r="G45" s="219">
        <f>IF($D45="Monthly",1,IF($D45="per KW",$F$10,IF($D45="per kWh",$F$9,0)))</f>
        <v>1</v>
      </c>
      <c r="H45" s="204">
        <f t="shared" si="51"/>
        <v>0.25</v>
      </c>
      <c r="I45" s="38"/>
      <c r="J45" s="201">
        <f>IFERROR(VLOOKUP($C45,'Proposed Rates'!$B:$J,J$11,FALSE),0)</f>
        <v>1.51</v>
      </c>
      <c r="K45" s="219">
        <f>IF($D45="Monthly",1,IF($D45="per KW",$F$10,IF($D45="per kWh",$F$9,0)))</f>
        <v>1</v>
      </c>
      <c r="L45" s="204">
        <f t="shared" si="53"/>
        <v>1.51</v>
      </c>
      <c r="M45" s="38"/>
      <c r="N45" s="205">
        <f t="shared" si="5"/>
        <v>1.26</v>
      </c>
      <c r="O45" s="206">
        <f t="shared" si="6"/>
        <v>5.04</v>
      </c>
      <c r="P45" s="37"/>
      <c r="Q45" s="201">
        <f>IFERROR(VLOOKUP($C45,'Proposed Rates'!$B:$J,Q$11,FALSE),0)</f>
        <v>1.54</v>
      </c>
      <c r="R45" s="219">
        <f>IF($D45="Monthly",1,IF($D45="per KW",$F$10,IF($D45="per kWh",$F$9,0)))</f>
        <v>1</v>
      </c>
      <c r="S45" s="204">
        <f t="shared" si="55"/>
        <v>1.54</v>
      </c>
      <c r="T45" s="38"/>
      <c r="U45" s="205">
        <f t="shared" si="9"/>
        <v>3.0000000000000027E-2</v>
      </c>
      <c r="V45" s="206">
        <f t="shared" si="10"/>
        <v>1.986754966887419E-2</v>
      </c>
      <c r="W45" s="37"/>
      <c r="X45" s="201">
        <f>IFERROR(VLOOKUP($C45,'Proposed Rates'!$B:$J,X$11,FALSE),0)</f>
        <v>1.57</v>
      </c>
      <c r="Y45" s="219">
        <f>IF($D45="Monthly",1,IF($D45="per KW",$F$10,IF($D45="per kWh",$F$9,0)))</f>
        <v>1</v>
      </c>
      <c r="Z45" s="204">
        <f t="shared" si="57"/>
        <v>1.57</v>
      </c>
      <c r="AA45" s="38"/>
      <c r="AB45" s="205">
        <f t="shared" si="13"/>
        <v>3.0000000000000027E-2</v>
      </c>
      <c r="AC45" s="206">
        <f t="shared" si="14"/>
        <v>1.9480519480519497E-2</v>
      </c>
      <c r="AD45" s="37"/>
      <c r="AE45" s="201">
        <f>IFERROR(VLOOKUP($C45,'Proposed Rates'!$B:$J,AE$11,FALSE),0)</f>
        <v>1.6</v>
      </c>
      <c r="AF45" s="219">
        <f>IF($D45="Monthly",1,IF($D45="per KW",$F$10,IF($D45="per kWh",$F$9,0)))</f>
        <v>1</v>
      </c>
      <c r="AG45" s="204">
        <f t="shared" si="59"/>
        <v>1.6</v>
      </c>
      <c r="AH45" s="38"/>
      <c r="AI45" s="205">
        <f t="shared" si="17"/>
        <v>3.0000000000000027E-2</v>
      </c>
      <c r="AJ45" s="206">
        <f t="shared" si="18"/>
        <v>1.9108280254777087E-2</v>
      </c>
      <c r="AK45" s="37"/>
      <c r="AL45" s="201">
        <f>IFERROR(VLOOKUP($C45,'Proposed Rates'!$B:$J,AL$11,FALSE),0)</f>
        <v>1.63</v>
      </c>
      <c r="AM45" s="219">
        <f>IF($D45="Monthly",1,IF($D45="per KW",$F$10,IF($D45="per kWh",$F$9,0)))</f>
        <v>1</v>
      </c>
      <c r="AN45" s="204">
        <f t="shared" si="61"/>
        <v>1.63</v>
      </c>
      <c r="AO45" s="38"/>
      <c r="AP45" s="205">
        <f t="shared" si="21"/>
        <v>2.9999999999999805E-2</v>
      </c>
      <c r="AQ45" s="206">
        <f t="shared" si="22"/>
        <v>1.8749999999999878E-2</v>
      </c>
      <c r="AR45" s="207"/>
      <c r="AS45" s="3"/>
      <c r="AT45" s="3"/>
      <c r="AU45" s="3"/>
    </row>
    <row r="46" spans="1:47" ht="12" customHeight="1" x14ac:dyDescent="0.2">
      <c r="A46" s="37"/>
      <c r="B46" s="139" t="s">
        <v>205</v>
      </c>
      <c r="C46" s="199" t="str">
        <f>B46</f>
        <v>Average IESO Wholesale Market Price</v>
      </c>
      <c r="D46" s="200"/>
      <c r="E46" s="139"/>
      <c r="F46" s="218">
        <f>IFERROR(VLOOKUP($C46,'Proposed Rates'!$B:$J,F$11,FALSE),0)</f>
        <v>0.10453</v>
      </c>
      <c r="G46" s="225">
        <f>$F$9+G$37</f>
        <v>264135.90000000002</v>
      </c>
      <c r="H46" s="204">
        <f t="shared" si="51"/>
        <v>27610.125627000001</v>
      </c>
      <c r="I46" s="38"/>
      <c r="J46" s="218">
        <f>IFERROR(VLOOKUP($C46,'Proposed Rates'!$B:$J,J$11,FALSE),0)</f>
        <v>0.10453</v>
      </c>
      <c r="K46" s="225">
        <f>$F$9+K$37</f>
        <v>263982.59999999998</v>
      </c>
      <c r="L46" s="204">
        <f t="shared" si="53"/>
        <v>27594.101177999997</v>
      </c>
      <c r="M46" s="38"/>
      <c r="N46" s="205">
        <f t="shared" si="5"/>
        <v>-16.024449000004097</v>
      </c>
      <c r="O46" s="206">
        <f t="shared" si="6"/>
        <v>-5.8038305281500613E-4</v>
      </c>
      <c r="P46" s="37"/>
      <c r="Q46" s="218">
        <f>IFERROR(VLOOKUP($C46,'Proposed Rates'!$B:$J,Q$11,FALSE),0)</f>
        <v>0.10453</v>
      </c>
      <c r="R46" s="225">
        <f>$F$9+R$37</f>
        <v>263982.59999999998</v>
      </c>
      <c r="S46" s="204">
        <f t="shared" si="55"/>
        <v>27594.101177999997</v>
      </c>
      <c r="T46" s="38"/>
      <c r="U46" s="205">
        <f t="shared" si="9"/>
        <v>0</v>
      </c>
      <c r="V46" s="206">
        <f t="shared" si="10"/>
        <v>0</v>
      </c>
      <c r="W46" s="37"/>
      <c r="X46" s="218">
        <f>IFERROR(VLOOKUP($C46,'Proposed Rates'!$B:$J,X$11,FALSE),0)</f>
        <v>0.10453</v>
      </c>
      <c r="Y46" s="225">
        <f>$F$9+Y$37</f>
        <v>263982.59999999998</v>
      </c>
      <c r="Z46" s="204">
        <f t="shared" si="57"/>
        <v>27594.101177999997</v>
      </c>
      <c r="AA46" s="38"/>
      <c r="AB46" s="205">
        <f t="shared" si="13"/>
        <v>0</v>
      </c>
      <c r="AC46" s="206">
        <f t="shared" si="14"/>
        <v>0</v>
      </c>
      <c r="AD46" s="37"/>
      <c r="AE46" s="218">
        <f>IFERROR(VLOOKUP($C46,'Proposed Rates'!$B:$J,AE$11,FALSE),0)</f>
        <v>0.10453</v>
      </c>
      <c r="AF46" s="225">
        <f>$F$9+AF$37</f>
        <v>263982.59999999998</v>
      </c>
      <c r="AG46" s="204">
        <f t="shared" si="59"/>
        <v>27594.101177999997</v>
      </c>
      <c r="AH46" s="38"/>
      <c r="AI46" s="205">
        <f t="shared" si="17"/>
        <v>0</v>
      </c>
      <c r="AJ46" s="206">
        <f t="shared" si="18"/>
        <v>0</v>
      </c>
      <c r="AK46" s="37"/>
      <c r="AL46" s="218">
        <f>IFERROR(VLOOKUP($C46,'Proposed Rates'!$B:$J,AL$11,FALSE),0)</f>
        <v>0.10453</v>
      </c>
      <c r="AM46" s="225">
        <f>$F$9+AM$37</f>
        <v>263982.59999999998</v>
      </c>
      <c r="AN46" s="204">
        <f t="shared" si="61"/>
        <v>27594.101177999997</v>
      </c>
      <c r="AO46" s="38"/>
      <c r="AP46" s="205">
        <f t="shared" si="21"/>
        <v>0</v>
      </c>
      <c r="AQ46" s="206">
        <f t="shared" si="22"/>
        <v>0</v>
      </c>
      <c r="AR46" s="207"/>
      <c r="AS46" s="3"/>
      <c r="AT46" s="3"/>
      <c r="AU46" s="3"/>
    </row>
    <row r="47" spans="1:47" ht="12" customHeight="1" x14ac:dyDescent="0.2">
      <c r="A47" s="37"/>
      <c r="B47" s="139"/>
      <c r="C47" s="199" t="str">
        <f t="shared" ref="C47:C50" si="62">D$6&amp;"."&amp;B47</f>
        <v>General Service 50 to 1,499 KW.</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c r="AS47" s="3"/>
      <c r="AT47" s="3"/>
      <c r="AU47" s="3"/>
    </row>
    <row r="48" spans="1:47" ht="12" customHeight="1" x14ac:dyDescent="0.2">
      <c r="A48" s="37"/>
      <c r="B48" s="37"/>
      <c r="C48" s="199" t="str">
        <f t="shared" si="62"/>
        <v>General Service 50 to 1,499 KW.</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c r="AS48" s="3"/>
      <c r="AT48" s="3"/>
      <c r="AU48" s="3"/>
    </row>
    <row r="49" spans="1:47" ht="12" customHeight="1" x14ac:dyDescent="0.2">
      <c r="A49" s="37"/>
      <c r="B49" s="139"/>
      <c r="C49" s="199" t="str">
        <f t="shared" si="62"/>
        <v>General Service 50 to 1,499 KW.</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c r="AS49" s="3"/>
      <c r="AT49" s="3"/>
      <c r="AU49" s="3"/>
    </row>
    <row r="50" spans="1:47" ht="12" customHeight="1" x14ac:dyDescent="0.2">
      <c r="A50" s="37"/>
      <c r="B50" s="139"/>
      <c r="C50" s="199" t="str">
        <f t="shared" si="62"/>
        <v>General Service 50 to 1,499 KW.</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c r="AS50" s="3"/>
      <c r="AT50" s="3"/>
      <c r="AU50" s="3"/>
    </row>
    <row r="51" spans="1:47" ht="12" customHeight="1" x14ac:dyDescent="0.2">
      <c r="A51" s="37"/>
      <c r="B51" s="238"/>
      <c r="C51" s="239"/>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c r="AS51" s="3"/>
      <c r="AT51" s="3"/>
      <c r="AU51" s="3"/>
    </row>
    <row r="52" spans="1:47" ht="12" customHeight="1" x14ac:dyDescent="0.2">
      <c r="A52" s="37"/>
      <c r="B52" s="248" t="s">
        <v>253</v>
      </c>
      <c r="C52" s="139"/>
      <c r="D52" s="139"/>
      <c r="E52" s="139"/>
      <c r="F52" s="249"/>
      <c r="G52" s="293"/>
      <c r="H52" s="251">
        <f>SUM(H43:H48,H42)</f>
        <v>44485.771027000003</v>
      </c>
      <c r="I52" s="286"/>
      <c r="J52" s="250"/>
      <c r="K52" s="250"/>
      <c r="L52" s="251">
        <f>SUM(L43:L48,L42)</f>
        <v>45391.766777999997</v>
      </c>
      <c r="M52" s="253"/>
      <c r="N52" s="252">
        <f t="shared" ref="N52:N56" si="63">L52-H52</f>
        <v>905.99575099999493</v>
      </c>
      <c r="O52" s="254">
        <f t="shared" ref="O52:O56" si="64">IF((H52)=0,"",(N52/H52))</f>
        <v>2.0365967141495956E-2</v>
      </c>
      <c r="P52" s="37"/>
      <c r="Q52" s="250"/>
      <c r="R52" s="250"/>
      <c r="S52" s="251">
        <f>SUM(S43:S48,S42)</f>
        <v>46264.636778</v>
      </c>
      <c r="T52" s="253"/>
      <c r="U52" s="252">
        <f t="shared" ref="U52:U56" si="65">S52-L52</f>
        <v>872.87000000000262</v>
      </c>
      <c r="V52" s="254">
        <f t="shared" ref="V52:V56" si="66">IF((L52)=0,"",(U52/L52))</f>
        <v>1.9229698730807192E-2</v>
      </c>
      <c r="W52" s="37"/>
      <c r="X52" s="250"/>
      <c r="Y52" s="250"/>
      <c r="Z52" s="251">
        <f>SUM(Z43:Z48,Z42)</f>
        <v>46975.596777999992</v>
      </c>
      <c r="AA52" s="253"/>
      <c r="AB52" s="252">
        <f t="shared" ref="AB52:AB56" si="67">Z52-S52</f>
        <v>710.95999999999185</v>
      </c>
      <c r="AC52" s="254">
        <f t="shared" ref="AC52:AC56" si="68">IF((S52)=0,"",(AB52/S52))</f>
        <v>1.5367244822682175E-2</v>
      </c>
      <c r="AD52" s="37"/>
      <c r="AE52" s="250"/>
      <c r="AF52" s="250"/>
      <c r="AG52" s="251">
        <f>SUM(AG43:AG48,AG42)</f>
        <v>47584.046777999996</v>
      </c>
      <c r="AH52" s="253"/>
      <c r="AI52" s="252">
        <f t="shared" ref="AI52:AI56" si="69">AG52-Z52</f>
        <v>608.45000000000437</v>
      </c>
      <c r="AJ52" s="254">
        <f t="shared" ref="AJ52:AJ56" si="70">IF((Z52)=0,"",(AI52/Z52))</f>
        <v>1.2952469829717178E-2</v>
      </c>
      <c r="AK52" s="37"/>
      <c r="AL52" s="250"/>
      <c r="AM52" s="250"/>
      <c r="AN52" s="251">
        <f>SUM(AN43:AN48,AN42)</f>
        <v>48196.726777999997</v>
      </c>
      <c r="AO52" s="253"/>
      <c r="AP52" s="252">
        <f t="shared" ref="AP52:AP56" si="71">AN52-AG52</f>
        <v>612.68000000000029</v>
      </c>
      <c r="AQ52" s="254">
        <f t="shared" ref="AQ52:AQ56" si="72">IF((AG52)=0,"",(AP52/AG52))</f>
        <v>1.2875743899177292E-2</v>
      </c>
      <c r="AR52" s="255"/>
      <c r="AS52" s="3"/>
      <c r="AT52" s="3"/>
      <c r="AU52" s="3"/>
    </row>
    <row r="53" spans="1:47" ht="12" customHeight="1" x14ac:dyDescent="0.2">
      <c r="A53" s="37"/>
      <c r="B53" s="256" t="s">
        <v>254</v>
      </c>
      <c r="C53" s="139"/>
      <c r="D53" s="139"/>
      <c r="E53" s="139"/>
      <c r="F53" s="249">
        <v>0.13</v>
      </c>
      <c r="G53" s="38"/>
      <c r="H53" s="294">
        <f>H52*F53</f>
        <v>5783.1502335100004</v>
      </c>
      <c r="I53" s="221"/>
      <c r="J53" s="257">
        <v>0.13</v>
      </c>
      <c r="K53" s="221"/>
      <c r="L53" s="204">
        <f>L52*J53</f>
        <v>5900.92968114</v>
      </c>
      <c r="M53" s="38"/>
      <c r="N53" s="205">
        <f t="shared" si="63"/>
        <v>117.77944762999959</v>
      </c>
      <c r="O53" s="206">
        <f t="shared" si="64"/>
        <v>2.0365967141496001E-2</v>
      </c>
      <c r="P53" s="37"/>
      <c r="Q53" s="257">
        <v>0.13</v>
      </c>
      <c r="R53" s="221"/>
      <c r="S53" s="204">
        <f>S52*Q53</f>
        <v>6014.4027811400001</v>
      </c>
      <c r="T53" s="38"/>
      <c r="U53" s="205">
        <f t="shared" si="65"/>
        <v>113.47310000000016</v>
      </c>
      <c r="V53" s="206">
        <f t="shared" si="66"/>
        <v>1.9229698730807161E-2</v>
      </c>
      <c r="W53" s="37"/>
      <c r="X53" s="257">
        <v>0.13</v>
      </c>
      <c r="Y53" s="221"/>
      <c r="Z53" s="204">
        <f>Z52*X53</f>
        <v>6106.827581139999</v>
      </c>
      <c r="AA53" s="38"/>
      <c r="AB53" s="205">
        <f t="shared" si="67"/>
        <v>92.424799999998868</v>
      </c>
      <c r="AC53" s="206">
        <f t="shared" si="68"/>
        <v>1.5367244822682162E-2</v>
      </c>
      <c r="AD53" s="37"/>
      <c r="AE53" s="257">
        <v>0.13</v>
      </c>
      <c r="AF53" s="221"/>
      <c r="AG53" s="204">
        <f>AG52*AE53</f>
        <v>6185.92608114</v>
      </c>
      <c r="AH53" s="38"/>
      <c r="AI53" s="205">
        <f t="shared" si="69"/>
        <v>79.098500000000968</v>
      </c>
      <c r="AJ53" s="206">
        <f t="shared" si="70"/>
        <v>1.2952469829717244E-2</v>
      </c>
      <c r="AK53" s="37"/>
      <c r="AL53" s="257">
        <v>0.13</v>
      </c>
      <c r="AM53" s="221"/>
      <c r="AN53" s="204">
        <f>AN52*AL53</f>
        <v>6265.57448114</v>
      </c>
      <c r="AO53" s="38"/>
      <c r="AP53" s="205">
        <f t="shared" si="71"/>
        <v>79.648400000000038</v>
      </c>
      <c r="AQ53" s="206">
        <f t="shared" si="72"/>
        <v>1.287574389917729E-2</v>
      </c>
      <c r="AR53" s="207"/>
      <c r="AS53" s="3"/>
      <c r="AT53" s="3"/>
      <c r="AU53" s="3"/>
    </row>
    <row r="54" spans="1:47" ht="12" customHeight="1" x14ac:dyDescent="0.2">
      <c r="A54" s="37"/>
      <c r="B54" s="258" t="s">
        <v>330</v>
      </c>
      <c r="C54" s="139"/>
      <c r="D54" s="139"/>
      <c r="E54" s="139"/>
      <c r="F54" s="259"/>
      <c r="G54" s="38"/>
      <c r="H54" s="294">
        <f>H52+H53</f>
        <v>50268.921260510004</v>
      </c>
      <c r="I54" s="221"/>
      <c r="J54" s="221"/>
      <c r="K54" s="221"/>
      <c r="L54" s="204">
        <f>L52+L53</f>
        <v>51292.696459139996</v>
      </c>
      <c r="M54" s="38"/>
      <c r="N54" s="205">
        <f t="shared" si="63"/>
        <v>1023.7751986299918</v>
      </c>
      <c r="O54" s="206">
        <f t="shared" si="64"/>
        <v>2.0365967141495907E-2</v>
      </c>
      <c r="P54" s="37"/>
      <c r="Q54" s="221"/>
      <c r="R54" s="221"/>
      <c r="S54" s="204">
        <f>S52+S53</f>
        <v>52279.039559140001</v>
      </c>
      <c r="T54" s="38"/>
      <c r="U54" s="205">
        <f t="shared" si="65"/>
        <v>986.34310000000551</v>
      </c>
      <c r="V54" s="206">
        <f t="shared" si="66"/>
        <v>1.9229698730807241E-2</v>
      </c>
      <c r="W54" s="37"/>
      <c r="X54" s="221"/>
      <c r="Y54" s="221"/>
      <c r="Z54" s="204">
        <f>Z52+Z53</f>
        <v>53082.424359139994</v>
      </c>
      <c r="AA54" s="38"/>
      <c r="AB54" s="205">
        <f t="shared" si="67"/>
        <v>803.38479999999254</v>
      </c>
      <c r="AC54" s="206">
        <f t="shared" si="68"/>
        <v>1.5367244822682207E-2</v>
      </c>
      <c r="AD54" s="37"/>
      <c r="AE54" s="221"/>
      <c r="AF54" s="221"/>
      <c r="AG54" s="204">
        <f>AG52+AG53</f>
        <v>53769.972859139998</v>
      </c>
      <c r="AH54" s="38"/>
      <c r="AI54" s="205">
        <f t="shared" si="69"/>
        <v>687.54850000000442</v>
      </c>
      <c r="AJ54" s="206">
        <f t="shared" si="70"/>
        <v>1.2952469829717168E-2</v>
      </c>
      <c r="AK54" s="37"/>
      <c r="AL54" s="221"/>
      <c r="AM54" s="221"/>
      <c r="AN54" s="204">
        <f>AN52+AN53</f>
        <v>54462.301259139997</v>
      </c>
      <c r="AO54" s="38"/>
      <c r="AP54" s="205">
        <f t="shared" si="71"/>
        <v>692.32839999999851</v>
      </c>
      <c r="AQ54" s="206">
        <f t="shared" si="72"/>
        <v>1.2875743899177257E-2</v>
      </c>
      <c r="AR54" s="207"/>
      <c r="AS54" s="3"/>
      <c r="AT54" s="3"/>
      <c r="AU54" s="3"/>
    </row>
    <row r="55" spans="1:47" ht="12" customHeight="1" x14ac:dyDescent="0.2">
      <c r="A55" s="37"/>
      <c r="B55" s="484" t="s">
        <v>211</v>
      </c>
      <c r="C55" s="441"/>
      <c r="D55" s="441"/>
      <c r="E55" s="139"/>
      <c r="F55" s="259"/>
      <c r="G55" s="38"/>
      <c r="H55" s="296">
        <f>F55*H52</f>
        <v>0</v>
      </c>
      <c r="I55" s="221"/>
      <c r="J55" s="221"/>
      <c r="K55" s="221"/>
      <c r="L55" s="316">
        <f>J55*L52</f>
        <v>0</v>
      </c>
      <c r="M55" s="38"/>
      <c r="N55" s="261">
        <f t="shared" si="63"/>
        <v>0</v>
      </c>
      <c r="O55" s="263" t="str">
        <f t="shared" si="64"/>
        <v/>
      </c>
      <c r="P55" s="37"/>
      <c r="Q55" s="221"/>
      <c r="R55" s="221"/>
      <c r="S55" s="316">
        <f>Q55*S52</f>
        <v>0</v>
      </c>
      <c r="T55" s="38"/>
      <c r="U55" s="261">
        <f t="shared" si="65"/>
        <v>0</v>
      </c>
      <c r="V55" s="263" t="str">
        <f t="shared" si="66"/>
        <v/>
      </c>
      <c r="W55" s="37"/>
      <c r="X55" s="221"/>
      <c r="Y55" s="221"/>
      <c r="Z55" s="316">
        <f>X55*Z52</f>
        <v>0</v>
      </c>
      <c r="AA55" s="38"/>
      <c r="AB55" s="261">
        <f t="shared" si="67"/>
        <v>0</v>
      </c>
      <c r="AC55" s="263" t="str">
        <f t="shared" si="68"/>
        <v/>
      </c>
      <c r="AD55" s="37"/>
      <c r="AE55" s="221"/>
      <c r="AF55" s="221"/>
      <c r="AG55" s="316">
        <f>AE55*AG52</f>
        <v>0</v>
      </c>
      <c r="AH55" s="38"/>
      <c r="AI55" s="261">
        <f t="shared" si="69"/>
        <v>0</v>
      </c>
      <c r="AJ55" s="263" t="str">
        <f t="shared" si="70"/>
        <v/>
      </c>
      <c r="AK55" s="37"/>
      <c r="AL55" s="221"/>
      <c r="AM55" s="221"/>
      <c r="AN55" s="316">
        <f>AL55*AN52</f>
        <v>0</v>
      </c>
      <c r="AO55" s="38"/>
      <c r="AP55" s="261">
        <f t="shared" si="71"/>
        <v>0</v>
      </c>
      <c r="AQ55" s="263" t="str">
        <f t="shared" si="72"/>
        <v/>
      </c>
      <c r="AR55" s="264"/>
      <c r="AS55" s="3"/>
      <c r="AT55" s="3"/>
      <c r="AU55" s="3"/>
    </row>
    <row r="56" spans="1:47" ht="12" customHeight="1" x14ac:dyDescent="0.2">
      <c r="A56" s="37"/>
      <c r="B56" s="485" t="s">
        <v>256</v>
      </c>
      <c r="C56" s="439"/>
      <c r="D56" s="440"/>
      <c r="E56" s="265"/>
      <c r="F56" s="266"/>
      <c r="G56" s="297"/>
      <c r="H56" s="298">
        <f>H54-H55</f>
        <v>50268.921260510004</v>
      </c>
      <c r="I56" s="267"/>
      <c r="J56" s="267"/>
      <c r="K56" s="267"/>
      <c r="L56" s="268">
        <f>L54-L55</f>
        <v>51292.696459139996</v>
      </c>
      <c r="M56" s="269"/>
      <c r="N56" s="270">
        <f t="shared" si="63"/>
        <v>1023.7751986299918</v>
      </c>
      <c r="O56" s="271">
        <f t="shared" si="64"/>
        <v>2.0365967141495907E-2</v>
      </c>
      <c r="P56" s="37"/>
      <c r="Q56" s="267"/>
      <c r="R56" s="267"/>
      <c r="S56" s="268">
        <f>S54-S55</f>
        <v>52279.039559140001</v>
      </c>
      <c r="T56" s="269"/>
      <c r="U56" s="270">
        <f t="shared" si="65"/>
        <v>986.34310000000551</v>
      </c>
      <c r="V56" s="271">
        <f t="shared" si="66"/>
        <v>1.9229698730807241E-2</v>
      </c>
      <c r="W56" s="37"/>
      <c r="X56" s="267"/>
      <c r="Y56" s="267"/>
      <c r="Z56" s="268">
        <f>Z54-Z55</f>
        <v>53082.424359139994</v>
      </c>
      <c r="AA56" s="269"/>
      <c r="AB56" s="270">
        <f t="shared" si="67"/>
        <v>803.38479999999254</v>
      </c>
      <c r="AC56" s="271">
        <f t="shared" si="68"/>
        <v>1.5367244822682207E-2</v>
      </c>
      <c r="AD56" s="37"/>
      <c r="AE56" s="267"/>
      <c r="AF56" s="267"/>
      <c r="AG56" s="268">
        <f>AG54-AG55</f>
        <v>53769.972859139998</v>
      </c>
      <c r="AH56" s="269"/>
      <c r="AI56" s="270">
        <f t="shared" si="69"/>
        <v>687.54850000000442</v>
      </c>
      <c r="AJ56" s="271">
        <f t="shared" si="70"/>
        <v>1.2952469829717168E-2</v>
      </c>
      <c r="AK56" s="37"/>
      <c r="AL56" s="267"/>
      <c r="AM56" s="267"/>
      <c r="AN56" s="268">
        <f>AN54-AN55</f>
        <v>54462.301259139997</v>
      </c>
      <c r="AO56" s="269"/>
      <c r="AP56" s="270">
        <f t="shared" si="71"/>
        <v>692.32839999999851</v>
      </c>
      <c r="AQ56" s="271">
        <f t="shared" si="72"/>
        <v>1.2875743899177257E-2</v>
      </c>
      <c r="AR56" s="272"/>
      <c r="AS56" s="3"/>
      <c r="AT56" s="3"/>
      <c r="AU56" s="3"/>
    </row>
    <row r="57" spans="1:47" ht="12" customHeight="1" x14ac:dyDescent="0.2">
      <c r="A57" s="37"/>
      <c r="B57" s="238"/>
      <c r="C57" s="239"/>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c r="AS57" s="3"/>
      <c r="AT57" s="3"/>
      <c r="AU57" s="3"/>
    </row>
    <row r="58" spans="1:47" ht="12" customHeight="1" x14ac:dyDescent="0.2">
      <c r="A58" s="317"/>
      <c r="B58" s="318" t="s">
        <v>257</v>
      </c>
      <c r="C58" s="319"/>
      <c r="D58" s="319"/>
      <c r="E58" s="319"/>
      <c r="F58" s="320"/>
      <c r="G58" s="321"/>
      <c r="H58" s="322">
        <f>SUM(H49:H50,H42,H43:H45)</f>
        <v>16875.645400000005</v>
      </c>
      <c r="I58" s="323"/>
      <c r="J58" s="324"/>
      <c r="K58" s="324"/>
      <c r="L58" s="322">
        <f>SUM(L49:L50,L42,L43:L45)</f>
        <v>17797.6656</v>
      </c>
      <c r="M58" s="325"/>
      <c r="N58" s="326">
        <f t="shared" ref="N58:N62" si="73">L58-H58</f>
        <v>922.02019999999538</v>
      </c>
      <c r="O58" s="327">
        <f t="shared" ref="O58:O62" si="74">IF((H58)=0,"",(N58/H58))</f>
        <v>5.4636144464139731E-2</v>
      </c>
      <c r="P58" s="317"/>
      <c r="Q58" s="324"/>
      <c r="R58" s="324"/>
      <c r="S58" s="322">
        <f>SUM(S49:S50,S42,S43:S45)</f>
        <v>18670.535600000003</v>
      </c>
      <c r="T58" s="325"/>
      <c r="U58" s="326">
        <f t="shared" ref="U58:U62" si="75">S58-L58</f>
        <v>872.87000000000262</v>
      </c>
      <c r="V58" s="327">
        <f t="shared" ref="V58:V62" si="76">IF((L58)=0,"",(U58/L58))</f>
        <v>4.9044072386661912E-2</v>
      </c>
      <c r="W58" s="317"/>
      <c r="X58" s="324"/>
      <c r="Y58" s="324"/>
      <c r="Z58" s="322">
        <f>SUM(Z49:Z50,Z42,Z43:Z45)</f>
        <v>19381.495599999998</v>
      </c>
      <c r="AA58" s="325"/>
      <c r="AB58" s="326">
        <f t="shared" ref="AB58:AB62" si="77">Z58-S58</f>
        <v>710.95999999999549</v>
      </c>
      <c r="AC58" s="327">
        <f t="shared" ref="AC58:AC62" si="78">IF((S58)=0,"",(AB58/S58))</f>
        <v>3.8079250388510302E-2</v>
      </c>
      <c r="AD58" s="317"/>
      <c r="AE58" s="324"/>
      <c r="AF58" s="324"/>
      <c r="AG58" s="322">
        <f>SUM(AG49:AG50,AG42,AG43:AG45)</f>
        <v>19989.945599999999</v>
      </c>
      <c r="AH58" s="325"/>
      <c r="AI58" s="326">
        <f t="shared" ref="AI58:AI62" si="79">AG58-Z58</f>
        <v>608.45000000000073</v>
      </c>
      <c r="AJ58" s="327">
        <f t="shared" ref="AJ58:AJ62" si="80">IF((Z58)=0,"",(AI58/Z58))</f>
        <v>3.1393346135785351E-2</v>
      </c>
      <c r="AK58" s="317"/>
      <c r="AL58" s="324"/>
      <c r="AM58" s="324"/>
      <c r="AN58" s="322">
        <f>SUM(AN49:AN50,AN42,AN43:AN45)</f>
        <v>20602.625599999999</v>
      </c>
      <c r="AO58" s="325"/>
      <c r="AP58" s="326">
        <f t="shared" ref="AP58:AP62" si="81">AN58-AG58</f>
        <v>612.68000000000029</v>
      </c>
      <c r="AQ58" s="327">
        <f t="shared" ref="AQ58:AQ62" si="82">IF((AG58)=0,"",(AP58/AG58))</f>
        <v>3.0649408070425179E-2</v>
      </c>
      <c r="AR58" s="328"/>
      <c r="AS58" s="3"/>
      <c r="AT58" s="3"/>
      <c r="AU58" s="3"/>
    </row>
    <row r="59" spans="1:47" ht="12" customHeight="1" x14ac:dyDescent="0.2">
      <c r="A59" s="317"/>
      <c r="B59" s="329" t="s">
        <v>254</v>
      </c>
      <c r="C59" s="319"/>
      <c r="D59" s="319"/>
      <c r="E59" s="319"/>
      <c r="F59" s="320">
        <v>0.13</v>
      </c>
      <c r="G59" s="321"/>
      <c r="H59" s="330">
        <f>H58*F59</f>
        <v>2193.8339020000008</v>
      </c>
      <c r="I59" s="331"/>
      <c r="J59" s="320">
        <v>0.13</v>
      </c>
      <c r="K59" s="332"/>
      <c r="L59" s="333">
        <f>L58*J59</f>
        <v>2313.6965279999999</v>
      </c>
      <c r="M59" s="334"/>
      <c r="N59" s="335">
        <f t="shared" si="73"/>
        <v>119.86262599999918</v>
      </c>
      <c r="O59" s="336">
        <f t="shared" si="74"/>
        <v>5.4636144464139627E-2</v>
      </c>
      <c r="P59" s="317"/>
      <c r="Q59" s="320">
        <v>0.13</v>
      </c>
      <c r="R59" s="332"/>
      <c r="S59" s="333">
        <f>S58*Q59</f>
        <v>2427.1696280000006</v>
      </c>
      <c r="T59" s="334"/>
      <c r="U59" s="335">
        <f t="shared" si="75"/>
        <v>113.47310000000061</v>
      </c>
      <c r="V59" s="336">
        <f t="shared" si="76"/>
        <v>4.904407238666203E-2</v>
      </c>
      <c r="W59" s="317"/>
      <c r="X59" s="320">
        <v>0.13</v>
      </c>
      <c r="Y59" s="332"/>
      <c r="Z59" s="333">
        <f>Z58*X59</f>
        <v>2519.5944279999999</v>
      </c>
      <c r="AA59" s="334"/>
      <c r="AB59" s="335">
        <f t="shared" si="77"/>
        <v>92.424799999999323</v>
      </c>
      <c r="AC59" s="336">
        <f t="shared" si="78"/>
        <v>3.8079250388510261E-2</v>
      </c>
      <c r="AD59" s="317"/>
      <c r="AE59" s="320">
        <v>0.13</v>
      </c>
      <c r="AF59" s="332"/>
      <c r="AG59" s="333">
        <f>AG58*AE59</f>
        <v>2598.6929279999999</v>
      </c>
      <c r="AH59" s="334"/>
      <c r="AI59" s="335">
        <f t="shared" si="79"/>
        <v>79.098500000000058</v>
      </c>
      <c r="AJ59" s="336">
        <f t="shared" si="80"/>
        <v>3.1393346135785337E-2</v>
      </c>
      <c r="AK59" s="317"/>
      <c r="AL59" s="320">
        <v>0.13</v>
      </c>
      <c r="AM59" s="332"/>
      <c r="AN59" s="333">
        <f>AN58*AL59</f>
        <v>2678.341328</v>
      </c>
      <c r="AO59" s="334"/>
      <c r="AP59" s="335">
        <f t="shared" si="81"/>
        <v>79.648400000000038</v>
      </c>
      <c r="AQ59" s="336">
        <f t="shared" si="82"/>
        <v>3.0649408070425179E-2</v>
      </c>
      <c r="AR59" s="337"/>
      <c r="AS59" s="3"/>
      <c r="AT59" s="3"/>
      <c r="AU59" s="3"/>
    </row>
    <row r="60" spans="1:47" ht="12" customHeight="1" x14ac:dyDescent="0.2">
      <c r="A60" s="317"/>
      <c r="B60" s="338" t="s">
        <v>331</v>
      </c>
      <c r="C60" s="319"/>
      <c r="D60" s="319"/>
      <c r="E60" s="319"/>
      <c r="F60" s="339"/>
      <c r="G60" s="334"/>
      <c r="H60" s="330">
        <f>H58+H59</f>
        <v>19069.479302000007</v>
      </c>
      <c r="I60" s="331"/>
      <c r="J60" s="331"/>
      <c r="K60" s="331"/>
      <c r="L60" s="333">
        <f>L58+L59</f>
        <v>20111.362128000001</v>
      </c>
      <c r="M60" s="334"/>
      <c r="N60" s="335">
        <f t="shared" si="73"/>
        <v>1041.8828259999937</v>
      </c>
      <c r="O60" s="336">
        <f t="shared" si="74"/>
        <v>5.4636144464139669E-2</v>
      </c>
      <c r="P60" s="317"/>
      <c r="Q60" s="331"/>
      <c r="R60" s="331"/>
      <c r="S60" s="333">
        <f>S58+S59</f>
        <v>21097.705228000003</v>
      </c>
      <c r="T60" s="334"/>
      <c r="U60" s="335">
        <f t="shared" si="75"/>
        <v>986.34310000000187</v>
      </c>
      <c r="V60" s="336">
        <f t="shared" si="76"/>
        <v>4.9044072386661856E-2</v>
      </c>
      <c r="W60" s="317"/>
      <c r="X60" s="331"/>
      <c r="Y60" s="331"/>
      <c r="Z60" s="333">
        <f>Z58+Z59</f>
        <v>21901.090027999999</v>
      </c>
      <c r="AA60" s="334"/>
      <c r="AB60" s="335">
        <f t="shared" si="77"/>
        <v>803.38479999999618</v>
      </c>
      <c r="AC60" s="336">
        <f t="shared" si="78"/>
        <v>3.8079250388510358E-2</v>
      </c>
      <c r="AD60" s="317"/>
      <c r="AE60" s="331"/>
      <c r="AF60" s="331"/>
      <c r="AG60" s="333">
        <f>AG58+AG59</f>
        <v>22588.638527999999</v>
      </c>
      <c r="AH60" s="334"/>
      <c r="AI60" s="335">
        <f t="shared" si="79"/>
        <v>687.54850000000079</v>
      </c>
      <c r="AJ60" s="336">
        <f t="shared" si="80"/>
        <v>3.1393346135785351E-2</v>
      </c>
      <c r="AK60" s="317"/>
      <c r="AL60" s="331"/>
      <c r="AM60" s="331"/>
      <c r="AN60" s="333">
        <f>AN58+AN59</f>
        <v>23280.966927999998</v>
      </c>
      <c r="AO60" s="334"/>
      <c r="AP60" s="335">
        <f t="shared" si="81"/>
        <v>692.32839999999851</v>
      </c>
      <c r="AQ60" s="336">
        <f t="shared" si="82"/>
        <v>3.0649408070425099E-2</v>
      </c>
      <c r="AR60" s="337"/>
      <c r="AS60" s="3"/>
      <c r="AT60" s="3"/>
      <c r="AU60" s="3"/>
    </row>
    <row r="61" spans="1:47" ht="12" customHeight="1" x14ac:dyDescent="0.2">
      <c r="A61" s="317"/>
      <c r="B61" s="486" t="s">
        <v>211</v>
      </c>
      <c r="C61" s="441"/>
      <c r="D61" s="441"/>
      <c r="E61" s="319"/>
      <c r="F61" s="339"/>
      <c r="G61" s="334"/>
      <c r="H61" s="340">
        <f>F61*H58</f>
        <v>0</v>
      </c>
      <c r="I61" s="331"/>
      <c r="J61" s="331"/>
      <c r="K61" s="331"/>
      <c r="L61" s="341">
        <f>J61*L58</f>
        <v>0</v>
      </c>
      <c r="M61" s="334"/>
      <c r="N61" s="342">
        <f t="shared" si="73"/>
        <v>0</v>
      </c>
      <c r="O61" s="343" t="str">
        <f t="shared" si="74"/>
        <v/>
      </c>
      <c r="P61" s="317"/>
      <c r="Q61" s="331"/>
      <c r="R61" s="331"/>
      <c r="S61" s="341">
        <f>Q61*S58</f>
        <v>0</v>
      </c>
      <c r="T61" s="334"/>
      <c r="U61" s="342">
        <f t="shared" si="75"/>
        <v>0</v>
      </c>
      <c r="V61" s="343" t="str">
        <f t="shared" si="76"/>
        <v/>
      </c>
      <c r="W61" s="317"/>
      <c r="X61" s="331"/>
      <c r="Y61" s="331"/>
      <c r="Z61" s="341">
        <f>X61*Z58</f>
        <v>0</v>
      </c>
      <c r="AA61" s="334"/>
      <c r="AB61" s="342">
        <f t="shared" si="77"/>
        <v>0</v>
      </c>
      <c r="AC61" s="343" t="str">
        <f t="shared" si="78"/>
        <v/>
      </c>
      <c r="AD61" s="317"/>
      <c r="AE61" s="331"/>
      <c r="AF61" s="331"/>
      <c r="AG61" s="341">
        <f>AE61*AG58</f>
        <v>0</v>
      </c>
      <c r="AH61" s="334"/>
      <c r="AI61" s="342">
        <f t="shared" si="79"/>
        <v>0</v>
      </c>
      <c r="AJ61" s="343" t="str">
        <f t="shared" si="80"/>
        <v/>
      </c>
      <c r="AK61" s="317"/>
      <c r="AL61" s="331"/>
      <c r="AM61" s="331"/>
      <c r="AN61" s="341">
        <f>AL61*AN58</f>
        <v>0</v>
      </c>
      <c r="AO61" s="334"/>
      <c r="AP61" s="342">
        <f t="shared" si="81"/>
        <v>0</v>
      </c>
      <c r="AQ61" s="343" t="str">
        <f t="shared" si="82"/>
        <v/>
      </c>
      <c r="AR61" s="344"/>
      <c r="AS61" s="3"/>
      <c r="AT61" s="3"/>
      <c r="AU61" s="3"/>
    </row>
    <row r="62" spans="1:47" ht="12" customHeight="1" x14ac:dyDescent="0.2">
      <c r="A62" s="317"/>
      <c r="B62" s="480" t="s">
        <v>259</v>
      </c>
      <c r="C62" s="439"/>
      <c r="D62" s="440"/>
      <c r="E62" s="345"/>
      <c r="F62" s="346"/>
      <c r="G62" s="347"/>
      <c r="H62" s="348">
        <f>H60-H61</f>
        <v>19069.479302000007</v>
      </c>
      <c r="I62" s="349"/>
      <c r="J62" s="349"/>
      <c r="K62" s="349"/>
      <c r="L62" s="350">
        <f>L60-L61</f>
        <v>20111.362128000001</v>
      </c>
      <c r="M62" s="351"/>
      <c r="N62" s="352">
        <f t="shared" si="73"/>
        <v>1041.8828259999937</v>
      </c>
      <c r="O62" s="353">
        <f t="shared" si="74"/>
        <v>5.4636144464139669E-2</v>
      </c>
      <c r="P62" s="317"/>
      <c r="Q62" s="349"/>
      <c r="R62" s="349"/>
      <c r="S62" s="350">
        <f>S60-S61</f>
        <v>21097.705228000003</v>
      </c>
      <c r="T62" s="351"/>
      <c r="U62" s="352">
        <f t="shared" si="75"/>
        <v>986.34310000000187</v>
      </c>
      <c r="V62" s="353">
        <f t="shared" si="76"/>
        <v>4.9044072386661856E-2</v>
      </c>
      <c r="W62" s="317"/>
      <c r="X62" s="349"/>
      <c r="Y62" s="349"/>
      <c r="Z62" s="350">
        <f>Z60-Z61</f>
        <v>21901.090027999999</v>
      </c>
      <c r="AA62" s="351"/>
      <c r="AB62" s="352">
        <f t="shared" si="77"/>
        <v>803.38479999999618</v>
      </c>
      <c r="AC62" s="353">
        <f t="shared" si="78"/>
        <v>3.8079250388510358E-2</v>
      </c>
      <c r="AD62" s="317"/>
      <c r="AE62" s="349"/>
      <c r="AF62" s="349"/>
      <c r="AG62" s="350">
        <f>AG60-AG61</f>
        <v>22588.638527999999</v>
      </c>
      <c r="AH62" s="351"/>
      <c r="AI62" s="352">
        <f t="shared" si="79"/>
        <v>687.54850000000079</v>
      </c>
      <c r="AJ62" s="353">
        <f t="shared" si="80"/>
        <v>3.1393346135785351E-2</v>
      </c>
      <c r="AK62" s="317"/>
      <c r="AL62" s="349"/>
      <c r="AM62" s="349"/>
      <c r="AN62" s="350">
        <f>AN60-AN61</f>
        <v>23280.966927999998</v>
      </c>
      <c r="AO62" s="351"/>
      <c r="AP62" s="352">
        <f t="shared" si="81"/>
        <v>692.32839999999851</v>
      </c>
      <c r="AQ62" s="353">
        <f t="shared" si="82"/>
        <v>3.0649408070425099E-2</v>
      </c>
      <c r="AR62" s="354"/>
      <c r="AS62" s="3"/>
      <c r="AT62" s="3"/>
      <c r="AU62" s="3"/>
    </row>
    <row r="63" spans="1:47" ht="12" customHeight="1" x14ac:dyDescent="0.2">
      <c r="A63" s="37"/>
      <c r="B63" s="238"/>
      <c r="C63" s="239"/>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c r="AS63" s="3"/>
      <c r="AT63" s="3"/>
      <c r="AU63" s="3"/>
    </row>
    <row r="64" spans="1:47" ht="12" customHeight="1" x14ac:dyDescent="0.2">
      <c r="A64" s="37"/>
      <c r="B64" s="37"/>
      <c r="C64" s="3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c r="AS64" s="3"/>
      <c r="AT64" s="3"/>
      <c r="AU64" s="3"/>
    </row>
    <row r="65" spans="1:47" ht="12" customHeight="1" x14ac:dyDescent="0.2">
      <c r="A65" s="37"/>
      <c r="B65" s="125" t="s">
        <v>260</v>
      </c>
      <c r="C65" s="3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c r="AS65" s="3"/>
      <c r="AT65" s="3"/>
      <c r="AU65" s="3"/>
    </row>
    <row r="66" spans="1:47"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
      <c r="AT66" s="3"/>
      <c r="AU66" s="3"/>
    </row>
    <row r="67" spans="1:47" ht="12" customHeight="1" x14ac:dyDescent="0.2">
      <c r="A67" s="283" t="s">
        <v>332</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
      <c r="AT67" s="3"/>
      <c r="AU67" s="3"/>
    </row>
    <row r="68" spans="1:47" ht="12"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
      <c r="AT68" s="3"/>
      <c r="AU68" s="3"/>
    </row>
    <row r="69" spans="1:47" ht="12" customHeight="1" x14ac:dyDescent="0.2">
      <c r="A69" s="37" t="s">
        <v>262</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
      <c r="AT69" s="3"/>
      <c r="AU69" s="3"/>
    </row>
    <row r="70" spans="1:47" ht="12" customHeight="1" x14ac:dyDescent="0.2">
      <c r="A70" s="37" t="s">
        <v>263</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
      <c r="AT70" s="3"/>
      <c r="AU70" s="3"/>
    </row>
    <row r="71" spans="1:47" ht="12"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
      <c r="AT71" s="3"/>
      <c r="AU71" s="3"/>
    </row>
    <row r="72" spans="1:47" ht="12" customHeight="1" x14ac:dyDescent="0.2">
      <c r="A72" s="37" t="s">
        <v>264</v>
      </c>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
      <c r="AT72" s="3"/>
      <c r="AU72" s="3"/>
    </row>
    <row r="73" spans="1:47" ht="12" customHeight="1" x14ac:dyDescent="0.2">
      <c r="A73" s="37" t="s">
        <v>265</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
      <c r="AT73" s="3"/>
      <c r="AU73" s="3"/>
    </row>
    <row r="74" spans="1:47"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
      <c r="AT74" s="3"/>
      <c r="AU74" s="3"/>
    </row>
    <row r="75" spans="1:47" ht="12" customHeight="1" x14ac:dyDescent="0.2">
      <c r="A75" s="37" t="s">
        <v>266</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
      <c r="AT75" s="3"/>
      <c r="AU75" s="3"/>
    </row>
    <row r="76" spans="1:47" ht="12" customHeight="1" x14ac:dyDescent="0.2">
      <c r="A76" s="37" t="s">
        <v>267</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
      <c r="AT76" s="3"/>
      <c r="AU76" s="3"/>
    </row>
    <row r="77" spans="1:47" ht="12" customHeight="1" x14ac:dyDescent="0.2">
      <c r="A77" s="37" t="s">
        <v>268</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
      <c r="AT77" s="3"/>
      <c r="AU77" s="3"/>
    </row>
    <row r="78" spans="1:47" ht="12" customHeight="1" x14ac:dyDescent="0.2">
      <c r="A78" s="37" t="s">
        <v>269</v>
      </c>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
      <c r="AT78" s="3"/>
      <c r="AU78" s="3"/>
    </row>
    <row r="79" spans="1:47" ht="12" customHeight="1" x14ac:dyDescent="0.2">
      <c r="A79" s="37" t="s">
        <v>270</v>
      </c>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
      <c r="AT79" s="3"/>
      <c r="AU79" s="3"/>
    </row>
    <row r="80" spans="1:47"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
      <c r="AT80" s="3"/>
      <c r="AU80" s="3"/>
    </row>
    <row r="81" spans="1:47" ht="12" customHeight="1" x14ac:dyDescent="0.2">
      <c r="A81" s="284"/>
      <c r="B81" s="37" t="s">
        <v>271</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
      <c r="AT81" s="3"/>
      <c r="AU81" s="3"/>
    </row>
    <row r="82" spans="1:47"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
      <c r="AT82" s="3"/>
      <c r="AU82" s="3"/>
    </row>
    <row r="83" spans="1:47" ht="12" customHeight="1" x14ac:dyDescent="0.2">
      <c r="A83" s="37"/>
      <c r="B83" s="37" t="s">
        <v>272</v>
      </c>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
      <c r="AT83" s="3"/>
      <c r="AU83" s="3"/>
    </row>
    <row r="84" spans="1:47"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
      <c r="AT84" s="3"/>
      <c r="AU84" s="3"/>
    </row>
    <row r="85" spans="1:47"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
      <c r="AT85" s="3"/>
      <c r="AU85" s="3"/>
    </row>
    <row r="86" spans="1:47"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
      <c r="AT86" s="3"/>
      <c r="AU86" s="3"/>
    </row>
    <row r="87" spans="1:47"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
      <c r="AT87" s="3"/>
      <c r="AU87" s="3"/>
    </row>
    <row r="88" spans="1:47"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
      <c r="AT88" s="3"/>
      <c r="AU88" s="3"/>
    </row>
    <row r="89" spans="1:47"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
      <c r="AT89" s="3"/>
      <c r="AU89" s="3"/>
    </row>
    <row r="90" spans="1:47"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
      <c r="AT90" s="3"/>
      <c r="AU90" s="3"/>
    </row>
    <row r="91" spans="1:47"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
      <c r="AT91" s="3"/>
      <c r="AU91" s="3"/>
    </row>
    <row r="92" spans="1:47"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
      <c r="AT92" s="3"/>
      <c r="AU92" s="3"/>
    </row>
    <row r="93" spans="1:47"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
      <c r="AT93" s="3"/>
      <c r="AU93" s="3"/>
    </row>
    <row r="94" spans="1:47"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
      <c r="AT94" s="3"/>
      <c r="AU94" s="3"/>
    </row>
    <row r="95" spans="1:47"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
      <c r="AT95" s="3"/>
      <c r="AU95" s="3"/>
    </row>
    <row r="96" spans="1:47"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
      <c r="AT96" s="3"/>
      <c r="AU96" s="3"/>
    </row>
    <row r="97" spans="1:47"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
      <c r="AT97" s="3"/>
      <c r="AU97" s="3"/>
    </row>
    <row r="98" spans="1:47"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
      <c r="AT98" s="3"/>
      <c r="AU98" s="3"/>
    </row>
    <row r="99" spans="1:47"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
      <c r="AT99" s="3"/>
      <c r="AU99" s="3"/>
    </row>
    <row r="100" spans="1:47"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
      <c r="AT100" s="3"/>
      <c r="AU100" s="3"/>
    </row>
    <row r="101" spans="1:47"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
      <c r="AT101" s="3"/>
      <c r="AU101" s="3"/>
    </row>
    <row r="102" spans="1:47"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
      <c r="AT102" s="3"/>
      <c r="AU102" s="3"/>
    </row>
    <row r="103" spans="1:47"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
      <c r="AT103" s="3"/>
      <c r="AU103" s="3"/>
    </row>
    <row r="104" spans="1:47"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
      <c r="AT104" s="3"/>
      <c r="AU104" s="3"/>
    </row>
    <row r="105" spans="1:47"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
      <c r="AT105" s="3"/>
      <c r="AU105" s="3"/>
    </row>
    <row r="106" spans="1:47"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
      <c r="AT106" s="3"/>
      <c r="AU106" s="3"/>
    </row>
    <row r="107" spans="1:47"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
      <c r="AT107" s="3"/>
      <c r="AU107" s="3"/>
    </row>
    <row r="108" spans="1:47"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
      <c r="AT108" s="3"/>
      <c r="AU108" s="3"/>
    </row>
    <row r="109" spans="1:47"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
      <c r="AT109" s="3"/>
      <c r="AU109" s="3"/>
    </row>
    <row r="110" spans="1:47"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
      <c r="AT110" s="3"/>
      <c r="AU110" s="3"/>
    </row>
    <row r="111" spans="1:47"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
      <c r="AT111" s="3"/>
      <c r="AU111" s="3"/>
    </row>
    <row r="112" spans="1:47"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
      <c r="AT112" s="3"/>
      <c r="AU112" s="3"/>
    </row>
    <row r="113" spans="1:47"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
      <c r="AT113" s="3"/>
      <c r="AU113" s="3"/>
    </row>
    <row r="114" spans="1:47"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
      <c r="AT114" s="3"/>
      <c r="AU114" s="3"/>
    </row>
    <row r="115" spans="1:47"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
      <c r="AT115" s="3"/>
      <c r="AU115" s="3"/>
    </row>
    <row r="116" spans="1:47"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
      <c r="AT116" s="3"/>
      <c r="AU116" s="3"/>
    </row>
    <row r="117" spans="1:47"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
      <c r="AT117" s="3"/>
      <c r="AU117" s="3"/>
    </row>
    <row r="118" spans="1:47"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
      <c r="AT118" s="3"/>
      <c r="AU118" s="3"/>
    </row>
    <row r="119" spans="1:47"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
      <c r="AT119" s="3"/>
      <c r="AU119" s="3"/>
    </row>
    <row r="120" spans="1:47"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
      <c r="AT120" s="3"/>
      <c r="AU120" s="3"/>
    </row>
    <row r="121" spans="1:47"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
      <c r="AT121" s="3"/>
      <c r="AU121" s="3"/>
    </row>
    <row r="122" spans="1:47"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
      <c r="AT122" s="3"/>
      <c r="AU122" s="3"/>
    </row>
    <row r="123" spans="1:47"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
      <c r="AT123" s="3"/>
      <c r="AU123" s="3"/>
    </row>
    <row r="124" spans="1:47"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
      <c r="AT124" s="3"/>
      <c r="AU124" s="3"/>
    </row>
    <row r="125" spans="1:47"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
      <c r="AT125" s="3"/>
      <c r="AU125" s="3"/>
    </row>
    <row r="126" spans="1:47"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
      <c r="AT126" s="3"/>
      <c r="AU126" s="3"/>
    </row>
    <row r="127" spans="1:47"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
      <c r="AT127" s="3"/>
      <c r="AU127" s="3"/>
    </row>
    <row r="128" spans="1:47"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
      <c r="AT128" s="3"/>
      <c r="AU128" s="3"/>
    </row>
    <row r="129" spans="1:47"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
      <c r="AT129" s="3"/>
      <c r="AU129" s="3"/>
    </row>
    <row r="130" spans="1:47"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
      <c r="AT130" s="3"/>
      <c r="AU130" s="3"/>
    </row>
    <row r="131" spans="1:47"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
      <c r="AT131" s="3"/>
      <c r="AU131" s="3"/>
    </row>
    <row r="132" spans="1:47"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
      <c r="AT132" s="3"/>
      <c r="AU132" s="3"/>
    </row>
    <row r="133" spans="1:47"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
      <c r="AT133" s="3"/>
      <c r="AU133" s="3"/>
    </row>
    <row r="134" spans="1:47"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
      <c r="AT134" s="3"/>
      <c r="AU134" s="3"/>
    </row>
    <row r="135" spans="1:47"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
      <c r="AT135" s="3"/>
      <c r="AU135" s="3"/>
    </row>
    <row r="136" spans="1:47"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
      <c r="AT136" s="3"/>
      <c r="AU136" s="3"/>
    </row>
    <row r="137" spans="1:47"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
      <c r="AT137" s="3"/>
      <c r="AU137" s="3"/>
    </row>
    <row r="138" spans="1:47"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
      <c r="AT138" s="3"/>
      <c r="AU138" s="3"/>
    </row>
    <row r="139" spans="1:47"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
      <c r="AT139" s="3"/>
      <c r="AU139" s="3"/>
    </row>
    <row r="140" spans="1:47"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
      <c r="AT140" s="3"/>
      <c r="AU140" s="3"/>
    </row>
    <row r="141" spans="1:47"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
      <c r="AT141" s="3"/>
      <c r="AU141" s="3"/>
    </row>
    <row r="142" spans="1:47"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
      <c r="AT142" s="3"/>
      <c r="AU142" s="3"/>
    </row>
    <row r="143" spans="1:47"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
      <c r="AT143" s="3"/>
      <c r="AU143" s="3"/>
    </row>
    <row r="144" spans="1:47"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
      <c r="AT144" s="3"/>
      <c r="AU144" s="3"/>
    </row>
    <row r="145" spans="1:47"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
      <c r="AT145" s="3"/>
      <c r="AU145" s="3"/>
    </row>
    <row r="146" spans="1:47"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
      <c r="AT146" s="3"/>
      <c r="AU146" s="3"/>
    </row>
    <row r="147" spans="1:47"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
      <c r="AT147" s="3"/>
      <c r="AU147" s="3"/>
    </row>
    <row r="148" spans="1:47"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
      <c r="AT148" s="3"/>
      <c r="AU148" s="3"/>
    </row>
    <row r="149" spans="1:47"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
      <c r="AT149" s="3"/>
      <c r="AU149" s="3"/>
    </row>
    <row r="150" spans="1:47"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
      <c r="AT150" s="3"/>
      <c r="AU150" s="3"/>
    </row>
    <row r="151" spans="1:47"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
      <c r="AT151" s="3"/>
      <c r="AU151" s="3"/>
    </row>
    <row r="152" spans="1:47"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
      <c r="AT152" s="3"/>
      <c r="AU152" s="3"/>
    </row>
    <row r="153" spans="1:47"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
      <c r="AT153" s="3"/>
      <c r="AU153" s="3"/>
    </row>
    <row r="154" spans="1:47"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
      <c r="AT154" s="3"/>
      <c r="AU154" s="3"/>
    </row>
    <row r="155" spans="1:47"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
      <c r="AT155" s="3"/>
      <c r="AU155" s="3"/>
    </row>
    <row r="156" spans="1:47"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
      <c r="AT156" s="3"/>
      <c r="AU156" s="3"/>
    </row>
    <row r="157" spans="1:47"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
      <c r="AT157" s="3"/>
      <c r="AU157" s="3"/>
    </row>
    <row r="158" spans="1:47"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
      <c r="AT158" s="3"/>
      <c r="AU158" s="3"/>
    </row>
    <row r="159" spans="1:47"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
      <c r="AT159" s="3"/>
      <c r="AU159" s="3"/>
    </row>
    <row r="160" spans="1:47"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
      <c r="AT160" s="3"/>
      <c r="AU160" s="3"/>
    </row>
    <row r="161" spans="1:47"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
      <c r="AT161" s="3"/>
      <c r="AU161" s="3"/>
    </row>
    <row r="162" spans="1:47"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
      <c r="AT162" s="3"/>
      <c r="AU162" s="3"/>
    </row>
    <row r="163" spans="1:47"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
      <c r="AT163" s="3"/>
      <c r="AU163" s="3"/>
    </row>
    <row r="164" spans="1:47"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
      <c r="AT164" s="3"/>
      <c r="AU164" s="3"/>
    </row>
    <row r="165" spans="1:47"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
      <c r="AT165" s="3"/>
      <c r="AU165" s="3"/>
    </row>
    <row r="166" spans="1:47"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
      <c r="AT166" s="3"/>
      <c r="AU166" s="3"/>
    </row>
    <row r="167" spans="1:47"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
      <c r="AT167" s="3"/>
      <c r="AU167" s="3"/>
    </row>
    <row r="168" spans="1:47"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
      <c r="AT168" s="3"/>
      <c r="AU168" s="3"/>
    </row>
    <row r="169" spans="1:47"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
      <c r="AT169" s="3"/>
      <c r="AU169" s="3"/>
    </row>
    <row r="170" spans="1:47"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
      <c r="AT170" s="3"/>
      <c r="AU170" s="3"/>
    </row>
    <row r="171" spans="1:47"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
      <c r="AT171" s="3"/>
      <c r="AU171" s="3"/>
    </row>
    <row r="172" spans="1:47"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
      <c r="AT172" s="3"/>
      <c r="AU172" s="3"/>
    </row>
    <row r="173" spans="1:47"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
      <c r="AT173" s="3"/>
      <c r="AU173" s="3"/>
    </row>
    <row r="174" spans="1:47"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
      <c r="AT174" s="3"/>
      <c r="AU174" s="3"/>
    </row>
    <row r="175" spans="1:47"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
      <c r="AT175" s="3"/>
      <c r="AU175" s="3"/>
    </row>
    <row r="176" spans="1:47"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
      <c r="AT176" s="3"/>
      <c r="AU176" s="3"/>
    </row>
    <row r="177" spans="1:47"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
      <c r="AT177" s="3"/>
      <c r="AU177" s="3"/>
    </row>
    <row r="178" spans="1:47"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
      <c r="AT178" s="3"/>
      <c r="AU178" s="3"/>
    </row>
    <row r="179" spans="1:47"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
      <c r="AT179" s="3"/>
      <c r="AU179" s="3"/>
    </row>
    <row r="180" spans="1:47"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
      <c r="AT180" s="3"/>
      <c r="AU180" s="3"/>
    </row>
    <row r="181" spans="1:47"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
      <c r="AT181" s="3"/>
      <c r="AU181" s="3"/>
    </row>
    <row r="182" spans="1:47"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
      <c r="AT182" s="3"/>
      <c r="AU182" s="3"/>
    </row>
    <row r="183" spans="1:47"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
      <c r="AT183" s="3"/>
      <c r="AU183" s="3"/>
    </row>
    <row r="184" spans="1:47"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
      <c r="AT184" s="3"/>
      <c r="AU184" s="3"/>
    </row>
    <row r="185" spans="1:47"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
      <c r="AT185" s="3"/>
      <c r="AU185" s="3"/>
    </row>
    <row r="186" spans="1:47"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
      <c r="AT186" s="3"/>
      <c r="AU186" s="3"/>
    </row>
    <row r="187" spans="1:47"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
      <c r="AT187" s="3"/>
      <c r="AU187" s="3"/>
    </row>
    <row r="188" spans="1:47"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
      <c r="AT188" s="3"/>
      <c r="AU188" s="3"/>
    </row>
    <row r="189" spans="1:47"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
      <c r="AT189" s="3"/>
      <c r="AU189" s="3"/>
    </row>
    <row r="190" spans="1:47"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
      <c r="AT190" s="3"/>
      <c r="AU190" s="3"/>
    </row>
    <row r="191" spans="1:47"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
      <c r="AT191" s="3"/>
      <c r="AU191" s="3"/>
    </row>
    <row r="192" spans="1:47"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
      <c r="AS192" s="3"/>
      <c r="AT192" s="3"/>
      <c r="AU192" s="3"/>
    </row>
    <row r="193" spans="1:47"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
      <c r="AS193" s="3"/>
      <c r="AT193" s="3"/>
      <c r="AU193" s="3"/>
    </row>
    <row r="194" spans="1:47"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
      <c r="AS194" s="3"/>
      <c r="AT194" s="3"/>
      <c r="AU194" s="3"/>
    </row>
    <row r="195" spans="1:47"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
      <c r="AS195" s="3"/>
      <c r="AT195" s="3"/>
      <c r="AU195" s="3"/>
    </row>
    <row r="196" spans="1:47"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
      <c r="AS196" s="3"/>
      <c r="AT196" s="3"/>
      <c r="AU196" s="3"/>
    </row>
    <row r="197" spans="1:47"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
      <c r="AS197" s="3"/>
      <c r="AT197" s="3"/>
      <c r="AU197" s="3"/>
    </row>
    <row r="198" spans="1:47"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
      <c r="AS198" s="3"/>
      <c r="AT198" s="3"/>
      <c r="AU198" s="3"/>
    </row>
    <row r="199" spans="1:47"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
      <c r="AS199" s="3"/>
      <c r="AT199" s="3"/>
      <c r="AU199" s="3"/>
    </row>
    <row r="200" spans="1:47"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
      <c r="AS200" s="3"/>
      <c r="AT200" s="3"/>
      <c r="AU200" s="3"/>
    </row>
    <row r="201" spans="1:47"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
      <c r="AS201" s="3"/>
      <c r="AT201" s="3"/>
      <c r="AU201" s="3"/>
    </row>
    <row r="202" spans="1:47"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
      <c r="AS202" s="3"/>
      <c r="AT202" s="3"/>
      <c r="AU202" s="3"/>
    </row>
    <row r="203" spans="1:47"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
      <c r="AS203" s="3"/>
      <c r="AT203" s="3"/>
      <c r="AU203" s="3"/>
    </row>
    <row r="204" spans="1:47"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
      <c r="AS204" s="3"/>
      <c r="AT204" s="3"/>
      <c r="AU204" s="3"/>
    </row>
    <row r="205" spans="1:47"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
      <c r="AS205" s="3"/>
      <c r="AT205" s="3"/>
      <c r="AU205" s="3"/>
    </row>
    <row r="206" spans="1:47"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
      <c r="AS206" s="3"/>
      <c r="AT206" s="3"/>
      <c r="AU206" s="3"/>
    </row>
    <row r="207" spans="1:47"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
      <c r="AS207" s="3"/>
      <c r="AT207" s="3"/>
      <c r="AU207" s="3"/>
    </row>
    <row r="208" spans="1:47"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
      <c r="AS208" s="3"/>
      <c r="AT208" s="3"/>
      <c r="AU208" s="3"/>
    </row>
    <row r="209" spans="1:47"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
      <c r="AS209" s="3"/>
      <c r="AT209" s="3"/>
      <c r="AU209" s="3"/>
    </row>
    <row r="210" spans="1:47"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
      <c r="AS210" s="3"/>
      <c r="AT210" s="3"/>
      <c r="AU210" s="3"/>
    </row>
    <row r="211" spans="1:47"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
      <c r="AS211" s="3"/>
      <c r="AT211" s="3"/>
      <c r="AU211" s="3"/>
    </row>
    <row r="212" spans="1:47"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
      <c r="AS212" s="3"/>
      <c r="AT212" s="3"/>
      <c r="AU212" s="3"/>
    </row>
    <row r="213" spans="1:47"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
      <c r="AS213" s="3"/>
      <c r="AT213" s="3"/>
      <c r="AU213" s="3"/>
    </row>
    <row r="214" spans="1:47"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
      <c r="AS214" s="3"/>
      <c r="AT214" s="3"/>
      <c r="AU214" s="3"/>
    </row>
    <row r="215" spans="1:47"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
      <c r="AS215" s="3"/>
      <c r="AT215" s="3"/>
      <c r="AU215" s="3"/>
    </row>
    <row r="216" spans="1:47"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
      <c r="AS216" s="3"/>
      <c r="AT216" s="3"/>
      <c r="AU216" s="3"/>
    </row>
    <row r="217" spans="1:47"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
      <c r="AS217" s="3"/>
      <c r="AT217" s="3"/>
      <c r="AU217" s="3"/>
    </row>
    <row r="218" spans="1:47"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
      <c r="AS218" s="3"/>
      <c r="AT218" s="3"/>
      <c r="AU218" s="3"/>
    </row>
    <row r="219" spans="1:47"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
      <c r="AS219" s="3"/>
      <c r="AT219" s="3"/>
      <c r="AU219" s="3"/>
    </row>
    <row r="220" spans="1:47"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
      <c r="AS220" s="3"/>
      <c r="AT220" s="3"/>
      <c r="AU220" s="3"/>
    </row>
    <row r="221" spans="1:47"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
      <c r="AS221" s="3"/>
      <c r="AT221" s="3"/>
      <c r="AU221" s="3"/>
    </row>
    <row r="222" spans="1:47"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
      <c r="AS222" s="3"/>
      <c r="AT222" s="3"/>
      <c r="AU222" s="3"/>
    </row>
    <row r="223" spans="1:47"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
      <c r="AS223" s="3"/>
      <c r="AT223" s="3"/>
      <c r="AU223" s="3"/>
    </row>
    <row r="224" spans="1:47"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
      <c r="AS224" s="3"/>
      <c r="AT224" s="3"/>
      <c r="AU224" s="3"/>
    </row>
    <row r="225" spans="1:47"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
      <c r="AS225" s="3"/>
      <c r="AT225" s="3"/>
      <c r="AU225" s="3"/>
    </row>
    <row r="226" spans="1:47"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
      <c r="AS226" s="3"/>
      <c r="AT226" s="3"/>
      <c r="AU226" s="3"/>
    </row>
    <row r="227" spans="1:47"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
      <c r="AS227" s="3"/>
      <c r="AT227" s="3"/>
      <c r="AU227" s="3"/>
    </row>
    <row r="228" spans="1:47"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
      <c r="AS228" s="3"/>
      <c r="AT228" s="3"/>
      <c r="AU228" s="3"/>
    </row>
    <row r="229" spans="1:47"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
      <c r="AS229" s="3"/>
      <c r="AT229" s="3"/>
      <c r="AU229" s="3"/>
    </row>
    <row r="230" spans="1:47"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
      <c r="AS230" s="3"/>
      <c r="AT230" s="3"/>
      <c r="AU230" s="3"/>
    </row>
    <row r="231" spans="1:47"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
      <c r="AS231" s="3"/>
      <c r="AT231" s="3"/>
      <c r="AU231" s="3"/>
    </row>
    <row r="232" spans="1:47"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
      <c r="AS232" s="3"/>
      <c r="AT232" s="3"/>
      <c r="AU232" s="3"/>
    </row>
    <row r="233" spans="1:47"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
      <c r="AS233" s="3"/>
      <c r="AT233" s="3"/>
      <c r="AU233" s="3"/>
    </row>
    <row r="234" spans="1:47"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
      <c r="AS234" s="3"/>
      <c r="AT234" s="3"/>
      <c r="AU234" s="3"/>
    </row>
    <row r="235" spans="1:47"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
      <c r="AS235" s="3"/>
      <c r="AT235" s="3"/>
      <c r="AU235" s="3"/>
    </row>
    <row r="236" spans="1:47"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
      <c r="AS236" s="3"/>
      <c r="AT236" s="3"/>
      <c r="AU236" s="3"/>
    </row>
    <row r="237" spans="1:47"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
      <c r="AS237" s="3"/>
      <c r="AT237" s="3"/>
      <c r="AU237" s="3"/>
    </row>
    <row r="238" spans="1:47"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
      <c r="AS238" s="3"/>
      <c r="AT238" s="3"/>
      <c r="AU238" s="3"/>
    </row>
    <row r="239" spans="1:47"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
      <c r="AS239" s="3"/>
      <c r="AT239" s="3"/>
      <c r="AU239" s="3"/>
    </row>
    <row r="240" spans="1:47"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
      <c r="AS240" s="3"/>
      <c r="AT240" s="3"/>
      <c r="AU240" s="3"/>
    </row>
    <row r="241" spans="1:47"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
      <c r="AS241" s="3"/>
      <c r="AT241" s="3"/>
      <c r="AU241" s="3"/>
    </row>
    <row r="242" spans="1:47"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
      <c r="AS242" s="3"/>
      <c r="AT242" s="3"/>
      <c r="AU242" s="3"/>
    </row>
    <row r="243" spans="1:47"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
      <c r="AS243" s="3"/>
      <c r="AT243" s="3"/>
      <c r="AU243" s="3"/>
    </row>
    <row r="244" spans="1:47"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
      <c r="AS244" s="3"/>
      <c r="AT244" s="3"/>
      <c r="AU244" s="3"/>
    </row>
    <row r="245" spans="1:47"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
      <c r="AS245" s="3"/>
      <c r="AT245" s="3"/>
      <c r="AU245" s="3"/>
    </row>
    <row r="246" spans="1:47"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
      <c r="AS246" s="3"/>
      <c r="AT246" s="3"/>
      <c r="AU246" s="3"/>
    </row>
    <row r="247" spans="1:47"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
      <c r="AS247" s="3"/>
      <c r="AT247" s="3"/>
      <c r="AU247" s="3"/>
    </row>
    <row r="248" spans="1:47"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
      <c r="AS248" s="3"/>
      <c r="AT248" s="3"/>
      <c r="AU248" s="3"/>
    </row>
    <row r="249" spans="1:47"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
      <c r="AS249" s="3"/>
      <c r="AT249" s="3"/>
      <c r="AU249" s="3"/>
    </row>
    <row r="250" spans="1:47"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
      <c r="AS250" s="3"/>
      <c r="AT250" s="3"/>
      <c r="AU250" s="3"/>
    </row>
    <row r="251" spans="1:47"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
      <c r="AS251" s="3"/>
      <c r="AT251" s="3"/>
      <c r="AU251" s="3"/>
    </row>
    <row r="252" spans="1:47"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
      <c r="AS252" s="3"/>
      <c r="AT252" s="3"/>
      <c r="AU252" s="3"/>
    </row>
    <row r="253" spans="1:47"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
      <c r="AS253" s="3"/>
      <c r="AT253" s="3"/>
      <c r="AU253" s="3"/>
    </row>
    <row r="254" spans="1:47"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
      <c r="AS254" s="3"/>
      <c r="AT254" s="3"/>
      <c r="AU254" s="3"/>
    </row>
    <row r="255" spans="1:47"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
      <c r="AS255" s="3"/>
      <c r="AT255" s="3"/>
      <c r="AU255" s="3"/>
    </row>
    <row r="256" spans="1:47"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
      <c r="AS256" s="3"/>
      <c r="AT256" s="3"/>
      <c r="AU256" s="3"/>
    </row>
    <row r="257" spans="1:47"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
      <c r="AS257" s="3"/>
      <c r="AT257" s="3"/>
      <c r="AU257" s="3"/>
    </row>
    <row r="258" spans="1:47"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
      <c r="AS258" s="3"/>
      <c r="AT258" s="3"/>
      <c r="AU258" s="3"/>
    </row>
    <row r="259" spans="1:47"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
      <c r="AS259" s="3"/>
      <c r="AT259" s="3"/>
      <c r="AU259" s="3"/>
    </row>
    <row r="260" spans="1:47"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
      <c r="AS260" s="3"/>
      <c r="AT260" s="3"/>
      <c r="AU260" s="3"/>
    </row>
    <row r="261" spans="1:47"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
      <c r="AS261" s="3"/>
      <c r="AT261" s="3"/>
      <c r="AU261" s="3"/>
    </row>
    <row r="262" spans="1:47"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
      <c r="AS262" s="3"/>
      <c r="AT262" s="3"/>
      <c r="AU262" s="3"/>
    </row>
    <row r="263" spans="1:47"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
      <c r="AS263" s="3"/>
      <c r="AT263" s="3"/>
      <c r="AU263" s="3"/>
    </row>
    <row r="264" spans="1:47"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
      <c r="AS264" s="3"/>
      <c r="AT264" s="3"/>
      <c r="AU264" s="3"/>
    </row>
    <row r="265" spans="1:47"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
      <c r="AS265" s="3"/>
      <c r="AT265" s="3"/>
      <c r="AU265" s="3"/>
    </row>
    <row r="266" spans="1:47"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
      <c r="AS266" s="3"/>
      <c r="AT266" s="3"/>
      <c r="AU266" s="3"/>
    </row>
    <row r="267" spans="1:47"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
      <c r="AS267" s="3"/>
      <c r="AT267" s="3"/>
      <c r="AU267" s="3"/>
    </row>
    <row r="268" spans="1:47"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
      <c r="AS268" s="3"/>
      <c r="AT268" s="3"/>
      <c r="AU268" s="3"/>
    </row>
    <row r="269" spans="1:47"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
      <c r="AS269" s="3"/>
      <c r="AT269" s="3"/>
      <c r="AU269" s="3"/>
    </row>
    <row r="270" spans="1:47"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
      <c r="AS270" s="3"/>
      <c r="AT270" s="3"/>
      <c r="AU270" s="3"/>
    </row>
    <row r="271" spans="1:47"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
      <c r="AS271" s="3"/>
      <c r="AT271" s="3"/>
      <c r="AU271" s="3"/>
    </row>
    <row r="272" spans="1:47"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
      <c r="AS272" s="3"/>
      <c r="AT272" s="3"/>
      <c r="AU272" s="3"/>
    </row>
    <row r="273" spans="1:47"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
      <c r="AS273" s="3"/>
      <c r="AT273" s="3"/>
      <c r="AU273" s="3"/>
    </row>
    <row r="274" spans="1:47"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
      <c r="AS274" s="3"/>
      <c r="AT274" s="3"/>
      <c r="AU274" s="3"/>
    </row>
    <row r="275" spans="1:47"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
      <c r="AS275" s="3"/>
      <c r="AT275" s="3"/>
      <c r="AU275" s="3"/>
    </row>
    <row r="276" spans="1:47" ht="12"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
      <c r="AS276" s="3"/>
      <c r="AT276" s="3"/>
      <c r="AU276" s="3"/>
    </row>
    <row r="277" spans="1:47" ht="12"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
      <c r="AS277" s="3"/>
      <c r="AT277" s="3"/>
      <c r="AU277" s="3"/>
    </row>
    <row r="278" spans="1:47" ht="12"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
      <c r="AS278" s="3"/>
      <c r="AT278" s="3"/>
      <c r="AU278" s="3"/>
    </row>
    <row r="279" spans="1:47" ht="12"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
      <c r="AS279" s="3"/>
      <c r="AT279" s="3"/>
      <c r="AU279" s="3"/>
    </row>
    <row r="280" spans="1:47" ht="12"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
      <c r="AS280" s="3"/>
      <c r="AT280" s="3"/>
      <c r="AU280" s="3"/>
    </row>
    <row r="281" spans="1:47" ht="12"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
      <c r="AS281" s="3"/>
      <c r="AT281" s="3"/>
      <c r="AU281" s="3"/>
    </row>
    <row r="282" spans="1:47" ht="12" customHeight="1" x14ac:dyDescent="0.2">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
      <c r="AS282" s="3"/>
      <c r="AT282" s="3"/>
      <c r="AU282" s="3"/>
    </row>
    <row r="283" spans="1:47" ht="12" customHeight="1" x14ac:dyDescent="0.2">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
      <c r="AS283" s="3"/>
      <c r="AT283" s="3"/>
      <c r="AU283" s="3"/>
    </row>
    <row r="284" spans="1:47" ht="15.75" customHeight="1" x14ac:dyDescent="0.2"/>
    <row r="285" spans="1:47" ht="15.75" customHeight="1" x14ac:dyDescent="0.2"/>
    <row r="286" spans="1:47" ht="15.75" customHeight="1" x14ac:dyDescent="0.2"/>
    <row r="287" spans="1:47" ht="15.75" customHeight="1" x14ac:dyDescent="0.2"/>
    <row r="288" spans="1:47"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D00-000000000000}">
      <formula1>"TOU,non-TOU"</formula1>
    </dataValidation>
    <dataValidation type="list" allowBlank="1" showErrorMessage="1" sqref="E15:E28 E30:E38 E40:E41 E43:E51 E57 E63" xr:uid="{00000000-0002-0000-1D00-000001000000}">
      <formula1>#REF!</formula1>
    </dataValidation>
    <dataValidation type="list" allowBlank="1" showInputMessage="1" showErrorMessage="1" prompt="Select Charge Unit - monthly, per kWh, per kW" sqref="D15:D28 D30:D38 D40:D41 D43:D51 D57 D63" xr:uid="{00000000-0002-0000-1D00-000002000000}">
      <formula1>"Monthly,per kWh,per kW"</formula1>
    </dataValidation>
  </dataValidations>
  <pageMargins left="0.74803149606299213" right="0.74803149606299213" top="0.98425196850393704" bottom="0.98425196850393704"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workbookViewId="0"/>
  </sheetViews>
  <sheetFormatPr defaultColWidth="12.5703125" defaultRowHeight="15" customHeight="1" x14ac:dyDescent="0.2"/>
  <cols>
    <col min="1" max="1" width="66.42578125" customWidth="1"/>
    <col min="2" max="2" width="2.42578125" customWidth="1"/>
    <col min="3" max="3" width="10.42578125" customWidth="1"/>
    <col min="4" max="4" width="9.42578125" customWidth="1"/>
    <col min="5" max="24" width="9.140625" customWidth="1"/>
  </cols>
  <sheetData>
    <row r="1" spans="1:26" ht="23.25" customHeight="1" x14ac:dyDescent="0.25">
      <c r="A1" s="442" t="s">
        <v>21</v>
      </c>
      <c r="B1" s="443"/>
      <c r="C1" s="443"/>
      <c r="D1" s="444"/>
      <c r="E1" s="41"/>
      <c r="F1" s="41"/>
      <c r="G1" s="41"/>
      <c r="H1" s="41"/>
      <c r="I1" s="41"/>
      <c r="J1" s="41"/>
      <c r="K1" s="41"/>
      <c r="L1" s="41"/>
      <c r="M1" s="41"/>
      <c r="N1" s="41"/>
      <c r="O1" s="41"/>
      <c r="P1" s="41"/>
      <c r="Q1" s="41"/>
      <c r="R1" s="41"/>
      <c r="S1" s="41"/>
      <c r="T1" s="41"/>
      <c r="U1" s="41"/>
      <c r="V1" s="41"/>
      <c r="W1" s="41"/>
      <c r="X1" s="41"/>
      <c r="Y1" s="41"/>
      <c r="Z1" s="41"/>
    </row>
    <row r="2" spans="1:26" ht="18" customHeight="1" x14ac:dyDescent="0.25">
      <c r="A2" s="445" t="s">
        <v>22</v>
      </c>
      <c r="B2" s="443"/>
      <c r="C2" s="443"/>
      <c r="D2" s="444"/>
      <c r="E2" s="41"/>
      <c r="F2" s="41"/>
      <c r="G2" s="41"/>
      <c r="H2" s="41"/>
      <c r="I2" s="41"/>
      <c r="J2" s="41"/>
      <c r="K2" s="41"/>
      <c r="L2" s="41"/>
      <c r="M2" s="41"/>
      <c r="N2" s="41"/>
      <c r="O2" s="41"/>
      <c r="P2" s="41"/>
      <c r="Q2" s="41"/>
      <c r="R2" s="41"/>
      <c r="S2" s="41"/>
      <c r="T2" s="41"/>
      <c r="U2" s="41"/>
      <c r="V2" s="41"/>
      <c r="W2" s="41"/>
      <c r="X2" s="41"/>
      <c r="Y2" s="41"/>
      <c r="Z2" s="41"/>
    </row>
    <row r="3" spans="1:26" ht="15.75" customHeight="1" x14ac:dyDescent="0.25">
      <c r="A3" s="446" t="s">
        <v>146</v>
      </c>
      <c r="B3" s="443"/>
      <c r="C3" s="443"/>
      <c r="D3" s="444"/>
      <c r="E3" s="41"/>
      <c r="F3" s="41"/>
      <c r="G3" s="41"/>
      <c r="H3" s="41"/>
      <c r="I3" s="41"/>
      <c r="J3" s="41"/>
      <c r="K3" s="41"/>
      <c r="L3" s="41"/>
      <c r="M3" s="41"/>
      <c r="N3" s="41"/>
      <c r="O3" s="41"/>
      <c r="P3" s="41"/>
      <c r="Q3" s="41"/>
      <c r="R3" s="41"/>
      <c r="S3" s="41"/>
      <c r="T3" s="41"/>
      <c r="U3" s="41"/>
      <c r="V3" s="41"/>
      <c r="W3" s="41"/>
      <c r="X3" s="41"/>
      <c r="Y3" s="41"/>
      <c r="Z3" s="41"/>
    </row>
    <row r="4" spans="1:26" ht="11.25" customHeight="1" x14ac:dyDescent="0.25">
      <c r="A4" s="447" t="s">
        <v>24</v>
      </c>
      <c r="B4" s="443"/>
      <c r="C4" s="443"/>
      <c r="D4" s="444"/>
      <c r="E4" s="41"/>
      <c r="F4" s="41"/>
      <c r="G4" s="41"/>
      <c r="H4" s="41"/>
      <c r="I4" s="41"/>
      <c r="J4" s="41"/>
      <c r="K4" s="41"/>
      <c r="L4" s="41"/>
      <c r="M4" s="41"/>
      <c r="N4" s="41"/>
      <c r="O4" s="41"/>
      <c r="P4" s="41"/>
      <c r="Q4" s="41"/>
      <c r="R4" s="41"/>
      <c r="S4" s="41"/>
      <c r="T4" s="41"/>
      <c r="U4" s="41"/>
      <c r="V4" s="41"/>
      <c r="W4" s="41"/>
      <c r="X4" s="41"/>
      <c r="Y4" s="41"/>
      <c r="Z4" s="41"/>
    </row>
    <row r="5" spans="1:26" ht="11.25" customHeight="1" x14ac:dyDescent="0.25">
      <c r="A5" s="447" t="s">
        <v>25</v>
      </c>
      <c r="B5" s="443"/>
      <c r="C5" s="443"/>
      <c r="D5" s="444"/>
      <c r="E5" s="41"/>
      <c r="F5" s="41"/>
      <c r="G5" s="41"/>
      <c r="H5" s="41"/>
      <c r="I5" s="41"/>
      <c r="J5" s="41"/>
      <c r="K5" s="41"/>
      <c r="L5" s="41"/>
      <c r="M5" s="41"/>
      <c r="N5" s="41"/>
      <c r="O5" s="41"/>
      <c r="P5" s="41"/>
      <c r="Q5" s="41"/>
      <c r="R5" s="41"/>
      <c r="S5" s="41"/>
      <c r="T5" s="41"/>
      <c r="U5" s="41"/>
      <c r="V5" s="41"/>
      <c r="W5" s="41"/>
      <c r="X5" s="41"/>
      <c r="Y5" s="41"/>
      <c r="Z5" s="41"/>
    </row>
    <row r="6" spans="1:26" ht="11.25" customHeight="1" x14ac:dyDescent="0.25">
      <c r="A6" s="448" t="s">
        <v>26</v>
      </c>
      <c r="B6" s="443"/>
      <c r="C6" s="443"/>
      <c r="D6" s="444"/>
      <c r="E6" s="41"/>
      <c r="F6" s="41"/>
      <c r="G6" s="41"/>
      <c r="H6" s="41"/>
      <c r="I6" s="41"/>
      <c r="J6" s="41"/>
      <c r="K6" s="41"/>
      <c r="L6" s="41"/>
      <c r="M6" s="41"/>
      <c r="N6" s="41"/>
      <c r="O6" s="41"/>
      <c r="P6" s="41"/>
      <c r="Q6" s="41"/>
      <c r="R6" s="41"/>
      <c r="S6" s="41"/>
      <c r="T6" s="41"/>
      <c r="U6" s="41"/>
      <c r="V6" s="41"/>
      <c r="W6" s="41"/>
      <c r="X6" s="41"/>
      <c r="Y6" s="41"/>
      <c r="Z6" s="41"/>
    </row>
    <row r="7" spans="1:26" ht="18.75" customHeight="1" x14ac:dyDescent="0.25">
      <c r="A7" s="449" t="s">
        <v>27</v>
      </c>
      <c r="B7" s="443"/>
      <c r="C7" s="443"/>
      <c r="D7" s="444"/>
      <c r="E7" s="41"/>
      <c r="F7" s="41"/>
      <c r="G7" s="41"/>
      <c r="H7" s="41"/>
      <c r="I7" s="41"/>
      <c r="J7" s="41"/>
      <c r="K7" s="41"/>
      <c r="L7" s="41"/>
      <c r="M7" s="41"/>
      <c r="N7" s="41"/>
      <c r="O7" s="41"/>
      <c r="P7" s="41"/>
      <c r="Q7" s="41"/>
      <c r="R7" s="41"/>
      <c r="S7" s="41"/>
      <c r="T7" s="41"/>
      <c r="U7" s="41"/>
      <c r="V7" s="41"/>
      <c r="W7" s="41"/>
      <c r="X7" s="41"/>
      <c r="Y7" s="41"/>
      <c r="Z7" s="41"/>
    </row>
    <row r="8" spans="1:26" ht="72" customHeight="1" x14ac:dyDescent="0.25">
      <c r="A8" s="450" t="s">
        <v>28</v>
      </c>
      <c r="B8" s="443"/>
      <c r="C8" s="443"/>
      <c r="D8" s="444"/>
      <c r="E8" s="41"/>
      <c r="F8" s="41"/>
      <c r="G8" s="41"/>
      <c r="H8" s="41"/>
      <c r="I8" s="41"/>
      <c r="J8" s="41"/>
      <c r="K8" s="41"/>
      <c r="L8" s="41"/>
      <c r="M8" s="41"/>
      <c r="N8" s="41"/>
      <c r="O8" s="41"/>
      <c r="P8" s="41"/>
      <c r="Q8" s="41"/>
      <c r="R8" s="41"/>
      <c r="S8" s="41"/>
      <c r="T8" s="41"/>
      <c r="U8" s="41"/>
      <c r="V8" s="41"/>
      <c r="W8" s="41"/>
      <c r="X8" s="41"/>
      <c r="Y8" s="41"/>
      <c r="Z8" s="41"/>
    </row>
    <row r="9" spans="1:26" ht="6.75" customHeight="1" x14ac:dyDescent="0.25">
      <c r="A9" s="42"/>
      <c r="B9" s="42"/>
      <c r="C9" s="42"/>
      <c r="D9" s="43"/>
      <c r="E9" s="41"/>
      <c r="F9" s="41"/>
      <c r="G9" s="41"/>
      <c r="H9" s="41"/>
      <c r="I9" s="41"/>
      <c r="J9" s="41"/>
      <c r="K9" s="41"/>
      <c r="L9" s="41"/>
      <c r="M9" s="41"/>
      <c r="N9" s="41"/>
      <c r="O9" s="41"/>
      <c r="P9" s="41"/>
      <c r="Q9" s="41"/>
      <c r="R9" s="41"/>
      <c r="S9" s="41"/>
      <c r="T9" s="41"/>
      <c r="U9" s="41"/>
      <c r="V9" s="41"/>
      <c r="W9" s="41"/>
      <c r="X9" s="41"/>
      <c r="Y9" s="41"/>
      <c r="Z9" s="41"/>
    </row>
    <row r="10" spans="1:26" ht="11.25" customHeight="1" x14ac:dyDescent="0.25">
      <c r="A10" s="451" t="s">
        <v>29</v>
      </c>
      <c r="B10" s="443"/>
      <c r="C10" s="443"/>
      <c r="D10" s="444"/>
      <c r="E10" s="41"/>
      <c r="F10" s="41"/>
      <c r="G10" s="41"/>
      <c r="H10" s="41"/>
      <c r="I10" s="41"/>
      <c r="J10" s="41"/>
      <c r="K10" s="41"/>
      <c r="L10" s="41"/>
      <c r="M10" s="41"/>
      <c r="N10" s="41"/>
      <c r="O10" s="41"/>
      <c r="P10" s="41"/>
      <c r="Q10" s="41"/>
      <c r="R10" s="41"/>
      <c r="S10" s="41"/>
      <c r="T10" s="41"/>
      <c r="U10" s="41"/>
      <c r="V10" s="41"/>
      <c r="W10" s="41"/>
      <c r="X10" s="41"/>
      <c r="Y10" s="41"/>
      <c r="Z10" s="41"/>
    </row>
    <row r="11" spans="1:26" ht="6.75" customHeight="1" x14ac:dyDescent="0.25">
      <c r="A11" s="44"/>
      <c r="B11" s="45"/>
      <c r="C11" s="45"/>
      <c r="D11" s="46"/>
      <c r="E11" s="41"/>
      <c r="F11" s="41"/>
      <c r="G11" s="41"/>
      <c r="H11" s="41"/>
      <c r="I11" s="41"/>
      <c r="J11" s="41"/>
      <c r="K11" s="41"/>
      <c r="L11" s="41"/>
      <c r="M11" s="41"/>
      <c r="N11" s="41"/>
      <c r="O11" s="41"/>
      <c r="P11" s="41"/>
      <c r="Q11" s="41"/>
      <c r="R11" s="41"/>
      <c r="S11" s="41"/>
      <c r="T11" s="41"/>
      <c r="U11" s="41"/>
      <c r="V11" s="41"/>
      <c r="W11" s="41"/>
      <c r="X11" s="41"/>
      <c r="Y11" s="41"/>
      <c r="Z11" s="41"/>
    </row>
    <row r="12" spans="1:26" ht="36" customHeight="1" x14ac:dyDescent="0.25">
      <c r="A12" s="450" t="s">
        <v>30</v>
      </c>
      <c r="B12" s="443"/>
      <c r="C12" s="443"/>
      <c r="D12" s="444"/>
      <c r="E12" s="41"/>
      <c r="F12" s="41"/>
      <c r="G12" s="41"/>
      <c r="H12" s="41"/>
      <c r="I12" s="41"/>
      <c r="J12" s="41"/>
      <c r="K12" s="41"/>
      <c r="L12" s="41"/>
      <c r="M12" s="41"/>
      <c r="N12" s="41"/>
      <c r="O12" s="41"/>
      <c r="P12" s="41"/>
      <c r="Q12" s="41"/>
      <c r="R12" s="41"/>
      <c r="S12" s="41"/>
      <c r="T12" s="41"/>
      <c r="U12" s="41"/>
      <c r="V12" s="41"/>
      <c r="W12" s="41"/>
      <c r="X12" s="41"/>
      <c r="Y12" s="41"/>
      <c r="Z12" s="41"/>
    </row>
    <row r="13" spans="1:26" ht="6.75" customHeight="1" x14ac:dyDescent="0.25">
      <c r="A13" s="42"/>
      <c r="B13" s="42"/>
      <c r="C13" s="42"/>
      <c r="D13" s="43"/>
      <c r="E13" s="41"/>
      <c r="F13" s="41"/>
      <c r="G13" s="41"/>
      <c r="H13" s="41"/>
      <c r="I13" s="41"/>
      <c r="J13" s="41"/>
      <c r="K13" s="41"/>
      <c r="L13" s="41"/>
      <c r="M13" s="41"/>
      <c r="N13" s="41"/>
      <c r="O13" s="41"/>
      <c r="P13" s="41"/>
      <c r="Q13" s="41"/>
      <c r="R13" s="41"/>
      <c r="S13" s="41"/>
      <c r="T13" s="41"/>
      <c r="U13" s="41"/>
      <c r="V13" s="41"/>
      <c r="W13" s="41"/>
      <c r="X13" s="41"/>
      <c r="Y13" s="41"/>
      <c r="Z13" s="41"/>
    </row>
    <row r="14" spans="1:26" ht="48" customHeight="1" x14ac:dyDescent="0.25">
      <c r="A14" s="450" t="s">
        <v>31</v>
      </c>
      <c r="B14" s="443"/>
      <c r="C14" s="443"/>
      <c r="D14" s="444"/>
      <c r="E14" s="41"/>
      <c r="F14" s="41"/>
      <c r="G14" s="41"/>
      <c r="H14" s="41"/>
      <c r="I14" s="41"/>
      <c r="J14" s="41"/>
      <c r="K14" s="41"/>
      <c r="L14" s="41"/>
      <c r="M14" s="41"/>
      <c r="N14" s="41"/>
      <c r="O14" s="41"/>
      <c r="P14" s="41"/>
      <c r="Q14" s="41"/>
      <c r="R14" s="41"/>
      <c r="S14" s="41"/>
      <c r="T14" s="41"/>
      <c r="U14" s="41"/>
      <c r="V14" s="41"/>
      <c r="W14" s="41"/>
      <c r="X14" s="41"/>
      <c r="Y14" s="41"/>
      <c r="Z14" s="41"/>
    </row>
    <row r="15" spans="1:26" ht="6.75" customHeight="1" x14ac:dyDescent="0.25">
      <c r="A15" s="42"/>
      <c r="B15" s="42"/>
      <c r="C15" s="42"/>
      <c r="D15" s="43"/>
      <c r="E15" s="41"/>
      <c r="F15" s="41"/>
      <c r="G15" s="41"/>
      <c r="H15" s="41"/>
      <c r="I15" s="41"/>
      <c r="J15" s="41"/>
      <c r="K15" s="41"/>
      <c r="L15" s="41"/>
      <c r="M15" s="41"/>
      <c r="N15" s="41"/>
      <c r="O15" s="41"/>
      <c r="P15" s="41"/>
      <c r="Q15" s="41"/>
      <c r="R15" s="41"/>
      <c r="S15" s="41"/>
      <c r="T15" s="41"/>
      <c r="U15" s="41"/>
      <c r="V15" s="41"/>
      <c r="W15" s="41"/>
      <c r="X15" s="41"/>
      <c r="Y15" s="41"/>
      <c r="Z15" s="41"/>
    </row>
    <row r="16" spans="1:26" ht="48" customHeight="1" x14ac:dyDescent="0.25">
      <c r="A16" s="450" t="s">
        <v>32</v>
      </c>
      <c r="B16" s="443"/>
      <c r="C16" s="443"/>
      <c r="D16" s="444"/>
      <c r="E16" s="41"/>
      <c r="F16" s="41"/>
      <c r="G16" s="41"/>
      <c r="H16" s="41"/>
      <c r="I16" s="41"/>
      <c r="J16" s="41"/>
      <c r="K16" s="41"/>
      <c r="L16" s="41"/>
      <c r="M16" s="41"/>
      <c r="N16" s="41"/>
      <c r="O16" s="41"/>
      <c r="P16" s="41"/>
      <c r="Q16" s="41"/>
      <c r="R16" s="41"/>
      <c r="S16" s="41"/>
      <c r="T16" s="41"/>
      <c r="U16" s="41"/>
      <c r="V16" s="41"/>
      <c r="W16" s="41"/>
      <c r="X16" s="41"/>
      <c r="Y16" s="41"/>
      <c r="Z16" s="41"/>
    </row>
    <row r="17" spans="1:26" ht="6.75" customHeight="1" x14ac:dyDescent="0.25">
      <c r="A17" s="42"/>
      <c r="B17" s="42"/>
      <c r="C17" s="42"/>
      <c r="D17" s="43"/>
      <c r="E17" s="41"/>
      <c r="F17" s="41"/>
      <c r="G17" s="41"/>
      <c r="H17" s="41"/>
      <c r="I17" s="41"/>
      <c r="J17" s="41"/>
      <c r="K17" s="41"/>
      <c r="L17" s="41"/>
      <c r="M17" s="41"/>
      <c r="N17" s="41"/>
      <c r="O17" s="41"/>
      <c r="P17" s="41"/>
      <c r="Q17" s="41"/>
      <c r="R17" s="41"/>
      <c r="S17" s="41"/>
      <c r="T17" s="41"/>
      <c r="U17" s="41"/>
      <c r="V17" s="41"/>
      <c r="W17" s="41"/>
      <c r="X17" s="41"/>
      <c r="Y17" s="41"/>
      <c r="Z17" s="41"/>
    </row>
    <row r="18" spans="1:26" ht="36" customHeight="1" x14ac:dyDescent="0.25">
      <c r="A18" s="450" t="s">
        <v>33</v>
      </c>
      <c r="B18" s="443"/>
      <c r="C18" s="443"/>
      <c r="D18" s="444"/>
      <c r="E18" s="41"/>
      <c r="F18" s="41"/>
      <c r="G18" s="41"/>
      <c r="H18" s="41"/>
      <c r="I18" s="41"/>
      <c r="J18" s="41"/>
      <c r="K18" s="41"/>
      <c r="L18" s="41"/>
      <c r="M18" s="41"/>
      <c r="N18" s="41"/>
      <c r="O18" s="41"/>
      <c r="P18" s="41"/>
      <c r="Q18" s="41"/>
      <c r="R18" s="41"/>
      <c r="S18" s="41"/>
      <c r="T18" s="41"/>
      <c r="U18" s="41"/>
      <c r="V18" s="41"/>
      <c r="W18" s="41"/>
      <c r="X18" s="41"/>
      <c r="Y18" s="41"/>
      <c r="Z18" s="41"/>
    </row>
    <row r="19" spans="1:26" ht="6.75" customHeight="1" x14ac:dyDescent="0.25">
      <c r="A19" s="42"/>
      <c r="B19" s="42"/>
      <c r="C19" s="42"/>
      <c r="D19" s="43"/>
      <c r="E19" s="41"/>
      <c r="F19" s="41"/>
      <c r="G19" s="41"/>
      <c r="H19" s="41"/>
      <c r="I19" s="41"/>
      <c r="J19" s="41"/>
      <c r="K19" s="41"/>
      <c r="L19" s="41"/>
      <c r="M19" s="41"/>
      <c r="N19" s="41"/>
      <c r="O19" s="41"/>
      <c r="P19" s="41"/>
      <c r="Q19" s="41"/>
      <c r="R19" s="41"/>
      <c r="S19" s="41"/>
      <c r="T19" s="41"/>
      <c r="U19" s="41"/>
      <c r="V19" s="41"/>
      <c r="W19" s="41"/>
      <c r="X19" s="41"/>
      <c r="Y19" s="41"/>
      <c r="Z19" s="41"/>
    </row>
    <row r="20" spans="1:26" ht="15" customHeight="1" x14ac:dyDescent="0.25">
      <c r="A20" s="452" t="s">
        <v>34</v>
      </c>
      <c r="B20" s="443"/>
      <c r="C20" s="443"/>
      <c r="D20" s="444"/>
      <c r="E20" s="41"/>
      <c r="F20" s="41"/>
      <c r="G20" s="41"/>
      <c r="H20" s="41"/>
      <c r="I20" s="41"/>
      <c r="J20" s="41"/>
      <c r="K20" s="41"/>
      <c r="L20" s="41"/>
      <c r="M20" s="41"/>
      <c r="N20" s="41"/>
      <c r="O20" s="41"/>
      <c r="P20" s="41"/>
      <c r="Q20" s="41"/>
      <c r="R20" s="41"/>
      <c r="S20" s="41"/>
      <c r="T20" s="41"/>
      <c r="U20" s="41"/>
      <c r="V20" s="41"/>
      <c r="W20" s="41"/>
      <c r="X20" s="41"/>
      <c r="Y20" s="41"/>
      <c r="Z20" s="41"/>
    </row>
    <row r="21" spans="1:26" ht="6" customHeight="1" x14ac:dyDescent="0.25">
      <c r="A21" s="47"/>
      <c r="B21" s="48"/>
      <c r="C21" s="48"/>
      <c r="D21" s="49"/>
      <c r="E21" s="41"/>
      <c r="F21" s="41"/>
      <c r="G21" s="41"/>
      <c r="H21" s="41"/>
      <c r="I21" s="41"/>
      <c r="J21" s="41"/>
      <c r="K21" s="41"/>
      <c r="L21" s="41"/>
      <c r="M21" s="41"/>
      <c r="N21" s="41"/>
      <c r="O21" s="41"/>
      <c r="P21" s="41"/>
      <c r="Q21" s="41"/>
      <c r="R21" s="41"/>
      <c r="S21" s="41"/>
      <c r="T21" s="41"/>
      <c r="U21" s="41"/>
      <c r="V21" s="41"/>
      <c r="W21" s="41"/>
      <c r="X21" s="41"/>
      <c r="Y21" s="41"/>
      <c r="Z21" s="41"/>
    </row>
    <row r="22" spans="1:26" ht="11.25" customHeight="1" x14ac:dyDescent="0.25">
      <c r="A22" s="50" t="s">
        <v>35</v>
      </c>
      <c r="B22" s="51"/>
      <c r="C22" s="52" t="s">
        <v>36</v>
      </c>
      <c r="D22" s="99">
        <f>'Proposed Rates'!G8</f>
        <v>44.38</v>
      </c>
      <c r="E22" s="41"/>
      <c r="F22" s="41"/>
      <c r="G22" s="41"/>
      <c r="H22" s="41"/>
      <c r="I22" s="41"/>
      <c r="J22" s="41"/>
      <c r="K22" s="41"/>
      <c r="L22" s="41"/>
      <c r="M22" s="41"/>
      <c r="N22" s="41"/>
      <c r="O22" s="41"/>
      <c r="P22" s="41"/>
      <c r="Q22" s="41"/>
      <c r="R22" s="41"/>
      <c r="S22" s="41"/>
      <c r="T22" s="41"/>
      <c r="U22" s="41"/>
      <c r="V22" s="41"/>
      <c r="W22" s="41"/>
      <c r="X22" s="41"/>
      <c r="Y22" s="41"/>
      <c r="Z22" s="41"/>
    </row>
    <row r="23" spans="1:26" ht="15" hidden="1" customHeight="1" x14ac:dyDescent="0.25">
      <c r="A23" s="50" t="s">
        <v>37</v>
      </c>
      <c r="B23" s="51"/>
      <c r="C23" s="52" t="s">
        <v>36</v>
      </c>
      <c r="D23" s="100">
        <f>'Proposed Rates'!G90</f>
        <v>0</v>
      </c>
      <c r="E23" s="41"/>
      <c r="F23" s="41"/>
      <c r="G23" s="41"/>
      <c r="H23" s="41"/>
      <c r="I23" s="41"/>
      <c r="J23" s="41"/>
      <c r="K23" s="41"/>
      <c r="L23" s="41"/>
      <c r="M23" s="41"/>
      <c r="N23" s="41"/>
      <c r="O23" s="41"/>
      <c r="P23" s="41"/>
      <c r="Q23" s="41"/>
      <c r="R23" s="41"/>
      <c r="S23" s="41"/>
      <c r="T23" s="41"/>
      <c r="U23" s="41"/>
      <c r="V23" s="41"/>
      <c r="W23" s="41"/>
      <c r="X23" s="41"/>
      <c r="Y23" s="41"/>
      <c r="Z23" s="41"/>
    </row>
    <row r="24" spans="1:26" ht="15" hidden="1" customHeight="1" x14ac:dyDescent="0.25">
      <c r="A24" s="50" t="s">
        <v>38</v>
      </c>
      <c r="B24" s="51"/>
      <c r="C24" s="52" t="s">
        <v>36</v>
      </c>
      <c r="D24" s="100">
        <f>'Proposed Rates'!G64</f>
        <v>0</v>
      </c>
      <c r="E24" s="41"/>
      <c r="F24" s="41"/>
      <c r="G24" s="41"/>
      <c r="H24" s="41"/>
      <c r="I24" s="41"/>
      <c r="J24" s="41"/>
      <c r="K24" s="41"/>
      <c r="L24" s="41"/>
      <c r="M24" s="41"/>
      <c r="N24" s="41"/>
      <c r="O24" s="41"/>
      <c r="P24" s="41"/>
      <c r="Q24" s="41"/>
      <c r="R24" s="41"/>
      <c r="S24" s="41"/>
      <c r="T24" s="41"/>
      <c r="U24" s="41"/>
      <c r="V24" s="41"/>
      <c r="W24" s="41"/>
      <c r="X24" s="41"/>
      <c r="Y24" s="41"/>
      <c r="Z24" s="41"/>
    </row>
    <row r="25" spans="1:26" ht="11.25" customHeight="1" x14ac:dyDescent="0.25">
      <c r="A25" s="50" t="s">
        <v>39</v>
      </c>
      <c r="B25" s="51"/>
      <c r="C25" s="52" t="s">
        <v>36</v>
      </c>
      <c r="D25" s="101">
        <f>'Proposed Rates'!G273</f>
        <v>0.42</v>
      </c>
      <c r="E25" s="41"/>
      <c r="F25" s="41"/>
      <c r="G25" s="41"/>
      <c r="H25" s="41"/>
      <c r="I25" s="41"/>
      <c r="J25" s="41"/>
      <c r="K25" s="41"/>
      <c r="L25" s="41"/>
      <c r="M25" s="41"/>
      <c r="N25" s="41"/>
      <c r="O25" s="41"/>
      <c r="P25" s="41"/>
      <c r="Q25" s="41"/>
      <c r="R25" s="41"/>
      <c r="S25" s="41"/>
      <c r="T25" s="41"/>
      <c r="U25" s="41"/>
      <c r="V25" s="41"/>
      <c r="W25" s="41"/>
      <c r="X25" s="41"/>
      <c r="Y25" s="41"/>
      <c r="Z25" s="41"/>
    </row>
    <row r="26" spans="1:26" ht="11.25" customHeight="1" x14ac:dyDescent="0.25">
      <c r="A26" s="50" t="s">
        <v>40</v>
      </c>
      <c r="B26" s="51"/>
      <c r="C26" s="52" t="s">
        <v>41</v>
      </c>
      <c r="D26" s="102">
        <f>'Proposed Rates'!G260</f>
        <v>6.9999999999999994E-5</v>
      </c>
      <c r="E26" s="41"/>
      <c r="F26" s="41"/>
      <c r="G26" s="41"/>
      <c r="H26" s="41"/>
      <c r="I26" s="41"/>
      <c r="J26" s="41"/>
      <c r="K26" s="41"/>
      <c r="L26" s="41"/>
      <c r="M26" s="41"/>
      <c r="N26" s="41"/>
      <c r="O26" s="41"/>
      <c r="P26" s="41"/>
      <c r="Q26" s="41"/>
      <c r="R26" s="41"/>
      <c r="S26" s="41"/>
      <c r="T26" s="41"/>
      <c r="U26" s="41"/>
      <c r="V26" s="41"/>
      <c r="W26" s="41"/>
      <c r="X26" s="41"/>
      <c r="Y26" s="41"/>
      <c r="Z26" s="41"/>
    </row>
    <row r="27" spans="1:26" ht="15" hidden="1" customHeight="1" x14ac:dyDescent="0.25">
      <c r="A27" s="50" t="s">
        <v>42</v>
      </c>
      <c r="B27" s="51"/>
      <c r="C27" s="52" t="s">
        <v>41</v>
      </c>
      <c r="D27" s="100">
        <f>'Proposed Rates'!G37</f>
        <v>0</v>
      </c>
      <c r="E27" s="41"/>
      <c r="F27" s="41"/>
      <c r="G27" s="41"/>
      <c r="H27" s="41"/>
      <c r="I27" s="41"/>
      <c r="J27" s="41"/>
      <c r="K27" s="41"/>
      <c r="L27" s="41"/>
      <c r="M27" s="41"/>
      <c r="N27" s="41"/>
      <c r="O27" s="41"/>
      <c r="P27" s="41"/>
      <c r="Q27" s="41"/>
      <c r="R27" s="41"/>
      <c r="S27" s="41"/>
      <c r="T27" s="41"/>
      <c r="U27" s="41"/>
      <c r="V27" s="41"/>
      <c r="W27" s="41"/>
      <c r="X27" s="41"/>
      <c r="Y27" s="41"/>
      <c r="Z27" s="41"/>
    </row>
    <row r="28" spans="1:26" ht="15" hidden="1" customHeight="1" x14ac:dyDescent="0.25">
      <c r="A28" s="50" t="s">
        <v>43</v>
      </c>
      <c r="B28" s="51"/>
      <c r="C28" s="52" t="s">
        <v>41</v>
      </c>
      <c r="D28" s="100">
        <f>'Proposed Rates'!G142</f>
        <v>0</v>
      </c>
      <c r="E28" s="41"/>
      <c r="F28" s="41"/>
      <c r="G28" s="41"/>
      <c r="H28" s="41"/>
      <c r="I28" s="41"/>
      <c r="J28" s="41"/>
      <c r="K28" s="41"/>
      <c r="L28" s="41"/>
      <c r="M28" s="41"/>
      <c r="N28" s="41"/>
      <c r="O28" s="41"/>
      <c r="P28" s="41"/>
      <c r="Q28" s="41"/>
      <c r="R28" s="41"/>
      <c r="S28" s="41"/>
      <c r="T28" s="41"/>
      <c r="U28" s="41"/>
      <c r="V28" s="41"/>
      <c r="W28" s="41"/>
      <c r="X28" s="41"/>
      <c r="Y28" s="41"/>
      <c r="Z28" s="41"/>
    </row>
    <row r="29" spans="1:26" ht="11.25" customHeight="1" x14ac:dyDescent="0.25">
      <c r="A29" s="50" t="s">
        <v>44</v>
      </c>
      <c r="B29" s="51"/>
      <c r="C29" s="52" t="s">
        <v>41</v>
      </c>
      <c r="D29" s="100">
        <f>'Proposed Rates'!G183</f>
        <v>1.3299999999999999E-2</v>
      </c>
      <c r="E29" s="41"/>
      <c r="F29" s="41"/>
      <c r="G29" s="41"/>
      <c r="H29" s="41"/>
      <c r="I29" s="41"/>
      <c r="J29" s="41"/>
      <c r="K29" s="41"/>
      <c r="L29" s="41"/>
      <c r="M29" s="41"/>
      <c r="N29" s="41"/>
      <c r="O29" s="41"/>
      <c r="P29" s="41"/>
      <c r="Q29" s="41"/>
      <c r="R29" s="41"/>
      <c r="S29" s="41"/>
      <c r="T29" s="41"/>
      <c r="U29" s="41"/>
      <c r="V29" s="41"/>
      <c r="W29" s="41"/>
      <c r="X29" s="41"/>
      <c r="Y29" s="41"/>
      <c r="Z29" s="41"/>
    </row>
    <row r="30" spans="1:26" ht="11.25" customHeight="1" x14ac:dyDescent="0.25">
      <c r="A30" s="50" t="s">
        <v>45</v>
      </c>
      <c r="B30" s="51"/>
      <c r="C30" s="52" t="s">
        <v>41</v>
      </c>
      <c r="D30" s="100">
        <f>'Proposed Rates'!G196</f>
        <v>7.4000000000000003E-3</v>
      </c>
      <c r="E30" s="41"/>
      <c r="F30" s="41"/>
      <c r="G30" s="41"/>
      <c r="H30" s="41"/>
      <c r="I30" s="41"/>
      <c r="J30" s="41"/>
      <c r="K30" s="41"/>
      <c r="L30" s="41"/>
      <c r="M30" s="41"/>
      <c r="N30" s="41"/>
      <c r="O30" s="41"/>
      <c r="P30" s="41"/>
      <c r="Q30" s="41"/>
      <c r="R30" s="41"/>
      <c r="S30" s="41"/>
      <c r="T30" s="41"/>
      <c r="U30" s="41"/>
      <c r="V30" s="41"/>
      <c r="W30" s="41"/>
      <c r="X30" s="41"/>
      <c r="Y30" s="41"/>
      <c r="Z30" s="41"/>
    </row>
    <row r="31" spans="1:26" ht="6.75" customHeight="1" x14ac:dyDescent="0.25">
      <c r="A31" s="52"/>
      <c r="B31" s="52"/>
      <c r="C31" s="52"/>
      <c r="D31" s="57"/>
      <c r="E31" s="41"/>
      <c r="F31" s="41"/>
      <c r="G31" s="41"/>
      <c r="H31" s="41"/>
      <c r="I31" s="41"/>
      <c r="J31" s="41"/>
      <c r="K31" s="41"/>
      <c r="L31" s="41"/>
      <c r="M31" s="41"/>
      <c r="N31" s="41"/>
      <c r="O31" s="41"/>
      <c r="P31" s="41"/>
      <c r="Q31" s="41"/>
      <c r="R31" s="41"/>
      <c r="S31" s="41"/>
      <c r="T31" s="41"/>
      <c r="U31" s="41"/>
      <c r="V31" s="41"/>
      <c r="W31" s="41"/>
      <c r="X31" s="41"/>
      <c r="Y31" s="41"/>
      <c r="Z31" s="41"/>
    </row>
    <row r="32" spans="1:26" ht="15" customHeight="1" x14ac:dyDescent="0.25">
      <c r="A32" s="58" t="s">
        <v>46</v>
      </c>
      <c r="B32" s="51"/>
      <c r="C32" s="52"/>
      <c r="D32" s="57"/>
      <c r="E32" s="41"/>
      <c r="F32" s="41"/>
      <c r="G32" s="41"/>
      <c r="H32" s="41"/>
      <c r="I32" s="41"/>
      <c r="J32" s="41"/>
      <c r="K32" s="41"/>
      <c r="L32" s="41"/>
      <c r="M32" s="41"/>
      <c r="N32" s="41"/>
      <c r="O32" s="41"/>
      <c r="P32" s="41"/>
      <c r="Q32" s="41"/>
      <c r="R32" s="41"/>
      <c r="S32" s="41"/>
      <c r="T32" s="41"/>
      <c r="U32" s="41"/>
      <c r="V32" s="41"/>
      <c r="W32" s="41"/>
      <c r="X32" s="41"/>
      <c r="Y32" s="41"/>
      <c r="Z32" s="41"/>
    </row>
    <row r="33" spans="1:26" ht="6.75" customHeight="1" x14ac:dyDescent="0.25">
      <c r="A33" s="47"/>
      <c r="B33" s="52"/>
      <c r="C33" s="52"/>
      <c r="D33" s="57"/>
      <c r="E33" s="41"/>
      <c r="F33" s="41"/>
      <c r="G33" s="41"/>
      <c r="H33" s="41"/>
      <c r="I33" s="41"/>
      <c r="J33" s="41"/>
      <c r="K33" s="41"/>
      <c r="L33" s="41"/>
      <c r="M33" s="41"/>
      <c r="N33" s="41"/>
      <c r="O33" s="41"/>
      <c r="P33" s="41"/>
      <c r="Q33" s="41"/>
      <c r="R33" s="41"/>
      <c r="S33" s="41"/>
      <c r="T33" s="41"/>
      <c r="U33" s="41"/>
      <c r="V33" s="41"/>
      <c r="W33" s="41"/>
      <c r="X33" s="41"/>
      <c r="Y33" s="41"/>
      <c r="Z33" s="41"/>
    </row>
    <row r="34" spans="1:26" ht="11.25" customHeight="1" x14ac:dyDescent="0.25">
      <c r="A34" s="50" t="s">
        <v>47</v>
      </c>
      <c r="B34" s="51"/>
      <c r="C34" s="52" t="s">
        <v>41</v>
      </c>
      <c r="D34" s="57">
        <v>4.1000000000000003E-3</v>
      </c>
      <c r="E34" s="41"/>
      <c r="F34" s="41"/>
      <c r="G34" s="41"/>
      <c r="H34" s="41"/>
      <c r="I34" s="41"/>
      <c r="J34" s="41"/>
      <c r="K34" s="41"/>
      <c r="L34" s="41"/>
      <c r="M34" s="41"/>
      <c r="N34" s="41"/>
      <c r="O34" s="41"/>
      <c r="P34" s="41"/>
      <c r="Q34" s="41"/>
      <c r="R34" s="41"/>
      <c r="S34" s="41"/>
      <c r="T34" s="41"/>
      <c r="U34" s="41"/>
      <c r="V34" s="41"/>
      <c r="W34" s="41"/>
      <c r="X34" s="41"/>
      <c r="Y34" s="41"/>
      <c r="Z34" s="41"/>
    </row>
    <row r="35" spans="1:26" ht="11.25" customHeight="1" x14ac:dyDescent="0.25">
      <c r="A35" s="50" t="s">
        <v>48</v>
      </c>
      <c r="B35" s="51"/>
      <c r="C35" s="52" t="s">
        <v>41</v>
      </c>
      <c r="D35" s="54">
        <f>'Proposed Rates'!G209-'2026'!D34</f>
        <v>3.9999999999999931E-4</v>
      </c>
      <c r="E35" s="41"/>
      <c r="F35" s="41"/>
      <c r="G35" s="41"/>
      <c r="H35" s="41"/>
      <c r="I35" s="41"/>
      <c r="J35" s="41"/>
      <c r="K35" s="41"/>
      <c r="L35" s="41"/>
      <c r="M35" s="41"/>
      <c r="N35" s="41"/>
      <c r="O35" s="41"/>
      <c r="P35" s="41"/>
      <c r="Q35" s="41"/>
      <c r="R35" s="41"/>
      <c r="S35" s="41"/>
      <c r="T35" s="41"/>
      <c r="U35" s="41"/>
      <c r="V35" s="41"/>
      <c r="W35" s="41"/>
      <c r="X35" s="41"/>
      <c r="Y35" s="41"/>
      <c r="Z35" s="41"/>
    </row>
    <row r="36" spans="1:26" ht="11.25" customHeight="1" x14ac:dyDescent="0.25">
      <c r="A36" s="50" t="s">
        <v>49</v>
      </c>
      <c r="B36" s="51"/>
      <c r="C36" s="52" t="s">
        <v>41</v>
      </c>
      <c r="D36" s="54">
        <f>'Proposed Rates'!G222</f>
        <v>1.5E-3</v>
      </c>
      <c r="E36" s="41"/>
      <c r="F36" s="41"/>
      <c r="G36" s="41"/>
      <c r="H36" s="41"/>
      <c r="I36" s="41"/>
      <c r="J36" s="41"/>
      <c r="K36" s="41"/>
      <c r="L36" s="41"/>
      <c r="M36" s="41"/>
      <c r="N36" s="41"/>
      <c r="O36" s="41"/>
      <c r="P36" s="41"/>
      <c r="Q36" s="41"/>
      <c r="R36" s="41"/>
      <c r="S36" s="41"/>
      <c r="T36" s="41"/>
      <c r="U36" s="41"/>
      <c r="V36" s="41"/>
      <c r="W36" s="41"/>
      <c r="X36" s="41"/>
      <c r="Y36" s="41"/>
      <c r="Z36" s="41"/>
    </row>
    <row r="37" spans="1:26" ht="11.25" customHeight="1" x14ac:dyDescent="0.25">
      <c r="A37" s="50" t="s">
        <v>50</v>
      </c>
      <c r="B37" s="51"/>
      <c r="C37" s="52" t="s">
        <v>36</v>
      </c>
      <c r="D37" s="54">
        <f>'Proposed Rates'!G236</f>
        <v>1.54</v>
      </c>
      <c r="E37" s="41"/>
      <c r="F37" s="41"/>
      <c r="G37" s="41"/>
      <c r="H37" s="41"/>
      <c r="I37" s="41"/>
      <c r="J37" s="41"/>
      <c r="K37" s="41"/>
      <c r="L37" s="41"/>
      <c r="M37" s="41"/>
      <c r="N37" s="41"/>
      <c r="O37" s="41"/>
      <c r="P37" s="41"/>
      <c r="Q37" s="41"/>
      <c r="R37" s="41"/>
      <c r="S37" s="41"/>
      <c r="T37" s="41"/>
      <c r="U37" s="41"/>
      <c r="V37" s="41"/>
      <c r="W37" s="41"/>
      <c r="X37" s="41"/>
      <c r="Y37" s="41"/>
      <c r="Z37" s="41"/>
    </row>
    <row r="38" spans="1:26" ht="4.5" customHeight="1" x14ac:dyDescent="0.25">
      <c r="A38" s="50"/>
      <c r="B38" s="51"/>
      <c r="C38" s="52"/>
      <c r="D38" s="57"/>
      <c r="E38" s="41"/>
      <c r="F38" s="41"/>
      <c r="G38" s="41"/>
      <c r="H38" s="41"/>
      <c r="I38" s="41"/>
      <c r="J38" s="41"/>
      <c r="K38" s="41"/>
      <c r="L38" s="41"/>
      <c r="M38" s="41"/>
      <c r="N38" s="41"/>
      <c r="O38" s="41"/>
      <c r="P38" s="41"/>
      <c r="Q38" s="41"/>
      <c r="R38" s="41"/>
      <c r="S38" s="41"/>
      <c r="T38" s="41"/>
      <c r="U38" s="41"/>
      <c r="V38" s="41"/>
      <c r="W38" s="41"/>
      <c r="X38" s="41"/>
      <c r="Y38" s="41"/>
      <c r="Z38" s="41"/>
    </row>
    <row r="39" spans="1:26" ht="23.25" customHeight="1" x14ac:dyDescent="0.25">
      <c r="A39" s="442" t="str">
        <f>$A$1</f>
        <v>Hydro Ottawa Limited</v>
      </c>
      <c r="B39" s="443"/>
      <c r="C39" s="443"/>
      <c r="D39" s="444"/>
      <c r="E39" s="41"/>
      <c r="F39" s="41"/>
      <c r="G39" s="41"/>
      <c r="H39" s="41"/>
      <c r="I39" s="41"/>
      <c r="J39" s="41"/>
      <c r="K39" s="41"/>
      <c r="L39" s="41"/>
      <c r="M39" s="41"/>
      <c r="N39" s="41"/>
      <c r="O39" s="41"/>
      <c r="P39" s="41"/>
      <c r="Q39" s="41"/>
      <c r="R39" s="41"/>
      <c r="S39" s="41"/>
      <c r="T39" s="41"/>
      <c r="U39" s="41"/>
      <c r="V39" s="41"/>
      <c r="W39" s="41"/>
      <c r="X39" s="41"/>
      <c r="Y39" s="41"/>
      <c r="Z39" s="41"/>
    </row>
    <row r="40" spans="1:26" ht="18" customHeight="1" x14ac:dyDescent="0.25">
      <c r="A40" s="445" t="str">
        <f>$A$2</f>
        <v>PROPOSED - TARIFF OF RATES AND CHARGES</v>
      </c>
      <c r="B40" s="443"/>
      <c r="C40" s="443"/>
      <c r="D40" s="444"/>
      <c r="E40" s="41"/>
      <c r="F40" s="41"/>
      <c r="G40" s="41"/>
      <c r="H40" s="41"/>
      <c r="I40" s="41"/>
      <c r="J40" s="41"/>
      <c r="K40" s="41"/>
      <c r="L40" s="41"/>
      <c r="M40" s="41"/>
      <c r="N40" s="41"/>
      <c r="O40" s="41"/>
      <c r="P40" s="41"/>
      <c r="Q40" s="41"/>
      <c r="R40" s="41"/>
      <c r="S40" s="41"/>
      <c r="T40" s="41"/>
      <c r="U40" s="41"/>
      <c r="V40" s="41"/>
      <c r="W40" s="41"/>
      <c r="X40" s="41"/>
      <c r="Y40" s="41"/>
      <c r="Z40" s="41"/>
    </row>
    <row r="41" spans="1:26" ht="15.75" customHeight="1" x14ac:dyDescent="0.25">
      <c r="A41" s="446" t="str">
        <f>$A$3</f>
        <v>Effective and Implementation Date January 1, 2027</v>
      </c>
      <c r="B41" s="443"/>
      <c r="C41" s="443"/>
      <c r="D41" s="444"/>
      <c r="E41" s="41"/>
      <c r="F41" s="41"/>
      <c r="G41" s="41"/>
      <c r="H41" s="41"/>
      <c r="I41" s="41"/>
      <c r="J41" s="41"/>
      <c r="K41" s="41"/>
      <c r="L41" s="41"/>
      <c r="M41" s="41"/>
      <c r="N41" s="41"/>
      <c r="O41" s="41"/>
      <c r="P41" s="41"/>
      <c r="Q41" s="41"/>
      <c r="R41" s="41"/>
      <c r="S41" s="41"/>
      <c r="T41" s="41"/>
      <c r="U41" s="41"/>
      <c r="V41" s="41"/>
      <c r="W41" s="41"/>
      <c r="X41" s="41"/>
      <c r="Y41" s="41"/>
      <c r="Z41" s="41"/>
    </row>
    <row r="42" spans="1:26" ht="11.25" customHeight="1" x14ac:dyDescent="0.25">
      <c r="A42" s="447" t="str">
        <f>$A$4</f>
        <v>This schedule supersedes and replaces all previously</v>
      </c>
      <c r="B42" s="443"/>
      <c r="C42" s="443"/>
      <c r="D42" s="444"/>
      <c r="E42" s="41"/>
      <c r="F42" s="41"/>
      <c r="G42" s="41"/>
      <c r="H42" s="41"/>
      <c r="I42" s="41"/>
      <c r="J42" s="41"/>
      <c r="K42" s="41"/>
      <c r="L42" s="41"/>
      <c r="M42" s="41"/>
      <c r="N42" s="41"/>
      <c r="O42" s="41"/>
      <c r="P42" s="41"/>
      <c r="Q42" s="41"/>
      <c r="R42" s="41"/>
      <c r="S42" s="41"/>
      <c r="T42" s="41"/>
      <c r="U42" s="41"/>
      <c r="V42" s="41"/>
      <c r="W42" s="41"/>
      <c r="X42" s="41"/>
      <c r="Y42" s="41"/>
      <c r="Z42" s="41"/>
    </row>
    <row r="43" spans="1:26" ht="11.25" customHeight="1" x14ac:dyDescent="0.25">
      <c r="A43" s="447" t="str">
        <f>$A$5</f>
        <v>approved schedules of Rates, Charges and Loss Factors</v>
      </c>
      <c r="B43" s="443"/>
      <c r="C43" s="443"/>
      <c r="D43" s="444"/>
      <c r="E43" s="41"/>
      <c r="F43" s="41"/>
      <c r="G43" s="41"/>
      <c r="H43" s="41"/>
      <c r="I43" s="41"/>
      <c r="J43" s="41"/>
      <c r="K43" s="41"/>
      <c r="L43" s="41"/>
      <c r="M43" s="41"/>
      <c r="N43" s="41"/>
      <c r="O43" s="41"/>
      <c r="P43" s="41"/>
      <c r="Q43" s="41"/>
      <c r="R43" s="41"/>
      <c r="S43" s="41"/>
      <c r="T43" s="41"/>
      <c r="U43" s="41"/>
      <c r="V43" s="41"/>
      <c r="W43" s="41"/>
      <c r="X43" s="41"/>
      <c r="Y43" s="41"/>
      <c r="Z43" s="41"/>
    </row>
    <row r="44" spans="1:26" ht="11.25" customHeight="1" x14ac:dyDescent="0.25">
      <c r="A44" s="448" t="str">
        <f>$A$6</f>
        <v>EB-2024-0115</v>
      </c>
      <c r="B44" s="443"/>
      <c r="C44" s="443"/>
      <c r="D44" s="444"/>
      <c r="E44" s="41"/>
      <c r="F44" s="41"/>
      <c r="G44" s="41"/>
      <c r="H44" s="41"/>
      <c r="I44" s="41"/>
      <c r="J44" s="41"/>
      <c r="K44" s="41"/>
      <c r="L44" s="41"/>
      <c r="M44" s="41"/>
      <c r="N44" s="41"/>
      <c r="O44" s="41"/>
      <c r="P44" s="41"/>
      <c r="Q44" s="41"/>
      <c r="R44" s="41"/>
      <c r="S44" s="41"/>
      <c r="T44" s="41"/>
      <c r="U44" s="41"/>
      <c r="V44" s="41"/>
      <c r="W44" s="41"/>
      <c r="X44" s="41"/>
      <c r="Y44" s="41"/>
      <c r="Z44" s="41"/>
    </row>
    <row r="45" spans="1:26" ht="15.75" customHeight="1" x14ac:dyDescent="0.25">
      <c r="A45" s="449" t="s">
        <v>51</v>
      </c>
      <c r="B45" s="443"/>
      <c r="C45" s="443"/>
      <c r="D45" s="444"/>
      <c r="E45" s="41"/>
      <c r="F45" s="41"/>
      <c r="G45" s="41"/>
      <c r="H45" s="41"/>
      <c r="I45" s="41"/>
      <c r="J45" s="41"/>
      <c r="K45" s="41"/>
      <c r="L45" s="41"/>
      <c r="M45" s="41"/>
      <c r="N45" s="41"/>
      <c r="O45" s="41"/>
      <c r="P45" s="41"/>
      <c r="Q45" s="41"/>
      <c r="R45" s="41"/>
      <c r="S45" s="41"/>
      <c r="T45" s="41"/>
      <c r="U45" s="41"/>
      <c r="V45" s="41"/>
      <c r="W45" s="41"/>
      <c r="X45" s="41"/>
      <c r="Y45" s="41"/>
      <c r="Z45" s="41"/>
    </row>
    <row r="46" spans="1:26" ht="48" customHeight="1" x14ac:dyDescent="0.25">
      <c r="A46" s="450" t="s">
        <v>52</v>
      </c>
      <c r="B46" s="443"/>
      <c r="C46" s="443"/>
      <c r="D46" s="444"/>
      <c r="E46" s="41"/>
      <c r="F46" s="41"/>
      <c r="G46" s="41"/>
      <c r="H46" s="41"/>
      <c r="I46" s="41"/>
      <c r="J46" s="41"/>
      <c r="K46" s="41"/>
      <c r="L46" s="41"/>
      <c r="M46" s="41"/>
      <c r="N46" s="41"/>
      <c r="O46" s="41"/>
      <c r="P46" s="41"/>
      <c r="Q46" s="41"/>
      <c r="R46" s="41"/>
      <c r="S46" s="41"/>
      <c r="T46" s="41"/>
      <c r="U46" s="41"/>
      <c r="V46" s="41"/>
      <c r="W46" s="41"/>
      <c r="X46" s="41"/>
      <c r="Y46" s="41"/>
      <c r="Z46" s="41"/>
    </row>
    <row r="47" spans="1:26" ht="6.75" customHeight="1" x14ac:dyDescent="0.25">
      <c r="A47" s="42"/>
      <c r="B47" s="42"/>
      <c r="C47" s="42"/>
      <c r="D47" s="43"/>
      <c r="E47" s="41"/>
      <c r="F47" s="41"/>
      <c r="G47" s="41"/>
      <c r="H47" s="41"/>
      <c r="I47" s="41"/>
      <c r="J47" s="41"/>
      <c r="K47" s="41"/>
      <c r="L47" s="41"/>
      <c r="M47" s="41"/>
      <c r="N47" s="41"/>
      <c r="O47" s="41"/>
      <c r="P47" s="41"/>
      <c r="Q47" s="41"/>
      <c r="R47" s="41"/>
      <c r="S47" s="41"/>
      <c r="T47" s="41"/>
      <c r="U47" s="41"/>
      <c r="V47" s="41"/>
      <c r="W47" s="41"/>
      <c r="X47" s="41"/>
      <c r="Y47" s="41"/>
      <c r="Z47" s="41"/>
    </row>
    <row r="48" spans="1:26" ht="11.25" customHeight="1" x14ac:dyDescent="0.25">
      <c r="A48" s="451" t="s">
        <v>29</v>
      </c>
      <c r="B48" s="443"/>
      <c r="C48" s="443"/>
      <c r="D48" s="444"/>
      <c r="E48" s="41"/>
      <c r="F48" s="41"/>
      <c r="G48" s="41"/>
      <c r="H48" s="41"/>
      <c r="I48" s="41"/>
      <c r="J48" s="41"/>
      <c r="K48" s="41"/>
      <c r="L48" s="41"/>
      <c r="M48" s="41"/>
      <c r="N48" s="41"/>
      <c r="O48" s="41"/>
      <c r="P48" s="41"/>
      <c r="Q48" s="41"/>
      <c r="R48" s="41"/>
      <c r="S48" s="41"/>
      <c r="T48" s="41"/>
      <c r="U48" s="41"/>
      <c r="V48" s="41"/>
      <c r="W48" s="41"/>
      <c r="X48" s="41"/>
      <c r="Y48" s="41"/>
      <c r="Z48" s="41"/>
    </row>
    <row r="49" spans="1:26" ht="6.75" customHeight="1" x14ac:dyDescent="0.25">
      <c r="A49" s="44"/>
      <c r="B49" s="45"/>
      <c r="C49" s="45"/>
      <c r="D49" s="46"/>
      <c r="E49" s="41"/>
      <c r="F49" s="41"/>
      <c r="G49" s="41"/>
      <c r="H49" s="41"/>
      <c r="I49" s="41"/>
      <c r="J49" s="41"/>
      <c r="K49" s="41"/>
      <c r="L49" s="41"/>
      <c r="M49" s="41"/>
      <c r="N49" s="41"/>
      <c r="O49" s="41"/>
      <c r="P49" s="41"/>
      <c r="Q49" s="41"/>
      <c r="R49" s="41"/>
      <c r="S49" s="41"/>
      <c r="T49" s="41"/>
      <c r="U49" s="41"/>
      <c r="V49" s="41"/>
      <c r="W49" s="41"/>
      <c r="X49" s="41"/>
      <c r="Y49" s="41"/>
      <c r="Z49" s="41"/>
    </row>
    <row r="50" spans="1:26" ht="36" customHeight="1" x14ac:dyDescent="0.25">
      <c r="A50" s="450" t="s">
        <v>30</v>
      </c>
      <c r="B50" s="443"/>
      <c r="C50" s="443"/>
      <c r="D50" s="444"/>
      <c r="E50" s="41"/>
      <c r="F50" s="41"/>
      <c r="G50" s="41"/>
      <c r="H50" s="41"/>
      <c r="I50" s="41"/>
      <c r="J50" s="41"/>
      <c r="K50" s="41"/>
      <c r="L50" s="41"/>
      <c r="M50" s="41"/>
      <c r="N50" s="41"/>
      <c r="O50" s="41"/>
      <c r="P50" s="41"/>
      <c r="Q50" s="41"/>
      <c r="R50" s="41"/>
      <c r="S50" s="41"/>
      <c r="T50" s="41"/>
      <c r="U50" s="41"/>
      <c r="V50" s="41"/>
      <c r="W50" s="41"/>
      <c r="X50" s="41"/>
      <c r="Y50" s="41"/>
      <c r="Z50" s="41"/>
    </row>
    <row r="51" spans="1:26" ht="6.75" customHeight="1" x14ac:dyDescent="0.25">
      <c r="A51" s="42"/>
      <c r="B51" s="42"/>
      <c r="C51" s="42"/>
      <c r="D51" s="43"/>
      <c r="E51" s="41"/>
      <c r="F51" s="41"/>
      <c r="G51" s="41"/>
      <c r="H51" s="41"/>
      <c r="I51" s="41"/>
      <c r="J51" s="41"/>
      <c r="K51" s="41"/>
      <c r="L51" s="41"/>
      <c r="M51" s="41"/>
      <c r="N51" s="41"/>
      <c r="O51" s="41"/>
      <c r="P51" s="41"/>
      <c r="Q51" s="41"/>
      <c r="R51" s="41"/>
      <c r="S51" s="41"/>
      <c r="T51" s="41"/>
      <c r="U51" s="41"/>
      <c r="V51" s="41"/>
      <c r="W51" s="41"/>
      <c r="X51" s="41"/>
      <c r="Y51" s="41"/>
      <c r="Z51" s="41"/>
    </row>
    <row r="52" spans="1:26" ht="48" customHeight="1" x14ac:dyDescent="0.25">
      <c r="A52" s="450" t="s">
        <v>31</v>
      </c>
      <c r="B52" s="443"/>
      <c r="C52" s="443"/>
      <c r="D52" s="444"/>
      <c r="E52" s="41"/>
      <c r="F52" s="41"/>
      <c r="G52" s="41"/>
      <c r="H52" s="41"/>
      <c r="I52" s="41"/>
      <c r="J52" s="41"/>
      <c r="K52" s="41"/>
      <c r="L52" s="41"/>
      <c r="M52" s="41"/>
      <c r="N52" s="41"/>
      <c r="O52" s="41"/>
      <c r="P52" s="41"/>
      <c r="Q52" s="41"/>
      <c r="R52" s="41"/>
      <c r="S52" s="41"/>
      <c r="T52" s="41"/>
      <c r="U52" s="41"/>
      <c r="V52" s="41"/>
      <c r="W52" s="41"/>
      <c r="X52" s="41"/>
      <c r="Y52" s="41"/>
      <c r="Z52" s="41"/>
    </row>
    <row r="53" spans="1:26" ht="6.75" customHeight="1" x14ac:dyDescent="0.25">
      <c r="A53" s="42"/>
      <c r="B53" s="42"/>
      <c r="C53" s="42"/>
      <c r="D53" s="43"/>
      <c r="E53" s="41"/>
      <c r="F53" s="41"/>
      <c r="G53" s="41"/>
      <c r="H53" s="41"/>
      <c r="I53" s="41"/>
      <c r="J53" s="41"/>
      <c r="K53" s="41"/>
      <c r="L53" s="41"/>
      <c r="M53" s="41"/>
      <c r="N53" s="41"/>
      <c r="O53" s="41"/>
      <c r="P53" s="41"/>
      <c r="Q53" s="41"/>
      <c r="R53" s="41"/>
      <c r="S53" s="41"/>
      <c r="T53" s="41"/>
      <c r="U53" s="41"/>
      <c r="V53" s="41"/>
      <c r="W53" s="41"/>
      <c r="X53" s="41"/>
      <c r="Y53" s="41"/>
      <c r="Z53" s="41"/>
    </row>
    <row r="54" spans="1:26" ht="48" customHeight="1" x14ac:dyDescent="0.25">
      <c r="A54" s="450" t="s">
        <v>32</v>
      </c>
      <c r="B54" s="443"/>
      <c r="C54" s="443"/>
      <c r="D54" s="444"/>
      <c r="E54" s="41"/>
      <c r="F54" s="41"/>
      <c r="G54" s="41"/>
      <c r="H54" s="41"/>
      <c r="I54" s="41"/>
      <c r="J54" s="41"/>
      <c r="K54" s="41"/>
      <c r="L54" s="41"/>
      <c r="M54" s="41"/>
      <c r="N54" s="41"/>
      <c r="O54" s="41"/>
      <c r="P54" s="41"/>
      <c r="Q54" s="41"/>
      <c r="R54" s="41"/>
      <c r="S54" s="41"/>
      <c r="T54" s="41"/>
      <c r="U54" s="41"/>
      <c r="V54" s="41"/>
      <c r="W54" s="41"/>
      <c r="X54" s="41"/>
      <c r="Y54" s="41"/>
      <c r="Z54" s="41"/>
    </row>
    <row r="55" spans="1:26" ht="6.75" customHeight="1" x14ac:dyDescent="0.25">
      <c r="A55" s="42"/>
      <c r="B55" s="42"/>
      <c r="C55" s="42"/>
      <c r="D55" s="43"/>
      <c r="E55" s="41"/>
      <c r="F55" s="41"/>
      <c r="G55" s="41"/>
      <c r="H55" s="41"/>
      <c r="I55" s="41"/>
      <c r="J55" s="41"/>
      <c r="K55" s="41"/>
      <c r="L55" s="41"/>
      <c r="M55" s="41"/>
      <c r="N55" s="41"/>
      <c r="O55" s="41"/>
      <c r="P55" s="41"/>
      <c r="Q55" s="41"/>
      <c r="R55" s="41"/>
      <c r="S55" s="41"/>
      <c r="T55" s="41"/>
      <c r="U55" s="41"/>
      <c r="V55" s="41"/>
      <c r="W55" s="41"/>
      <c r="X55" s="41"/>
      <c r="Y55" s="41"/>
      <c r="Z55" s="41"/>
    </row>
    <row r="56" spans="1:26" ht="36" customHeight="1" x14ac:dyDescent="0.25">
      <c r="A56" s="450" t="s">
        <v>53</v>
      </c>
      <c r="B56" s="443"/>
      <c r="C56" s="443"/>
      <c r="D56" s="444"/>
      <c r="E56" s="41"/>
      <c r="F56" s="41"/>
      <c r="G56" s="41"/>
      <c r="H56" s="41"/>
      <c r="I56" s="41"/>
      <c r="J56" s="41"/>
      <c r="K56" s="41"/>
      <c r="L56" s="41"/>
      <c r="M56" s="41"/>
      <c r="N56" s="41"/>
      <c r="O56" s="41"/>
      <c r="P56" s="41"/>
      <c r="Q56" s="41"/>
      <c r="R56" s="41"/>
      <c r="S56" s="41"/>
      <c r="T56" s="41"/>
      <c r="U56" s="41"/>
      <c r="V56" s="41"/>
      <c r="W56" s="41"/>
      <c r="X56" s="41"/>
      <c r="Y56" s="41"/>
      <c r="Z56" s="41"/>
    </row>
    <row r="57" spans="1:26" ht="6.75" customHeight="1" x14ac:dyDescent="0.25">
      <c r="A57" s="42"/>
      <c r="B57" s="42"/>
      <c r="C57" s="42"/>
      <c r="D57" s="43"/>
      <c r="E57" s="41"/>
      <c r="F57" s="41"/>
      <c r="G57" s="41"/>
      <c r="H57" s="41"/>
      <c r="I57" s="41"/>
      <c r="J57" s="41"/>
      <c r="K57" s="41"/>
      <c r="L57" s="41"/>
      <c r="M57" s="41"/>
      <c r="N57" s="41"/>
      <c r="O57" s="41"/>
      <c r="P57" s="41"/>
      <c r="Q57" s="41"/>
      <c r="R57" s="41"/>
      <c r="S57" s="41"/>
      <c r="T57" s="41"/>
      <c r="U57" s="41"/>
      <c r="V57" s="41"/>
      <c r="W57" s="41"/>
      <c r="X57" s="41"/>
      <c r="Y57" s="41"/>
      <c r="Z57" s="41"/>
    </row>
    <row r="58" spans="1:26" ht="15" customHeight="1" x14ac:dyDescent="0.25">
      <c r="A58" s="452" t="s">
        <v>34</v>
      </c>
      <c r="B58" s="443"/>
      <c r="C58" s="443"/>
      <c r="D58" s="444"/>
      <c r="E58" s="41"/>
      <c r="F58" s="41"/>
      <c r="G58" s="41"/>
      <c r="H58" s="41"/>
      <c r="I58" s="41"/>
      <c r="J58" s="41"/>
      <c r="K58" s="41"/>
      <c r="L58" s="41"/>
      <c r="M58" s="41"/>
      <c r="N58" s="41"/>
      <c r="O58" s="41"/>
      <c r="P58" s="41"/>
      <c r="Q58" s="41"/>
      <c r="R58" s="41"/>
      <c r="S58" s="41"/>
      <c r="T58" s="41"/>
      <c r="U58" s="41"/>
      <c r="V58" s="41"/>
      <c r="W58" s="41"/>
      <c r="X58" s="41"/>
      <c r="Y58" s="41"/>
      <c r="Z58" s="41"/>
    </row>
    <row r="59" spans="1:26" ht="6.75" customHeight="1" x14ac:dyDescent="0.25">
      <c r="A59" s="47"/>
      <c r="B59" s="48"/>
      <c r="C59" s="48"/>
      <c r="D59" s="49"/>
      <c r="E59" s="41"/>
      <c r="F59" s="41"/>
      <c r="G59" s="41"/>
      <c r="H59" s="41"/>
      <c r="I59" s="41"/>
      <c r="J59" s="41"/>
      <c r="K59" s="41"/>
      <c r="L59" s="41"/>
      <c r="M59" s="41"/>
      <c r="N59" s="41"/>
      <c r="O59" s="41"/>
      <c r="P59" s="41"/>
      <c r="Q59" s="41"/>
      <c r="R59" s="41"/>
      <c r="S59" s="41"/>
      <c r="T59" s="41"/>
      <c r="U59" s="41"/>
      <c r="V59" s="41"/>
      <c r="W59" s="41"/>
      <c r="X59" s="41"/>
      <c r="Y59" s="41"/>
      <c r="Z59" s="41"/>
    </row>
    <row r="60" spans="1:26" ht="12" customHeight="1" x14ac:dyDescent="0.25">
      <c r="A60" s="50" t="s">
        <v>35</v>
      </c>
      <c r="B60" s="51"/>
      <c r="C60" s="52" t="s">
        <v>36</v>
      </c>
      <c r="D60" s="99">
        <f>'Proposed Rates'!G9</f>
        <v>30.32</v>
      </c>
      <c r="E60" s="41"/>
      <c r="F60" s="41"/>
      <c r="G60" s="41"/>
      <c r="H60" s="41"/>
      <c r="I60" s="41"/>
      <c r="J60" s="41"/>
      <c r="K60" s="41"/>
      <c r="L60" s="41"/>
      <c r="M60" s="41"/>
      <c r="N60" s="41"/>
      <c r="O60" s="41"/>
      <c r="P60" s="41"/>
      <c r="Q60" s="41"/>
      <c r="R60" s="41"/>
      <c r="S60" s="41"/>
      <c r="T60" s="41"/>
      <c r="U60" s="41"/>
      <c r="V60" s="41"/>
      <c r="W60" s="41"/>
      <c r="X60" s="41"/>
      <c r="Y60" s="41"/>
      <c r="Z60" s="41"/>
    </row>
    <row r="61" spans="1:26" ht="12" customHeight="1" x14ac:dyDescent="0.25">
      <c r="A61" s="50" t="s">
        <v>39</v>
      </c>
      <c r="B61" s="51"/>
      <c r="C61" s="52" t="s">
        <v>36</v>
      </c>
      <c r="D61" s="101">
        <f>'Proposed Rates'!G274</f>
        <v>0.42</v>
      </c>
      <c r="E61" s="41"/>
      <c r="F61" s="41"/>
      <c r="G61" s="41"/>
      <c r="H61" s="41"/>
      <c r="I61" s="41"/>
      <c r="J61" s="41"/>
      <c r="K61" s="41"/>
      <c r="L61" s="41"/>
      <c r="M61" s="41"/>
      <c r="N61" s="41"/>
      <c r="O61" s="41"/>
      <c r="P61" s="41"/>
      <c r="Q61" s="41"/>
      <c r="R61" s="41"/>
      <c r="S61" s="41"/>
      <c r="T61" s="41"/>
      <c r="U61" s="41"/>
      <c r="V61" s="41"/>
      <c r="W61" s="41"/>
      <c r="X61" s="41"/>
      <c r="Y61" s="41"/>
      <c r="Z61" s="41"/>
    </row>
    <row r="62" spans="1:26" ht="12" customHeight="1" x14ac:dyDescent="0.25">
      <c r="A62" s="50" t="s">
        <v>54</v>
      </c>
      <c r="B62" s="51"/>
      <c r="C62" s="52" t="s">
        <v>41</v>
      </c>
      <c r="D62" s="100">
        <f>'Proposed Rates'!G22</f>
        <v>3.9300000000000002E-2</v>
      </c>
      <c r="E62" s="41"/>
      <c r="F62" s="41"/>
      <c r="G62" s="41"/>
      <c r="H62" s="41"/>
      <c r="I62" s="41"/>
      <c r="J62" s="41"/>
      <c r="K62" s="41"/>
      <c r="L62" s="41"/>
      <c r="M62" s="41"/>
      <c r="N62" s="41"/>
      <c r="O62" s="41"/>
      <c r="P62" s="41"/>
      <c r="Q62" s="41"/>
      <c r="R62" s="41"/>
      <c r="S62" s="41"/>
      <c r="T62" s="41"/>
      <c r="U62" s="41"/>
      <c r="V62" s="41"/>
      <c r="W62" s="41"/>
      <c r="X62" s="41"/>
      <c r="Y62" s="41"/>
      <c r="Z62" s="41"/>
    </row>
    <row r="63" spans="1:26" ht="12" customHeight="1" x14ac:dyDescent="0.25">
      <c r="A63" s="50" t="s">
        <v>40</v>
      </c>
      <c r="B63" s="51"/>
      <c r="C63" s="52" t="s">
        <v>41</v>
      </c>
      <c r="D63" s="102">
        <f>'Proposed Rates'!G261</f>
        <v>6.0000000000000002E-5</v>
      </c>
      <c r="E63" s="41"/>
      <c r="F63" s="41"/>
      <c r="G63" s="41"/>
      <c r="H63" s="41"/>
      <c r="I63" s="41"/>
      <c r="J63" s="41"/>
      <c r="K63" s="41"/>
      <c r="L63" s="41"/>
      <c r="M63" s="41"/>
      <c r="N63" s="41"/>
      <c r="O63" s="41"/>
      <c r="P63" s="41"/>
      <c r="Q63" s="41"/>
      <c r="R63" s="41"/>
      <c r="S63" s="41"/>
      <c r="T63" s="41"/>
      <c r="U63" s="41"/>
      <c r="V63" s="41"/>
      <c r="W63" s="41"/>
      <c r="X63" s="41"/>
      <c r="Y63" s="41"/>
      <c r="Z63" s="41"/>
    </row>
    <row r="64" spans="1:26" ht="15" hidden="1" customHeight="1" x14ac:dyDescent="0.25">
      <c r="A64" s="50" t="s">
        <v>42</v>
      </c>
      <c r="B64" s="51"/>
      <c r="C64" s="52" t="s">
        <v>41</v>
      </c>
      <c r="D64" s="100">
        <f>'Proposed Rates'!G38</f>
        <v>0</v>
      </c>
      <c r="E64" s="41"/>
      <c r="F64" s="41"/>
      <c r="G64" s="41"/>
      <c r="H64" s="41"/>
      <c r="I64" s="41"/>
      <c r="J64" s="41"/>
      <c r="K64" s="41"/>
      <c r="L64" s="41"/>
      <c r="M64" s="41"/>
      <c r="N64" s="41"/>
      <c r="O64" s="41"/>
      <c r="P64" s="41"/>
      <c r="Q64" s="41"/>
      <c r="R64" s="41"/>
      <c r="S64" s="41"/>
      <c r="T64" s="41"/>
      <c r="U64" s="41"/>
      <c r="V64" s="41"/>
      <c r="W64" s="41"/>
      <c r="X64" s="41"/>
      <c r="Y64" s="41"/>
      <c r="Z64" s="41"/>
    </row>
    <row r="65" spans="1:26" ht="15" hidden="1" customHeight="1" x14ac:dyDescent="0.25">
      <c r="A65" s="50" t="s">
        <v>38</v>
      </c>
      <c r="B65" s="51"/>
      <c r="C65" s="52" t="s">
        <v>41</v>
      </c>
      <c r="D65" s="100">
        <f>'Proposed Rates'!G65</f>
        <v>0</v>
      </c>
      <c r="E65" s="41"/>
      <c r="F65" s="41"/>
      <c r="G65" s="41"/>
      <c r="H65" s="41"/>
      <c r="I65" s="41"/>
      <c r="J65" s="41"/>
      <c r="K65" s="41"/>
      <c r="L65" s="41"/>
      <c r="M65" s="41"/>
      <c r="N65" s="41"/>
      <c r="O65" s="41"/>
      <c r="P65" s="41"/>
      <c r="Q65" s="41"/>
      <c r="R65" s="41"/>
      <c r="S65" s="41"/>
      <c r="T65" s="41"/>
      <c r="U65" s="41"/>
      <c r="V65" s="41"/>
      <c r="W65" s="41"/>
      <c r="X65" s="41"/>
      <c r="Y65" s="41"/>
      <c r="Z65" s="41"/>
    </row>
    <row r="66" spans="1:26" ht="15" hidden="1" customHeight="1" x14ac:dyDescent="0.25">
      <c r="A66" s="50" t="s">
        <v>43</v>
      </c>
      <c r="B66" s="51"/>
      <c r="C66" s="52" t="s">
        <v>41</v>
      </c>
      <c r="D66" s="100">
        <f>'Proposed Rates'!G143</f>
        <v>0</v>
      </c>
      <c r="E66" s="41"/>
      <c r="F66" s="41"/>
      <c r="G66" s="41"/>
      <c r="H66" s="41"/>
      <c r="I66" s="41"/>
      <c r="J66" s="41"/>
      <c r="K66" s="41"/>
      <c r="L66" s="41"/>
      <c r="M66" s="41"/>
      <c r="N66" s="41"/>
      <c r="O66" s="41"/>
      <c r="P66" s="41"/>
      <c r="Q66" s="41"/>
      <c r="R66" s="41"/>
      <c r="S66" s="41"/>
      <c r="T66" s="41"/>
      <c r="U66" s="41"/>
      <c r="V66" s="41"/>
      <c r="W66" s="41"/>
      <c r="X66" s="41"/>
      <c r="Y66" s="41"/>
      <c r="Z66" s="41"/>
    </row>
    <row r="67" spans="1:26" ht="12" customHeight="1" x14ac:dyDescent="0.25">
      <c r="A67" s="50" t="s">
        <v>44</v>
      </c>
      <c r="B67" s="51"/>
      <c r="C67" s="52" t="s">
        <v>41</v>
      </c>
      <c r="D67" s="100">
        <f>'Proposed Rates'!G184</f>
        <v>1.24E-2</v>
      </c>
      <c r="E67" s="41"/>
      <c r="F67" s="41"/>
      <c r="G67" s="41"/>
      <c r="H67" s="41"/>
      <c r="I67" s="41"/>
      <c r="J67" s="41"/>
      <c r="K67" s="41"/>
      <c r="L67" s="41"/>
      <c r="M67" s="41"/>
      <c r="N67" s="41"/>
      <c r="O67" s="41"/>
      <c r="P67" s="41"/>
      <c r="Q67" s="41"/>
      <c r="R67" s="41"/>
      <c r="S67" s="41"/>
      <c r="T67" s="41"/>
      <c r="U67" s="41"/>
      <c r="V67" s="41"/>
      <c r="W67" s="41"/>
      <c r="X67" s="41"/>
      <c r="Y67" s="41"/>
      <c r="Z67" s="41"/>
    </row>
    <row r="68" spans="1:26" ht="12" customHeight="1" x14ac:dyDescent="0.25">
      <c r="A68" s="50" t="s">
        <v>45</v>
      </c>
      <c r="B68" s="52"/>
      <c r="C68" s="52" t="s">
        <v>41</v>
      </c>
      <c r="D68" s="100">
        <f>'Proposed Rates'!G197</f>
        <v>7.1999999999999998E-3</v>
      </c>
      <c r="E68" s="41"/>
      <c r="F68" s="41"/>
      <c r="G68" s="41"/>
      <c r="H68" s="41"/>
      <c r="I68" s="41"/>
      <c r="J68" s="41"/>
      <c r="K68" s="41"/>
      <c r="L68" s="41"/>
      <c r="M68" s="41"/>
      <c r="N68" s="41"/>
      <c r="O68" s="41"/>
      <c r="P68" s="41"/>
      <c r="Q68" s="41"/>
      <c r="R68" s="41"/>
      <c r="S68" s="41"/>
      <c r="T68" s="41"/>
      <c r="U68" s="41"/>
      <c r="V68" s="41"/>
      <c r="W68" s="41"/>
      <c r="X68" s="41"/>
      <c r="Y68" s="41"/>
      <c r="Z68" s="41"/>
    </row>
    <row r="69" spans="1:26" ht="15.75" customHeight="1" x14ac:dyDescent="0.25">
      <c r="A69" s="52"/>
      <c r="B69" s="51"/>
      <c r="C69" s="52"/>
      <c r="D69" s="103"/>
      <c r="E69" s="41"/>
      <c r="F69" s="41"/>
      <c r="G69" s="41"/>
      <c r="H69" s="41"/>
      <c r="I69" s="41"/>
      <c r="J69" s="41"/>
      <c r="K69" s="41"/>
      <c r="L69" s="41"/>
      <c r="M69" s="41"/>
      <c r="N69" s="41"/>
      <c r="O69" s="41"/>
      <c r="P69" s="41"/>
      <c r="Q69" s="41"/>
      <c r="R69" s="41"/>
      <c r="S69" s="41"/>
      <c r="T69" s="41"/>
      <c r="U69" s="41"/>
      <c r="V69" s="41"/>
      <c r="W69" s="41"/>
      <c r="X69" s="41"/>
      <c r="Y69" s="41"/>
      <c r="Z69" s="41"/>
    </row>
    <row r="70" spans="1:26" ht="15.75" customHeight="1" x14ac:dyDescent="0.25">
      <c r="A70" s="58" t="s">
        <v>46</v>
      </c>
      <c r="B70" s="52"/>
      <c r="C70" s="52"/>
      <c r="D70" s="103"/>
      <c r="E70" s="41"/>
      <c r="F70" s="41"/>
      <c r="G70" s="41"/>
      <c r="H70" s="41"/>
      <c r="I70" s="41"/>
      <c r="J70" s="41"/>
      <c r="K70" s="41"/>
      <c r="L70" s="41"/>
      <c r="M70" s="41"/>
      <c r="N70" s="41"/>
      <c r="O70" s="41"/>
      <c r="P70" s="41"/>
      <c r="Q70" s="41"/>
      <c r="R70" s="41"/>
      <c r="S70" s="41"/>
      <c r="T70" s="41"/>
      <c r="U70" s="41"/>
      <c r="V70" s="41"/>
      <c r="W70" s="41"/>
      <c r="X70" s="41"/>
      <c r="Y70" s="41"/>
      <c r="Z70" s="41"/>
    </row>
    <row r="71" spans="1:26" ht="11.25" customHeight="1" x14ac:dyDescent="0.25">
      <c r="A71" s="47"/>
      <c r="B71" s="51"/>
      <c r="C71" s="52"/>
      <c r="D71" s="103"/>
      <c r="E71" s="41"/>
      <c r="F71" s="41"/>
      <c r="G71" s="41"/>
      <c r="H71" s="41"/>
      <c r="I71" s="41"/>
      <c r="J71" s="41"/>
      <c r="K71" s="41"/>
      <c r="L71" s="41"/>
      <c r="M71" s="41"/>
      <c r="N71" s="41"/>
      <c r="O71" s="41"/>
      <c r="P71" s="41"/>
      <c r="Q71" s="41"/>
      <c r="R71" s="41"/>
      <c r="S71" s="41"/>
      <c r="T71" s="41"/>
      <c r="U71" s="41"/>
      <c r="V71" s="41"/>
      <c r="W71" s="41"/>
      <c r="X71" s="41"/>
      <c r="Y71" s="41"/>
      <c r="Z71" s="41"/>
    </row>
    <row r="72" spans="1:26" ht="12" customHeight="1" x14ac:dyDescent="0.25">
      <c r="A72" s="50" t="s">
        <v>47</v>
      </c>
      <c r="B72" s="51"/>
      <c r="C72" s="52" t="s">
        <v>41</v>
      </c>
      <c r="D72" s="103">
        <f>$D$34</f>
        <v>4.1000000000000003E-3</v>
      </c>
      <c r="E72" s="41"/>
      <c r="F72" s="41"/>
      <c r="G72" s="41"/>
      <c r="H72" s="41"/>
      <c r="I72" s="41"/>
      <c r="J72" s="41"/>
      <c r="K72" s="41"/>
      <c r="L72" s="41"/>
      <c r="M72" s="41"/>
      <c r="N72" s="41"/>
      <c r="O72" s="41"/>
      <c r="P72" s="41"/>
      <c r="Q72" s="41"/>
      <c r="R72" s="41"/>
      <c r="S72" s="41"/>
      <c r="T72" s="41"/>
      <c r="U72" s="41"/>
      <c r="V72" s="41"/>
      <c r="W72" s="41"/>
      <c r="X72" s="41"/>
      <c r="Y72" s="41"/>
      <c r="Z72" s="41"/>
    </row>
    <row r="73" spans="1:26" ht="12" customHeight="1" x14ac:dyDescent="0.25">
      <c r="A73" s="50" t="s">
        <v>48</v>
      </c>
      <c r="B73" s="51"/>
      <c r="C73" s="52" t="s">
        <v>41</v>
      </c>
      <c r="D73" s="100">
        <f>'Proposed Rates'!G210-'2026'!D73</f>
        <v>3.9999999999999931E-4</v>
      </c>
      <c r="E73" s="41"/>
      <c r="F73" s="41"/>
      <c r="G73" s="41"/>
      <c r="H73" s="41"/>
      <c r="I73" s="41"/>
      <c r="J73" s="41"/>
      <c r="K73" s="41"/>
      <c r="L73" s="41"/>
      <c r="M73" s="41"/>
      <c r="N73" s="41"/>
      <c r="O73" s="41"/>
      <c r="P73" s="41"/>
      <c r="Q73" s="41"/>
      <c r="R73" s="41"/>
      <c r="S73" s="41"/>
      <c r="T73" s="41"/>
      <c r="U73" s="41"/>
      <c r="V73" s="41"/>
      <c r="W73" s="41"/>
      <c r="X73" s="41"/>
      <c r="Y73" s="41"/>
      <c r="Z73" s="41"/>
    </row>
    <row r="74" spans="1:26" ht="12" customHeight="1" x14ac:dyDescent="0.25">
      <c r="A74" s="50" t="s">
        <v>49</v>
      </c>
      <c r="B74" s="51"/>
      <c r="C74" s="52" t="s">
        <v>41</v>
      </c>
      <c r="D74" s="100">
        <f>'Proposed Rates'!G223</f>
        <v>1.5E-3</v>
      </c>
      <c r="E74" s="41"/>
      <c r="F74" s="41"/>
      <c r="G74" s="41"/>
      <c r="H74" s="41"/>
      <c r="I74" s="41"/>
      <c r="J74" s="41"/>
      <c r="K74" s="41"/>
      <c r="L74" s="41"/>
      <c r="M74" s="41"/>
      <c r="N74" s="41"/>
      <c r="O74" s="41"/>
      <c r="P74" s="41"/>
      <c r="Q74" s="41"/>
      <c r="R74" s="41"/>
      <c r="S74" s="41"/>
      <c r="T74" s="41"/>
      <c r="U74" s="41"/>
      <c r="V74" s="41"/>
      <c r="W74" s="41"/>
      <c r="X74" s="41"/>
      <c r="Y74" s="41"/>
      <c r="Z74" s="41"/>
    </row>
    <row r="75" spans="1:26" ht="12" customHeight="1" x14ac:dyDescent="0.3">
      <c r="A75" s="50" t="s">
        <v>50</v>
      </c>
      <c r="B75" s="51"/>
      <c r="C75" s="52" t="s">
        <v>36</v>
      </c>
      <c r="D75" s="100">
        <f>'Proposed Rates'!G237</f>
        <v>1.54</v>
      </c>
      <c r="E75" s="59"/>
      <c r="F75" s="59"/>
      <c r="G75" s="59"/>
      <c r="H75" s="59"/>
      <c r="I75" s="59"/>
      <c r="J75" s="59"/>
      <c r="K75" s="59"/>
      <c r="L75" s="59"/>
      <c r="M75" s="59"/>
      <c r="N75" s="59"/>
      <c r="O75" s="59"/>
      <c r="P75" s="59"/>
      <c r="Q75" s="59"/>
      <c r="R75" s="59"/>
      <c r="S75" s="59"/>
      <c r="T75" s="59"/>
      <c r="U75" s="59"/>
      <c r="V75" s="59"/>
      <c r="W75" s="59"/>
      <c r="X75" s="59"/>
      <c r="Y75" s="59"/>
      <c r="Z75" s="59"/>
    </row>
    <row r="76" spans="1:26" ht="9" customHeight="1" x14ac:dyDescent="0.3">
      <c r="A76" s="64"/>
      <c r="B76" s="51"/>
      <c r="C76" s="65"/>
      <c r="D76" s="103"/>
      <c r="E76" s="104"/>
      <c r="F76" s="104"/>
      <c r="G76" s="104"/>
      <c r="H76" s="104"/>
      <c r="I76" s="104"/>
      <c r="J76" s="104"/>
      <c r="K76" s="104"/>
      <c r="L76" s="104"/>
      <c r="M76" s="104"/>
      <c r="N76" s="104"/>
      <c r="O76" s="104"/>
      <c r="P76" s="104"/>
      <c r="Q76" s="104"/>
      <c r="R76" s="104"/>
      <c r="S76" s="104"/>
      <c r="T76" s="104"/>
      <c r="U76" s="104"/>
      <c r="V76" s="104"/>
      <c r="W76" s="104"/>
      <c r="X76" s="104"/>
      <c r="Y76" s="104"/>
      <c r="Z76" s="104"/>
    </row>
    <row r="77" spans="1:26" ht="23.25" customHeight="1" x14ac:dyDescent="0.25">
      <c r="A77" s="442" t="str">
        <f>$A$1</f>
        <v>Hydro Ottawa Limited</v>
      </c>
      <c r="B77" s="443"/>
      <c r="C77" s="443"/>
      <c r="D77" s="444"/>
      <c r="E77" s="41"/>
      <c r="F77" s="41"/>
      <c r="G77" s="41"/>
      <c r="H77" s="41"/>
      <c r="I77" s="41"/>
      <c r="J77" s="41"/>
      <c r="K77" s="41"/>
      <c r="L77" s="41"/>
      <c r="M77" s="41"/>
      <c r="N77" s="41"/>
      <c r="O77" s="41"/>
      <c r="P77" s="41"/>
      <c r="Q77" s="41"/>
      <c r="R77" s="41"/>
      <c r="S77" s="41"/>
      <c r="T77" s="41"/>
      <c r="U77" s="41"/>
      <c r="V77" s="41"/>
      <c r="W77" s="41"/>
      <c r="X77" s="41"/>
      <c r="Y77" s="41"/>
      <c r="Z77" s="41"/>
    </row>
    <row r="78" spans="1:26" ht="18" customHeight="1" x14ac:dyDescent="0.25">
      <c r="A78" s="445" t="str">
        <f>$A$2</f>
        <v>PROPOSED - TARIFF OF RATES AND CHARGES</v>
      </c>
      <c r="B78" s="443"/>
      <c r="C78" s="443"/>
      <c r="D78" s="444"/>
      <c r="E78" s="41"/>
      <c r="F78" s="41"/>
      <c r="G78" s="41"/>
      <c r="H78" s="41"/>
      <c r="I78" s="41"/>
      <c r="J78" s="41"/>
      <c r="K78" s="41"/>
      <c r="L78" s="41"/>
      <c r="M78" s="41"/>
      <c r="N78" s="41"/>
      <c r="O78" s="41"/>
      <c r="P78" s="41"/>
      <c r="Q78" s="41"/>
      <c r="R78" s="41"/>
      <c r="S78" s="41"/>
      <c r="T78" s="41"/>
      <c r="U78" s="41"/>
      <c r="V78" s="41"/>
      <c r="W78" s="41"/>
      <c r="X78" s="41"/>
      <c r="Y78" s="41"/>
      <c r="Z78" s="41"/>
    </row>
    <row r="79" spans="1:26" ht="15.75" customHeight="1" x14ac:dyDescent="0.25">
      <c r="A79" s="446" t="str">
        <f>$A$3</f>
        <v>Effective and Implementation Date January 1, 2027</v>
      </c>
      <c r="B79" s="443"/>
      <c r="C79" s="443"/>
      <c r="D79" s="444"/>
      <c r="E79" s="41"/>
      <c r="F79" s="41"/>
      <c r="G79" s="41"/>
      <c r="H79" s="41"/>
      <c r="I79" s="41"/>
      <c r="J79" s="41"/>
      <c r="K79" s="41"/>
      <c r="L79" s="41"/>
      <c r="M79" s="41"/>
      <c r="N79" s="41"/>
      <c r="O79" s="41"/>
      <c r="P79" s="41"/>
      <c r="Q79" s="41"/>
      <c r="R79" s="41"/>
      <c r="S79" s="41"/>
      <c r="T79" s="41"/>
      <c r="U79" s="41"/>
      <c r="V79" s="41"/>
      <c r="W79" s="41"/>
      <c r="X79" s="41"/>
      <c r="Y79" s="41"/>
      <c r="Z79" s="41"/>
    </row>
    <row r="80" spans="1:26" ht="11.25" customHeight="1" x14ac:dyDescent="0.25">
      <c r="A80" s="447" t="str">
        <f>$A$4</f>
        <v>This schedule supersedes and replaces all previously</v>
      </c>
      <c r="B80" s="443"/>
      <c r="C80" s="443"/>
      <c r="D80" s="444"/>
      <c r="E80" s="41"/>
      <c r="F80" s="41"/>
      <c r="G80" s="41"/>
      <c r="H80" s="41"/>
      <c r="I80" s="41"/>
      <c r="J80" s="41"/>
      <c r="K80" s="41"/>
      <c r="L80" s="41"/>
      <c r="M80" s="41"/>
      <c r="N80" s="41"/>
      <c r="O80" s="41"/>
      <c r="P80" s="41"/>
      <c r="Q80" s="41"/>
      <c r="R80" s="41"/>
      <c r="S80" s="41"/>
      <c r="T80" s="41"/>
      <c r="U80" s="41"/>
      <c r="V80" s="41"/>
      <c r="W80" s="41"/>
      <c r="X80" s="41"/>
      <c r="Y80" s="41"/>
      <c r="Z80" s="41"/>
    </row>
    <row r="81" spans="1:26" ht="11.25" customHeight="1" x14ac:dyDescent="0.25">
      <c r="A81" s="447" t="str">
        <f>$A$5</f>
        <v>approved schedules of Rates, Charges and Loss Factors</v>
      </c>
      <c r="B81" s="443"/>
      <c r="C81" s="443"/>
      <c r="D81" s="444"/>
      <c r="E81" s="41"/>
      <c r="F81" s="41"/>
      <c r="G81" s="41"/>
      <c r="H81" s="41"/>
      <c r="I81" s="41"/>
      <c r="J81" s="41"/>
      <c r="K81" s="41"/>
      <c r="L81" s="41"/>
      <c r="M81" s="41"/>
      <c r="N81" s="41"/>
      <c r="O81" s="41"/>
      <c r="P81" s="41"/>
      <c r="Q81" s="41"/>
      <c r="R81" s="41"/>
      <c r="S81" s="41"/>
      <c r="T81" s="41"/>
      <c r="U81" s="41"/>
      <c r="V81" s="41"/>
      <c r="W81" s="41"/>
      <c r="X81" s="41"/>
      <c r="Y81" s="41"/>
      <c r="Z81" s="41"/>
    </row>
    <row r="82" spans="1:26" ht="11.25" customHeight="1" x14ac:dyDescent="0.25">
      <c r="A82" s="448" t="str">
        <f>$A$6</f>
        <v>EB-2024-0115</v>
      </c>
      <c r="B82" s="443"/>
      <c r="C82" s="443"/>
      <c r="D82" s="444"/>
      <c r="E82" s="41"/>
      <c r="F82" s="41"/>
      <c r="G82" s="41"/>
      <c r="H82" s="41"/>
      <c r="I82" s="41"/>
      <c r="J82" s="41"/>
      <c r="K82" s="41"/>
      <c r="L82" s="41"/>
      <c r="M82" s="41"/>
      <c r="N82" s="41"/>
      <c r="O82" s="41"/>
      <c r="P82" s="41"/>
      <c r="Q82" s="41"/>
      <c r="R82" s="41"/>
      <c r="S82" s="41"/>
      <c r="T82" s="41"/>
      <c r="U82" s="41"/>
      <c r="V82" s="41"/>
      <c r="W82" s="41"/>
      <c r="X82" s="41"/>
      <c r="Y82" s="41"/>
      <c r="Z82" s="41"/>
    </row>
    <row r="83" spans="1:26" ht="15.75" customHeight="1" x14ac:dyDescent="0.3">
      <c r="A83" s="449" t="s">
        <v>56</v>
      </c>
      <c r="B83" s="443"/>
      <c r="C83" s="443"/>
      <c r="D83" s="444"/>
      <c r="E83" s="59"/>
      <c r="F83" s="59"/>
      <c r="G83" s="59"/>
      <c r="H83" s="59"/>
      <c r="I83" s="59"/>
      <c r="J83" s="59"/>
      <c r="K83" s="59"/>
      <c r="L83" s="59"/>
      <c r="M83" s="59"/>
      <c r="N83" s="59"/>
      <c r="O83" s="59"/>
      <c r="P83" s="59"/>
      <c r="Q83" s="59"/>
      <c r="R83" s="59"/>
      <c r="S83" s="59"/>
      <c r="T83" s="59"/>
      <c r="U83" s="59"/>
      <c r="V83" s="59"/>
      <c r="W83" s="59"/>
      <c r="X83" s="59"/>
      <c r="Y83" s="59"/>
      <c r="Z83" s="59"/>
    </row>
    <row r="84" spans="1:26" ht="48" customHeight="1" x14ac:dyDescent="0.25">
      <c r="A84" s="450" t="s">
        <v>57</v>
      </c>
      <c r="B84" s="443"/>
      <c r="C84" s="443"/>
      <c r="D84" s="444"/>
      <c r="E84" s="41"/>
      <c r="F84" s="41"/>
      <c r="G84" s="41"/>
      <c r="H84" s="41"/>
      <c r="I84" s="41"/>
      <c r="J84" s="41"/>
      <c r="K84" s="41"/>
      <c r="L84" s="41"/>
      <c r="M84" s="41"/>
      <c r="N84" s="41"/>
      <c r="O84" s="41"/>
      <c r="P84" s="41"/>
      <c r="Q84" s="41"/>
      <c r="R84" s="41"/>
      <c r="S84" s="41"/>
      <c r="T84" s="41"/>
      <c r="U84" s="41"/>
      <c r="V84" s="41"/>
      <c r="W84" s="41"/>
      <c r="X84" s="41"/>
      <c r="Y84" s="41"/>
      <c r="Z84" s="41"/>
    </row>
    <row r="85" spans="1:26" ht="6.75" customHeight="1" x14ac:dyDescent="0.25">
      <c r="A85" s="42"/>
      <c r="B85" s="42"/>
      <c r="C85" s="42"/>
      <c r="D85" s="43"/>
      <c r="E85" s="41"/>
      <c r="F85" s="41"/>
      <c r="G85" s="41"/>
      <c r="H85" s="41"/>
      <c r="I85" s="41"/>
      <c r="J85" s="41"/>
      <c r="K85" s="41"/>
      <c r="L85" s="41"/>
      <c r="M85" s="41"/>
      <c r="N85" s="41"/>
      <c r="O85" s="41"/>
      <c r="P85" s="41"/>
      <c r="Q85" s="41"/>
      <c r="R85" s="41"/>
      <c r="S85" s="41"/>
      <c r="T85" s="41"/>
      <c r="U85" s="41"/>
      <c r="V85" s="41"/>
      <c r="W85" s="41"/>
      <c r="X85" s="41"/>
      <c r="Y85" s="41"/>
      <c r="Z85" s="41"/>
    </row>
    <row r="86" spans="1:26" ht="11.25" customHeight="1" x14ac:dyDescent="0.25">
      <c r="A86" s="451" t="s">
        <v>29</v>
      </c>
      <c r="B86" s="443"/>
      <c r="C86" s="443"/>
      <c r="D86" s="444"/>
      <c r="E86" s="41"/>
      <c r="F86" s="41"/>
      <c r="G86" s="41"/>
      <c r="H86" s="41"/>
      <c r="I86" s="41"/>
      <c r="J86" s="41"/>
      <c r="K86" s="41"/>
      <c r="L86" s="41"/>
      <c r="M86" s="41"/>
      <c r="N86" s="41"/>
      <c r="O86" s="41"/>
      <c r="P86" s="41"/>
      <c r="Q86" s="41"/>
      <c r="R86" s="41"/>
      <c r="S86" s="41"/>
      <c r="T86" s="41"/>
      <c r="U86" s="41"/>
      <c r="V86" s="41"/>
      <c r="W86" s="41"/>
      <c r="X86" s="41"/>
      <c r="Y86" s="41"/>
      <c r="Z86" s="41"/>
    </row>
    <row r="87" spans="1:26" ht="6.75" customHeight="1" x14ac:dyDescent="0.25">
      <c r="A87" s="44"/>
      <c r="B87" s="45"/>
      <c r="C87" s="45"/>
      <c r="D87" s="46"/>
      <c r="E87" s="41"/>
      <c r="F87" s="41"/>
      <c r="G87" s="41"/>
      <c r="H87" s="41"/>
      <c r="I87" s="41"/>
      <c r="J87" s="41"/>
      <c r="K87" s="41"/>
      <c r="L87" s="41"/>
      <c r="M87" s="41"/>
      <c r="N87" s="41"/>
      <c r="O87" s="41"/>
      <c r="P87" s="41"/>
      <c r="Q87" s="41"/>
      <c r="R87" s="41"/>
      <c r="S87" s="41"/>
      <c r="T87" s="41"/>
      <c r="U87" s="41"/>
      <c r="V87" s="41"/>
      <c r="W87" s="41"/>
      <c r="X87" s="41"/>
      <c r="Y87" s="41"/>
      <c r="Z87" s="41"/>
    </row>
    <row r="88" spans="1:26" ht="36" customHeight="1" x14ac:dyDescent="0.25">
      <c r="A88" s="450" t="s">
        <v>30</v>
      </c>
      <c r="B88" s="443"/>
      <c r="C88" s="443"/>
      <c r="D88" s="444"/>
      <c r="E88" s="41"/>
      <c r="F88" s="41"/>
      <c r="G88" s="41"/>
      <c r="H88" s="41"/>
      <c r="I88" s="41"/>
      <c r="J88" s="41"/>
      <c r="K88" s="41"/>
      <c r="L88" s="41"/>
      <c r="M88" s="41"/>
      <c r="N88" s="41"/>
      <c r="O88" s="41"/>
      <c r="P88" s="41"/>
      <c r="Q88" s="41"/>
      <c r="R88" s="41"/>
      <c r="S88" s="41"/>
      <c r="T88" s="41"/>
      <c r="U88" s="41"/>
      <c r="V88" s="41"/>
      <c r="W88" s="41"/>
      <c r="X88" s="41"/>
      <c r="Y88" s="41"/>
      <c r="Z88" s="41"/>
    </row>
    <row r="89" spans="1:26" ht="6.75" customHeight="1" x14ac:dyDescent="0.25">
      <c r="A89" s="42"/>
      <c r="B89" s="42"/>
      <c r="C89" s="42"/>
      <c r="D89" s="43"/>
      <c r="E89" s="41"/>
      <c r="F89" s="41"/>
      <c r="G89" s="41"/>
      <c r="H89" s="41"/>
      <c r="I89" s="41"/>
      <c r="J89" s="41"/>
      <c r="K89" s="41"/>
      <c r="L89" s="41"/>
      <c r="M89" s="41"/>
      <c r="N89" s="41"/>
      <c r="O89" s="41"/>
      <c r="P89" s="41"/>
      <c r="Q89" s="41"/>
      <c r="R89" s="41"/>
      <c r="S89" s="41"/>
      <c r="T89" s="41"/>
      <c r="U89" s="41"/>
      <c r="V89" s="41"/>
      <c r="W89" s="41"/>
      <c r="X89" s="41"/>
      <c r="Y89" s="41"/>
      <c r="Z89" s="41"/>
    </row>
    <row r="90" spans="1:26" ht="48" customHeight="1" x14ac:dyDescent="0.25">
      <c r="A90" s="450" t="s">
        <v>31</v>
      </c>
      <c r="B90" s="443"/>
      <c r="C90" s="443"/>
      <c r="D90" s="444"/>
      <c r="E90" s="41"/>
      <c r="F90" s="41"/>
      <c r="G90" s="41"/>
      <c r="H90" s="41"/>
      <c r="I90" s="41"/>
      <c r="J90" s="41"/>
      <c r="K90" s="41"/>
      <c r="L90" s="41"/>
      <c r="M90" s="41"/>
      <c r="N90" s="41"/>
      <c r="O90" s="41"/>
      <c r="P90" s="41"/>
      <c r="Q90" s="41"/>
      <c r="R90" s="41"/>
      <c r="S90" s="41"/>
      <c r="T90" s="41"/>
      <c r="U90" s="41"/>
      <c r="V90" s="41"/>
      <c r="W90" s="41"/>
      <c r="X90" s="41"/>
      <c r="Y90" s="41"/>
      <c r="Z90" s="41"/>
    </row>
    <row r="91" spans="1:26" ht="6.75" customHeight="1" x14ac:dyDescent="0.25">
      <c r="A91" s="42"/>
      <c r="B91" s="42"/>
      <c r="C91" s="42"/>
      <c r="D91" s="43"/>
      <c r="E91" s="41"/>
      <c r="F91" s="41"/>
      <c r="G91" s="41"/>
      <c r="H91" s="41"/>
      <c r="I91" s="41"/>
      <c r="J91" s="41"/>
      <c r="K91" s="41"/>
      <c r="L91" s="41"/>
      <c r="M91" s="41"/>
      <c r="N91" s="41"/>
      <c r="O91" s="41"/>
      <c r="P91" s="41"/>
      <c r="Q91" s="41"/>
      <c r="R91" s="41"/>
      <c r="S91" s="41"/>
      <c r="T91" s="41"/>
      <c r="U91" s="41"/>
      <c r="V91" s="41"/>
      <c r="W91" s="41"/>
      <c r="X91" s="41"/>
      <c r="Y91" s="41"/>
      <c r="Z91" s="41"/>
    </row>
    <row r="92" spans="1:26" ht="48" customHeight="1" x14ac:dyDescent="0.25">
      <c r="A92" s="450" t="s">
        <v>32</v>
      </c>
      <c r="B92" s="443"/>
      <c r="C92" s="443"/>
      <c r="D92" s="444"/>
      <c r="E92" s="41"/>
      <c r="F92" s="41"/>
      <c r="G92" s="41"/>
      <c r="H92" s="41"/>
      <c r="I92" s="41"/>
      <c r="J92" s="41"/>
      <c r="K92" s="41"/>
      <c r="L92" s="41"/>
      <c r="M92" s="41"/>
      <c r="N92" s="41"/>
      <c r="O92" s="41"/>
      <c r="P92" s="41"/>
      <c r="Q92" s="41"/>
      <c r="R92" s="41"/>
      <c r="S92" s="41"/>
      <c r="T92" s="41"/>
      <c r="U92" s="41"/>
      <c r="V92" s="41"/>
      <c r="W92" s="41"/>
      <c r="X92" s="41"/>
      <c r="Y92" s="41"/>
      <c r="Z92" s="41"/>
    </row>
    <row r="93" spans="1:26" ht="6.75" customHeight="1" x14ac:dyDescent="0.25">
      <c r="A93" s="42"/>
      <c r="B93" s="42"/>
      <c r="C93" s="42"/>
      <c r="D93" s="43"/>
      <c r="E93" s="41"/>
      <c r="F93" s="41"/>
      <c r="G93" s="41"/>
      <c r="H93" s="41"/>
      <c r="I93" s="41"/>
      <c r="J93" s="41"/>
      <c r="K93" s="41"/>
      <c r="L93" s="41"/>
      <c r="M93" s="41"/>
      <c r="N93" s="41"/>
      <c r="O93" s="41"/>
      <c r="P93" s="41"/>
      <c r="Q93" s="41"/>
      <c r="R93" s="41"/>
      <c r="S93" s="41"/>
      <c r="T93" s="41"/>
      <c r="U93" s="41"/>
      <c r="V93" s="41"/>
      <c r="W93" s="41"/>
      <c r="X93" s="41"/>
      <c r="Y93" s="41"/>
      <c r="Z93" s="41"/>
    </row>
    <row r="94" spans="1:26" ht="96" customHeight="1" x14ac:dyDescent="0.25">
      <c r="A94" s="450" t="s">
        <v>58</v>
      </c>
      <c r="B94" s="443"/>
      <c r="C94" s="443"/>
      <c r="D94" s="444"/>
      <c r="E94" s="41"/>
      <c r="F94" s="41"/>
      <c r="G94" s="41"/>
      <c r="H94" s="41"/>
      <c r="I94" s="41"/>
      <c r="J94" s="41"/>
      <c r="K94" s="41"/>
      <c r="L94" s="41"/>
      <c r="M94" s="41"/>
      <c r="N94" s="41"/>
      <c r="O94" s="41"/>
      <c r="P94" s="41"/>
      <c r="Q94" s="41"/>
      <c r="R94" s="41"/>
      <c r="S94" s="41"/>
      <c r="T94" s="41"/>
      <c r="U94" s="41"/>
      <c r="V94" s="41"/>
      <c r="W94" s="41"/>
      <c r="X94" s="41"/>
      <c r="Y94" s="41"/>
      <c r="Z94" s="41"/>
    </row>
    <row r="95" spans="1:26" ht="96" customHeight="1" x14ac:dyDescent="0.25">
      <c r="A95" s="450" t="s">
        <v>59</v>
      </c>
      <c r="B95" s="443"/>
      <c r="C95" s="443"/>
      <c r="D95" s="444"/>
      <c r="E95" s="41"/>
      <c r="F95" s="41"/>
      <c r="G95" s="41"/>
      <c r="H95" s="41"/>
      <c r="I95" s="41"/>
      <c r="J95" s="41"/>
      <c r="K95" s="41"/>
      <c r="L95" s="41"/>
      <c r="M95" s="41"/>
      <c r="N95" s="41"/>
      <c r="O95" s="41"/>
      <c r="P95" s="41"/>
      <c r="Q95" s="41"/>
      <c r="R95" s="41"/>
      <c r="S95" s="41"/>
      <c r="T95" s="41"/>
      <c r="U95" s="41"/>
      <c r="V95" s="41"/>
      <c r="W95" s="41"/>
      <c r="X95" s="41"/>
      <c r="Y95" s="41"/>
      <c r="Z95" s="41"/>
    </row>
    <row r="96" spans="1:26" ht="36" customHeight="1" x14ac:dyDescent="0.25">
      <c r="A96" s="450" t="s">
        <v>33</v>
      </c>
      <c r="B96" s="443"/>
      <c r="C96" s="443"/>
      <c r="D96" s="444"/>
      <c r="E96" s="41"/>
      <c r="F96" s="41"/>
      <c r="G96" s="41"/>
      <c r="H96" s="41"/>
      <c r="I96" s="41"/>
      <c r="J96" s="41"/>
      <c r="K96" s="41"/>
      <c r="L96" s="41"/>
      <c r="M96" s="41"/>
      <c r="N96" s="41"/>
      <c r="O96" s="41"/>
      <c r="P96" s="41"/>
      <c r="Q96" s="41"/>
      <c r="R96" s="41"/>
      <c r="S96" s="41"/>
      <c r="T96" s="41"/>
      <c r="U96" s="41"/>
      <c r="V96" s="41"/>
      <c r="W96" s="41"/>
      <c r="X96" s="41"/>
      <c r="Y96" s="41"/>
      <c r="Z96" s="41"/>
    </row>
    <row r="97" spans="1:26" ht="24" customHeight="1" x14ac:dyDescent="0.25">
      <c r="A97" s="453" t="s">
        <v>60</v>
      </c>
      <c r="B97" s="443"/>
      <c r="C97" s="443"/>
      <c r="D97" s="444"/>
      <c r="E97" s="41"/>
      <c r="F97" s="41"/>
      <c r="G97" s="41"/>
      <c r="H97" s="41"/>
      <c r="I97" s="41"/>
      <c r="J97" s="41"/>
      <c r="K97" s="41"/>
      <c r="L97" s="41"/>
      <c r="M97" s="41"/>
      <c r="N97" s="41"/>
      <c r="O97" s="41"/>
      <c r="P97" s="41"/>
      <c r="Q97" s="41"/>
      <c r="R97" s="41"/>
      <c r="S97" s="41"/>
      <c r="T97" s="41"/>
      <c r="U97" s="41"/>
      <c r="V97" s="41"/>
      <c r="W97" s="41"/>
      <c r="X97" s="41"/>
      <c r="Y97" s="41"/>
      <c r="Z97" s="41"/>
    </row>
    <row r="98" spans="1:26" ht="6.75" customHeight="1" x14ac:dyDescent="0.25">
      <c r="A98" s="62"/>
      <c r="B98" s="62"/>
      <c r="C98" s="62"/>
      <c r="D98" s="63"/>
      <c r="E98" s="41"/>
      <c r="F98" s="41"/>
      <c r="G98" s="41"/>
      <c r="H98" s="41"/>
      <c r="I98" s="41"/>
      <c r="J98" s="41"/>
      <c r="K98" s="41"/>
      <c r="L98" s="41"/>
      <c r="M98" s="41"/>
      <c r="N98" s="41"/>
      <c r="O98" s="41"/>
      <c r="P98" s="41"/>
      <c r="Q98" s="41"/>
      <c r="R98" s="41"/>
      <c r="S98" s="41"/>
      <c r="T98" s="41"/>
      <c r="U98" s="41"/>
      <c r="V98" s="41"/>
      <c r="W98" s="41"/>
      <c r="X98" s="41"/>
      <c r="Y98" s="41"/>
      <c r="Z98" s="41"/>
    </row>
    <row r="99" spans="1:26" ht="15" customHeight="1" x14ac:dyDescent="0.25">
      <c r="A99" s="452" t="s">
        <v>34</v>
      </c>
      <c r="B99" s="443"/>
      <c r="C99" s="443"/>
      <c r="D99" s="444"/>
      <c r="E99" s="41"/>
      <c r="F99" s="41"/>
      <c r="G99" s="41"/>
      <c r="H99" s="41"/>
      <c r="I99" s="41"/>
      <c r="J99" s="41"/>
      <c r="K99" s="41"/>
      <c r="L99" s="41"/>
      <c r="M99" s="41"/>
      <c r="N99" s="41"/>
      <c r="O99" s="41"/>
      <c r="P99" s="41"/>
      <c r="Q99" s="41"/>
      <c r="R99" s="41"/>
      <c r="S99" s="41"/>
      <c r="T99" s="41"/>
      <c r="U99" s="41"/>
      <c r="V99" s="41"/>
      <c r="W99" s="41"/>
      <c r="X99" s="41"/>
      <c r="Y99" s="41"/>
      <c r="Z99" s="41"/>
    </row>
    <row r="100" spans="1:26" ht="6.75" customHeight="1" x14ac:dyDescent="0.25">
      <c r="A100" s="47"/>
      <c r="B100" s="48"/>
      <c r="C100" s="48"/>
      <c r="D100" s="49"/>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12" customHeight="1" x14ac:dyDescent="0.25">
      <c r="A101" s="50" t="s">
        <v>35</v>
      </c>
      <c r="B101" s="51"/>
      <c r="C101" s="52" t="s">
        <v>36</v>
      </c>
      <c r="D101" s="99">
        <f>'Proposed Rates'!G10</f>
        <v>200</v>
      </c>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2" customHeight="1" x14ac:dyDescent="0.25">
      <c r="A102" s="50" t="s">
        <v>54</v>
      </c>
      <c r="B102" s="51"/>
      <c r="C102" s="52" t="s">
        <v>61</v>
      </c>
      <c r="D102" s="100">
        <f>'Proposed Rates'!G23</f>
        <v>8.8107000000000006</v>
      </c>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2" customHeight="1" x14ac:dyDescent="0.25">
      <c r="A103" s="50" t="s">
        <v>40</v>
      </c>
      <c r="B103" s="51"/>
      <c r="C103" s="52" t="s">
        <v>61</v>
      </c>
      <c r="D103" s="102">
        <f>'Proposed Rates'!G262</f>
        <v>2.52E-2</v>
      </c>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5" hidden="1" customHeight="1" x14ac:dyDescent="0.25">
      <c r="A104" s="50" t="s">
        <v>42</v>
      </c>
      <c r="B104" s="51"/>
      <c r="C104" s="52" t="s">
        <v>61</v>
      </c>
      <c r="D104" s="100">
        <f>'Proposed Rates'!G39</f>
        <v>0</v>
      </c>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5" hidden="1" customHeight="1" x14ac:dyDescent="0.25">
      <c r="A105" s="50" t="s">
        <v>38</v>
      </c>
      <c r="B105" s="51"/>
      <c r="C105" s="52" t="s">
        <v>61</v>
      </c>
      <c r="D105" s="100">
        <f>'Proposed Rates'!G66</f>
        <v>0</v>
      </c>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15" hidden="1" customHeight="1" x14ac:dyDescent="0.25">
      <c r="A106" s="50" t="s">
        <v>37</v>
      </c>
      <c r="B106" s="51"/>
      <c r="C106" s="52" t="s">
        <v>61</v>
      </c>
      <c r="D106" s="100">
        <f>'Proposed Rates'!G92</f>
        <v>2.8400000000000002E-2</v>
      </c>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5" hidden="1" customHeight="1" x14ac:dyDescent="0.25">
      <c r="A107" s="50" t="s">
        <v>43</v>
      </c>
      <c r="B107" s="51"/>
      <c r="C107" s="52" t="s">
        <v>41</v>
      </c>
      <c r="D107" s="100">
        <f>'Proposed Rates'!G145</f>
        <v>0</v>
      </c>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5.75" customHeight="1" x14ac:dyDescent="0.25">
      <c r="A108" s="61" t="s">
        <v>37</v>
      </c>
      <c r="B108" s="51"/>
      <c r="C108" s="52" t="s">
        <v>61</v>
      </c>
      <c r="D108" s="54">
        <f>'Proposed Rates'!G92</f>
        <v>2.8400000000000002E-2</v>
      </c>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5" hidden="1" customHeight="1" x14ac:dyDescent="0.25">
      <c r="A109" s="50" t="s">
        <v>62</v>
      </c>
      <c r="B109" s="51"/>
      <c r="C109" s="52" t="s">
        <v>41</v>
      </c>
      <c r="D109" s="100">
        <f>'Proposed Rates'!G158</f>
        <v>0</v>
      </c>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2" customHeight="1" x14ac:dyDescent="0.25">
      <c r="A110" s="50" t="s">
        <v>44</v>
      </c>
      <c r="B110" s="51"/>
      <c r="C110" s="52" t="s">
        <v>61</v>
      </c>
      <c r="D110" s="100">
        <f>'Proposed Rates'!G185</f>
        <v>5.1058000000000003</v>
      </c>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12" customHeight="1" x14ac:dyDescent="0.25">
      <c r="A111" s="50" t="s">
        <v>45</v>
      </c>
      <c r="B111" s="51"/>
      <c r="C111" s="52" t="s">
        <v>61</v>
      </c>
      <c r="D111" s="100">
        <f>'Proposed Rates'!G198</f>
        <v>2.915</v>
      </c>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6.75" customHeight="1" x14ac:dyDescent="0.25">
      <c r="A112" s="52"/>
      <c r="B112" s="52"/>
      <c r="C112" s="52"/>
      <c r="D112" s="103"/>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15" customHeight="1" x14ac:dyDescent="0.25">
      <c r="A113" s="58" t="s">
        <v>46</v>
      </c>
      <c r="B113" s="51"/>
      <c r="C113" s="52"/>
      <c r="D113" s="103"/>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6.75" customHeight="1" x14ac:dyDescent="0.25">
      <c r="A114" s="47"/>
      <c r="B114" s="52"/>
      <c r="C114" s="52"/>
      <c r="D114" s="103"/>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2" customHeight="1" x14ac:dyDescent="0.25">
      <c r="A115" s="50" t="s">
        <v>47</v>
      </c>
      <c r="B115" s="51"/>
      <c r="C115" s="52" t="s">
        <v>41</v>
      </c>
      <c r="D115" s="103">
        <f>$D$34</f>
        <v>4.1000000000000003E-3</v>
      </c>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2" customHeight="1" x14ac:dyDescent="0.25">
      <c r="A116" s="50" t="s">
        <v>48</v>
      </c>
      <c r="B116" s="51"/>
      <c r="C116" s="52" t="s">
        <v>41</v>
      </c>
      <c r="D116" s="100">
        <f>'Proposed Rates'!G211-'2026'!D114</f>
        <v>3.9999999999999931E-4</v>
      </c>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2" customHeight="1" x14ac:dyDescent="0.25">
      <c r="A117" s="50" t="s">
        <v>49</v>
      </c>
      <c r="B117" s="51"/>
      <c r="C117" s="52" t="s">
        <v>41</v>
      </c>
      <c r="D117" s="100">
        <f>'Proposed Rates'!G224</f>
        <v>1.5E-3</v>
      </c>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2" customHeight="1" x14ac:dyDescent="0.25">
      <c r="A118" s="50" t="s">
        <v>50</v>
      </c>
      <c r="B118" s="51"/>
      <c r="C118" s="52" t="s">
        <v>36</v>
      </c>
      <c r="D118" s="100">
        <f>'Proposed Rates'!G238</f>
        <v>1.54</v>
      </c>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12" customHeight="1" x14ac:dyDescent="0.25">
      <c r="A119" s="50"/>
      <c r="B119" s="51"/>
      <c r="C119" s="52"/>
      <c r="D119" s="57"/>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23.25" customHeight="1" x14ac:dyDescent="0.25">
      <c r="A120" s="442" t="str">
        <f>$A$1</f>
        <v>Hydro Ottawa Limited</v>
      </c>
      <c r="B120" s="443"/>
      <c r="C120" s="443"/>
      <c r="D120" s="444"/>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8" customHeight="1" x14ac:dyDescent="0.25">
      <c r="A121" s="445" t="str">
        <f>$A$2</f>
        <v>PROPOSED - TARIFF OF RATES AND CHARGES</v>
      </c>
      <c r="B121" s="443"/>
      <c r="C121" s="443"/>
      <c r="D121" s="444"/>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5.75" customHeight="1" x14ac:dyDescent="0.25">
      <c r="A122" s="446" t="str">
        <f>$A$3</f>
        <v>Effective and Implementation Date January 1, 2027</v>
      </c>
      <c r="B122" s="443"/>
      <c r="C122" s="443"/>
      <c r="D122" s="444"/>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1.25" customHeight="1" x14ac:dyDescent="0.25">
      <c r="A123" s="447" t="str">
        <f>$A$4</f>
        <v>This schedule supersedes and replaces all previously</v>
      </c>
      <c r="B123" s="443"/>
      <c r="C123" s="443"/>
      <c r="D123" s="444"/>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1.25" customHeight="1" x14ac:dyDescent="0.25">
      <c r="A124" s="447" t="str">
        <f>$A$5</f>
        <v>approved schedules of Rates, Charges and Loss Factors</v>
      </c>
      <c r="B124" s="443"/>
      <c r="C124" s="443"/>
      <c r="D124" s="444"/>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1.25" customHeight="1" x14ac:dyDescent="0.25">
      <c r="A125" s="448" t="str">
        <f>$A$6</f>
        <v>EB-2024-0115</v>
      </c>
      <c r="B125" s="443"/>
      <c r="C125" s="443"/>
      <c r="D125" s="444"/>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18.75" customHeight="1" x14ac:dyDescent="0.3">
      <c r="A126" s="449" t="s">
        <v>63</v>
      </c>
      <c r="B126" s="443"/>
      <c r="C126" s="443"/>
      <c r="D126" s="444"/>
      <c r="E126" s="59"/>
      <c r="F126" s="59"/>
      <c r="G126" s="59"/>
      <c r="H126" s="59"/>
      <c r="I126" s="59"/>
      <c r="J126" s="59"/>
      <c r="K126" s="59"/>
      <c r="L126" s="59"/>
      <c r="M126" s="59"/>
      <c r="N126" s="59"/>
      <c r="O126" s="59"/>
      <c r="P126" s="59"/>
      <c r="Q126" s="59"/>
      <c r="R126" s="59"/>
      <c r="S126" s="59"/>
      <c r="T126" s="59"/>
      <c r="U126" s="59"/>
      <c r="V126" s="59"/>
      <c r="W126" s="59"/>
      <c r="X126" s="59"/>
      <c r="Y126" s="59"/>
      <c r="Z126" s="59"/>
    </row>
    <row r="127" spans="1:26" ht="48" customHeight="1" x14ac:dyDescent="0.25">
      <c r="A127" s="450" t="s">
        <v>64</v>
      </c>
      <c r="B127" s="443"/>
      <c r="C127" s="443"/>
      <c r="D127" s="444"/>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6.75" customHeight="1" x14ac:dyDescent="0.25">
      <c r="A128" s="42"/>
      <c r="B128" s="42"/>
      <c r="C128" s="42"/>
      <c r="D128" s="43"/>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11.25" customHeight="1" x14ac:dyDescent="0.25">
      <c r="A129" s="451" t="s">
        <v>29</v>
      </c>
      <c r="B129" s="443"/>
      <c r="C129" s="443"/>
      <c r="D129" s="444"/>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6.75" customHeight="1" x14ac:dyDescent="0.25">
      <c r="A130" s="44"/>
      <c r="B130" s="45"/>
      <c r="C130" s="45"/>
      <c r="D130" s="46"/>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36" customHeight="1" x14ac:dyDescent="0.25">
      <c r="A131" s="450" t="s">
        <v>30</v>
      </c>
      <c r="B131" s="443"/>
      <c r="C131" s="443"/>
      <c r="D131" s="444"/>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6.75" customHeight="1" x14ac:dyDescent="0.25">
      <c r="A132" s="42"/>
      <c r="B132" s="42"/>
      <c r="C132" s="42"/>
      <c r="D132" s="43"/>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48" customHeight="1" x14ac:dyDescent="0.25">
      <c r="A133" s="450" t="s">
        <v>65</v>
      </c>
      <c r="B133" s="443"/>
      <c r="C133" s="443"/>
      <c r="D133" s="444"/>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6.75" customHeight="1" x14ac:dyDescent="0.25">
      <c r="A134" s="42"/>
      <c r="B134" s="42"/>
      <c r="C134" s="42"/>
      <c r="D134" s="43"/>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48" customHeight="1" x14ac:dyDescent="0.25">
      <c r="A135" s="450" t="s">
        <v>32</v>
      </c>
      <c r="B135" s="443"/>
      <c r="C135" s="443"/>
      <c r="D135" s="444"/>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6.75" customHeight="1" x14ac:dyDescent="0.25">
      <c r="A136" s="42"/>
      <c r="B136" s="42"/>
      <c r="C136" s="42"/>
      <c r="D136" s="43"/>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96" customHeight="1" x14ac:dyDescent="0.25">
      <c r="A137" s="450" t="s">
        <v>58</v>
      </c>
      <c r="B137" s="443"/>
      <c r="C137" s="443"/>
      <c r="D137" s="444"/>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96" customHeight="1" x14ac:dyDescent="0.25">
      <c r="A138" s="450" t="s">
        <v>59</v>
      </c>
      <c r="B138" s="443"/>
      <c r="C138" s="443"/>
      <c r="D138" s="444"/>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36" customHeight="1" x14ac:dyDescent="0.25">
      <c r="A139" s="450" t="s">
        <v>33</v>
      </c>
      <c r="B139" s="443"/>
      <c r="C139" s="443"/>
      <c r="D139" s="444"/>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24" customHeight="1" x14ac:dyDescent="0.25">
      <c r="A140" s="453" t="s">
        <v>60</v>
      </c>
      <c r="B140" s="443"/>
      <c r="C140" s="443"/>
      <c r="D140" s="444"/>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6.75" customHeight="1" x14ac:dyDescent="0.25">
      <c r="A141" s="62"/>
      <c r="B141" s="62"/>
      <c r="C141" s="62"/>
      <c r="D141" s="63"/>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15" customHeight="1" x14ac:dyDescent="0.25">
      <c r="A142" s="452" t="s">
        <v>34</v>
      </c>
      <c r="B142" s="443"/>
      <c r="C142" s="443"/>
      <c r="D142" s="444"/>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6.75" customHeight="1" x14ac:dyDescent="0.25">
      <c r="A143" s="47"/>
      <c r="B143" s="48"/>
      <c r="C143" s="48"/>
      <c r="D143" s="49"/>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2" customHeight="1" x14ac:dyDescent="0.25">
      <c r="A144" s="50" t="s">
        <v>35</v>
      </c>
      <c r="B144" s="51"/>
      <c r="C144" s="52" t="s">
        <v>36</v>
      </c>
      <c r="D144" s="99">
        <f>'Proposed Rates'!G11</f>
        <v>4126.75</v>
      </c>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2" customHeight="1" x14ac:dyDescent="0.25">
      <c r="A145" s="50" t="s">
        <v>54</v>
      </c>
      <c r="B145" s="51"/>
      <c r="C145" s="52" t="s">
        <v>61</v>
      </c>
      <c r="D145" s="100">
        <f>'Proposed Rates'!G24</f>
        <v>8.5495000000000001</v>
      </c>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2" customHeight="1" x14ac:dyDescent="0.25">
      <c r="A146" s="50" t="s">
        <v>40</v>
      </c>
      <c r="B146" s="51"/>
      <c r="C146" s="52" t="s">
        <v>61</v>
      </c>
      <c r="D146" s="102">
        <f>'Proposed Rates'!G263</f>
        <v>2.6939999999999999E-2</v>
      </c>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5" hidden="1" customHeight="1" x14ac:dyDescent="0.25">
      <c r="A147" s="50" t="s">
        <v>42</v>
      </c>
      <c r="B147" s="51"/>
      <c r="C147" s="52" t="s">
        <v>61</v>
      </c>
      <c r="D147" s="100">
        <f>'Proposed Rates'!G40</f>
        <v>0</v>
      </c>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5" hidden="1" customHeight="1" x14ac:dyDescent="0.25">
      <c r="A148" s="50" t="s">
        <v>38</v>
      </c>
      <c r="B148" s="51"/>
      <c r="C148" s="52" t="s">
        <v>61</v>
      </c>
      <c r="D148" s="100">
        <f>'Proposed Rates'!G67</f>
        <v>0</v>
      </c>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5" hidden="1" customHeight="1" x14ac:dyDescent="0.25">
      <c r="A149" s="50" t="s">
        <v>43</v>
      </c>
      <c r="B149" s="51"/>
      <c r="C149" s="52" t="s">
        <v>41</v>
      </c>
      <c r="D149" s="100">
        <f>'Proposed Rates'!G145</f>
        <v>0</v>
      </c>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5" hidden="1" customHeight="1" x14ac:dyDescent="0.25">
      <c r="A150" s="50" t="s">
        <v>62</v>
      </c>
      <c r="B150" s="51"/>
      <c r="C150" s="52" t="s">
        <v>41</v>
      </c>
      <c r="D150" s="100">
        <f>'Proposed Rates'!G159</f>
        <v>0</v>
      </c>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2" customHeight="1" x14ac:dyDescent="0.25">
      <c r="A151" s="50" t="s">
        <v>44</v>
      </c>
      <c r="B151" s="51"/>
      <c r="C151" s="52" t="s">
        <v>61</v>
      </c>
      <c r="D151" s="100">
        <f>'Proposed Rates'!G186</f>
        <v>5.3013000000000003</v>
      </c>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12" customHeight="1" x14ac:dyDescent="0.25">
      <c r="A152" s="50" t="s">
        <v>45</v>
      </c>
      <c r="B152" s="51"/>
      <c r="C152" s="52" t="s">
        <v>61</v>
      </c>
      <c r="D152" s="100">
        <f>'Proposed Rates'!G199</f>
        <v>3.1154999999999999</v>
      </c>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6.75" customHeight="1" x14ac:dyDescent="0.25">
      <c r="A153" s="52"/>
      <c r="B153" s="52"/>
      <c r="C153" s="52"/>
      <c r="D153" s="103"/>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11.25" customHeight="1" x14ac:dyDescent="0.25">
      <c r="A154" s="58" t="s">
        <v>46</v>
      </c>
      <c r="B154" s="51"/>
      <c r="C154" s="52"/>
      <c r="D154" s="103"/>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6" customHeight="1" x14ac:dyDescent="0.25">
      <c r="A155" s="47"/>
      <c r="B155" s="52"/>
      <c r="C155" s="52"/>
      <c r="D155" s="103"/>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12" customHeight="1" x14ac:dyDescent="0.25">
      <c r="A156" s="50" t="s">
        <v>47</v>
      </c>
      <c r="B156" s="51"/>
      <c r="C156" s="52" t="s">
        <v>41</v>
      </c>
      <c r="D156" s="103">
        <f>$D$34</f>
        <v>4.1000000000000003E-3</v>
      </c>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2" customHeight="1" x14ac:dyDescent="0.25">
      <c r="A157" s="50" t="s">
        <v>48</v>
      </c>
      <c r="B157" s="51"/>
      <c r="C157" s="52" t="s">
        <v>41</v>
      </c>
      <c r="D157" s="100">
        <f>'Proposed Rates'!G212-'2026'!D155</f>
        <v>3.9999999999999931E-4</v>
      </c>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2" customHeight="1" x14ac:dyDescent="0.25">
      <c r="A158" s="50" t="s">
        <v>49</v>
      </c>
      <c r="B158" s="51"/>
      <c r="C158" s="52" t="s">
        <v>41</v>
      </c>
      <c r="D158" s="100">
        <f>'Proposed Rates'!G225</f>
        <v>1.5E-3</v>
      </c>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2" customHeight="1" x14ac:dyDescent="0.25">
      <c r="A159" s="50" t="s">
        <v>50</v>
      </c>
      <c r="B159" s="51"/>
      <c r="C159" s="52" t="s">
        <v>36</v>
      </c>
      <c r="D159" s="100">
        <f>'Proposed Rates'!G239</f>
        <v>1.54</v>
      </c>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12" customHeight="1" x14ac:dyDescent="0.25">
      <c r="A160" s="50"/>
      <c r="B160" s="51"/>
      <c r="C160" s="52"/>
      <c r="D160" s="100"/>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9" customHeight="1" x14ac:dyDescent="0.25">
      <c r="A161" s="50"/>
      <c r="B161" s="51"/>
      <c r="C161" s="52"/>
      <c r="D161" s="57"/>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23.25" customHeight="1" x14ac:dyDescent="0.25">
      <c r="A162" s="442" t="str">
        <f>$A$1</f>
        <v>Hydro Ottawa Limited</v>
      </c>
      <c r="B162" s="443"/>
      <c r="C162" s="443"/>
      <c r="D162" s="444"/>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8" customHeight="1" x14ac:dyDescent="0.25">
      <c r="A163" s="445" t="str">
        <f>$A$2</f>
        <v>PROPOSED - TARIFF OF RATES AND CHARGES</v>
      </c>
      <c r="B163" s="443"/>
      <c r="C163" s="443"/>
      <c r="D163" s="444"/>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5.75" customHeight="1" x14ac:dyDescent="0.25">
      <c r="A164" s="446" t="str">
        <f>$A$3</f>
        <v>Effective and Implementation Date January 1, 2027</v>
      </c>
      <c r="B164" s="443"/>
      <c r="C164" s="443"/>
      <c r="D164" s="444"/>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1.25" customHeight="1" x14ac:dyDescent="0.25">
      <c r="A165" s="447" t="str">
        <f>$A$4</f>
        <v>This schedule supersedes and replaces all previously</v>
      </c>
      <c r="B165" s="443"/>
      <c r="C165" s="443"/>
      <c r="D165" s="444"/>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1.25" customHeight="1" x14ac:dyDescent="0.25">
      <c r="A166" s="447" t="str">
        <f>$A$5</f>
        <v>approved schedules of Rates, Charges and Loss Factors</v>
      </c>
      <c r="B166" s="443"/>
      <c r="C166" s="443"/>
      <c r="D166" s="444"/>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11.25" customHeight="1" x14ac:dyDescent="0.25">
      <c r="A167" s="448" t="str">
        <f>$A$6</f>
        <v>EB-2024-0115</v>
      </c>
      <c r="B167" s="443"/>
      <c r="C167" s="443"/>
      <c r="D167" s="444"/>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18.75" customHeight="1" x14ac:dyDescent="0.3">
      <c r="A168" s="449" t="s">
        <v>66</v>
      </c>
      <c r="B168" s="443"/>
      <c r="C168" s="443"/>
      <c r="D168" s="444"/>
      <c r="E168" s="59"/>
      <c r="F168" s="59"/>
      <c r="G168" s="59"/>
      <c r="H168" s="59"/>
      <c r="I168" s="59"/>
      <c r="J168" s="59"/>
      <c r="K168" s="59"/>
      <c r="L168" s="59"/>
      <c r="M168" s="59"/>
      <c r="N168" s="59"/>
      <c r="O168" s="59"/>
      <c r="P168" s="59"/>
      <c r="Q168" s="59"/>
      <c r="R168" s="59"/>
      <c r="S168" s="59"/>
      <c r="T168" s="59"/>
      <c r="U168" s="59"/>
      <c r="V168" s="59"/>
      <c r="W168" s="59"/>
      <c r="X168" s="59"/>
      <c r="Y168" s="59"/>
      <c r="Z168" s="59"/>
    </row>
    <row r="169" spans="1:26" ht="48" customHeight="1" x14ac:dyDescent="0.25">
      <c r="A169" s="450" t="s">
        <v>67</v>
      </c>
      <c r="B169" s="443"/>
      <c r="C169" s="443"/>
      <c r="D169" s="444"/>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6.75" customHeight="1" x14ac:dyDescent="0.25">
      <c r="A170" s="42"/>
      <c r="B170" s="42"/>
      <c r="C170" s="42"/>
      <c r="D170" s="43"/>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11.25" customHeight="1" x14ac:dyDescent="0.25">
      <c r="A171" s="451" t="s">
        <v>29</v>
      </c>
      <c r="B171" s="443"/>
      <c r="C171" s="443"/>
      <c r="D171" s="444"/>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6.75" customHeight="1" x14ac:dyDescent="0.25">
      <c r="A172" s="44"/>
      <c r="B172" s="45"/>
      <c r="C172" s="45"/>
      <c r="D172" s="46"/>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36" customHeight="1" x14ac:dyDescent="0.25">
      <c r="A173" s="450" t="s">
        <v>30</v>
      </c>
      <c r="B173" s="443"/>
      <c r="C173" s="443"/>
      <c r="D173" s="444"/>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6.75" customHeight="1" x14ac:dyDescent="0.25">
      <c r="A174" s="42"/>
      <c r="B174" s="42"/>
      <c r="C174" s="42"/>
      <c r="D174" s="43"/>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48" customHeight="1" x14ac:dyDescent="0.25">
      <c r="A175" s="450" t="s">
        <v>68</v>
      </c>
      <c r="B175" s="443"/>
      <c r="C175" s="443"/>
      <c r="D175" s="444"/>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6.75" customHeight="1" x14ac:dyDescent="0.25">
      <c r="A176" s="42"/>
      <c r="B176" s="42"/>
      <c r="C176" s="42"/>
      <c r="D176" s="43"/>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48" customHeight="1" x14ac:dyDescent="0.25">
      <c r="A177" s="450" t="s">
        <v>32</v>
      </c>
      <c r="B177" s="443"/>
      <c r="C177" s="443"/>
      <c r="D177" s="444"/>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6.75" customHeight="1" x14ac:dyDescent="0.25">
      <c r="A178" s="42"/>
      <c r="B178" s="42"/>
      <c r="C178" s="42"/>
      <c r="D178" s="43"/>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96" customHeight="1" x14ac:dyDescent="0.25">
      <c r="A179" s="450" t="s">
        <v>58</v>
      </c>
      <c r="B179" s="443"/>
      <c r="C179" s="443"/>
      <c r="D179" s="444"/>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96" customHeight="1" x14ac:dyDescent="0.25">
      <c r="A180" s="450" t="s">
        <v>59</v>
      </c>
      <c r="B180" s="443"/>
      <c r="C180" s="443"/>
      <c r="D180" s="444"/>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36" customHeight="1" x14ac:dyDescent="0.25">
      <c r="A181" s="450" t="s">
        <v>33</v>
      </c>
      <c r="B181" s="443"/>
      <c r="C181" s="443"/>
      <c r="D181" s="444"/>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24" customHeight="1" x14ac:dyDescent="0.25">
      <c r="A182" s="453" t="s">
        <v>60</v>
      </c>
      <c r="B182" s="443"/>
      <c r="C182" s="443"/>
      <c r="D182" s="444"/>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6.75" customHeight="1" x14ac:dyDescent="0.25">
      <c r="A183" s="62"/>
      <c r="B183" s="62"/>
      <c r="C183" s="62"/>
      <c r="D183" s="63"/>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5" customHeight="1" x14ac:dyDescent="0.25">
      <c r="A184" s="452" t="s">
        <v>34</v>
      </c>
      <c r="B184" s="443"/>
      <c r="C184" s="443"/>
      <c r="D184" s="444"/>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6.75" customHeight="1" x14ac:dyDescent="0.25">
      <c r="A185" s="47"/>
      <c r="B185" s="48"/>
      <c r="C185" s="48"/>
      <c r="D185" s="49"/>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0.5" customHeight="1" x14ac:dyDescent="0.25">
      <c r="A186" s="50" t="s">
        <v>35</v>
      </c>
      <c r="B186" s="51"/>
      <c r="C186" s="52" t="s">
        <v>36</v>
      </c>
      <c r="D186" s="99">
        <f>'Proposed Rates'!G12</f>
        <v>14946.93</v>
      </c>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0.5" customHeight="1" x14ac:dyDescent="0.25">
      <c r="A187" s="50" t="s">
        <v>54</v>
      </c>
      <c r="B187" s="51"/>
      <c r="C187" s="52" t="s">
        <v>61</v>
      </c>
      <c r="D187" s="100">
        <f>'Proposed Rates'!G25</f>
        <v>8.8745999999999992</v>
      </c>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0.5" customHeight="1" x14ac:dyDescent="0.25">
      <c r="A188" s="50" t="s">
        <v>40</v>
      </c>
      <c r="B188" s="51"/>
      <c r="C188" s="52" t="s">
        <v>61</v>
      </c>
      <c r="D188" s="102">
        <f>'Proposed Rates'!G264</f>
        <v>3.0339999999999999E-2</v>
      </c>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5" hidden="1" customHeight="1" x14ac:dyDescent="0.25">
      <c r="A189" s="50" t="s">
        <v>42</v>
      </c>
      <c r="B189" s="51"/>
      <c r="C189" s="52" t="s">
        <v>61</v>
      </c>
      <c r="D189" s="100">
        <f>'Proposed Rates'!G41</f>
        <v>0</v>
      </c>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5" hidden="1" customHeight="1" x14ac:dyDescent="0.25">
      <c r="A190" s="50" t="s">
        <v>38</v>
      </c>
      <c r="B190" s="51"/>
      <c r="C190" s="52" t="s">
        <v>61</v>
      </c>
      <c r="D190" s="100">
        <f>'Proposed Rates'!G68</f>
        <v>0</v>
      </c>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5" hidden="1" customHeight="1" x14ac:dyDescent="0.25">
      <c r="A191" s="50" t="s">
        <v>43</v>
      </c>
      <c r="B191" s="51"/>
      <c r="C191" s="52" t="s">
        <v>41</v>
      </c>
      <c r="D191" s="100">
        <f>'Proposed Rates'!G146</f>
        <v>0</v>
      </c>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0.5" customHeight="1" x14ac:dyDescent="0.25">
      <c r="A192" s="50" t="s">
        <v>44</v>
      </c>
      <c r="B192" s="51"/>
      <c r="C192" s="52" t="s">
        <v>61</v>
      </c>
      <c r="D192" s="100">
        <f>'Proposed Rates'!G187</f>
        <v>5.8769</v>
      </c>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10.5" customHeight="1" x14ac:dyDescent="0.25">
      <c r="A193" s="50" t="s">
        <v>45</v>
      </c>
      <c r="B193" s="51"/>
      <c r="C193" s="52" t="s">
        <v>61</v>
      </c>
      <c r="D193" s="100">
        <f>'Proposed Rates'!G200</f>
        <v>3.5083000000000002</v>
      </c>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5" customHeight="1" x14ac:dyDescent="0.25">
      <c r="A194" s="52"/>
      <c r="B194" s="52"/>
      <c r="C194" s="52"/>
      <c r="D194" s="103"/>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15.75" customHeight="1" x14ac:dyDescent="0.25">
      <c r="A195" s="58" t="s">
        <v>46</v>
      </c>
      <c r="B195" s="51"/>
      <c r="C195" s="52"/>
      <c r="D195" s="103"/>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1.25" customHeight="1" x14ac:dyDescent="0.25">
      <c r="A196" s="47"/>
      <c r="B196" s="52"/>
      <c r="C196" s="52"/>
      <c r="D196" s="103"/>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10.5" customHeight="1" x14ac:dyDescent="0.25">
      <c r="A197" s="50" t="s">
        <v>47</v>
      </c>
      <c r="B197" s="51"/>
      <c r="C197" s="52" t="s">
        <v>41</v>
      </c>
      <c r="D197" s="103">
        <f>$D$34</f>
        <v>4.1000000000000003E-3</v>
      </c>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0.5" customHeight="1" x14ac:dyDescent="0.25">
      <c r="A198" s="50" t="s">
        <v>48</v>
      </c>
      <c r="B198" s="51"/>
      <c r="C198" s="52" t="s">
        <v>41</v>
      </c>
      <c r="D198" s="100">
        <f>'Proposed Rates'!G213-'2026'!D196</f>
        <v>3.9999999999999931E-4</v>
      </c>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0.5" customHeight="1" x14ac:dyDescent="0.25">
      <c r="A199" s="50" t="s">
        <v>49</v>
      </c>
      <c r="B199" s="51"/>
      <c r="C199" s="52" t="s">
        <v>41</v>
      </c>
      <c r="D199" s="100">
        <f>'Proposed Rates'!G226</f>
        <v>1.5E-3</v>
      </c>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0.5" customHeight="1" x14ac:dyDescent="0.25">
      <c r="A200" s="50" t="s">
        <v>50</v>
      </c>
      <c r="B200" s="51"/>
      <c r="C200" s="52" t="s">
        <v>36</v>
      </c>
      <c r="D200" s="100">
        <f>'Proposed Rates'!G240</f>
        <v>1.54</v>
      </c>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12.75" customHeight="1" x14ac:dyDescent="0.25">
      <c r="A201" s="73"/>
      <c r="B201" s="51"/>
      <c r="C201" s="52"/>
      <c r="D201" s="57"/>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23.25" customHeight="1" x14ac:dyDescent="0.25">
      <c r="A202" s="442" t="str">
        <f>$A$1</f>
        <v>Hydro Ottawa Limited</v>
      </c>
      <c r="B202" s="443"/>
      <c r="C202" s="443"/>
      <c r="D202" s="444"/>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18" customHeight="1" x14ac:dyDescent="0.25">
      <c r="A203" s="445" t="str">
        <f>$A$2</f>
        <v>PROPOSED - TARIFF OF RATES AND CHARGES</v>
      </c>
      <c r="B203" s="443"/>
      <c r="C203" s="443"/>
      <c r="D203" s="444"/>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5.75" customHeight="1" x14ac:dyDescent="0.25">
      <c r="A204" s="446" t="str">
        <f>$A$3</f>
        <v>Effective and Implementation Date January 1, 2027</v>
      </c>
      <c r="B204" s="443"/>
      <c r="C204" s="443"/>
      <c r="D204" s="444"/>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1.25" customHeight="1" x14ac:dyDescent="0.25">
      <c r="A205" s="447" t="str">
        <f>$A$4</f>
        <v>This schedule supersedes and replaces all previously</v>
      </c>
      <c r="B205" s="443"/>
      <c r="C205" s="443"/>
      <c r="D205" s="444"/>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1.25" customHeight="1" x14ac:dyDescent="0.25">
      <c r="A206" s="447" t="str">
        <f>$A$5</f>
        <v>approved schedules of Rates, Charges and Loss Factors</v>
      </c>
      <c r="B206" s="443"/>
      <c r="C206" s="443"/>
      <c r="D206" s="444"/>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1.25" customHeight="1" x14ac:dyDescent="0.25">
      <c r="A207" s="448" t="str">
        <f>$A$6</f>
        <v>EB-2024-0115</v>
      </c>
      <c r="B207" s="443"/>
      <c r="C207" s="443"/>
      <c r="D207" s="444"/>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18.75" customHeight="1" x14ac:dyDescent="0.3">
      <c r="A208" s="449" t="s">
        <v>69</v>
      </c>
      <c r="B208" s="443"/>
      <c r="C208" s="443"/>
      <c r="D208" s="444"/>
      <c r="E208" s="59"/>
      <c r="F208" s="59"/>
      <c r="G208" s="59"/>
      <c r="H208" s="59"/>
      <c r="I208" s="59"/>
      <c r="J208" s="59"/>
      <c r="K208" s="59"/>
      <c r="L208" s="59"/>
      <c r="M208" s="59"/>
      <c r="N208" s="59"/>
      <c r="O208" s="59"/>
      <c r="P208" s="59"/>
      <c r="Q208" s="59"/>
      <c r="R208" s="59"/>
      <c r="S208" s="59"/>
      <c r="T208" s="59"/>
      <c r="U208" s="59"/>
      <c r="V208" s="59"/>
      <c r="W208" s="59"/>
      <c r="X208" s="59"/>
      <c r="Y208" s="59"/>
      <c r="Z208" s="59"/>
    </row>
    <row r="209" spans="1:26" ht="84" customHeight="1" x14ac:dyDescent="0.25">
      <c r="A209" s="450" t="s">
        <v>70</v>
      </c>
      <c r="B209" s="443"/>
      <c r="C209" s="443"/>
      <c r="D209" s="444"/>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1:26" ht="6.75" customHeight="1" x14ac:dyDescent="0.25">
      <c r="A210" s="42"/>
      <c r="B210" s="42"/>
      <c r="C210" s="42"/>
      <c r="D210" s="43"/>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11.25" customHeight="1" x14ac:dyDescent="0.25">
      <c r="A211" s="451" t="s">
        <v>29</v>
      </c>
      <c r="B211" s="443"/>
      <c r="C211" s="443"/>
      <c r="D211" s="444"/>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6.75" customHeight="1" x14ac:dyDescent="0.25">
      <c r="A212" s="44"/>
      <c r="B212" s="45"/>
      <c r="C212" s="45"/>
      <c r="D212" s="46"/>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36" customHeight="1" x14ac:dyDescent="0.25">
      <c r="A213" s="450" t="s">
        <v>30</v>
      </c>
      <c r="B213" s="443"/>
      <c r="C213" s="443"/>
      <c r="D213" s="444"/>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6.75" customHeight="1" x14ac:dyDescent="0.25">
      <c r="A214" s="42"/>
      <c r="B214" s="42"/>
      <c r="C214" s="42"/>
      <c r="D214" s="43"/>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48" customHeight="1" x14ac:dyDescent="0.25">
      <c r="A215" s="450" t="s">
        <v>31</v>
      </c>
      <c r="B215" s="443"/>
      <c r="C215" s="443"/>
      <c r="D215" s="444"/>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6.75" customHeight="1" x14ac:dyDescent="0.25">
      <c r="A216" s="42"/>
      <c r="B216" s="42"/>
      <c r="C216" s="42"/>
      <c r="D216" s="43"/>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48" customHeight="1" x14ac:dyDescent="0.25">
      <c r="A217" s="450" t="s">
        <v>32</v>
      </c>
      <c r="B217" s="443"/>
      <c r="C217" s="443"/>
      <c r="D217" s="444"/>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6.75" customHeight="1" x14ac:dyDescent="0.25">
      <c r="A218" s="42"/>
      <c r="B218" s="42"/>
      <c r="C218" s="42"/>
      <c r="D218" s="43"/>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36" customHeight="1" x14ac:dyDescent="0.25">
      <c r="A219" s="450" t="s">
        <v>33</v>
      </c>
      <c r="B219" s="443"/>
      <c r="C219" s="443"/>
      <c r="D219" s="444"/>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6.75" customHeight="1" x14ac:dyDescent="0.25">
      <c r="A220" s="42"/>
      <c r="B220" s="42"/>
      <c r="C220" s="42"/>
      <c r="D220" s="43"/>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15" customHeight="1" x14ac:dyDescent="0.25">
      <c r="A221" s="58" t="s">
        <v>34</v>
      </c>
      <c r="B221" s="51"/>
      <c r="C221" s="51"/>
      <c r="D221" s="51"/>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6.75" customHeight="1" x14ac:dyDescent="0.25">
      <c r="A222" s="47"/>
      <c r="B222" s="48"/>
      <c r="C222" s="48"/>
      <c r="D222" s="49"/>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11.25" customHeight="1" x14ac:dyDescent="0.25">
      <c r="A223" s="50" t="s">
        <v>71</v>
      </c>
      <c r="B223" s="51"/>
      <c r="C223" s="52" t="s">
        <v>36</v>
      </c>
      <c r="D223" s="99">
        <f>'Proposed Rates'!G15</f>
        <v>8.8000000000000007</v>
      </c>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1.25" customHeight="1" x14ac:dyDescent="0.25">
      <c r="A224" s="50" t="s">
        <v>54</v>
      </c>
      <c r="B224" s="51"/>
      <c r="C224" s="52" t="s">
        <v>41</v>
      </c>
      <c r="D224" s="100">
        <f>'Proposed Rates'!G28</f>
        <v>4.19E-2</v>
      </c>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1.25" customHeight="1" x14ac:dyDescent="0.25">
      <c r="A225" s="50" t="s">
        <v>40</v>
      </c>
      <c r="B225" s="51"/>
      <c r="C225" s="52" t="s">
        <v>41</v>
      </c>
      <c r="D225" s="102">
        <f>'Proposed Rates'!G267</f>
        <v>6.0000000000000002E-5</v>
      </c>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5" hidden="1" customHeight="1" x14ac:dyDescent="0.25">
      <c r="A226" s="50" t="s">
        <v>42</v>
      </c>
      <c r="B226" s="51"/>
      <c r="C226" s="52" t="s">
        <v>41</v>
      </c>
      <c r="D226" s="100">
        <f>'Proposed Rates'!G44</f>
        <v>0</v>
      </c>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5" hidden="1" customHeight="1" x14ac:dyDescent="0.25">
      <c r="A227" s="50" t="s">
        <v>38</v>
      </c>
      <c r="B227" s="51"/>
      <c r="C227" s="52" t="s">
        <v>41</v>
      </c>
      <c r="D227" s="100">
        <f>'Proposed Rates'!G71</f>
        <v>0</v>
      </c>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1.25" customHeight="1" x14ac:dyDescent="0.25">
      <c r="A228" s="50" t="s">
        <v>44</v>
      </c>
      <c r="B228" s="51"/>
      <c r="C228" s="52" t="s">
        <v>41</v>
      </c>
      <c r="D228" s="100">
        <f>'Proposed Rates'!G190</f>
        <v>1.24E-2</v>
      </c>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1.25" customHeight="1" x14ac:dyDescent="0.25">
      <c r="A229" s="50" t="s">
        <v>45</v>
      </c>
      <c r="B229" s="51"/>
      <c r="C229" s="52" t="s">
        <v>41</v>
      </c>
      <c r="D229" s="100">
        <f>'Proposed Rates'!G203</f>
        <v>7.1999999999999998E-3</v>
      </c>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6.75" customHeight="1" x14ac:dyDescent="0.25">
      <c r="A230" s="52"/>
      <c r="B230" s="52"/>
      <c r="C230" s="52"/>
      <c r="D230" s="103"/>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5" customHeight="1" x14ac:dyDescent="0.25">
      <c r="A231" s="58" t="s">
        <v>46</v>
      </c>
      <c r="B231" s="51"/>
      <c r="C231" s="52"/>
      <c r="D231" s="103"/>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6.75" customHeight="1" x14ac:dyDescent="0.25">
      <c r="A232" s="47"/>
      <c r="B232" s="52"/>
      <c r="C232" s="52"/>
      <c r="D232" s="103"/>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1.25" customHeight="1" x14ac:dyDescent="0.25">
      <c r="A233" s="50" t="s">
        <v>47</v>
      </c>
      <c r="B233" s="51"/>
      <c r="C233" s="52" t="s">
        <v>41</v>
      </c>
      <c r="D233" s="103">
        <f>$D$34</f>
        <v>4.1000000000000003E-3</v>
      </c>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11.25" customHeight="1" x14ac:dyDescent="0.25">
      <c r="A234" s="50" t="s">
        <v>48</v>
      </c>
      <c r="B234" s="51"/>
      <c r="C234" s="52" t="s">
        <v>41</v>
      </c>
      <c r="D234" s="100">
        <f>'Proposed Rates'!G216-'2026'!D233</f>
        <v>3.9999999999999931E-4</v>
      </c>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1.25" customHeight="1" x14ac:dyDescent="0.25">
      <c r="A235" s="50" t="s">
        <v>49</v>
      </c>
      <c r="B235" s="51"/>
      <c r="C235" s="52" t="s">
        <v>41</v>
      </c>
      <c r="D235" s="100">
        <f>'Proposed Rates'!G229</f>
        <v>1.5E-3</v>
      </c>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1.25" customHeight="1" x14ac:dyDescent="0.25">
      <c r="A236" s="50" t="s">
        <v>50</v>
      </c>
      <c r="B236" s="51"/>
      <c r="C236" s="52" t="s">
        <v>36</v>
      </c>
      <c r="D236" s="100">
        <f>'Proposed Rates'!G243</f>
        <v>1.54</v>
      </c>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3.5" customHeight="1" x14ac:dyDescent="0.25">
      <c r="A237" s="50"/>
      <c r="B237" s="51"/>
      <c r="C237" s="52"/>
      <c r="D237" s="57"/>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23.25" customHeight="1" x14ac:dyDescent="0.25">
      <c r="A238" s="442" t="str">
        <f>$A$1</f>
        <v>Hydro Ottawa Limited</v>
      </c>
      <c r="B238" s="443"/>
      <c r="C238" s="443"/>
      <c r="D238" s="444"/>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18" customHeight="1" x14ac:dyDescent="0.25">
      <c r="A239" s="445" t="str">
        <f>$A$2</f>
        <v>PROPOSED - TARIFF OF RATES AND CHARGES</v>
      </c>
      <c r="B239" s="443"/>
      <c r="C239" s="443"/>
      <c r="D239" s="444"/>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15.75" customHeight="1" x14ac:dyDescent="0.25">
      <c r="A240" s="446" t="str">
        <f>$A$3</f>
        <v>Effective and Implementation Date January 1, 2027</v>
      </c>
      <c r="B240" s="443"/>
      <c r="C240" s="443"/>
      <c r="D240" s="444"/>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1.25" customHeight="1" x14ac:dyDescent="0.25">
      <c r="A241" s="447" t="str">
        <f>$A$4</f>
        <v>This schedule supersedes and replaces all previously</v>
      </c>
      <c r="B241" s="443"/>
      <c r="C241" s="443"/>
      <c r="D241" s="444"/>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1.25" customHeight="1" x14ac:dyDescent="0.25">
      <c r="A242" s="447" t="str">
        <f>$A$5</f>
        <v>approved schedules of Rates, Charges and Loss Factors</v>
      </c>
      <c r="B242" s="443"/>
      <c r="C242" s="443"/>
      <c r="D242" s="444"/>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1.25" customHeight="1" x14ac:dyDescent="0.25">
      <c r="A243" s="448" t="str">
        <f>$A$6</f>
        <v>EB-2024-0115</v>
      </c>
      <c r="B243" s="443"/>
      <c r="C243" s="443"/>
      <c r="D243" s="444"/>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8.75" customHeight="1" x14ac:dyDescent="0.3">
      <c r="A244" s="449" t="s">
        <v>72</v>
      </c>
      <c r="B244" s="443"/>
      <c r="C244" s="443"/>
      <c r="D244" s="444"/>
      <c r="E244" s="59"/>
      <c r="F244" s="59"/>
      <c r="G244" s="59"/>
      <c r="H244" s="59"/>
      <c r="I244" s="59"/>
      <c r="J244" s="59"/>
      <c r="K244" s="59"/>
      <c r="L244" s="59"/>
      <c r="M244" s="59"/>
      <c r="N244" s="59"/>
      <c r="O244" s="59"/>
      <c r="P244" s="59"/>
      <c r="Q244" s="59"/>
      <c r="R244" s="59"/>
      <c r="S244" s="59"/>
      <c r="T244" s="59"/>
      <c r="U244" s="59"/>
      <c r="V244" s="59"/>
      <c r="W244" s="59"/>
      <c r="X244" s="59"/>
      <c r="Y244" s="59"/>
      <c r="Z244" s="59"/>
    </row>
    <row r="245" spans="1:26" ht="36" customHeight="1" x14ac:dyDescent="0.25">
      <c r="A245" s="450" t="s">
        <v>73</v>
      </c>
      <c r="B245" s="443"/>
      <c r="C245" s="443"/>
      <c r="D245" s="444"/>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6.75" customHeight="1" x14ac:dyDescent="0.25">
      <c r="A246" s="42"/>
      <c r="B246" s="42"/>
      <c r="C246" s="42"/>
      <c r="D246" s="43"/>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1:26" ht="11.25" customHeight="1" x14ac:dyDescent="0.25">
      <c r="A247" s="451" t="s">
        <v>29</v>
      </c>
      <c r="B247" s="443"/>
      <c r="C247" s="443"/>
      <c r="D247" s="444"/>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6.75" customHeight="1" x14ac:dyDescent="0.25">
      <c r="A248" s="44"/>
      <c r="B248" s="45"/>
      <c r="C248" s="45"/>
      <c r="D248" s="46"/>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36" customHeight="1" x14ac:dyDescent="0.25">
      <c r="A249" s="450" t="s">
        <v>30</v>
      </c>
      <c r="B249" s="443"/>
      <c r="C249" s="443"/>
      <c r="D249" s="444"/>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6.75" customHeight="1" x14ac:dyDescent="0.25">
      <c r="A250" s="42"/>
      <c r="B250" s="42"/>
      <c r="C250" s="42"/>
      <c r="D250" s="43"/>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48" customHeight="1" x14ac:dyDescent="0.25">
      <c r="A251" s="450" t="s">
        <v>31</v>
      </c>
      <c r="B251" s="443"/>
      <c r="C251" s="443"/>
      <c r="D251" s="444"/>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6.75" customHeight="1" x14ac:dyDescent="0.25">
      <c r="A252" s="42"/>
      <c r="B252" s="42"/>
      <c r="C252" s="42"/>
      <c r="D252" s="43"/>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24" customHeight="1" x14ac:dyDescent="0.25">
      <c r="A253" s="450" t="s">
        <v>74</v>
      </c>
      <c r="B253" s="443"/>
      <c r="C253" s="443"/>
      <c r="D253" s="444"/>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6.75" customHeight="1" x14ac:dyDescent="0.25">
      <c r="A254" s="42"/>
      <c r="B254" s="42"/>
      <c r="C254" s="42"/>
      <c r="D254" s="43"/>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36" customHeight="1" x14ac:dyDescent="0.25">
      <c r="A255" s="450" t="s">
        <v>75</v>
      </c>
      <c r="B255" s="443"/>
      <c r="C255" s="443"/>
      <c r="D255" s="444"/>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6.75" customHeight="1" x14ac:dyDescent="0.25">
      <c r="A256" s="42"/>
      <c r="B256" s="42"/>
      <c r="C256" s="42"/>
      <c r="D256" s="43"/>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15" customHeight="1" x14ac:dyDescent="0.25">
      <c r="A257" s="452" t="s">
        <v>76</v>
      </c>
      <c r="B257" s="443"/>
      <c r="C257" s="443"/>
      <c r="D257" s="444"/>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6.75" customHeight="1" x14ac:dyDescent="0.25">
      <c r="A258" s="47"/>
      <c r="B258" s="48"/>
      <c r="C258" s="48"/>
      <c r="D258" s="49"/>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3.5" customHeight="1" x14ac:dyDescent="0.25">
      <c r="A259" s="105" t="s">
        <v>35</v>
      </c>
      <c r="B259" s="68"/>
      <c r="C259" s="106" t="s">
        <v>36</v>
      </c>
      <c r="D259" s="107">
        <f>'Proposed Rates'!G16</f>
        <v>186.89</v>
      </c>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11.25" customHeight="1" x14ac:dyDescent="0.25">
      <c r="A260" s="105" t="s">
        <v>77</v>
      </c>
      <c r="B260" s="68"/>
      <c r="C260" s="106" t="s">
        <v>61</v>
      </c>
      <c r="D260" s="108">
        <f>'Proposed Rates'!G29</f>
        <v>4.4047999999999998</v>
      </c>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1.25" customHeight="1" x14ac:dyDescent="0.25">
      <c r="A261" s="105" t="s">
        <v>78</v>
      </c>
      <c r="B261" s="68"/>
      <c r="C261" s="106" t="s">
        <v>61</v>
      </c>
      <c r="D261" s="108">
        <f>'Proposed Rates'!G30</f>
        <v>4.2728999999999999</v>
      </c>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1.25" customHeight="1" x14ac:dyDescent="0.25">
      <c r="A262" s="105" t="s">
        <v>79</v>
      </c>
      <c r="B262" s="68"/>
      <c r="C262" s="106" t="s">
        <v>61</v>
      </c>
      <c r="D262" s="108">
        <f>'Proposed Rates'!G31</f>
        <v>4.4370000000000003</v>
      </c>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4.25" customHeight="1" x14ac:dyDescent="0.25">
      <c r="A263" s="73"/>
      <c r="B263" s="51"/>
      <c r="C263" s="52"/>
      <c r="D263" s="103"/>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23.25" customHeight="1" x14ac:dyDescent="0.25">
      <c r="A264" s="442" t="str">
        <f>$A$1</f>
        <v>Hydro Ottawa Limited</v>
      </c>
      <c r="B264" s="443"/>
      <c r="C264" s="443"/>
      <c r="D264" s="444"/>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18" customHeight="1" x14ac:dyDescent="0.25">
      <c r="A265" s="445" t="str">
        <f>$A$2</f>
        <v>PROPOSED - TARIFF OF RATES AND CHARGES</v>
      </c>
      <c r="B265" s="443"/>
      <c r="C265" s="443"/>
      <c r="D265" s="444"/>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15.75" customHeight="1" x14ac:dyDescent="0.25">
      <c r="A266" s="446" t="str">
        <f>$A$3</f>
        <v>Effective and Implementation Date January 1, 2027</v>
      </c>
      <c r="B266" s="443"/>
      <c r="C266" s="443"/>
      <c r="D266" s="444"/>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1.25" customHeight="1" x14ac:dyDescent="0.25">
      <c r="A267" s="447" t="str">
        <f>$A$4</f>
        <v>This schedule supersedes and replaces all previously</v>
      </c>
      <c r="B267" s="443"/>
      <c r="C267" s="443"/>
      <c r="D267" s="444"/>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1.25" customHeight="1" x14ac:dyDescent="0.25">
      <c r="A268" s="447" t="str">
        <f>$A$5</f>
        <v>approved schedules of Rates, Charges and Loss Factors</v>
      </c>
      <c r="B268" s="443"/>
      <c r="C268" s="443"/>
      <c r="D268" s="444"/>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1.25" customHeight="1" x14ac:dyDescent="0.25">
      <c r="A269" s="448" t="str">
        <f>$A$6</f>
        <v>EB-2024-0115</v>
      </c>
      <c r="B269" s="443"/>
      <c r="C269" s="443"/>
      <c r="D269" s="444"/>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8.75" customHeight="1" x14ac:dyDescent="0.3">
      <c r="A270" s="449" t="s">
        <v>80</v>
      </c>
      <c r="B270" s="443"/>
      <c r="C270" s="443"/>
      <c r="D270" s="444"/>
      <c r="E270" s="59"/>
      <c r="F270" s="59"/>
      <c r="G270" s="59"/>
      <c r="H270" s="59"/>
      <c r="I270" s="59"/>
      <c r="J270" s="59"/>
      <c r="K270" s="59"/>
      <c r="L270" s="59"/>
      <c r="M270" s="59"/>
      <c r="N270" s="59"/>
      <c r="O270" s="59"/>
      <c r="P270" s="59"/>
      <c r="Q270" s="59"/>
      <c r="R270" s="59"/>
      <c r="S270" s="59"/>
      <c r="T270" s="59"/>
      <c r="U270" s="59"/>
      <c r="V270" s="59"/>
      <c r="W270" s="59"/>
      <c r="X270" s="59"/>
      <c r="Y270" s="59"/>
      <c r="Z270" s="59"/>
    </row>
    <row r="271" spans="1:26" ht="36" customHeight="1" x14ac:dyDescent="0.25">
      <c r="A271" s="450" t="s">
        <v>81</v>
      </c>
      <c r="B271" s="443"/>
      <c r="C271" s="443"/>
      <c r="D271" s="444"/>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6.75" customHeight="1" x14ac:dyDescent="0.25">
      <c r="A272" s="42"/>
      <c r="B272" s="42"/>
      <c r="C272" s="42"/>
      <c r="D272" s="43"/>
      <c r="E272" s="41"/>
      <c r="F272" s="41"/>
      <c r="G272" s="41"/>
      <c r="H272" s="41"/>
      <c r="I272" s="41"/>
      <c r="J272" s="41"/>
      <c r="K272" s="41"/>
      <c r="L272" s="41"/>
      <c r="M272" s="41"/>
      <c r="N272" s="41"/>
      <c r="O272" s="41"/>
      <c r="P272" s="41"/>
      <c r="Q272" s="41"/>
      <c r="R272" s="41"/>
      <c r="S272" s="41"/>
      <c r="T272" s="41"/>
      <c r="U272" s="41"/>
      <c r="V272" s="41"/>
      <c r="W272" s="41"/>
      <c r="X272" s="41"/>
      <c r="Y272" s="41"/>
      <c r="Z272" s="41"/>
    </row>
    <row r="273" spans="1:26" ht="11.25" customHeight="1" x14ac:dyDescent="0.25">
      <c r="A273" s="451" t="s">
        <v>29</v>
      </c>
      <c r="B273" s="443"/>
      <c r="C273" s="443"/>
      <c r="D273" s="444"/>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6.75" customHeight="1" x14ac:dyDescent="0.25">
      <c r="A274" s="44"/>
      <c r="B274" s="45"/>
      <c r="C274" s="45"/>
      <c r="D274" s="46"/>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36" customHeight="1" x14ac:dyDescent="0.25">
      <c r="A275" s="450" t="s">
        <v>30</v>
      </c>
      <c r="B275" s="443"/>
      <c r="C275" s="443"/>
      <c r="D275" s="444"/>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6.75" customHeight="1" x14ac:dyDescent="0.25">
      <c r="A276" s="42"/>
      <c r="B276" s="42"/>
      <c r="C276" s="42"/>
      <c r="D276" s="43"/>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48" customHeight="1" x14ac:dyDescent="0.25">
      <c r="A277" s="450" t="s">
        <v>31</v>
      </c>
      <c r="B277" s="443"/>
      <c r="C277" s="443"/>
      <c r="D277" s="444"/>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6.75" customHeight="1" x14ac:dyDescent="0.25">
      <c r="A278" s="42"/>
      <c r="B278" s="42"/>
      <c r="C278" s="42"/>
      <c r="D278" s="43"/>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48" customHeight="1" x14ac:dyDescent="0.25">
      <c r="A279" s="450" t="s">
        <v>32</v>
      </c>
      <c r="B279" s="443"/>
      <c r="C279" s="443"/>
      <c r="D279" s="444"/>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6.75" customHeight="1" x14ac:dyDescent="0.25">
      <c r="A280" s="42"/>
      <c r="B280" s="42"/>
      <c r="C280" s="42"/>
      <c r="D280" s="43"/>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36" customHeight="1" x14ac:dyDescent="0.25">
      <c r="A281" s="450" t="s">
        <v>33</v>
      </c>
      <c r="B281" s="443"/>
      <c r="C281" s="443"/>
      <c r="D281" s="444"/>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6.75" customHeight="1" x14ac:dyDescent="0.25">
      <c r="A282" s="42"/>
      <c r="B282" s="42"/>
      <c r="C282" s="42"/>
      <c r="D282" s="43"/>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15" customHeight="1" x14ac:dyDescent="0.25">
      <c r="A283" s="452" t="s">
        <v>34</v>
      </c>
      <c r="B283" s="443"/>
      <c r="C283" s="443"/>
      <c r="D283" s="444"/>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6.75" customHeight="1" x14ac:dyDescent="0.25">
      <c r="A284" s="47"/>
      <c r="B284" s="48"/>
      <c r="C284" s="48"/>
      <c r="D284" s="49"/>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1.25" customHeight="1" x14ac:dyDescent="0.25">
      <c r="A285" s="50" t="s">
        <v>71</v>
      </c>
      <c r="B285" s="51"/>
      <c r="C285" s="52" t="s">
        <v>36</v>
      </c>
      <c r="D285" s="99">
        <f>'Proposed Rates'!G14</f>
        <v>8.3699999999999992</v>
      </c>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11.25" customHeight="1" x14ac:dyDescent="0.25">
      <c r="A286" s="50" t="s">
        <v>54</v>
      </c>
      <c r="B286" s="51"/>
      <c r="C286" s="52" t="s">
        <v>61</v>
      </c>
      <c r="D286" s="100">
        <f>'Proposed Rates'!G27</f>
        <v>39.316099999999999</v>
      </c>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1.25" customHeight="1" x14ac:dyDescent="0.25">
      <c r="A287" s="50" t="s">
        <v>40</v>
      </c>
      <c r="B287" s="51"/>
      <c r="C287" s="52" t="s">
        <v>61</v>
      </c>
      <c r="D287" s="102">
        <f>'Proposed Rates'!G266</f>
        <v>1.873E-2</v>
      </c>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5" hidden="1" customHeight="1" x14ac:dyDescent="0.25">
      <c r="A288" s="50" t="s">
        <v>42</v>
      </c>
      <c r="B288" s="51"/>
      <c r="C288" s="52" t="s">
        <v>61</v>
      </c>
      <c r="D288" s="100">
        <f>'Proposed Rates'!G43</f>
        <v>0</v>
      </c>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5" hidden="1" customHeight="1" x14ac:dyDescent="0.25">
      <c r="A289" s="50" t="s">
        <v>38</v>
      </c>
      <c r="B289" s="51"/>
      <c r="C289" s="52" t="s">
        <v>61</v>
      </c>
      <c r="D289" s="100">
        <f>'Proposed Rates'!G70</f>
        <v>0</v>
      </c>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5" hidden="1" customHeight="1" x14ac:dyDescent="0.25">
      <c r="A290" s="50" t="s">
        <v>43</v>
      </c>
      <c r="B290" s="51"/>
      <c r="C290" s="52" t="s">
        <v>41</v>
      </c>
      <c r="D290" s="100">
        <f>'Proposed Rates'!G148</f>
        <v>0</v>
      </c>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2" customHeight="1" x14ac:dyDescent="0.25">
      <c r="A291" s="50" t="s">
        <v>44</v>
      </c>
      <c r="B291" s="51"/>
      <c r="C291" s="52" t="s">
        <v>61</v>
      </c>
      <c r="D291" s="100">
        <f>'Proposed Rates'!G189</f>
        <v>3.7690000000000001</v>
      </c>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5.75" customHeight="1" x14ac:dyDescent="0.25">
      <c r="A292" s="77" t="s">
        <v>45</v>
      </c>
      <c r="B292" s="51"/>
      <c r="C292" s="78" t="s">
        <v>61</v>
      </c>
      <c r="D292" s="109">
        <f>'Proposed Rates'!G202</f>
        <v>2.1657000000000002</v>
      </c>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4.5" customHeight="1" x14ac:dyDescent="0.25">
      <c r="A293" s="77"/>
      <c r="B293" s="51"/>
      <c r="C293" s="78"/>
      <c r="D293" s="110"/>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5" customHeight="1" x14ac:dyDescent="0.25">
      <c r="A294" s="58" t="s">
        <v>46</v>
      </c>
      <c r="B294" s="51"/>
      <c r="C294" s="52"/>
      <c r="D294" s="103"/>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6.75" customHeight="1" x14ac:dyDescent="0.25">
      <c r="A295" s="47"/>
      <c r="B295" s="52"/>
      <c r="C295" s="52"/>
      <c r="D295" s="103"/>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0.5" customHeight="1" x14ac:dyDescent="0.25">
      <c r="A296" s="50" t="s">
        <v>47</v>
      </c>
      <c r="B296" s="51"/>
      <c r="C296" s="52" t="s">
        <v>41</v>
      </c>
      <c r="D296" s="103">
        <f>$D$34</f>
        <v>4.1000000000000003E-3</v>
      </c>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11.25" customHeight="1" x14ac:dyDescent="0.25">
      <c r="A297" s="50" t="s">
        <v>48</v>
      </c>
      <c r="B297" s="51"/>
      <c r="C297" s="52" t="s">
        <v>41</v>
      </c>
      <c r="D297" s="100">
        <f>'Proposed Rates'!G215-'2026'!D296</f>
        <v>3.9999999999999931E-4</v>
      </c>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1.25" customHeight="1" x14ac:dyDescent="0.25">
      <c r="A298" s="50" t="s">
        <v>49</v>
      </c>
      <c r="B298" s="51"/>
      <c r="C298" s="52" t="s">
        <v>41</v>
      </c>
      <c r="D298" s="100">
        <f>'Proposed Rates'!G228</f>
        <v>1.5E-3</v>
      </c>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1.25" customHeight="1" x14ac:dyDescent="0.25">
      <c r="A299" s="50" t="s">
        <v>50</v>
      </c>
      <c r="B299" s="51"/>
      <c r="C299" s="52" t="s">
        <v>36</v>
      </c>
      <c r="D299" s="100">
        <f>'Proposed Rates'!G242</f>
        <v>1.54</v>
      </c>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1.25" customHeight="1" x14ac:dyDescent="0.25">
      <c r="A300" s="73"/>
      <c r="B300" s="51"/>
      <c r="C300" s="52"/>
      <c r="D300" s="57"/>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23.25" customHeight="1" x14ac:dyDescent="0.25">
      <c r="A301" s="442" t="str">
        <f>$A$1</f>
        <v>Hydro Ottawa Limited</v>
      </c>
      <c r="B301" s="443"/>
      <c r="C301" s="443"/>
      <c r="D301" s="444"/>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8" customHeight="1" x14ac:dyDescent="0.25">
      <c r="A302" s="445" t="str">
        <f>$A$2</f>
        <v>PROPOSED - TARIFF OF RATES AND CHARGES</v>
      </c>
      <c r="B302" s="443"/>
      <c r="C302" s="443"/>
      <c r="D302" s="444"/>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15.75" customHeight="1" x14ac:dyDescent="0.25">
      <c r="A303" s="446" t="str">
        <f>$A$3</f>
        <v>Effective and Implementation Date January 1, 2027</v>
      </c>
      <c r="B303" s="443"/>
      <c r="C303" s="443"/>
      <c r="D303" s="444"/>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1.25" customHeight="1" x14ac:dyDescent="0.25">
      <c r="A304" s="447" t="str">
        <f>$A$4</f>
        <v>This schedule supersedes and replaces all previously</v>
      </c>
      <c r="B304" s="443"/>
      <c r="C304" s="443"/>
      <c r="D304" s="444"/>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1.25" customHeight="1" x14ac:dyDescent="0.25">
      <c r="A305" s="447" t="str">
        <f>$A$5</f>
        <v>approved schedules of Rates, Charges and Loss Factors</v>
      </c>
      <c r="B305" s="443"/>
      <c r="C305" s="443"/>
      <c r="D305" s="444"/>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1.25" customHeight="1" x14ac:dyDescent="0.25">
      <c r="A306" s="448" t="str">
        <f>$A$6</f>
        <v>EB-2024-0115</v>
      </c>
      <c r="B306" s="443"/>
      <c r="C306" s="443"/>
      <c r="D306" s="444"/>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8.75" customHeight="1" x14ac:dyDescent="0.3">
      <c r="A307" s="449" t="s">
        <v>82</v>
      </c>
      <c r="B307" s="443"/>
      <c r="C307" s="443"/>
      <c r="D307" s="444"/>
      <c r="E307" s="59"/>
      <c r="F307" s="59"/>
      <c r="G307" s="59"/>
      <c r="H307" s="59"/>
      <c r="I307" s="59"/>
      <c r="J307" s="59"/>
      <c r="K307" s="59"/>
      <c r="L307" s="59"/>
      <c r="M307" s="59"/>
      <c r="N307" s="59"/>
      <c r="O307" s="59"/>
      <c r="P307" s="59"/>
      <c r="Q307" s="59"/>
      <c r="R307" s="59"/>
      <c r="S307" s="59"/>
      <c r="T307" s="59"/>
      <c r="U307" s="59"/>
      <c r="V307" s="59"/>
      <c r="W307" s="59"/>
      <c r="X307" s="59"/>
      <c r="Y307" s="59"/>
      <c r="Z307" s="59"/>
    </row>
    <row r="308" spans="1:26" ht="60" customHeight="1" x14ac:dyDescent="0.25">
      <c r="A308" s="450" t="s">
        <v>83</v>
      </c>
      <c r="B308" s="443"/>
      <c r="C308" s="443"/>
      <c r="D308" s="444"/>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6.75" customHeight="1" x14ac:dyDescent="0.25">
      <c r="A309" s="42"/>
      <c r="B309" s="42"/>
      <c r="C309" s="42"/>
      <c r="D309" s="43"/>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ht="11.25" customHeight="1" x14ac:dyDescent="0.25">
      <c r="A310" s="451" t="s">
        <v>29</v>
      </c>
      <c r="B310" s="443"/>
      <c r="C310" s="443"/>
      <c r="D310" s="444"/>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6.75" customHeight="1" x14ac:dyDescent="0.25">
      <c r="A311" s="44"/>
      <c r="B311" s="45"/>
      <c r="C311" s="45"/>
      <c r="D311" s="46"/>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36" customHeight="1" x14ac:dyDescent="0.25">
      <c r="A312" s="450" t="s">
        <v>30</v>
      </c>
      <c r="B312" s="443"/>
      <c r="C312" s="443"/>
      <c r="D312" s="444"/>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6.75" customHeight="1" x14ac:dyDescent="0.25">
      <c r="A313" s="42"/>
      <c r="B313" s="42"/>
      <c r="C313" s="42"/>
      <c r="D313" s="43"/>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48" customHeight="1" x14ac:dyDescent="0.25">
      <c r="A314" s="450" t="s">
        <v>31</v>
      </c>
      <c r="B314" s="443"/>
      <c r="C314" s="443"/>
      <c r="D314" s="444"/>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6.75" customHeight="1" x14ac:dyDescent="0.25">
      <c r="A315" s="42"/>
      <c r="B315" s="42"/>
      <c r="C315" s="42"/>
      <c r="D315" s="43"/>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48" customHeight="1" x14ac:dyDescent="0.25">
      <c r="A316" s="450" t="s">
        <v>32</v>
      </c>
      <c r="B316" s="443"/>
      <c r="C316" s="443"/>
      <c r="D316" s="444"/>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6.75" customHeight="1" x14ac:dyDescent="0.25">
      <c r="A317" s="42"/>
      <c r="B317" s="42"/>
      <c r="C317" s="42"/>
      <c r="D317" s="43"/>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36" customHeight="1" x14ac:dyDescent="0.25">
      <c r="A318" s="450" t="s">
        <v>84</v>
      </c>
      <c r="B318" s="443"/>
      <c r="C318" s="443"/>
      <c r="D318" s="444"/>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6.75" customHeight="1" x14ac:dyDescent="0.25">
      <c r="A319" s="42"/>
      <c r="B319" s="42"/>
      <c r="C319" s="42"/>
      <c r="D319" s="43"/>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15" customHeight="1" x14ac:dyDescent="0.25">
      <c r="A320" s="452" t="s">
        <v>34</v>
      </c>
      <c r="B320" s="443"/>
      <c r="C320" s="443"/>
      <c r="D320" s="444"/>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6.75" customHeight="1" x14ac:dyDescent="0.25">
      <c r="A321" s="47"/>
      <c r="B321" s="48"/>
      <c r="C321" s="48"/>
      <c r="D321" s="49"/>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0.5" customHeight="1" x14ac:dyDescent="0.25">
      <c r="A322" s="50" t="s">
        <v>71</v>
      </c>
      <c r="B322" s="51"/>
      <c r="C322" s="52" t="s">
        <v>36</v>
      </c>
      <c r="D322" s="99">
        <f>'Proposed Rates'!G13</f>
        <v>1.2</v>
      </c>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10.5" customHeight="1" x14ac:dyDescent="0.25">
      <c r="A323" s="50" t="s">
        <v>54</v>
      </c>
      <c r="B323" s="51"/>
      <c r="C323" s="52" t="s">
        <v>61</v>
      </c>
      <c r="D323" s="100">
        <f>'Proposed Rates'!G26</f>
        <v>8.3632000000000009</v>
      </c>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0.5" customHeight="1" x14ac:dyDescent="0.25">
      <c r="A324" s="50" t="s">
        <v>40</v>
      </c>
      <c r="B324" s="51"/>
      <c r="C324" s="52" t="s">
        <v>61</v>
      </c>
      <c r="D324" s="102">
        <f>'Proposed Rates'!G265</f>
        <v>1.9120000000000002E-2</v>
      </c>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5" hidden="1" customHeight="1" x14ac:dyDescent="0.25">
      <c r="A325" s="50" t="s">
        <v>42</v>
      </c>
      <c r="B325" s="51"/>
      <c r="C325" s="52" t="s">
        <v>61</v>
      </c>
      <c r="D325" s="100">
        <f>'Proposed Rates'!G42</f>
        <v>0</v>
      </c>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5" hidden="1" customHeight="1" x14ac:dyDescent="0.25">
      <c r="A326" s="50" t="s">
        <v>38</v>
      </c>
      <c r="B326" s="51"/>
      <c r="C326" s="52" t="s">
        <v>61</v>
      </c>
      <c r="D326" s="100">
        <f>'Proposed Rates'!G69</f>
        <v>0</v>
      </c>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5" hidden="1" customHeight="1" x14ac:dyDescent="0.25">
      <c r="A327" s="50" t="s">
        <v>43</v>
      </c>
      <c r="B327" s="51"/>
      <c r="C327" s="52" t="s">
        <v>41</v>
      </c>
      <c r="D327" s="100">
        <f>'Proposed Rates'!G147</f>
        <v>0</v>
      </c>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0.5" customHeight="1" x14ac:dyDescent="0.25">
      <c r="A328" s="50" t="s">
        <v>44</v>
      </c>
      <c r="B328" s="51"/>
      <c r="C328" s="52" t="s">
        <v>61</v>
      </c>
      <c r="D328" s="100">
        <f>'Proposed Rates'!G188</f>
        <v>3.7881999999999998</v>
      </c>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0.5" customHeight="1" x14ac:dyDescent="0.25">
      <c r="A329" s="50" t="s">
        <v>45</v>
      </c>
      <c r="B329" s="51"/>
      <c r="C329" s="52" t="s">
        <v>61</v>
      </c>
      <c r="D329" s="100">
        <f>'Proposed Rates'!G201</f>
        <v>2.2107000000000001</v>
      </c>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9" customHeight="1" x14ac:dyDescent="0.25">
      <c r="A330" s="52"/>
      <c r="B330" s="52"/>
      <c r="C330" s="52"/>
      <c r="D330" s="103"/>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5.75" customHeight="1" x14ac:dyDescent="0.25">
      <c r="A331" s="58" t="s">
        <v>46</v>
      </c>
      <c r="B331" s="51"/>
      <c r="C331" s="52"/>
      <c r="D331" s="103"/>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6.75" customHeight="1" x14ac:dyDescent="0.25">
      <c r="A332" s="47"/>
      <c r="B332" s="52"/>
      <c r="C332" s="52"/>
      <c r="D332" s="103"/>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10.5" customHeight="1" x14ac:dyDescent="0.25">
      <c r="A333" s="50" t="s">
        <v>47</v>
      </c>
      <c r="B333" s="51"/>
      <c r="C333" s="52" t="s">
        <v>41</v>
      </c>
      <c r="D333" s="103">
        <f>$D$34</f>
        <v>4.1000000000000003E-3</v>
      </c>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0.5" customHeight="1" x14ac:dyDescent="0.25">
      <c r="A334" s="50" t="s">
        <v>48</v>
      </c>
      <c r="B334" s="51"/>
      <c r="C334" s="52" t="s">
        <v>41</v>
      </c>
      <c r="D334" s="100">
        <f>'Proposed Rates'!G214-'2026'!D335</f>
        <v>3.9999999999999931E-4</v>
      </c>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10.5" customHeight="1" x14ac:dyDescent="0.25">
      <c r="A335" s="50" t="s">
        <v>49</v>
      </c>
      <c r="B335" s="51"/>
      <c r="C335" s="52" t="s">
        <v>41</v>
      </c>
      <c r="D335" s="100">
        <f>'Proposed Rates'!G227</f>
        <v>1.5E-3</v>
      </c>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0.5" customHeight="1" x14ac:dyDescent="0.25">
      <c r="A336" s="50" t="s">
        <v>50</v>
      </c>
      <c r="B336" s="51"/>
      <c r="C336" s="52" t="s">
        <v>36</v>
      </c>
      <c r="D336" s="100">
        <f>'Proposed Rates'!G241</f>
        <v>1.54</v>
      </c>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9.75" customHeight="1" x14ac:dyDescent="0.25">
      <c r="A337" s="111"/>
      <c r="B337" s="112"/>
      <c r="C337" s="113"/>
      <c r="D337" s="114"/>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23.25" customHeight="1" x14ac:dyDescent="0.25">
      <c r="A338" s="442" t="str">
        <f>$A$1</f>
        <v>Hydro Ottawa Limited</v>
      </c>
      <c r="B338" s="443"/>
      <c r="C338" s="443"/>
      <c r="D338" s="444"/>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8" customHeight="1" x14ac:dyDescent="0.25">
      <c r="A339" s="445" t="str">
        <f>$A$2</f>
        <v>PROPOSED - TARIFF OF RATES AND CHARGES</v>
      </c>
      <c r="B339" s="443"/>
      <c r="C339" s="443"/>
      <c r="D339" s="444"/>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15.75" customHeight="1" x14ac:dyDescent="0.25">
      <c r="A340" s="446" t="str">
        <f>$A$3</f>
        <v>Effective and Implementation Date January 1, 2027</v>
      </c>
      <c r="B340" s="443"/>
      <c r="C340" s="443"/>
      <c r="D340" s="444"/>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11.25" customHeight="1" x14ac:dyDescent="0.25">
      <c r="A341" s="447" t="str">
        <f>$A$4</f>
        <v>This schedule supersedes and replaces all previously</v>
      </c>
      <c r="B341" s="443"/>
      <c r="C341" s="443"/>
      <c r="D341" s="444"/>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1.25" customHeight="1" x14ac:dyDescent="0.25">
      <c r="A342" s="447" t="str">
        <f>$A$5</f>
        <v>approved schedules of Rates, Charges and Loss Factors</v>
      </c>
      <c r="B342" s="443"/>
      <c r="C342" s="443"/>
      <c r="D342" s="444"/>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6" customHeight="1" x14ac:dyDescent="0.25">
      <c r="A343" s="448" t="str">
        <f>$A$6</f>
        <v>EB-2024-0115</v>
      </c>
      <c r="B343" s="443"/>
      <c r="C343" s="443"/>
      <c r="D343" s="444"/>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8.75" customHeight="1" x14ac:dyDescent="0.3">
      <c r="A344" s="449" t="s">
        <v>147</v>
      </c>
      <c r="B344" s="443"/>
      <c r="C344" s="443"/>
      <c r="D344" s="444"/>
      <c r="E344" s="59"/>
      <c r="F344" s="59"/>
      <c r="G344" s="59"/>
      <c r="H344" s="59"/>
      <c r="I344" s="59"/>
      <c r="J344" s="59"/>
      <c r="K344" s="59"/>
      <c r="L344" s="59"/>
      <c r="M344" s="59"/>
      <c r="N344" s="59"/>
      <c r="O344" s="59"/>
      <c r="P344" s="59"/>
      <c r="Q344" s="59"/>
      <c r="R344" s="59"/>
      <c r="S344" s="59"/>
      <c r="T344" s="59"/>
      <c r="U344" s="59"/>
      <c r="V344" s="59"/>
      <c r="W344" s="59"/>
      <c r="X344" s="59"/>
      <c r="Y344" s="59"/>
      <c r="Z344" s="59"/>
    </row>
    <row r="345" spans="1:26" ht="36" customHeight="1" x14ac:dyDescent="0.25">
      <c r="A345" s="450" t="s">
        <v>148</v>
      </c>
      <c r="B345" s="443"/>
      <c r="C345" s="443"/>
      <c r="D345" s="444"/>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6.75" customHeight="1" x14ac:dyDescent="0.25">
      <c r="A346" s="42"/>
      <c r="B346" s="42"/>
      <c r="C346" s="42"/>
      <c r="D346" s="43"/>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1.25" customHeight="1" x14ac:dyDescent="0.25">
      <c r="A347" s="451" t="s">
        <v>29</v>
      </c>
      <c r="B347" s="443"/>
      <c r="C347" s="443"/>
      <c r="D347" s="444"/>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ht="6.75" customHeight="1" x14ac:dyDescent="0.25">
      <c r="A348" s="44"/>
      <c r="B348" s="45"/>
      <c r="C348" s="45"/>
      <c r="D348" s="46"/>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36" customHeight="1" x14ac:dyDescent="0.25">
      <c r="A349" s="450" t="s">
        <v>30</v>
      </c>
      <c r="B349" s="443"/>
      <c r="C349" s="443"/>
      <c r="D349" s="444"/>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6.75" customHeight="1" x14ac:dyDescent="0.25">
      <c r="A350" s="42"/>
      <c r="B350" s="42"/>
      <c r="C350" s="42"/>
      <c r="D350" s="43"/>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48" customHeight="1" x14ac:dyDescent="0.25">
      <c r="A351" s="450" t="s">
        <v>31</v>
      </c>
      <c r="B351" s="443"/>
      <c r="C351" s="443"/>
      <c r="D351" s="444"/>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6.75" customHeight="1" x14ac:dyDescent="0.25">
      <c r="A352" s="42"/>
      <c r="B352" s="42"/>
      <c r="C352" s="42"/>
      <c r="D352" s="43"/>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24" customHeight="1" x14ac:dyDescent="0.25">
      <c r="A353" s="450" t="s">
        <v>88</v>
      </c>
      <c r="B353" s="443"/>
      <c r="C353" s="443"/>
      <c r="D353" s="444"/>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6.75" customHeight="1" x14ac:dyDescent="0.25">
      <c r="A354" s="42"/>
      <c r="B354" s="42"/>
      <c r="C354" s="42"/>
      <c r="D354" s="43"/>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36" customHeight="1" x14ac:dyDescent="0.25">
      <c r="A355" s="450" t="s">
        <v>84</v>
      </c>
      <c r="B355" s="443"/>
      <c r="C355" s="443"/>
      <c r="D355" s="444"/>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6.75" customHeight="1" x14ac:dyDescent="0.25">
      <c r="A356" s="42"/>
      <c r="B356" s="42"/>
      <c r="C356" s="42"/>
      <c r="D356" s="43"/>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15" customHeight="1" x14ac:dyDescent="0.25">
      <c r="A357" s="452" t="s">
        <v>34</v>
      </c>
      <c r="B357" s="443"/>
      <c r="C357" s="443"/>
      <c r="D357" s="444"/>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6.75" customHeight="1" x14ac:dyDescent="0.25">
      <c r="A358" s="47"/>
      <c r="B358" s="48"/>
      <c r="C358" s="48"/>
      <c r="D358" s="49"/>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11.25" customHeight="1" x14ac:dyDescent="0.25">
      <c r="A359" s="455" t="s">
        <v>35</v>
      </c>
      <c r="B359" s="444"/>
      <c r="C359" s="52" t="s">
        <v>36</v>
      </c>
      <c r="D359" s="115">
        <f>'Proposed Rates'!G372</f>
        <v>0</v>
      </c>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6" customHeight="1" x14ac:dyDescent="0.25">
      <c r="A360" s="73"/>
      <c r="B360" s="51"/>
      <c r="C360" s="52"/>
      <c r="D360" s="57"/>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23.25" customHeight="1" x14ac:dyDescent="0.25">
      <c r="A361" s="442" t="str">
        <f>$A$1</f>
        <v>Hydro Ottawa Limited</v>
      </c>
      <c r="B361" s="443"/>
      <c r="C361" s="443"/>
      <c r="D361" s="444"/>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8" customHeight="1" x14ac:dyDescent="0.25">
      <c r="A362" s="445" t="str">
        <f>$A$2</f>
        <v>PROPOSED - TARIFF OF RATES AND CHARGES</v>
      </c>
      <c r="B362" s="443"/>
      <c r="C362" s="443"/>
      <c r="D362" s="444"/>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15.75" customHeight="1" x14ac:dyDescent="0.25">
      <c r="A363" s="446" t="str">
        <f>$A$3</f>
        <v>Effective and Implementation Date January 1, 2027</v>
      </c>
      <c r="B363" s="443"/>
      <c r="C363" s="443"/>
      <c r="D363" s="444"/>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11.25" customHeight="1" x14ac:dyDescent="0.25">
      <c r="A364" s="447" t="str">
        <f>$A$4</f>
        <v>This schedule supersedes and replaces all previously</v>
      </c>
      <c r="B364" s="443"/>
      <c r="C364" s="443"/>
      <c r="D364" s="444"/>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1.25" customHeight="1" x14ac:dyDescent="0.25">
      <c r="A365" s="447" t="str">
        <f>$A$5</f>
        <v>approved schedules of Rates, Charges and Loss Factors</v>
      </c>
      <c r="B365" s="443"/>
      <c r="C365" s="443"/>
      <c r="D365" s="444"/>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1.25" customHeight="1" x14ac:dyDescent="0.25">
      <c r="A366" s="448" t="str">
        <f>$A$6</f>
        <v>EB-2024-0115</v>
      </c>
      <c r="B366" s="443"/>
      <c r="C366" s="443"/>
      <c r="D366" s="444"/>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8.75" customHeight="1" x14ac:dyDescent="0.3">
      <c r="A367" s="449" t="s">
        <v>86</v>
      </c>
      <c r="B367" s="443"/>
      <c r="C367" s="443"/>
      <c r="D367" s="444"/>
      <c r="E367" s="59"/>
      <c r="F367" s="59"/>
      <c r="G367" s="59"/>
      <c r="H367" s="59"/>
      <c r="I367" s="59"/>
      <c r="J367" s="59"/>
      <c r="K367" s="59"/>
      <c r="L367" s="59"/>
      <c r="M367" s="59"/>
      <c r="N367" s="59"/>
      <c r="O367" s="59"/>
      <c r="P367" s="59"/>
      <c r="Q367" s="59"/>
      <c r="R367" s="59"/>
      <c r="S367" s="59"/>
      <c r="T367" s="59"/>
      <c r="U367" s="59"/>
      <c r="V367" s="59"/>
      <c r="W367" s="59"/>
      <c r="X367" s="59"/>
      <c r="Y367" s="59"/>
      <c r="Z367" s="59"/>
    </row>
    <row r="368" spans="1:26" ht="36" customHeight="1" x14ac:dyDescent="0.25">
      <c r="A368" s="450" t="s">
        <v>87</v>
      </c>
      <c r="B368" s="443"/>
      <c r="C368" s="443"/>
      <c r="D368" s="444"/>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6.75" customHeight="1" x14ac:dyDescent="0.25">
      <c r="A369" s="42"/>
      <c r="B369" s="42"/>
      <c r="C369" s="42"/>
      <c r="D369" s="43"/>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1.25" customHeight="1" x14ac:dyDescent="0.25">
      <c r="A370" s="451" t="s">
        <v>29</v>
      </c>
      <c r="B370" s="443"/>
      <c r="C370" s="443"/>
      <c r="D370" s="444"/>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ht="6.75" customHeight="1" x14ac:dyDescent="0.25">
      <c r="A371" s="44"/>
      <c r="B371" s="45"/>
      <c r="C371" s="45"/>
      <c r="D371" s="46"/>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36" customHeight="1" x14ac:dyDescent="0.25">
      <c r="A372" s="450" t="s">
        <v>30</v>
      </c>
      <c r="B372" s="443"/>
      <c r="C372" s="443"/>
      <c r="D372" s="444"/>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6.75" customHeight="1" x14ac:dyDescent="0.25">
      <c r="A373" s="42"/>
      <c r="B373" s="42"/>
      <c r="C373" s="42"/>
      <c r="D373" s="43"/>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48" customHeight="1" x14ac:dyDescent="0.25">
      <c r="A374" s="450" t="s">
        <v>31</v>
      </c>
      <c r="B374" s="443"/>
      <c r="C374" s="443"/>
      <c r="D374" s="444"/>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6.75" customHeight="1" x14ac:dyDescent="0.25">
      <c r="A375" s="42"/>
      <c r="B375" s="42"/>
      <c r="C375" s="42"/>
      <c r="D375" s="43"/>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24" customHeight="1" x14ac:dyDescent="0.25">
      <c r="A376" s="450" t="s">
        <v>88</v>
      </c>
      <c r="B376" s="443"/>
      <c r="C376" s="443"/>
      <c r="D376" s="444"/>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6.75" customHeight="1" x14ac:dyDescent="0.25">
      <c r="A377" s="42"/>
      <c r="B377" s="42"/>
      <c r="C377" s="42"/>
      <c r="D377" s="43"/>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36" customHeight="1" x14ac:dyDescent="0.25">
      <c r="A378" s="450" t="s">
        <v>84</v>
      </c>
      <c r="B378" s="443"/>
      <c r="C378" s="443"/>
      <c r="D378" s="444"/>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6.75" customHeight="1" x14ac:dyDescent="0.25">
      <c r="A379" s="42"/>
      <c r="B379" s="42"/>
      <c r="C379" s="42"/>
      <c r="D379" s="43"/>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15" customHeight="1" x14ac:dyDescent="0.25">
      <c r="A380" s="452" t="s">
        <v>34</v>
      </c>
      <c r="B380" s="443"/>
      <c r="C380" s="443"/>
      <c r="D380" s="444"/>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6.75" customHeight="1" x14ac:dyDescent="0.25">
      <c r="A381" s="47"/>
      <c r="B381" s="48"/>
      <c r="C381" s="48"/>
      <c r="D381" s="49"/>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11.25" customHeight="1" x14ac:dyDescent="0.25">
      <c r="A382" s="455" t="s">
        <v>35</v>
      </c>
      <c r="B382" s="444"/>
      <c r="C382" s="52" t="s">
        <v>36</v>
      </c>
      <c r="D382" s="115">
        <f>'Proposed Rates'!G369</f>
        <v>12</v>
      </c>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7.5" customHeight="1" x14ac:dyDescent="0.25">
      <c r="A383" s="73"/>
      <c r="B383" s="51"/>
      <c r="C383" s="52"/>
      <c r="D383" s="57"/>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23.25" customHeight="1" x14ac:dyDescent="0.25">
      <c r="A384" s="442" t="str">
        <f>$A$1</f>
        <v>Hydro Ottawa Limited</v>
      </c>
      <c r="B384" s="443"/>
      <c r="C384" s="443"/>
      <c r="D384" s="444"/>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8" customHeight="1" x14ac:dyDescent="0.25">
      <c r="A385" s="445" t="str">
        <f>$A$2</f>
        <v>PROPOSED - TARIFF OF RATES AND CHARGES</v>
      </c>
      <c r="B385" s="443"/>
      <c r="C385" s="443"/>
      <c r="D385" s="444"/>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15.75" customHeight="1" x14ac:dyDescent="0.25">
      <c r="A386" s="446" t="str">
        <f>$A$3</f>
        <v>Effective and Implementation Date January 1, 2027</v>
      </c>
      <c r="B386" s="443"/>
      <c r="C386" s="443"/>
      <c r="D386" s="444"/>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11.25" customHeight="1" x14ac:dyDescent="0.25">
      <c r="A387" s="447" t="str">
        <f>$A$4</f>
        <v>This schedule supersedes and replaces all previously</v>
      </c>
      <c r="B387" s="443"/>
      <c r="C387" s="443"/>
      <c r="D387" s="444"/>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1.25" customHeight="1" x14ac:dyDescent="0.25">
      <c r="A388" s="447" t="str">
        <f>$A$5</f>
        <v>approved schedules of Rates, Charges and Loss Factors</v>
      </c>
      <c r="B388" s="443"/>
      <c r="C388" s="443"/>
      <c r="D388" s="444"/>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1.25" customHeight="1" x14ac:dyDescent="0.25">
      <c r="A389" s="448" t="str">
        <f>$A$6</f>
        <v>EB-2024-0115</v>
      </c>
      <c r="B389" s="443"/>
      <c r="C389" s="443"/>
      <c r="D389" s="444"/>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8.75" customHeight="1" x14ac:dyDescent="0.3">
      <c r="A390" s="449" t="s">
        <v>89</v>
      </c>
      <c r="B390" s="443"/>
      <c r="C390" s="443"/>
      <c r="D390" s="444"/>
      <c r="E390" s="59"/>
      <c r="F390" s="59"/>
      <c r="G390" s="59"/>
      <c r="H390" s="59"/>
      <c r="I390" s="59"/>
      <c r="J390" s="59"/>
      <c r="K390" s="59"/>
      <c r="L390" s="59"/>
      <c r="M390" s="59"/>
      <c r="N390" s="59"/>
      <c r="O390" s="59"/>
      <c r="P390" s="59"/>
      <c r="Q390" s="59"/>
      <c r="R390" s="59"/>
      <c r="S390" s="59"/>
      <c r="T390" s="59"/>
      <c r="U390" s="59"/>
      <c r="V390" s="59"/>
      <c r="W390" s="59"/>
      <c r="X390" s="59"/>
      <c r="Y390" s="59"/>
      <c r="Z390" s="59"/>
    </row>
    <row r="391" spans="1:26" ht="36" customHeight="1" x14ac:dyDescent="0.25">
      <c r="A391" s="450" t="s">
        <v>90</v>
      </c>
      <c r="B391" s="443"/>
      <c r="C391" s="443"/>
      <c r="D391" s="444"/>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6.75" customHeight="1" x14ac:dyDescent="0.25">
      <c r="A392" s="42"/>
      <c r="B392" s="42"/>
      <c r="C392" s="42"/>
      <c r="D392" s="43"/>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1.25" customHeight="1" x14ac:dyDescent="0.25">
      <c r="A393" s="451" t="s">
        <v>29</v>
      </c>
      <c r="B393" s="443"/>
      <c r="C393" s="443"/>
      <c r="D393" s="444"/>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ht="6.75" customHeight="1" x14ac:dyDescent="0.25">
      <c r="A394" s="44"/>
      <c r="B394" s="45"/>
      <c r="C394" s="45"/>
      <c r="D394" s="46"/>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36" customHeight="1" x14ac:dyDescent="0.25">
      <c r="A395" s="450" t="s">
        <v>30</v>
      </c>
      <c r="B395" s="443"/>
      <c r="C395" s="443"/>
      <c r="D395" s="444"/>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6.75" customHeight="1" x14ac:dyDescent="0.25">
      <c r="A396" s="42"/>
      <c r="B396" s="42"/>
      <c r="C396" s="42"/>
      <c r="D396" s="43"/>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48" customHeight="1" x14ac:dyDescent="0.25">
      <c r="A397" s="450" t="s">
        <v>31</v>
      </c>
      <c r="B397" s="443"/>
      <c r="C397" s="443"/>
      <c r="D397" s="444"/>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6.75" customHeight="1" x14ac:dyDescent="0.25">
      <c r="A398" s="42"/>
      <c r="B398" s="42"/>
      <c r="C398" s="42"/>
      <c r="D398" s="43"/>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24" customHeight="1" x14ac:dyDescent="0.25">
      <c r="A399" s="450" t="s">
        <v>88</v>
      </c>
      <c r="B399" s="443"/>
      <c r="C399" s="443"/>
      <c r="D399" s="444"/>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6.75" customHeight="1" x14ac:dyDescent="0.25">
      <c r="A400" s="42"/>
      <c r="B400" s="42"/>
      <c r="C400" s="42"/>
      <c r="D400" s="43"/>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36" customHeight="1" x14ac:dyDescent="0.25">
      <c r="A401" s="450" t="s">
        <v>84</v>
      </c>
      <c r="B401" s="443"/>
      <c r="C401" s="443"/>
      <c r="D401" s="444"/>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6.75" customHeight="1" x14ac:dyDescent="0.25">
      <c r="A402" s="42"/>
      <c r="B402" s="42"/>
      <c r="C402" s="42"/>
      <c r="D402" s="43"/>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15" customHeight="1" x14ac:dyDescent="0.25">
      <c r="A403" s="452" t="s">
        <v>34</v>
      </c>
      <c r="B403" s="443"/>
      <c r="C403" s="443"/>
      <c r="D403" s="444"/>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6.75" customHeight="1" x14ac:dyDescent="0.25">
      <c r="A404" s="47"/>
      <c r="B404" s="48"/>
      <c r="C404" s="48"/>
      <c r="D404" s="49"/>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11.25" customHeight="1" x14ac:dyDescent="0.25">
      <c r="A405" s="455" t="s">
        <v>35</v>
      </c>
      <c r="B405" s="444"/>
      <c r="C405" s="52" t="s">
        <v>36</v>
      </c>
      <c r="D405" s="115">
        <f>'Proposed Rates'!G370</f>
        <v>89</v>
      </c>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5.75" customHeight="1" x14ac:dyDescent="0.25">
      <c r="A406" s="111"/>
      <c r="B406" s="112"/>
      <c r="C406" s="113"/>
      <c r="D406" s="114"/>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23.25" customHeight="1" x14ac:dyDescent="0.25">
      <c r="A407" s="442" t="str">
        <f>$A$1</f>
        <v>Hydro Ottawa Limited</v>
      </c>
      <c r="B407" s="443"/>
      <c r="C407" s="443"/>
      <c r="D407" s="444"/>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8" customHeight="1" x14ac:dyDescent="0.25">
      <c r="A408" s="445" t="str">
        <f>$A$2</f>
        <v>PROPOSED - TARIFF OF RATES AND CHARGES</v>
      </c>
      <c r="B408" s="443"/>
      <c r="C408" s="443"/>
      <c r="D408" s="444"/>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5.75" customHeight="1" x14ac:dyDescent="0.25">
      <c r="A409" s="446" t="str">
        <f>$A$3</f>
        <v>Effective and Implementation Date January 1, 2027</v>
      </c>
      <c r="B409" s="443"/>
      <c r="C409" s="443"/>
      <c r="D409" s="444"/>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11.25" customHeight="1" x14ac:dyDescent="0.25">
      <c r="A410" s="447" t="str">
        <f>$A$4</f>
        <v>This schedule supersedes and replaces all previously</v>
      </c>
      <c r="B410" s="443"/>
      <c r="C410" s="443"/>
      <c r="D410" s="444"/>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1.25" customHeight="1" x14ac:dyDescent="0.25">
      <c r="A411" s="447" t="str">
        <f>$A$5</f>
        <v>approved schedules of Rates, Charges and Loss Factors</v>
      </c>
      <c r="B411" s="443"/>
      <c r="C411" s="443"/>
      <c r="D411" s="444"/>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1.25" customHeight="1" x14ac:dyDescent="0.25">
      <c r="A412" s="448" t="str">
        <f>$A$6</f>
        <v>EB-2024-0115</v>
      </c>
      <c r="B412" s="443"/>
      <c r="C412" s="443"/>
      <c r="D412" s="444"/>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8.75" customHeight="1" x14ac:dyDescent="0.3">
      <c r="A413" s="449" t="s">
        <v>91</v>
      </c>
      <c r="B413" s="443"/>
      <c r="C413" s="443"/>
      <c r="D413" s="444"/>
      <c r="E413" s="59"/>
      <c r="F413" s="59"/>
      <c r="G413" s="59"/>
      <c r="H413" s="59"/>
      <c r="I413" s="59"/>
      <c r="J413" s="59"/>
      <c r="K413" s="59"/>
      <c r="L413" s="59"/>
      <c r="M413" s="59"/>
      <c r="N413" s="59"/>
      <c r="O413" s="59"/>
      <c r="P413" s="59"/>
      <c r="Q413" s="59"/>
      <c r="R413" s="59"/>
      <c r="S413" s="59"/>
      <c r="T413" s="59"/>
      <c r="U413" s="59"/>
      <c r="V413" s="59"/>
      <c r="W413" s="59"/>
      <c r="X413" s="59"/>
      <c r="Y413" s="59"/>
      <c r="Z413" s="59"/>
    </row>
    <row r="414" spans="1:26" ht="36" customHeight="1" x14ac:dyDescent="0.25">
      <c r="A414" s="450" t="s">
        <v>92</v>
      </c>
      <c r="B414" s="443"/>
      <c r="C414" s="443"/>
      <c r="D414" s="444"/>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6.75" customHeight="1" x14ac:dyDescent="0.25">
      <c r="A415" s="42"/>
      <c r="B415" s="42"/>
      <c r="C415" s="42"/>
      <c r="D415" s="43"/>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1.25" customHeight="1" x14ac:dyDescent="0.25">
      <c r="A416" s="451" t="s">
        <v>29</v>
      </c>
      <c r="B416" s="443"/>
      <c r="C416" s="443"/>
      <c r="D416" s="444"/>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ht="6.75" customHeight="1" x14ac:dyDescent="0.25">
      <c r="A417" s="44"/>
      <c r="B417" s="45"/>
      <c r="C417" s="45"/>
      <c r="D417" s="46"/>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36" customHeight="1" x14ac:dyDescent="0.25">
      <c r="A418" s="450" t="s">
        <v>30</v>
      </c>
      <c r="B418" s="443"/>
      <c r="C418" s="443"/>
      <c r="D418" s="444"/>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6.75" customHeight="1" x14ac:dyDescent="0.25">
      <c r="A419" s="42"/>
      <c r="B419" s="42"/>
      <c r="C419" s="42"/>
      <c r="D419" s="43"/>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48" customHeight="1" x14ac:dyDescent="0.25">
      <c r="A420" s="450" t="s">
        <v>31</v>
      </c>
      <c r="B420" s="443"/>
      <c r="C420" s="443"/>
      <c r="D420" s="444"/>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6.75" customHeight="1" x14ac:dyDescent="0.25">
      <c r="A421" s="42"/>
      <c r="B421" s="42"/>
      <c r="C421" s="42"/>
      <c r="D421" s="43"/>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24" customHeight="1" x14ac:dyDescent="0.25">
      <c r="A422" s="450" t="s">
        <v>88</v>
      </c>
      <c r="B422" s="443"/>
      <c r="C422" s="443"/>
      <c r="D422" s="444"/>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6.75" customHeight="1" x14ac:dyDescent="0.25">
      <c r="A423" s="42"/>
      <c r="B423" s="42"/>
      <c r="C423" s="42"/>
      <c r="D423" s="43"/>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36" customHeight="1" x14ac:dyDescent="0.25">
      <c r="A424" s="450" t="s">
        <v>84</v>
      </c>
      <c r="B424" s="443"/>
      <c r="C424" s="443"/>
      <c r="D424" s="444"/>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6.75" customHeight="1" x14ac:dyDescent="0.25">
      <c r="A425" s="42"/>
      <c r="B425" s="42"/>
      <c r="C425" s="42"/>
      <c r="D425" s="43"/>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15" customHeight="1" x14ac:dyDescent="0.25">
      <c r="A426" s="452" t="s">
        <v>34</v>
      </c>
      <c r="B426" s="443"/>
      <c r="C426" s="443"/>
      <c r="D426" s="444"/>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6.75" customHeight="1" x14ac:dyDescent="0.25">
      <c r="A427" s="47"/>
      <c r="B427" s="48"/>
      <c r="C427" s="48"/>
      <c r="D427" s="49"/>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11.25" customHeight="1" x14ac:dyDescent="0.25">
      <c r="A428" s="455" t="s">
        <v>35</v>
      </c>
      <c r="B428" s="444"/>
      <c r="C428" s="52" t="s">
        <v>36</v>
      </c>
      <c r="D428" s="115">
        <f>'Proposed Rates'!G371</f>
        <v>272</v>
      </c>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6.75" customHeight="1" x14ac:dyDescent="0.25">
      <c r="A429" s="82"/>
      <c r="B429" s="73"/>
      <c r="C429" s="52"/>
      <c r="D429" s="103"/>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18" customHeight="1" x14ac:dyDescent="0.25">
      <c r="A430" s="83" t="s">
        <v>93</v>
      </c>
      <c r="B430" s="84"/>
      <c r="C430" s="84"/>
      <c r="D430" s="116"/>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1.25" customHeight="1" x14ac:dyDescent="0.25">
      <c r="A431" s="455" t="s">
        <v>94</v>
      </c>
      <c r="B431" s="444"/>
      <c r="C431" s="85" t="s">
        <v>95</v>
      </c>
      <c r="D431" s="103">
        <v>-1</v>
      </c>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13.5" customHeight="1" x14ac:dyDescent="0.25">
      <c r="A432" s="73"/>
      <c r="B432" s="51"/>
      <c r="C432" s="85"/>
      <c r="D432" s="57"/>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23.25" customHeight="1" x14ac:dyDescent="0.25">
      <c r="A433" s="442" t="str">
        <f>$A$1</f>
        <v>Hydro Ottawa Limited</v>
      </c>
      <c r="B433" s="443"/>
      <c r="C433" s="443"/>
      <c r="D433" s="444"/>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8" customHeight="1" x14ac:dyDescent="0.25">
      <c r="A434" s="445" t="str">
        <f>$A$2</f>
        <v>PROPOSED - TARIFF OF RATES AND CHARGES</v>
      </c>
      <c r="B434" s="443"/>
      <c r="C434" s="443"/>
      <c r="D434" s="444"/>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5.75" customHeight="1" x14ac:dyDescent="0.25">
      <c r="A435" s="446" t="str">
        <f>$A$3</f>
        <v>Effective and Implementation Date January 1, 2027</v>
      </c>
      <c r="B435" s="443"/>
      <c r="C435" s="443"/>
      <c r="D435" s="444"/>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11.25" customHeight="1" x14ac:dyDescent="0.25">
      <c r="A436" s="447" t="str">
        <f>$A$4</f>
        <v>This schedule supersedes and replaces all previously</v>
      </c>
      <c r="B436" s="443"/>
      <c r="C436" s="443"/>
      <c r="D436" s="444"/>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1.25" customHeight="1" x14ac:dyDescent="0.25">
      <c r="A437" s="447" t="str">
        <f>$A$5</f>
        <v>approved schedules of Rates, Charges and Loss Factors</v>
      </c>
      <c r="B437" s="443"/>
      <c r="C437" s="443"/>
      <c r="D437" s="444"/>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1.25" customHeight="1" x14ac:dyDescent="0.25">
      <c r="A438" s="448" t="str">
        <f>$A$6</f>
        <v>EB-2024-0115</v>
      </c>
      <c r="B438" s="443"/>
      <c r="C438" s="443"/>
      <c r="D438" s="444"/>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8" customHeight="1" x14ac:dyDescent="0.25">
      <c r="A439" s="83" t="s">
        <v>96</v>
      </c>
      <c r="B439" s="84"/>
      <c r="C439" s="84"/>
      <c r="D439" s="60"/>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6.75" customHeight="1" x14ac:dyDescent="0.25">
      <c r="A440" s="83"/>
      <c r="B440" s="84"/>
      <c r="C440" s="84"/>
      <c r="D440" s="60"/>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1.25" customHeight="1" x14ac:dyDescent="0.25">
      <c r="A441" s="454" t="s">
        <v>29</v>
      </c>
      <c r="B441" s="443"/>
      <c r="C441" s="443"/>
      <c r="D441" s="444"/>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6.75" customHeight="1" x14ac:dyDescent="0.25">
      <c r="A442" s="86"/>
      <c r="B442" s="42"/>
      <c r="C442" s="42"/>
      <c r="D442" s="43"/>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36" customHeight="1" x14ac:dyDescent="0.25">
      <c r="A443" s="450" t="s">
        <v>30</v>
      </c>
      <c r="B443" s="443"/>
      <c r="C443" s="443"/>
      <c r="D443" s="444"/>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6.75" customHeight="1" x14ac:dyDescent="0.25">
      <c r="A444" s="42"/>
      <c r="B444" s="42"/>
      <c r="C444" s="42"/>
      <c r="D444" s="43"/>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48" customHeight="1" x14ac:dyDescent="0.25">
      <c r="A445" s="450" t="s">
        <v>97</v>
      </c>
      <c r="B445" s="443"/>
      <c r="C445" s="443"/>
      <c r="D445" s="444"/>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6.75" customHeight="1" x14ac:dyDescent="0.25">
      <c r="A446" s="42"/>
      <c r="B446" s="42"/>
      <c r="C446" s="42"/>
      <c r="D446" s="43"/>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36" customHeight="1" x14ac:dyDescent="0.25">
      <c r="A447" s="450" t="s">
        <v>33</v>
      </c>
      <c r="B447" s="443"/>
      <c r="C447" s="443"/>
      <c r="D447" s="444"/>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6.75" customHeight="1" x14ac:dyDescent="0.25">
      <c r="A448" s="42"/>
      <c r="B448" s="42"/>
      <c r="C448" s="42"/>
      <c r="D448" s="43"/>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15" customHeight="1" x14ac:dyDescent="0.25">
      <c r="A449" s="87" t="s">
        <v>98</v>
      </c>
      <c r="B449" s="84"/>
      <c r="C449" s="84"/>
      <c r="D449" s="60"/>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11.25" customHeight="1" x14ac:dyDescent="0.25">
      <c r="A450" s="50" t="s">
        <v>99</v>
      </c>
      <c r="B450" s="51"/>
      <c r="C450" s="52" t="s">
        <v>36</v>
      </c>
      <c r="D450" s="117">
        <f>'Proposed Rates'!G319</f>
        <v>0</v>
      </c>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11.25" customHeight="1" x14ac:dyDescent="0.25">
      <c r="A451" s="52" t="s">
        <v>100</v>
      </c>
      <c r="B451" s="52"/>
      <c r="C451" s="52" t="s">
        <v>36</v>
      </c>
      <c r="D451" s="117">
        <f>'Proposed Rates'!G320</f>
        <v>30</v>
      </c>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1.25" customHeight="1" x14ac:dyDescent="0.25">
      <c r="A452" s="50" t="s">
        <v>101</v>
      </c>
      <c r="B452" s="51"/>
      <c r="C452" s="52" t="s">
        <v>36</v>
      </c>
      <c r="D452" s="117">
        <f>'Proposed Rates'!G321</f>
        <v>7</v>
      </c>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1.25" customHeight="1" x14ac:dyDescent="0.25">
      <c r="A453" s="50" t="s">
        <v>102</v>
      </c>
      <c r="B453" s="51"/>
      <c r="C453" s="52" t="s">
        <v>36</v>
      </c>
      <c r="D453" s="117">
        <f>'Proposed Rates'!G322</f>
        <v>144</v>
      </c>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1.25" customHeight="1" x14ac:dyDescent="0.25">
      <c r="A454" s="50" t="s">
        <v>103</v>
      </c>
      <c r="B454" s="51"/>
      <c r="C454" s="52" t="s">
        <v>36</v>
      </c>
      <c r="D454" s="117">
        <f>'Proposed Rates'!G323</f>
        <v>20</v>
      </c>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1.25" customHeight="1" x14ac:dyDescent="0.25">
      <c r="A455" s="50" t="s">
        <v>104</v>
      </c>
      <c r="B455" s="51"/>
      <c r="C455" s="52" t="s">
        <v>36</v>
      </c>
      <c r="D455" s="117">
        <f>'Proposed Rates'!G324</f>
        <v>25</v>
      </c>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1.25" customHeight="1" x14ac:dyDescent="0.25">
      <c r="A456" s="50" t="s">
        <v>105</v>
      </c>
      <c r="B456" s="51"/>
      <c r="C456" s="52" t="s">
        <v>36</v>
      </c>
      <c r="D456" s="117">
        <f>'Proposed Rates'!G325</f>
        <v>10</v>
      </c>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1.25" customHeight="1" x14ac:dyDescent="0.25">
      <c r="A457" s="50" t="s">
        <v>106</v>
      </c>
      <c r="B457" s="51"/>
      <c r="C457" s="52" t="s">
        <v>36</v>
      </c>
      <c r="D457" s="117">
        <f>'Proposed Rates'!G328</f>
        <v>374</v>
      </c>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1.25" customHeight="1" x14ac:dyDescent="0.25">
      <c r="A458" s="50" t="s">
        <v>107</v>
      </c>
      <c r="B458" s="51"/>
      <c r="C458" s="52" t="s">
        <v>36</v>
      </c>
      <c r="D458" s="117">
        <f>'Proposed Rates'!G329</f>
        <v>328</v>
      </c>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6.75" customHeight="1" x14ac:dyDescent="0.25">
      <c r="A459" s="52"/>
      <c r="B459" s="52"/>
      <c r="C459" s="52"/>
      <c r="D459" s="103"/>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5" customHeight="1" x14ac:dyDescent="0.25">
      <c r="A460" s="87" t="s">
        <v>108</v>
      </c>
      <c r="B460" s="84"/>
      <c r="C460" s="78"/>
      <c r="D460" s="110"/>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1.25" customHeight="1" x14ac:dyDescent="0.25">
      <c r="A461" s="50" t="s">
        <v>109</v>
      </c>
      <c r="B461" s="51"/>
      <c r="C461" s="52" t="s">
        <v>95</v>
      </c>
      <c r="D461" s="115">
        <f>'Proposed Rates'!G332</f>
        <v>1.5</v>
      </c>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11.25" customHeight="1" x14ac:dyDescent="0.25">
      <c r="A462" s="50" t="s">
        <v>110</v>
      </c>
      <c r="B462" s="51"/>
      <c r="C462" s="52" t="s">
        <v>36</v>
      </c>
      <c r="D462" s="117">
        <f>'Proposed Rates'!G333</f>
        <v>71</v>
      </c>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1.25" customHeight="1" x14ac:dyDescent="0.25">
      <c r="A463" s="50" t="s">
        <v>111</v>
      </c>
      <c r="B463" s="51"/>
      <c r="C463" s="52" t="s">
        <v>36</v>
      </c>
      <c r="D463" s="117">
        <f>'Proposed Rates'!G334</f>
        <v>96</v>
      </c>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11.25" customHeight="1" x14ac:dyDescent="0.25">
      <c r="A464" s="50" t="s">
        <v>112</v>
      </c>
      <c r="B464" s="51"/>
      <c r="C464" s="52" t="s">
        <v>36</v>
      </c>
      <c r="D464" s="117">
        <f>'Proposed Rates'!G335</f>
        <v>325</v>
      </c>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1.25" customHeight="1" x14ac:dyDescent="0.25">
      <c r="A465" s="50" t="s">
        <v>113</v>
      </c>
      <c r="B465" s="51"/>
      <c r="C465" s="52" t="s">
        <v>36</v>
      </c>
      <c r="D465" s="117">
        <f>'Proposed Rates'!G336</f>
        <v>490</v>
      </c>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6.75" customHeight="1" x14ac:dyDescent="0.25">
      <c r="A466" s="52"/>
      <c r="B466" s="52"/>
      <c r="C466" s="52"/>
      <c r="D466" s="103"/>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5" customHeight="1" x14ac:dyDescent="0.25">
      <c r="A467" s="87" t="s">
        <v>114</v>
      </c>
      <c r="B467" s="84"/>
      <c r="C467" s="78"/>
      <c r="D467" s="103"/>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1.25" customHeight="1" x14ac:dyDescent="0.25">
      <c r="A468" s="50" t="s">
        <v>115</v>
      </c>
      <c r="B468" s="51"/>
      <c r="C468" s="52" t="s">
        <v>36</v>
      </c>
      <c r="D468" s="117">
        <f>'Proposed Rates'!G339</f>
        <v>1102</v>
      </c>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11.25" customHeight="1" x14ac:dyDescent="0.25">
      <c r="A469" s="50" t="s">
        <v>116</v>
      </c>
      <c r="B469" s="51"/>
      <c r="C469" s="52" t="s">
        <v>36</v>
      </c>
      <c r="D469" s="117">
        <f>'Proposed Rates'!G340</f>
        <v>1452</v>
      </c>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1.25" customHeight="1" x14ac:dyDescent="0.25">
      <c r="A470" s="50" t="s">
        <v>117</v>
      </c>
      <c r="B470" s="51"/>
      <c r="C470" s="52" t="s">
        <v>36</v>
      </c>
      <c r="D470" s="117">
        <f>'Proposed Rates'!G341</f>
        <v>5116</v>
      </c>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1.25" customHeight="1" x14ac:dyDescent="0.25">
      <c r="A471" s="50" t="s">
        <v>118</v>
      </c>
      <c r="B471" s="51"/>
      <c r="C471" s="52" t="s">
        <v>36</v>
      </c>
      <c r="D471" s="115">
        <f>'Proposed Rates'!G342</f>
        <v>39.14</v>
      </c>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1.25" customHeight="1" x14ac:dyDescent="0.25">
      <c r="A472" s="50" t="s">
        <v>119</v>
      </c>
      <c r="B472" s="51"/>
      <c r="C472" s="52"/>
      <c r="D472" s="103" t="str">
        <f>'Proposed Rates'!G343</f>
        <v>Per Attached Table</v>
      </c>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1.25" customHeight="1" x14ac:dyDescent="0.25">
      <c r="A473" s="50" t="s">
        <v>120</v>
      </c>
      <c r="B473" s="51"/>
      <c r="C473" s="52" t="s">
        <v>36</v>
      </c>
      <c r="D473" s="117">
        <f>'Proposed Rates'!G344</f>
        <v>168</v>
      </c>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6.5" customHeight="1" x14ac:dyDescent="0.25">
      <c r="A474" s="111"/>
      <c r="B474" s="118"/>
      <c r="C474" s="52"/>
      <c r="D474" s="57"/>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23.25" customHeight="1" x14ac:dyDescent="0.25">
      <c r="A475" s="442" t="str">
        <f>$A$1</f>
        <v>Hydro Ottawa Limited</v>
      </c>
      <c r="B475" s="443"/>
      <c r="C475" s="443"/>
      <c r="D475" s="444"/>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8" customHeight="1" x14ac:dyDescent="0.25">
      <c r="A476" s="445" t="str">
        <f>$A$2</f>
        <v>PROPOSED - TARIFF OF RATES AND CHARGES</v>
      </c>
      <c r="B476" s="443"/>
      <c r="C476" s="443"/>
      <c r="D476" s="444"/>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15.75" customHeight="1" x14ac:dyDescent="0.25">
      <c r="A477" s="446" t="str">
        <f>$A$3</f>
        <v>Effective and Implementation Date January 1, 2027</v>
      </c>
      <c r="B477" s="443"/>
      <c r="C477" s="443"/>
      <c r="D477" s="444"/>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11.25" customHeight="1" x14ac:dyDescent="0.25">
      <c r="A478" s="447" t="str">
        <f>$A$4</f>
        <v>This schedule supersedes and replaces all previously</v>
      </c>
      <c r="B478" s="443"/>
      <c r="C478" s="443"/>
      <c r="D478" s="444"/>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1.25" customHeight="1" x14ac:dyDescent="0.25">
      <c r="A479" s="447" t="str">
        <f>$A$5</f>
        <v>approved schedules of Rates, Charges and Loss Factors</v>
      </c>
      <c r="B479" s="443"/>
      <c r="C479" s="443"/>
      <c r="D479" s="444"/>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1.25" customHeight="1" x14ac:dyDescent="0.25">
      <c r="A480" s="448" t="str">
        <f>$A$6</f>
        <v>EB-2024-0115</v>
      </c>
      <c r="B480" s="443"/>
      <c r="C480" s="443"/>
      <c r="D480" s="444"/>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8" customHeight="1" x14ac:dyDescent="0.25">
      <c r="A481" s="83" t="s">
        <v>121</v>
      </c>
      <c r="B481" s="84"/>
      <c r="C481" s="84"/>
      <c r="D481" s="60"/>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6.75" customHeight="1" x14ac:dyDescent="0.25">
      <c r="A482" s="83"/>
      <c r="B482" s="84"/>
      <c r="C482" s="84"/>
      <c r="D482" s="60"/>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36" customHeight="1" x14ac:dyDescent="0.25">
      <c r="A483" s="450" t="s">
        <v>122</v>
      </c>
      <c r="B483" s="443"/>
      <c r="C483" s="443"/>
      <c r="D483" s="444"/>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6.75" customHeight="1" x14ac:dyDescent="0.25">
      <c r="A484" s="42"/>
      <c r="B484" s="42"/>
      <c r="C484" s="42"/>
      <c r="D484" s="43"/>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48" customHeight="1" x14ac:dyDescent="0.25">
      <c r="A485" s="450" t="s">
        <v>31</v>
      </c>
      <c r="B485" s="443"/>
      <c r="C485" s="443"/>
      <c r="D485" s="444"/>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6.75" customHeight="1" x14ac:dyDescent="0.25">
      <c r="A486" s="42"/>
      <c r="B486" s="42"/>
      <c r="C486" s="42"/>
      <c r="D486" s="43"/>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24" customHeight="1" x14ac:dyDescent="0.25">
      <c r="A487" s="450" t="s">
        <v>74</v>
      </c>
      <c r="B487" s="443"/>
      <c r="C487" s="443"/>
      <c r="D487" s="444"/>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6.75" customHeight="1" x14ac:dyDescent="0.25">
      <c r="A488" s="42"/>
      <c r="B488" s="42"/>
      <c r="C488" s="42"/>
      <c r="D488" s="43"/>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36" customHeight="1" x14ac:dyDescent="0.25">
      <c r="A489" s="450" t="s">
        <v>33</v>
      </c>
      <c r="B489" s="443"/>
      <c r="C489" s="443"/>
      <c r="D489" s="444"/>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6.75" customHeight="1" x14ac:dyDescent="0.25">
      <c r="A490" s="42"/>
      <c r="B490" s="42"/>
      <c r="C490" s="42"/>
      <c r="D490" s="43"/>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24" customHeight="1" x14ac:dyDescent="0.25">
      <c r="A491" s="450" t="s">
        <v>123</v>
      </c>
      <c r="B491" s="443"/>
      <c r="C491" s="443"/>
      <c r="D491" s="444"/>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10.5" customHeight="1" x14ac:dyDescent="0.25">
      <c r="A492" s="42"/>
      <c r="B492" s="51"/>
      <c r="C492" s="51"/>
      <c r="D492" s="51"/>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10.5" customHeight="1" x14ac:dyDescent="0.25">
      <c r="A493" s="50" t="s">
        <v>124</v>
      </c>
      <c r="B493" s="51"/>
      <c r="C493" s="90" t="s">
        <v>36</v>
      </c>
      <c r="D493" s="119">
        <f>'Proposed Rates'!G347</f>
        <v>121.23</v>
      </c>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10.5" customHeight="1" x14ac:dyDescent="0.25">
      <c r="A494" s="50" t="s">
        <v>125</v>
      </c>
      <c r="B494" s="51"/>
      <c r="C494" s="90" t="s">
        <v>36</v>
      </c>
      <c r="D494" s="119">
        <f>'Proposed Rates'!G348</f>
        <v>48.5</v>
      </c>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10.5" customHeight="1" x14ac:dyDescent="0.25">
      <c r="A495" s="50" t="s">
        <v>126</v>
      </c>
      <c r="B495" s="51"/>
      <c r="C495" s="90" t="s">
        <v>127</v>
      </c>
      <c r="D495" s="119">
        <f>'Proposed Rates'!G349</f>
        <v>1.2</v>
      </c>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0.5" customHeight="1" x14ac:dyDescent="0.25">
      <c r="A496" s="50" t="s">
        <v>128</v>
      </c>
      <c r="B496" s="51"/>
      <c r="C496" s="90" t="s">
        <v>127</v>
      </c>
      <c r="D496" s="119">
        <f>'Proposed Rates'!G350</f>
        <v>0.71</v>
      </c>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0.5" customHeight="1" x14ac:dyDescent="0.25">
      <c r="A497" s="50" t="s">
        <v>129</v>
      </c>
      <c r="B497" s="51"/>
      <c r="C497" s="90" t="s">
        <v>127</v>
      </c>
      <c r="D497" s="119">
        <f>'Proposed Rates'!G351</f>
        <v>-0.71</v>
      </c>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0.5" customHeight="1" x14ac:dyDescent="0.25">
      <c r="A498" s="50" t="s">
        <v>130</v>
      </c>
      <c r="B498" s="51"/>
      <c r="C498" s="50"/>
      <c r="D498" s="119"/>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0.5" customHeight="1" x14ac:dyDescent="0.25">
      <c r="A499" s="50" t="s">
        <v>131</v>
      </c>
      <c r="B499" s="51"/>
      <c r="C499" s="90" t="s">
        <v>36</v>
      </c>
      <c r="D499" s="119">
        <f>'Proposed Rates'!G353</f>
        <v>0.61</v>
      </c>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0.5" customHeight="1" x14ac:dyDescent="0.25">
      <c r="A500" s="50" t="s">
        <v>132</v>
      </c>
      <c r="B500" s="51"/>
      <c r="C500" s="90" t="s">
        <v>36</v>
      </c>
      <c r="D500" s="119">
        <f>'Proposed Rates'!G354</f>
        <v>1.2</v>
      </c>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4.5" customHeight="1" x14ac:dyDescent="0.25">
      <c r="A501" s="50"/>
      <c r="B501" s="51"/>
      <c r="C501" s="90"/>
      <c r="D501" s="110"/>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0.5" customHeight="1" x14ac:dyDescent="0.25">
      <c r="A502" s="50" t="s">
        <v>133</v>
      </c>
      <c r="B502" s="51"/>
      <c r="C502" s="93"/>
      <c r="D502" s="110"/>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0.5" customHeight="1" x14ac:dyDescent="0.25">
      <c r="A503" s="50" t="s">
        <v>134</v>
      </c>
      <c r="B503" s="51"/>
      <c r="C503" s="93"/>
      <c r="D503" s="110"/>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10.5" customHeight="1" x14ac:dyDescent="0.25">
      <c r="A504" s="50" t="s">
        <v>135</v>
      </c>
      <c r="B504" s="51"/>
      <c r="C504" s="93"/>
      <c r="D504" s="110"/>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0.5" customHeight="1" x14ac:dyDescent="0.25">
      <c r="A505" s="50" t="s">
        <v>136</v>
      </c>
      <c r="B505" s="51"/>
      <c r="C505" s="90" t="s">
        <v>36</v>
      </c>
      <c r="D505" s="110" t="str">
        <f>'Proposed Rates'!G358</f>
        <v>no charge</v>
      </c>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0.5" customHeight="1" x14ac:dyDescent="0.25">
      <c r="A506" s="50" t="s">
        <v>137</v>
      </c>
      <c r="B506" s="51"/>
      <c r="C506" s="90" t="s">
        <v>36</v>
      </c>
      <c r="D506" s="119">
        <f>'Proposed Rates'!G359</f>
        <v>4.8499999999999996</v>
      </c>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4.5" customHeight="1" x14ac:dyDescent="0.25">
      <c r="A507" s="50"/>
      <c r="B507" s="51"/>
      <c r="C507" s="90"/>
      <c r="D507" s="119"/>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0.5" customHeight="1" x14ac:dyDescent="0.25">
      <c r="A508" s="50" t="s">
        <v>138</v>
      </c>
      <c r="B508" s="51"/>
      <c r="C508" s="93"/>
      <c r="D508" s="119"/>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0.5" customHeight="1" x14ac:dyDescent="0.25">
      <c r="A509" s="50" t="s">
        <v>139</v>
      </c>
      <c r="B509" s="51"/>
      <c r="C509" s="90" t="s">
        <v>36</v>
      </c>
      <c r="D509" s="119">
        <f>'Proposed Rates'!G361</f>
        <v>2.42</v>
      </c>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8.25" customHeight="1" x14ac:dyDescent="0.25">
      <c r="A510" s="61"/>
      <c r="B510" s="61"/>
      <c r="C510" s="90"/>
      <c r="D510" s="91"/>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21.75" customHeight="1" x14ac:dyDescent="0.25">
      <c r="A511" s="442" t="str">
        <f>$A$1</f>
        <v>Hydro Ottawa Limited</v>
      </c>
      <c r="B511" s="443"/>
      <c r="C511" s="443"/>
      <c r="D511" s="444"/>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5.75" customHeight="1" x14ac:dyDescent="0.25">
      <c r="A512" s="445" t="str">
        <f>$A$2</f>
        <v>PROPOSED - TARIFF OF RATES AND CHARGES</v>
      </c>
      <c r="B512" s="443"/>
      <c r="C512" s="443"/>
      <c r="D512" s="444"/>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15.75" customHeight="1" x14ac:dyDescent="0.25">
      <c r="A513" s="446" t="str">
        <f>$A$3</f>
        <v>Effective and Implementation Date January 1, 2027</v>
      </c>
      <c r="B513" s="443"/>
      <c r="C513" s="443"/>
      <c r="D513" s="444"/>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15.75" customHeight="1" x14ac:dyDescent="0.25">
      <c r="A514" s="447" t="str">
        <f>$A$4</f>
        <v>This schedule supersedes and replaces all previously</v>
      </c>
      <c r="B514" s="443"/>
      <c r="C514" s="443"/>
      <c r="D514" s="444"/>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5.75" customHeight="1" x14ac:dyDescent="0.25">
      <c r="A515" s="447" t="str">
        <f>$A$5</f>
        <v>approved schedules of Rates, Charges and Loss Factors</v>
      </c>
      <c r="B515" s="443"/>
      <c r="C515" s="443"/>
      <c r="D515" s="444"/>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5.75" customHeight="1" x14ac:dyDescent="0.25">
      <c r="A516" s="448" t="str">
        <f>$A$6</f>
        <v>EB-2024-0115</v>
      </c>
      <c r="B516" s="443"/>
      <c r="C516" s="443"/>
      <c r="D516" s="444"/>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24.75" customHeight="1" x14ac:dyDescent="0.3">
      <c r="A517" s="94" t="s">
        <v>140</v>
      </c>
      <c r="B517" s="94"/>
      <c r="C517" s="95"/>
      <c r="D517" s="96"/>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6.75" customHeight="1" x14ac:dyDescent="0.3">
      <c r="A518" s="94"/>
      <c r="B518" s="94"/>
      <c r="C518" s="95"/>
      <c r="D518" s="96"/>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23.25" customHeight="1" x14ac:dyDescent="0.25">
      <c r="A519" s="456" t="s">
        <v>141</v>
      </c>
      <c r="B519" s="443"/>
      <c r="C519" s="444"/>
      <c r="D519" s="51"/>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1.25" customHeight="1" x14ac:dyDescent="0.25">
      <c r="A520" s="50" t="s">
        <v>142</v>
      </c>
      <c r="B520" s="51"/>
      <c r="C520" s="51"/>
      <c r="D520" s="103">
        <f>'Proposed Rates'!G312</f>
        <v>1.0331999999999999</v>
      </c>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11.25" customHeight="1" x14ac:dyDescent="0.25">
      <c r="A521" s="50" t="s">
        <v>143</v>
      </c>
      <c r="B521" s="51"/>
      <c r="C521" s="51"/>
      <c r="D521" s="103">
        <f>'Proposed Rates'!G313</f>
        <v>1.0150999999999999</v>
      </c>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11.25" customHeight="1" x14ac:dyDescent="0.25">
      <c r="A522" s="50" t="s">
        <v>144</v>
      </c>
      <c r="B522" s="51"/>
      <c r="C522" s="51"/>
      <c r="D522" s="103">
        <f>'Proposed Rates'!G314</f>
        <v>1.0228999999999999</v>
      </c>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1.25" customHeight="1" x14ac:dyDescent="0.25">
      <c r="A523" s="50" t="s">
        <v>145</v>
      </c>
      <c r="B523" s="51"/>
      <c r="C523" s="51"/>
      <c r="D523" s="103">
        <f>'Proposed Rates'!G315</f>
        <v>1.0048999999999999</v>
      </c>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27.5" customHeight="1" x14ac:dyDescent="0.25">
      <c r="A524" s="41"/>
      <c r="B524" s="41"/>
      <c r="C524" s="41"/>
      <c r="D524" s="97"/>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27.5" customHeight="1" x14ac:dyDescent="0.25">
      <c r="A525" s="41"/>
      <c r="B525" s="41"/>
      <c r="C525" s="41"/>
      <c r="D525" s="97"/>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27.5" customHeight="1" x14ac:dyDescent="0.25">
      <c r="A526" s="41"/>
      <c r="B526" s="41"/>
      <c r="C526" s="41"/>
      <c r="D526" s="97"/>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27.5" customHeight="1" x14ac:dyDescent="0.25">
      <c r="A527" s="41"/>
      <c r="B527" s="41"/>
      <c r="C527" s="41"/>
      <c r="D527" s="97"/>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27.5" customHeight="1" x14ac:dyDescent="0.25">
      <c r="A528" s="41"/>
      <c r="B528" s="41"/>
      <c r="C528" s="41"/>
      <c r="D528" s="97"/>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27.5" customHeight="1" x14ac:dyDescent="0.25">
      <c r="A529" s="41"/>
      <c r="B529" s="41"/>
      <c r="C529" s="41"/>
      <c r="D529" s="97"/>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27.5" customHeight="1" x14ac:dyDescent="0.25">
      <c r="A530" s="41"/>
      <c r="B530" s="41"/>
      <c r="C530" s="41"/>
      <c r="D530" s="97"/>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27.5" customHeight="1" x14ac:dyDescent="0.25">
      <c r="A531" s="41"/>
      <c r="B531" s="41"/>
      <c r="C531" s="41"/>
      <c r="D531" s="97"/>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27.5" customHeight="1" x14ac:dyDescent="0.25">
      <c r="A532" s="41"/>
      <c r="B532" s="41"/>
      <c r="C532" s="41"/>
      <c r="D532" s="97"/>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27.5" customHeight="1" x14ac:dyDescent="0.25">
      <c r="A533" s="41"/>
      <c r="B533" s="41"/>
      <c r="C533" s="41"/>
      <c r="D533" s="97"/>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27.5" customHeight="1" x14ac:dyDescent="0.25">
      <c r="A534" s="41"/>
      <c r="B534" s="41"/>
      <c r="C534" s="41"/>
      <c r="D534" s="97"/>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27.5" customHeight="1" x14ac:dyDescent="0.25">
      <c r="A535" s="41"/>
      <c r="B535" s="41"/>
      <c r="C535" s="41"/>
      <c r="D535" s="97"/>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27.5" customHeight="1" x14ac:dyDescent="0.25">
      <c r="A536" s="41"/>
      <c r="B536" s="41"/>
      <c r="C536" s="41"/>
      <c r="D536" s="97"/>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27.5" customHeight="1" x14ac:dyDescent="0.25">
      <c r="A537" s="41"/>
      <c r="B537" s="41"/>
      <c r="C537" s="41"/>
      <c r="D537" s="97"/>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27.5" customHeight="1" x14ac:dyDescent="0.25">
      <c r="A538" s="41"/>
      <c r="B538" s="41"/>
      <c r="C538" s="41"/>
      <c r="D538" s="97"/>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27.5" customHeight="1" x14ac:dyDescent="0.25">
      <c r="A539" s="41"/>
      <c r="B539" s="41"/>
      <c r="C539" s="41"/>
      <c r="D539" s="97"/>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27.5" customHeight="1" x14ac:dyDescent="0.25">
      <c r="A540" s="41"/>
      <c r="B540" s="41"/>
      <c r="C540" s="41"/>
      <c r="D540" s="97"/>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27.5" customHeight="1" x14ac:dyDescent="0.25">
      <c r="A541" s="41"/>
      <c r="B541" s="41"/>
      <c r="C541" s="41"/>
      <c r="D541" s="97"/>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27.5" customHeight="1" x14ac:dyDescent="0.25">
      <c r="A542" s="41"/>
      <c r="B542" s="41"/>
      <c r="C542" s="41"/>
      <c r="D542" s="97"/>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27.5" customHeight="1" x14ac:dyDescent="0.25">
      <c r="A543" s="41"/>
      <c r="B543" s="41"/>
      <c r="C543" s="41"/>
      <c r="D543" s="97"/>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27.5" customHeight="1" x14ac:dyDescent="0.25">
      <c r="A544" s="41"/>
      <c r="B544" s="41"/>
      <c r="C544" s="41"/>
      <c r="D544" s="97"/>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27.5" customHeight="1" x14ac:dyDescent="0.25">
      <c r="A545" s="41"/>
      <c r="B545" s="41"/>
      <c r="C545" s="41"/>
      <c r="D545" s="97"/>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27.5" customHeight="1" x14ac:dyDescent="0.25">
      <c r="A546" s="41"/>
      <c r="B546" s="41"/>
      <c r="C546" s="41"/>
      <c r="D546" s="97"/>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27.5" customHeight="1" x14ac:dyDescent="0.25">
      <c r="A547" s="41"/>
      <c r="B547" s="41"/>
      <c r="C547" s="41"/>
      <c r="D547" s="97"/>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27.5" customHeight="1" x14ac:dyDescent="0.25">
      <c r="A548" s="41"/>
      <c r="B548" s="41"/>
      <c r="C548" s="41"/>
      <c r="D548" s="97"/>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27.5" customHeight="1" x14ac:dyDescent="0.25">
      <c r="A549" s="41"/>
      <c r="B549" s="41"/>
      <c r="C549" s="41"/>
      <c r="D549" s="97"/>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27.5" customHeight="1" x14ac:dyDescent="0.25">
      <c r="A550" s="41"/>
      <c r="B550" s="41"/>
      <c r="C550" s="41"/>
      <c r="D550" s="97"/>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27.5" customHeight="1" x14ac:dyDescent="0.25">
      <c r="A551" s="41"/>
      <c r="B551" s="41"/>
      <c r="C551" s="41"/>
      <c r="D551" s="97"/>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27.5" customHeight="1" x14ac:dyDescent="0.25">
      <c r="A552" s="41"/>
      <c r="B552" s="41"/>
      <c r="C552" s="41"/>
      <c r="D552" s="97"/>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27.5" customHeight="1" x14ac:dyDescent="0.25">
      <c r="A553" s="41"/>
      <c r="B553" s="41"/>
      <c r="C553" s="41"/>
      <c r="D553" s="97"/>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27.5" customHeight="1" x14ac:dyDescent="0.25">
      <c r="A554" s="41"/>
      <c r="B554" s="41"/>
      <c r="C554" s="41"/>
      <c r="D554" s="97"/>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27.5" customHeight="1" x14ac:dyDescent="0.25">
      <c r="A555" s="41"/>
      <c r="B555" s="41"/>
      <c r="C555" s="41"/>
      <c r="D555" s="97"/>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27.5" customHeight="1" x14ac:dyDescent="0.25">
      <c r="A556" s="41"/>
      <c r="B556" s="41"/>
      <c r="C556" s="41"/>
      <c r="D556" s="97"/>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27.5" customHeight="1" x14ac:dyDescent="0.25">
      <c r="A557" s="41"/>
      <c r="B557" s="41"/>
      <c r="C557" s="41"/>
      <c r="D557" s="97"/>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27.5" customHeight="1" x14ac:dyDescent="0.25">
      <c r="A558" s="41"/>
      <c r="B558" s="41"/>
      <c r="C558" s="41"/>
      <c r="D558" s="97"/>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27.5" customHeight="1" x14ac:dyDescent="0.25">
      <c r="A559" s="41"/>
      <c r="B559" s="41"/>
      <c r="C559" s="41"/>
      <c r="D559" s="97"/>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27.5" customHeight="1" x14ac:dyDescent="0.25">
      <c r="A560" s="41"/>
      <c r="B560" s="41"/>
      <c r="C560" s="41"/>
      <c r="D560" s="97"/>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27.5" customHeight="1" x14ac:dyDescent="0.25">
      <c r="A561" s="41"/>
      <c r="B561" s="41"/>
      <c r="C561" s="41"/>
      <c r="D561" s="97"/>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27.5" customHeight="1" x14ac:dyDescent="0.25">
      <c r="A562" s="41"/>
      <c r="B562" s="41"/>
      <c r="C562" s="41"/>
      <c r="D562" s="97"/>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27.5" customHeight="1" x14ac:dyDescent="0.25">
      <c r="A563" s="41"/>
      <c r="B563" s="41"/>
      <c r="C563" s="41"/>
      <c r="D563" s="97"/>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27.5" customHeight="1" x14ac:dyDescent="0.25">
      <c r="A564" s="41"/>
      <c r="B564" s="41"/>
      <c r="C564" s="41"/>
      <c r="D564" s="97"/>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27.5" customHeight="1" x14ac:dyDescent="0.25">
      <c r="A565" s="41"/>
      <c r="B565" s="41"/>
      <c r="C565" s="41"/>
      <c r="D565" s="97"/>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27.5" customHeight="1" x14ac:dyDescent="0.25">
      <c r="A566" s="41"/>
      <c r="B566" s="41"/>
      <c r="C566" s="41"/>
      <c r="D566" s="97"/>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27.5" customHeight="1" x14ac:dyDescent="0.25">
      <c r="A567" s="41"/>
      <c r="B567" s="41"/>
      <c r="C567" s="41"/>
      <c r="D567" s="97"/>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27.5" customHeight="1" x14ac:dyDescent="0.25">
      <c r="A568" s="41"/>
      <c r="B568" s="41"/>
      <c r="C568" s="41"/>
      <c r="D568" s="97"/>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27.5" customHeight="1" x14ac:dyDescent="0.25">
      <c r="A569" s="41"/>
      <c r="B569" s="41"/>
      <c r="C569" s="41"/>
      <c r="D569" s="97"/>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27.5" customHeight="1" x14ac:dyDescent="0.25">
      <c r="A570" s="41"/>
      <c r="B570" s="41"/>
      <c r="C570" s="41"/>
      <c r="D570" s="97"/>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27.5" customHeight="1" x14ac:dyDescent="0.25">
      <c r="A571" s="41"/>
      <c r="B571" s="41"/>
      <c r="C571" s="41"/>
      <c r="D571" s="97"/>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27.5" customHeight="1" x14ac:dyDescent="0.25">
      <c r="A572" s="41"/>
      <c r="B572" s="41"/>
      <c r="C572" s="41"/>
      <c r="D572" s="97"/>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27.5" customHeight="1" x14ac:dyDescent="0.25">
      <c r="A573" s="41"/>
      <c r="B573" s="41"/>
      <c r="C573" s="41"/>
      <c r="D573" s="97"/>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27.5" customHeight="1" x14ac:dyDescent="0.25">
      <c r="A574" s="41"/>
      <c r="B574" s="41"/>
      <c r="C574" s="41"/>
      <c r="D574" s="97"/>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27.5" customHeight="1" x14ac:dyDescent="0.25">
      <c r="A575" s="41"/>
      <c r="B575" s="41"/>
      <c r="C575" s="41"/>
      <c r="D575" s="97"/>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27.5" customHeight="1" x14ac:dyDescent="0.25">
      <c r="A576" s="41"/>
      <c r="B576" s="41"/>
      <c r="C576" s="41"/>
      <c r="D576" s="97"/>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27.5" customHeight="1" x14ac:dyDescent="0.25">
      <c r="A577" s="41"/>
      <c r="B577" s="41"/>
      <c r="C577" s="41"/>
      <c r="D577" s="97"/>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27.5" customHeight="1" x14ac:dyDescent="0.25">
      <c r="A578" s="41"/>
      <c r="B578" s="41"/>
      <c r="C578" s="41"/>
      <c r="D578" s="97"/>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27.5" customHeight="1" x14ac:dyDescent="0.25">
      <c r="A579" s="41"/>
      <c r="B579" s="41"/>
      <c r="C579" s="41"/>
      <c r="D579" s="97"/>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27.5" customHeight="1" x14ac:dyDescent="0.25">
      <c r="A580" s="41"/>
      <c r="B580" s="41"/>
      <c r="C580" s="41"/>
      <c r="D580" s="97"/>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27.5" customHeight="1" x14ac:dyDescent="0.25">
      <c r="A581" s="41"/>
      <c r="B581" s="41"/>
      <c r="C581" s="41"/>
      <c r="D581" s="97"/>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27.5" customHeight="1" x14ac:dyDescent="0.25">
      <c r="A582" s="41"/>
      <c r="B582" s="41"/>
      <c r="C582" s="41"/>
      <c r="D582" s="97"/>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27.5" customHeight="1" x14ac:dyDescent="0.25">
      <c r="A583" s="41"/>
      <c r="B583" s="41"/>
      <c r="C583" s="41"/>
      <c r="D583" s="97"/>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27.5" customHeight="1" x14ac:dyDescent="0.25">
      <c r="A584" s="41"/>
      <c r="B584" s="41"/>
      <c r="C584" s="41"/>
      <c r="D584" s="97"/>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27.5" customHeight="1" x14ac:dyDescent="0.25">
      <c r="A585" s="41"/>
      <c r="B585" s="41"/>
      <c r="C585" s="41"/>
      <c r="D585" s="97"/>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27.5" customHeight="1" x14ac:dyDescent="0.25">
      <c r="A586" s="41"/>
      <c r="B586" s="41"/>
      <c r="C586" s="41"/>
      <c r="D586" s="97"/>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27.5" customHeight="1" x14ac:dyDescent="0.25">
      <c r="A587" s="41"/>
      <c r="B587" s="41"/>
      <c r="C587" s="41"/>
      <c r="D587" s="97"/>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27.5" customHeight="1" x14ac:dyDescent="0.25">
      <c r="A588" s="41"/>
      <c r="B588" s="41"/>
      <c r="C588" s="41"/>
      <c r="D588" s="97"/>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27.5" customHeight="1" x14ac:dyDescent="0.25">
      <c r="A589" s="41"/>
      <c r="B589" s="41"/>
      <c r="C589" s="41"/>
      <c r="D589" s="97"/>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27.5" customHeight="1" x14ac:dyDescent="0.25">
      <c r="A590" s="41"/>
      <c r="B590" s="41"/>
      <c r="C590" s="41"/>
      <c r="D590" s="97"/>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27.5" customHeight="1" x14ac:dyDescent="0.25">
      <c r="A591" s="41"/>
      <c r="B591" s="41"/>
      <c r="C591" s="41"/>
      <c r="D591" s="97"/>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27.5" customHeight="1" x14ac:dyDescent="0.25">
      <c r="A592" s="41"/>
      <c r="B592" s="41"/>
      <c r="C592" s="41"/>
      <c r="D592" s="97"/>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27.5" customHeight="1" x14ac:dyDescent="0.25">
      <c r="A593" s="41"/>
      <c r="B593" s="41"/>
      <c r="C593" s="41"/>
      <c r="D593" s="97"/>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27.5" customHeight="1" x14ac:dyDescent="0.25">
      <c r="A594" s="41"/>
      <c r="B594" s="41"/>
      <c r="C594" s="41"/>
      <c r="D594" s="97"/>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27.5" customHeight="1" x14ac:dyDescent="0.25">
      <c r="A595" s="41"/>
      <c r="B595" s="41"/>
      <c r="C595" s="41"/>
      <c r="D595" s="97"/>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27.5" customHeight="1" x14ac:dyDescent="0.25">
      <c r="A596" s="41"/>
      <c r="B596" s="41"/>
      <c r="C596" s="41"/>
      <c r="D596" s="97"/>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27.5" customHeight="1" x14ac:dyDescent="0.25">
      <c r="A597" s="41"/>
      <c r="B597" s="41"/>
      <c r="C597" s="41"/>
      <c r="D597" s="97"/>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27.5" customHeight="1" x14ac:dyDescent="0.25">
      <c r="A598" s="41"/>
      <c r="B598" s="41"/>
      <c r="C598" s="41"/>
      <c r="D598" s="97"/>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27.5" customHeight="1" x14ac:dyDescent="0.25">
      <c r="A599" s="41"/>
      <c r="B599" s="41"/>
      <c r="C599" s="41"/>
      <c r="D599" s="97"/>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27.5" customHeight="1" x14ac:dyDescent="0.25">
      <c r="A600" s="41"/>
      <c r="B600" s="41"/>
      <c r="C600" s="41"/>
      <c r="D600" s="97"/>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27.5" customHeight="1" x14ac:dyDescent="0.25">
      <c r="A601" s="41"/>
      <c r="B601" s="41"/>
      <c r="C601" s="41"/>
      <c r="D601" s="97"/>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27.5" customHeight="1" x14ac:dyDescent="0.25">
      <c r="A602" s="41"/>
      <c r="B602" s="41"/>
      <c r="C602" s="41"/>
      <c r="D602" s="97"/>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27.5" customHeight="1" x14ac:dyDescent="0.25">
      <c r="A603" s="41"/>
      <c r="B603" s="41"/>
      <c r="C603" s="41"/>
      <c r="D603" s="97"/>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27.5" customHeight="1" x14ac:dyDescent="0.25">
      <c r="A604" s="41"/>
      <c r="B604" s="41"/>
      <c r="C604" s="41"/>
      <c r="D604" s="97"/>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27.5" customHeight="1" x14ac:dyDescent="0.25">
      <c r="A605" s="41"/>
      <c r="B605" s="41"/>
      <c r="C605" s="41"/>
      <c r="D605" s="97"/>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27.5" customHeight="1" x14ac:dyDescent="0.25">
      <c r="A606" s="41"/>
      <c r="B606" s="41"/>
      <c r="C606" s="41"/>
      <c r="D606" s="97"/>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27.5" customHeight="1" x14ac:dyDescent="0.25">
      <c r="A607" s="41"/>
      <c r="B607" s="41"/>
      <c r="C607" s="41"/>
      <c r="D607" s="97"/>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27.5" customHeight="1" x14ac:dyDescent="0.25">
      <c r="A608" s="41"/>
      <c r="B608" s="41"/>
      <c r="C608" s="41"/>
      <c r="D608" s="97"/>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27.5" customHeight="1" x14ac:dyDescent="0.25">
      <c r="A609" s="41"/>
      <c r="B609" s="41"/>
      <c r="C609" s="41"/>
      <c r="D609" s="97"/>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27.5" customHeight="1" x14ac:dyDescent="0.25">
      <c r="A610" s="41"/>
      <c r="B610" s="41"/>
      <c r="C610" s="41"/>
      <c r="D610" s="97"/>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27.5" customHeight="1" x14ac:dyDescent="0.25">
      <c r="A611" s="41"/>
      <c r="B611" s="41"/>
      <c r="C611" s="41"/>
      <c r="D611" s="97"/>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27.5" customHeight="1" x14ac:dyDescent="0.25">
      <c r="A612" s="41"/>
      <c r="B612" s="41"/>
      <c r="C612" s="41"/>
      <c r="D612" s="97"/>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27.5" customHeight="1" x14ac:dyDescent="0.25">
      <c r="A613" s="41"/>
      <c r="B613" s="41"/>
      <c r="C613" s="41"/>
      <c r="D613" s="97"/>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27.5" customHeight="1" x14ac:dyDescent="0.25">
      <c r="A614" s="41"/>
      <c r="B614" s="41"/>
      <c r="C614" s="41"/>
      <c r="D614" s="97"/>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27.5" customHeight="1" x14ac:dyDescent="0.25">
      <c r="A615" s="41"/>
      <c r="B615" s="41"/>
      <c r="C615" s="41"/>
      <c r="D615" s="97"/>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27.5" customHeight="1" x14ac:dyDescent="0.25">
      <c r="A616" s="41"/>
      <c r="B616" s="41"/>
      <c r="C616" s="41"/>
      <c r="D616" s="97"/>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27.5" customHeight="1" x14ac:dyDescent="0.25">
      <c r="A617" s="41"/>
      <c r="B617" s="41"/>
      <c r="C617" s="41"/>
      <c r="D617" s="97"/>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27.5" customHeight="1" x14ac:dyDescent="0.25">
      <c r="A618" s="41"/>
      <c r="B618" s="41"/>
      <c r="C618" s="41"/>
      <c r="D618" s="97"/>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27.5" customHeight="1" x14ac:dyDescent="0.25">
      <c r="A619" s="41"/>
      <c r="B619" s="41"/>
      <c r="C619" s="41"/>
      <c r="D619" s="97"/>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27.5" customHeight="1" x14ac:dyDescent="0.25">
      <c r="A620" s="41"/>
      <c r="B620" s="41"/>
      <c r="C620" s="41"/>
      <c r="D620" s="97"/>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27.5" customHeight="1" x14ac:dyDescent="0.25">
      <c r="A621" s="41"/>
      <c r="B621" s="41"/>
      <c r="C621" s="41"/>
      <c r="D621" s="97"/>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27.5" customHeight="1" x14ac:dyDescent="0.25">
      <c r="A622" s="41"/>
      <c r="B622" s="41"/>
      <c r="C622" s="41"/>
      <c r="D622" s="97"/>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27.5" customHeight="1" x14ac:dyDescent="0.25">
      <c r="A623" s="41"/>
      <c r="B623" s="41"/>
      <c r="C623" s="41"/>
      <c r="D623" s="97"/>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27.5" customHeight="1" x14ac:dyDescent="0.25">
      <c r="A624" s="41"/>
      <c r="B624" s="41"/>
      <c r="C624" s="41"/>
      <c r="D624" s="97"/>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27.5" customHeight="1" x14ac:dyDescent="0.25">
      <c r="A625" s="41"/>
      <c r="B625" s="41"/>
      <c r="C625" s="41"/>
      <c r="D625" s="97"/>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27.5" customHeight="1" x14ac:dyDescent="0.25">
      <c r="A626" s="41"/>
      <c r="B626" s="41"/>
      <c r="C626" s="41"/>
      <c r="D626" s="97"/>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27.5" customHeight="1" x14ac:dyDescent="0.25">
      <c r="A627" s="41"/>
      <c r="B627" s="41"/>
      <c r="C627" s="41"/>
      <c r="D627" s="97"/>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27.5" customHeight="1" x14ac:dyDescent="0.25">
      <c r="A628" s="41"/>
      <c r="B628" s="41"/>
      <c r="C628" s="41"/>
      <c r="D628" s="97"/>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27.5" customHeight="1" x14ac:dyDescent="0.25">
      <c r="A629" s="41"/>
      <c r="B629" s="41"/>
      <c r="C629" s="41"/>
      <c r="D629" s="97"/>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27.5" customHeight="1" x14ac:dyDescent="0.25">
      <c r="A630" s="41"/>
      <c r="B630" s="41"/>
      <c r="C630" s="41"/>
      <c r="D630" s="97"/>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27.5" customHeight="1" x14ac:dyDescent="0.25">
      <c r="A631" s="41"/>
      <c r="B631" s="41"/>
      <c r="C631" s="41"/>
      <c r="D631" s="97"/>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27.5" customHeight="1" x14ac:dyDescent="0.25">
      <c r="A632" s="41"/>
      <c r="B632" s="41"/>
      <c r="C632" s="41"/>
      <c r="D632" s="97"/>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27.5" customHeight="1" x14ac:dyDescent="0.25">
      <c r="A633" s="41"/>
      <c r="B633" s="41"/>
      <c r="C633" s="41"/>
      <c r="D633" s="97"/>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27.5" customHeight="1" x14ac:dyDescent="0.25">
      <c r="A634" s="41"/>
      <c r="B634" s="41"/>
      <c r="C634" s="41"/>
      <c r="D634" s="97"/>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27.5" customHeight="1" x14ac:dyDescent="0.25">
      <c r="A635" s="41"/>
      <c r="B635" s="41"/>
      <c r="C635" s="41"/>
      <c r="D635" s="97"/>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27.5" customHeight="1" x14ac:dyDescent="0.25">
      <c r="A636" s="41"/>
      <c r="B636" s="41"/>
      <c r="C636" s="41"/>
      <c r="D636" s="97"/>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27.5" customHeight="1" x14ac:dyDescent="0.25">
      <c r="A637" s="41"/>
      <c r="B637" s="41"/>
      <c r="C637" s="41"/>
      <c r="D637" s="97"/>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27.5" customHeight="1" x14ac:dyDescent="0.25">
      <c r="A638" s="41"/>
      <c r="B638" s="41"/>
      <c r="C638" s="41"/>
      <c r="D638" s="97"/>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27.5" customHeight="1" x14ac:dyDescent="0.25">
      <c r="A639" s="41"/>
      <c r="B639" s="41"/>
      <c r="C639" s="41"/>
      <c r="D639" s="97"/>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27.5" customHeight="1" x14ac:dyDescent="0.25">
      <c r="A640" s="41"/>
      <c r="B640" s="41"/>
      <c r="C640" s="41"/>
      <c r="D640" s="97"/>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27.5" customHeight="1" x14ac:dyDescent="0.25">
      <c r="A641" s="41"/>
      <c r="B641" s="41"/>
      <c r="C641" s="41"/>
      <c r="D641" s="97"/>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27.5" customHeight="1" x14ac:dyDescent="0.25">
      <c r="A642" s="41"/>
      <c r="B642" s="41"/>
      <c r="C642" s="41"/>
      <c r="D642" s="97"/>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27.5" customHeight="1" x14ac:dyDescent="0.25">
      <c r="A643" s="41"/>
      <c r="B643" s="41"/>
      <c r="C643" s="41"/>
      <c r="D643" s="97"/>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27.5" customHeight="1" x14ac:dyDescent="0.25">
      <c r="A644" s="41"/>
      <c r="B644" s="41"/>
      <c r="C644" s="41"/>
      <c r="D644" s="97"/>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27.5" customHeight="1" x14ac:dyDescent="0.25">
      <c r="A645" s="41"/>
      <c r="B645" s="41"/>
      <c r="C645" s="41"/>
      <c r="D645" s="97"/>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27.5" customHeight="1" x14ac:dyDescent="0.25">
      <c r="A646" s="41"/>
      <c r="B646" s="41"/>
      <c r="C646" s="41"/>
      <c r="D646" s="97"/>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27.5" customHeight="1" x14ac:dyDescent="0.25">
      <c r="A647" s="41"/>
      <c r="B647" s="41"/>
      <c r="C647" s="41"/>
      <c r="D647" s="97"/>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27.5" customHeight="1" x14ac:dyDescent="0.25">
      <c r="A648" s="41"/>
      <c r="B648" s="41"/>
      <c r="C648" s="41"/>
      <c r="D648" s="97"/>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27.5" customHeight="1" x14ac:dyDescent="0.25">
      <c r="A649" s="41"/>
      <c r="B649" s="41"/>
      <c r="C649" s="41"/>
      <c r="D649" s="97"/>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5.75" customHeight="1" x14ac:dyDescent="0.25">
      <c r="A650" s="41"/>
      <c r="B650" s="41"/>
      <c r="C650" s="41"/>
      <c r="D650" s="97"/>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5.75" customHeight="1" x14ac:dyDescent="0.25">
      <c r="A651" s="41"/>
      <c r="B651" s="41"/>
      <c r="C651" s="41"/>
      <c r="D651" s="97"/>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5.75" customHeight="1" x14ac:dyDescent="0.25">
      <c r="A652" s="41"/>
      <c r="B652" s="41"/>
      <c r="C652" s="41"/>
      <c r="D652" s="97"/>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5.75" customHeight="1" x14ac:dyDescent="0.25">
      <c r="A653" s="41"/>
      <c r="B653" s="41"/>
      <c r="C653" s="41"/>
      <c r="D653" s="97"/>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5.75" customHeight="1" x14ac:dyDescent="0.25">
      <c r="A654" s="41"/>
      <c r="B654" s="41"/>
      <c r="C654" s="41"/>
      <c r="D654" s="97"/>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5.75" customHeight="1" x14ac:dyDescent="0.25">
      <c r="A655" s="41"/>
      <c r="B655" s="41"/>
      <c r="C655" s="41"/>
      <c r="D655" s="97"/>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5.75" customHeight="1" x14ac:dyDescent="0.25">
      <c r="A656" s="41"/>
      <c r="B656" s="41"/>
      <c r="C656" s="41"/>
      <c r="D656" s="97"/>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5.75" customHeight="1" x14ac:dyDescent="0.25">
      <c r="A657" s="41"/>
      <c r="B657" s="41"/>
      <c r="C657" s="41"/>
      <c r="D657" s="97"/>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5.75" customHeight="1" x14ac:dyDescent="0.25">
      <c r="A658" s="41"/>
      <c r="B658" s="41"/>
      <c r="C658" s="41"/>
      <c r="D658" s="97"/>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5.75" customHeight="1" x14ac:dyDescent="0.25">
      <c r="A659" s="41"/>
      <c r="B659" s="41"/>
      <c r="C659" s="41"/>
      <c r="D659" s="97"/>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5.75" customHeight="1" x14ac:dyDescent="0.25">
      <c r="A660" s="41"/>
      <c r="B660" s="41"/>
      <c r="C660" s="41"/>
      <c r="D660" s="97"/>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5.75" customHeight="1" x14ac:dyDescent="0.25">
      <c r="A661" s="41"/>
      <c r="B661" s="41"/>
      <c r="C661" s="41"/>
      <c r="D661" s="97"/>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5.75" customHeight="1" x14ac:dyDescent="0.25">
      <c r="A662" s="41"/>
      <c r="B662" s="41"/>
      <c r="C662" s="41"/>
      <c r="D662" s="97"/>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5.75" customHeight="1" x14ac:dyDescent="0.25">
      <c r="A663" s="41"/>
      <c r="B663" s="41"/>
      <c r="C663" s="41"/>
      <c r="D663" s="97"/>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5.75" customHeight="1" x14ac:dyDescent="0.25">
      <c r="A664" s="41"/>
      <c r="B664" s="41"/>
      <c r="C664" s="41"/>
      <c r="D664" s="97"/>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5.75" customHeight="1" x14ac:dyDescent="0.25">
      <c r="A665" s="41"/>
      <c r="B665" s="41"/>
      <c r="C665" s="41"/>
      <c r="D665" s="97"/>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5.75" customHeight="1" x14ac:dyDescent="0.25">
      <c r="A666" s="41"/>
      <c r="B666" s="41"/>
      <c r="C666" s="41"/>
      <c r="D666" s="97"/>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5.75" customHeight="1" x14ac:dyDescent="0.25">
      <c r="A667" s="41"/>
      <c r="B667" s="41"/>
      <c r="C667" s="41"/>
      <c r="D667" s="97"/>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5.75" customHeight="1" x14ac:dyDescent="0.25">
      <c r="A668" s="41"/>
      <c r="B668" s="41"/>
      <c r="C668" s="41"/>
      <c r="D668" s="97"/>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5.75" customHeight="1" x14ac:dyDescent="0.25">
      <c r="A669" s="41"/>
      <c r="B669" s="41"/>
      <c r="C669" s="41"/>
      <c r="D669" s="97"/>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5.75" customHeight="1" x14ac:dyDescent="0.25">
      <c r="A670" s="41"/>
      <c r="B670" s="41"/>
      <c r="C670" s="41"/>
      <c r="D670" s="97"/>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5.75" customHeight="1" x14ac:dyDescent="0.25">
      <c r="A671" s="41"/>
      <c r="B671" s="41"/>
      <c r="C671" s="41"/>
      <c r="D671" s="97"/>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5.75" customHeight="1" x14ac:dyDescent="0.25">
      <c r="A672" s="41"/>
      <c r="B672" s="41"/>
      <c r="C672" s="41"/>
      <c r="D672" s="97"/>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5.75" customHeight="1" x14ac:dyDescent="0.25">
      <c r="A673" s="41"/>
      <c r="B673" s="41"/>
      <c r="C673" s="41"/>
      <c r="D673" s="97"/>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5.75" customHeight="1" x14ac:dyDescent="0.25">
      <c r="A674" s="41"/>
      <c r="B674" s="41"/>
      <c r="C674" s="41"/>
      <c r="D674" s="97"/>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5.75" customHeight="1" x14ac:dyDescent="0.25">
      <c r="A675" s="41"/>
      <c r="B675" s="41"/>
      <c r="C675" s="41"/>
      <c r="D675" s="97"/>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5.75" customHeight="1" x14ac:dyDescent="0.25">
      <c r="A676" s="41"/>
      <c r="B676" s="41"/>
      <c r="C676" s="41"/>
      <c r="D676" s="97"/>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5.75" customHeight="1" x14ac:dyDescent="0.25">
      <c r="A677" s="41"/>
      <c r="B677" s="41"/>
      <c r="C677" s="41"/>
      <c r="D677" s="97"/>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5.75" customHeight="1" x14ac:dyDescent="0.25">
      <c r="A678" s="41"/>
      <c r="B678" s="41"/>
      <c r="C678" s="41"/>
      <c r="D678" s="97"/>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5.75" customHeight="1" x14ac:dyDescent="0.25">
      <c r="A679" s="41"/>
      <c r="B679" s="41"/>
      <c r="C679" s="41"/>
      <c r="D679" s="97"/>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5.75" customHeight="1" x14ac:dyDescent="0.25">
      <c r="A680" s="41"/>
      <c r="B680" s="41"/>
      <c r="C680" s="41"/>
      <c r="D680" s="97"/>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5.75" customHeight="1" x14ac:dyDescent="0.25">
      <c r="A681" s="41"/>
      <c r="B681" s="41"/>
      <c r="C681" s="41"/>
      <c r="D681" s="97"/>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5.75" customHeight="1" x14ac:dyDescent="0.25">
      <c r="A682" s="41"/>
      <c r="B682" s="41"/>
      <c r="C682" s="41"/>
      <c r="D682" s="97"/>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5.75" customHeight="1" x14ac:dyDescent="0.25">
      <c r="A683" s="41"/>
      <c r="B683" s="41"/>
      <c r="C683" s="41"/>
      <c r="D683" s="97"/>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5.75" customHeight="1" x14ac:dyDescent="0.25">
      <c r="A684" s="41"/>
      <c r="B684" s="41"/>
      <c r="C684" s="41"/>
      <c r="D684" s="97"/>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5.75" customHeight="1" x14ac:dyDescent="0.25">
      <c r="A685" s="41"/>
      <c r="B685" s="41"/>
      <c r="C685" s="41"/>
      <c r="D685" s="97"/>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5.75" customHeight="1" x14ac:dyDescent="0.25">
      <c r="A686" s="41"/>
      <c r="B686" s="41"/>
      <c r="C686" s="41"/>
      <c r="D686" s="97"/>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5.75" customHeight="1" x14ac:dyDescent="0.25">
      <c r="A687" s="41"/>
      <c r="B687" s="41"/>
      <c r="C687" s="41"/>
      <c r="D687" s="97"/>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5.75" customHeight="1" x14ac:dyDescent="0.25">
      <c r="A688" s="41"/>
      <c r="B688" s="41"/>
      <c r="C688" s="41"/>
      <c r="D688" s="97"/>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5.75" customHeight="1" x14ac:dyDescent="0.25">
      <c r="A689" s="41"/>
      <c r="B689" s="41"/>
      <c r="C689" s="41"/>
      <c r="D689" s="97"/>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5.75" customHeight="1" x14ac:dyDescent="0.25">
      <c r="A690" s="41"/>
      <c r="B690" s="41"/>
      <c r="C690" s="41"/>
      <c r="D690" s="97"/>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5.75" customHeight="1" x14ac:dyDescent="0.25">
      <c r="A691" s="41"/>
      <c r="B691" s="41"/>
      <c r="C691" s="41"/>
      <c r="D691" s="97"/>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5.75" customHeight="1" x14ac:dyDescent="0.25">
      <c r="A692" s="41"/>
      <c r="B692" s="41"/>
      <c r="C692" s="41"/>
      <c r="D692" s="97"/>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5.75" customHeight="1" x14ac:dyDescent="0.25">
      <c r="A693" s="41"/>
      <c r="B693" s="41"/>
      <c r="C693" s="41"/>
      <c r="D693" s="97"/>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5.75" customHeight="1" x14ac:dyDescent="0.25">
      <c r="A694" s="41"/>
      <c r="B694" s="41"/>
      <c r="C694" s="41"/>
      <c r="D694" s="97"/>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5.75" customHeight="1" x14ac:dyDescent="0.25">
      <c r="A695" s="41"/>
      <c r="B695" s="41"/>
      <c r="C695" s="41"/>
      <c r="D695" s="97"/>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5.75" customHeight="1" x14ac:dyDescent="0.25">
      <c r="A696" s="41"/>
      <c r="B696" s="41"/>
      <c r="C696" s="41"/>
      <c r="D696" s="97"/>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5.75" customHeight="1" x14ac:dyDescent="0.25">
      <c r="A697" s="41"/>
      <c r="B697" s="41"/>
      <c r="C697" s="41"/>
      <c r="D697" s="97"/>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5.75" customHeight="1" x14ac:dyDescent="0.25">
      <c r="A698" s="41"/>
      <c r="B698" s="41"/>
      <c r="C698" s="41"/>
      <c r="D698" s="97"/>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5.75" customHeight="1" x14ac:dyDescent="0.25">
      <c r="A699" s="41"/>
      <c r="B699" s="41"/>
      <c r="C699" s="41"/>
      <c r="D699" s="97"/>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5.75" customHeight="1" x14ac:dyDescent="0.25">
      <c r="A700" s="41"/>
      <c r="B700" s="41"/>
      <c r="C700" s="41"/>
      <c r="D700" s="97"/>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5.75" customHeight="1" x14ac:dyDescent="0.25">
      <c r="A701" s="41"/>
      <c r="B701" s="41"/>
      <c r="C701" s="41"/>
      <c r="D701" s="97"/>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5.75" customHeight="1" x14ac:dyDescent="0.25">
      <c r="A702" s="41"/>
      <c r="B702" s="41"/>
      <c r="C702" s="41"/>
      <c r="D702" s="97"/>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5.75" customHeight="1" x14ac:dyDescent="0.25">
      <c r="A703" s="41"/>
      <c r="B703" s="41"/>
      <c r="C703" s="41"/>
      <c r="D703" s="97"/>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5.75" customHeight="1" x14ac:dyDescent="0.25">
      <c r="A704" s="41"/>
      <c r="B704" s="41"/>
      <c r="C704" s="41"/>
      <c r="D704" s="97"/>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5.75" customHeight="1" x14ac:dyDescent="0.25">
      <c r="A705" s="41"/>
      <c r="B705" s="41"/>
      <c r="C705" s="41"/>
      <c r="D705" s="97"/>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5.75" customHeight="1" x14ac:dyDescent="0.25">
      <c r="A706" s="41"/>
      <c r="B706" s="41"/>
      <c r="C706" s="41"/>
      <c r="D706" s="97"/>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5.75" customHeight="1" x14ac:dyDescent="0.25">
      <c r="A707" s="41"/>
      <c r="B707" s="41"/>
      <c r="C707" s="41"/>
      <c r="D707" s="97"/>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5.75" customHeight="1" x14ac:dyDescent="0.25">
      <c r="A708" s="41"/>
      <c r="B708" s="41"/>
      <c r="C708" s="41"/>
      <c r="D708" s="97"/>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5.75" customHeight="1" x14ac:dyDescent="0.25">
      <c r="A709" s="41"/>
      <c r="B709" s="41"/>
      <c r="C709" s="41"/>
      <c r="D709" s="97"/>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5.75" customHeight="1" x14ac:dyDescent="0.25">
      <c r="A710" s="41"/>
      <c r="B710" s="41"/>
      <c r="C710" s="41"/>
      <c r="D710" s="97"/>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5.75" customHeight="1" x14ac:dyDescent="0.25">
      <c r="A711" s="41"/>
      <c r="B711" s="41"/>
      <c r="C711" s="41"/>
      <c r="D711" s="97"/>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5.75" customHeight="1" x14ac:dyDescent="0.25">
      <c r="A712" s="41"/>
      <c r="B712" s="41"/>
      <c r="C712" s="41"/>
      <c r="D712" s="97"/>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5.75" customHeight="1" x14ac:dyDescent="0.25">
      <c r="A713" s="41"/>
      <c r="B713" s="41"/>
      <c r="C713" s="41"/>
      <c r="D713" s="97"/>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5.75" customHeight="1" x14ac:dyDescent="0.25">
      <c r="A714" s="41"/>
      <c r="B714" s="41"/>
      <c r="C714" s="41"/>
      <c r="D714" s="97"/>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5.75" customHeight="1" x14ac:dyDescent="0.25">
      <c r="A715" s="41"/>
      <c r="B715" s="41"/>
      <c r="C715" s="41"/>
      <c r="D715" s="97"/>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5.75" customHeight="1" x14ac:dyDescent="0.25">
      <c r="A716" s="41"/>
      <c r="B716" s="41"/>
      <c r="C716" s="41"/>
      <c r="D716" s="97"/>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5.75" customHeight="1" x14ac:dyDescent="0.25">
      <c r="A717" s="41"/>
      <c r="B717" s="41"/>
      <c r="C717" s="41"/>
      <c r="D717" s="97"/>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5.75" customHeight="1" x14ac:dyDescent="0.25">
      <c r="A718" s="41"/>
      <c r="B718" s="41"/>
      <c r="C718" s="41"/>
      <c r="D718" s="97"/>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5.75" customHeight="1" x14ac:dyDescent="0.25">
      <c r="A719" s="41"/>
      <c r="B719" s="41"/>
      <c r="C719" s="41"/>
      <c r="D719" s="97"/>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5.75" customHeight="1" x14ac:dyDescent="0.25">
      <c r="A720" s="41"/>
      <c r="B720" s="41"/>
      <c r="C720" s="41"/>
      <c r="D720" s="97"/>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5.75" customHeight="1" x14ac:dyDescent="0.25">
      <c r="A721" s="41"/>
      <c r="B721" s="41"/>
      <c r="C721" s="41"/>
      <c r="D721" s="97"/>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5.75" customHeight="1" x14ac:dyDescent="0.25">
      <c r="A722" s="41"/>
      <c r="B722" s="41"/>
      <c r="C722" s="41"/>
      <c r="D722" s="97"/>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5.75" customHeight="1" x14ac:dyDescent="0.25">
      <c r="A723" s="41"/>
      <c r="B723" s="41"/>
      <c r="C723" s="41"/>
      <c r="D723" s="97"/>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5.75" customHeight="1" x14ac:dyDescent="0.2"/>
    <row r="725" spans="1:26" ht="15.75" customHeight="1" x14ac:dyDescent="0.2"/>
    <row r="726" spans="1:26" ht="15.75" customHeight="1" x14ac:dyDescent="0.2"/>
    <row r="727" spans="1:26" ht="15.75" customHeight="1" x14ac:dyDescent="0.2"/>
    <row r="728" spans="1:26" ht="15.75" customHeight="1" x14ac:dyDescent="0.2"/>
    <row r="729" spans="1:26" ht="15.75" customHeight="1" x14ac:dyDescent="0.2"/>
    <row r="730" spans="1:26" ht="15.75" customHeight="1" x14ac:dyDescent="0.2"/>
    <row r="731" spans="1:26" ht="15.75" customHeight="1" x14ac:dyDescent="0.2"/>
    <row r="732" spans="1:26" ht="15.75" customHeight="1" x14ac:dyDescent="0.2"/>
    <row r="733" spans="1:26" ht="15.75" customHeight="1" x14ac:dyDescent="0.2"/>
    <row r="734" spans="1:26" ht="15.75" customHeight="1" x14ac:dyDescent="0.2"/>
    <row r="735" spans="1:26" ht="15.75" customHeight="1" x14ac:dyDescent="0.2"/>
    <row r="736" spans="1:2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23">
    <mergeCell ref="A397:D397"/>
    <mergeCell ref="A399:D399"/>
    <mergeCell ref="A401:D401"/>
    <mergeCell ref="A403:D403"/>
    <mergeCell ref="A405:B405"/>
    <mergeCell ref="A407:D407"/>
    <mergeCell ref="A408:D408"/>
    <mergeCell ref="A409:D409"/>
    <mergeCell ref="A95:D95"/>
    <mergeCell ref="A171:D171"/>
    <mergeCell ref="A173:D173"/>
    <mergeCell ref="A175:D175"/>
    <mergeCell ref="A177:D177"/>
    <mergeCell ref="A179:D179"/>
    <mergeCell ref="A180:D180"/>
    <mergeCell ref="A181:D181"/>
    <mergeCell ref="A283:D283"/>
    <mergeCell ref="A169:D169"/>
    <mergeCell ref="A164:D164"/>
    <mergeCell ref="A165:D165"/>
    <mergeCell ref="A166:D166"/>
    <mergeCell ref="A167:D167"/>
    <mergeCell ref="A168:D168"/>
    <mergeCell ref="A123:D123"/>
    <mergeCell ref="A124:D124"/>
    <mergeCell ref="A125:D125"/>
    <mergeCell ref="A271:D271"/>
    <mergeCell ref="A273:D273"/>
    <mergeCell ref="A275:D275"/>
    <mergeCell ref="A277:D277"/>
    <mergeCell ref="A279:D279"/>
    <mergeCell ref="A281:D281"/>
    <mergeCell ref="A81:D81"/>
    <mergeCell ref="A82:D82"/>
    <mergeCell ref="A83:D83"/>
    <mergeCell ref="A84:D84"/>
    <mergeCell ref="A86:D86"/>
    <mergeCell ref="A88:D88"/>
    <mergeCell ref="A90:D90"/>
    <mergeCell ref="A92:D92"/>
    <mergeCell ref="A94:D94"/>
    <mergeCell ref="A50:D50"/>
    <mergeCell ref="A52:D52"/>
    <mergeCell ref="A54:D54"/>
    <mergeCell ref="A56:D56"/>
    <mergeCell ref="A58:D58"/>
    <mergeCell ref="A77:D77"/>
    <mergeCell ref="A78:D78"/>
    <mergeCell ref="A79:D79"/>
    <mergeCell ref="A80:D80"/>
    <mergeCell ref="A1:D1"/>
    <mergeCell ref="A2:D2"/>
    <mergeCell ref="A3:D3"/>
    <mergeCell ref="A4:D4"/>
    <mergeCell ref="A5:D5"/>
    <mergeCell ref="A6:D6"/>
    <mergeCell ref="A7:D7"/>
    <mergeCell ref="A8:D8"/>
    <mergeCell ref="A10:D10"/>
    <mergeCell ref="A12:D12"/>
    <mergeCell ref="A14:D14"/>
    <mergeCell ref="A16:D16"/>
    <mergeCell ref="A18:D18"/>
    <mergeCell ref="A20:D20"/>
    <mergeCell ref="A39:D39"/>
    <mergeCell ref="A40:D40"/>
    <mergeCell ref="A41:D41"/>
    <mergeCell ref="A42:D42"/>
    <mergeCell ref="A43:D43"/>
    <mergeCell ref="A44:D44"/>
    <mergeCell ref="A45:D45"/>
    <mergeCell ref="A46:D46"/>
    <mergeCell ref="A48:D48"/>
    <mergeCell ref="A140:D140"/>
    <mergeCell ref="A142:D142"/>
    <mergeCell ref="A162:D162"/>
    <mergeCell ref="A163:D163"/>
    <mergeCell ref="A126:D126"/>
    <mergeCell ref="A127:D127"/>
    <mergeCell ref="A129:D129"/>
    <mergeCell ref="A131:D131"/>
    <mergeCell ref="A133:D133"/>
    <mergeCell ref="A135:D135"/>
    <mergeCell ref="A137:D137"/>
    <mergeCell ref="A138:D138"/>
    <mergeCell ref="A139:D139"/>
    <mergeCell ref="A96:D96"/>
    <mergeCell ref="A97:D97"/>
    <mergeCell ref="A99:D99"/>
    <mergeCell ref="A120:D120"/>
    <mergeCell ref="A121:D121"/>
    <mergeCell ref="A122:D122"/>
    <mergeCell ref="A312:D312"/>
    <mergeCell ref="A314:D314"/>
    <mergeCell ref="A316:D316"/>
    <mergeCell ref="A318:D318"/>
    <mergeCell ref="A357:D357"/>
    <mergeCell ref="A359:B359"/>
    <mergeCell ref="A443:D443"/>
    <mergeCell ref="A347:D347"/>
    <mergeCell ref="A349:D349"/>
    <mergeCell ref="A351:D351"/>
    <mergeCell ref="A353:D353"/>
    <mergeCell ref="A355:D355"/>
    <mergeCell ref="A384:D384"/>
    <mergeCell ref="A385:D385"/>
    <mergeCell ref="A386:D386"/>
    <mergeCell ref="A387:D387"/>
    <mergeCell ref="A388:D388"/>
    <mergeCell ref="A389:D389"/>
    <mergeCell ref="A390:D390"/>
    <mergeCell ref="A391:D391"/>
    <mergeCell ref="A393:D393"/>
    <mergeCell ref="A410:D410"/>
    <mergeCell ref="A411:D411"/>
    <mergeCell ref="A412:D412"/>
    <mergeCell ref="A301:D301"/>
    <mergeCell ref="A302:D302"/>
    <mergeCell ref="A303:D303"/>
    <mergeCell ref="A304:D304"/>
    <mergeCell ref="A305:D305"/>
    <mergeCell ref="A306:D306"/>
    <mergeCell ref="A307:D307"/>
    <mergeCell ref="A308:D308"/>
    <mergeCell ref="A310:D310"/>
    <mergeCell ref="A255:D255"/>
    <mergeCell ref="A257:D257"/>
    <mergeCell ref="A264:D264"/>
    <mergeCell ref="A265:D265"/>
    <mergeCell ref="A266:D266"/>
    <mergeCell ref="A267:D267"/>
    <mergeCell ref="A268:D268"/>
    <mergeCell ref="A269:D269"/>
    <mergeCell ref="A270:D270"/>
    <mergeCell ref="A241:D241"/>
    <mergeCell ref="A242:D242"/>
    <mergeCell ref="A243:D243"/>
    <mergeCell ref="A244:D244"/>
    <mergeCell ref="A245:D245"/>
    <mergeCell ref="A247:D247"/>
    <mergeCell ref="A249:D249"/>
    <mergeCell ref="A251:D251"/>
    <mergeCell ref="A253:D253"/>
    <mergeCell ref="A209:D209"/>
    <mergeCell ref="A211:D211"/>
    <mergeCell ref="A213:D213"/>
    <mergeCell ref="A215:D215"/>
    <mergeCell ref="A217:D217"/>
    <mergeCell ref="A219:D219"/>
    <mergeCell ref="A238:D238"/>
    <mergeCell ref="A239:D239"/>
    <mergeCell ref="A240:D240"/>
    <mergeCell ref="A182:D182"/>
    <mergeCell ref="A184:D184"/>
    <mergeCell ref="A202:D202"/>
    <mergeCell ref="A203:D203"/>
    <mergeCell ref="A204:D204"/>
    <mergeCell ref="A205:D205"/>
    <mergeCell ref="A206:D206"/>
    <mergeCell ref="A207:D207"/>
    <mergeCell ref="A208:D208"/>
    <mergeCell ref="A512:D512"/>
    <mergeCell ref="A513:D513"/>
    <mergeCell ref="A514:D514"/>
    <mergeCell ref="A515:D515"/>
    <mergeCell ref="A516:D516"/>
    <mergeCell ref="A519:C519"/>
    <mergeCell ref="A480:D480"/>
    <mergeCell ref="A483:D483"/>
    <mergeCell ref="A485:D485"/>
    <mergeCell ref="A487:D487"/>
    <mergeCell ref="A489:D489"/>
    <mergeCell ref="A491:D491"/>
    <mergeCell ref="A511:D511"/>
    <mergeCell ref="A476:D476"/>
    <mergeCell ref="A477:D477"/>
    <mergeCell ref="A478:D478"/>
    <mergeCell ref="A479:D479"/>
    <mergeCell ref="A428:B428"/>
    <mergeCell ref="A431:B431"/>
    <mergeCell ref="A433:D433"/>
    <mergeCell ref="A434:D434"/>
    <mergeCell ref="A435:D435"/>
    <mergeCell ref="A436:D436"/>
    <mergeCell ref="A437:D437"/>
    <mergeCell ref="A438:D438"/>
    <mergeCell ref="A441:D441"/>
    <mergeCell ref="A445:D445"/>
    <mergeCell ref="A447:D447"/>
    <mergeCell ref="A475:D475"/>
    <mergeCell ref="A420:D420"/>
    <mergeCell ref="A422:D422"/>
    <mergeCell ref="A424:D424"/>
    <mergeCell ref="A426:D426"/>
    <mergeCell ref="A361:D361"/>
    <mergeCell ref="A362:D362"/>
    <mergeCell ref="A363:D363"/>
    <mergeCell ref="A364:D364"/>
    <mergeCell ref="A365:D365"/>
    <mergeCell ref="A366:D366"/>
    <mergeCell ref="A367:D367"/>
    <mergeCell ref="A368:D368"/>
    <mergeCell ref="A370:D370"/>
    <mergeCell ref="A372:D372"/>
    <mergeCell ref="A374:D374"/>
    <mergeCell ref="A376:D376"/>
    <mergeCell ref="A378:D378"/>
    <mergeCell ref="A380:D380"/>
    <mergeCell ref="A382:B382"/>
    <mergeCell ref="A413:D413"/>
    <mergeCell ref="A414:D414"/>
    <mergeCell ref="A416:D416"/>
    <mergeCell ref="A418:D418"/>
    <mergeCell ref="A395:D395"/>
    <mergeCell ref="A320:D320"/>
    <mergeCell ref="A338:D338"/>
    <mergeCell ref="A339:D339"/>
    <mergeCell ref="A340:D340"/>
    <mergeCell ref="A341:D341"/>
    <mergeCell ref="A342:D342"/>
    <mergeCell ref="A343:D343"/>
    <mergeCell ref="A344:D344"/>
    <mergeCell ref="A345:D345"/>
  </mergeCells>
  <pageMargins left="0.7" right="0.7" top="0.75" bottom="0.75" header="0" footer="0"/>
  <pageSetup fitToHeight="0"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V1000"/>
  <sheetViews>
    <sheetView showGridLines="0" topLeftCell="T1" workbookViewId="0">
      <pane ySplit="14" topLeftCell="A39" activePane="bottomLeft" state="frozen"/>
      <selection pane="bottomLeft" activeCell="AX52" sqref="AX52"/>
    </sheetView>
  </sheetViews>
  <sheetFormatPr defaultColWidth="12.5703125" defaultRowHeight="15" customHeight="1" x14ac:dyDescent="0.2"/>
  <cols>
    <col min="1" max="1" width="2.140625" customWidth="1"/>
    <col min="2" max="2" width="26.42578125" customWidth="1"/>
    <col min="3" max="3" width="3.42578125" customWidth="1"/>
    <col min="4" max="4" width="11.42578125" customWidth="1"/>
    <col min="5" max="5" width="1.42578125" customWidth="1"/>
    <col min="6" max="6" width="10.85546875" customWidth="1"/>
    <col min="7" max="7" width="10.28515625" customWidth="1"/>
    <col min="8" max="8" width="12.28515625" customWidth="1"/>
    <col min="9" max="9" width="1.42578125" customWidth="1"/>
    <col min="10" max="11" width="10.28515625" customWidth="1"/>
    <col min="12" max="12" width="12.28515625" customWidth="1"/>
    <col min="13" max="13" width="1.42578125" customWidth="1"/>
    <col min="14" max="14" width="10.28515625" customWidth="1"/>
    <col min="15" max="15" width="10" customWidth="1"/>
    <col min="16" max="16" width="1.7109375" customWidth="1"/>
    <col min="17" max="18" width="10.28515625" customWidth="1"/>
    <col min="19" max="19" width="12.28515625" customWidth="1"/>
    <col min="20" max="20" width="0.42578125" customWidth="1"/>
    <col min="21" max="21" width="10.28515625" customWidth="1"/>
    <col min="22" max="22" width="10" customWidth="1"/>
    <col min="23" max="23" width="2.28515625" customWidth="1"/>
    <col min="24" max="25" width="10.28515625" customWidth="1"/>
    <col min="26" max="26" width="12.28515625" customWidth="1"/>
    <col min="27" max="27" width="0.42578125" customWidth="1"/>
    <col min="28" max="28" width="10.28515625" customWidth="1"/>
    <col min="29" max="29" width="10" customWidth="1"/>
    <col min="30" max="30" width="2.140625" customWidth="1"/>
    <col min="31" max="32" width="10.28515625" customWidth="1"/>
    <col min="33" max="33" width="12.28515625" customWidth="1"/>
    <col min="34" max="34" width="0.42578125" customWidth="1"/>
    <col min="35" max="35" width="10.28515625" customWidth="1"/>
    <col min="36" max="36" width="10" customWidth="1"/>
    <col min="37" max="37" width="0.7109375" customWidth="1"/>
    <col min="38" max="39" width="10.28515625" customWidth="1"/>
    <col min="40" max="40" width="12.28515625" customWidth="1"/>
    <col min="41" max="41" width="1.28515625" customWidth="1"/>
    <col min="42" max="42" width="10.28515625" customWidth="1"/>
    <col min="43" max="43" width="10" customWidth="1"/>
    <col min="44" max="44" width="1.28515625" customWidth="1"/>
    <col min="45" max="48" width="12.42578125" customWidth="1"/>
  </cols>
  <sheetData>
    <row r="1" spans="1:48" ht="7.5" customHeight="1" x14ac:dyDescent="0.2">
      <c r="A1" s="37"/>
      <c r="B1" s="37"/>
      <c r="C1" s="357"/>
      <c r="D1" s="37"/>
      <c r="E1" s="37"/>
      <c r="F1" s="37"/>
      <c r="G1" s="37"/>
      <c r="H1" s="37"/>
      <c r="I1" s="37"/>
      <c r="J1" s="37"/>
      <c r="K1" s="37"/>
      <c r="L1" s="3"/>
      <c r="M1" s="3"/>
      <c r="N1" s="3"/>
      <c r="O1" s="3"/>
      <c r="P1" s="3"/>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
      <c r="AT1" s="3"/>
      <c r="AU1" s="3"/>
      <c r="AV1" s="3"/>
    </row>
    <row r="2" spans="1:48" ht="18.75" customHeight="1" x14ac:dyDescent="0.25">
      <c r="A2" s="37"/>
      <c r="B2" s="37"/>
      <c r="C2" s="358"/>
      <c r="D2" s="183"/>
      <c r="E2" s="183"/>
      <c r="F2" s="183" t="s">
        <v>229</v>
      </c>
      <c r="G2" s="183"/>
      <c r="H2" s="183"/>
      <c r="I2" s="183"/>
      <c r="J2" s="183"/>
      <c r="K2" s="183"/>
      <c r="L2" s="183"/>
      <c r="M2" s="183"/>
      <c r="N2" s="183"/>
      <c r="O2" s="183"/>
      <c r="P2" s="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
      <c r="AT2" s="3"/>
      <c r="AU2" s="3"/>
      <c r="AV2" s="3"/>
    </row>
    <row r="3" spans="1:48" ht="18.75" customHeight="1" x14ac:dyDescent="0.25">
      <c r="A3" s="37"/>
      <c r="B3" s="37"/>
      <c r="C3" s="358"/>
      <c r="D3" s="183"/>
      <c r="E3" s="183"/>
      <c r="F3" s="183" t="s">
        <v>231</v>
      </c>
      <c r="G3" s="183"/>
      <c r="H3" s="183"/>
      <c r="I3" s="183"/>
      <c r="J3" s="183"/>
      <c r="K3" s="183"/>
      <c r="L3" s="183"/>
      <c r="M3" s="183"/>
      <c r="N3" s="183"/>
      <c r="O3" s="183"/>
      <c r="P3" s="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
      <c r="AT3" s="3"/>
      <c r="AU3" s="3"/>
      <c r="AV3" s="3"/>
    </row>
    <row r="4" spans="1:48" ht="7.5" customHeight="1" x14ac:dyDescent="0.2">
      <c r="A4" s="37"/>
      <c r="B4" s="37"/>
      <c r="C4" s="357"/>
      <c r="D4" s="37"/>
      <c r="E4" s="37"/>
      <c r="F4" s="37"/>
      <c r="G4" s="37"/>
      <c r="H4" s="37"/>
      <c r="I4" s="37"/>
      <c r="J4" s="37"/>
      <c r="K4" s="37"/>
      <c r="L4" s="3"/>
      <c r="M4" s="3"/>
      <c r="N4" s="3"/>
      <c r="O4" s="3"/>
      <c r="P4" s="3"/>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
      <c r="AT4" s="3"/>
      <c r="AU4" s="3"/>
      <c r="AV4" s="3"/>
    </row>
    <row r="5" spans="1:48" ht="7.5" customHeight="1" x14ac:dyDescent="0.2">
      <c r="A5" s="37"/>
      <c r="B5" s="37"/>
      <c r="C5" s="357"/>
      <c r="D5" s="37"/>
      <c r="E5" s="37"/>
      <c r="F5" s="37"/>
      <c r="G5" s="37"/>
      <c r="H5" s="37"/>
      <c r="I5" s="37"/>
      <c r="J5" s="37"/>
      <c r="K5" s="37"/>
      <c r="L5" s="3"/>
      <c r="M5" s="3"/>
      <c r="N5" s="3"/>
      <c r="O5" s="3"/>
      <c r="P5" s="3"/>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
      <c r="AT5" s="3"/>
      <c r="AU5" s="3"/>
      <c r="AV5" s="3"/>
    </row>
    <row r="6" spans="1:48" ht="12.75" customHeight="1" x14ac:dyDescent="0.2">
      <c r="A6" s="37"/>
      <c r="B6" s="138" t="s">
        <v>232</v>
      </c>
      <c r="C6" s="357"/>
      <c r="D6" s="309" t="s">
        <v>160</v>
      </c>
      <c r="E6" s="310"/>
      <c r="F6" s="310"/>
      <c r="G6" s="310"/>
      <c r="H6" s="310"/>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c r="AU6" s="3"/>
      <c r="AV6" s="3"/>
    </row>
    <row r="7" spans="1:48" ht="7.5" customHeight="1" x14ac:dyDescent="0.25">
      <c r="A7" s="37"/>
      <c r="B7" s="187"/>
      <c r="C7" s="35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
      <c r="AT7" s="3"/>
      <c r="AU7" s="3"/>
      <c r="AV7" s="3"/>
    </row>
    <row r="8" spans="1:48" ht="12.75" customHeight="1" x14ac:dyDescent="0.25">
      <c r="A8" s="37"/>
      <c r="B8" s="138" t="s">
        <v>233</v>
      </c>
      <c r="C8" s="35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
      <c r="AT8" s="3"/>
      <c r="AU8" s="3"/>
      <c r="AV8" s="3"/>
    </row>
    <row r="9" spans="1:48" ht="12.75" customHeight="1" x14ac:dyDescent="0.25">
      <c r="A9" s="37"/>
      <c r="B9" s="187"/>
      <c r="C9" s="357"/>
      <c r="D9" s="125" t="s">
        <v>235</v>
      </c>
      <c r="E9" s="125"/>
      <c r="F9" s="190">
        <v>891400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
      <c r="AT9" s="3"/>
      <c r="AU9" s="3"/>
      <c r="AV9" s="3"/>
    </row>
    <row r="10" spans="1:48" ht="12.75" customHeight="1" x14ac:dyDescent="0.2">
      <c r="A10" s="37"/>
      <c r="B10" s="37"/>
      <c r="C10" s="357"/>
      <c r="D10" s="37"/>
      <c r="E10" s="37"/>
      <c r="F10" s="190">
        <v>1925</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
      <c r="AT10" s="3"/>
      <c r="AU10" s="3"/>
      <c r="AV10" s="3"/>
    </row>
    <row r="11" spans="1:48" ht="12.75" customHeight="1" x14ac:dyDescent="0.2">
      <c r="A11" s="37"/>
      <c r="B11" s="37"/>
      <c r="C11" s="357"/>
      <c r="D11" s="3"/>
      <c r="E11" s="3"/>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c r="AS11" s="3"/>
      <c r="AT11" s="3"/>
      <c r="AU11" s="3"/>
      <c r="AV11" s="3"/>
    </row>
    <row r="12" spans="1:48" ht="12.75" customHeight="1" x14ac:dyDescent="0.2">
      <c r="A12" s="37"/>
      <c r="B12" s="37"/>
      <c r="C12" s="35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c r="AS12" s="3"/>
      <c r="AT12" s="3"/>
      <c r="AU12" s="3"/>
      <c r="AV12" s="3"/>
    </row>
    <row r="13" spans="1:48" ht="12.75" customHeight="1" x14ac:dyDescent="0.2">
      <c r="A13" s="37"/>
      <c r="B13" s="37"/>
      <c r="C13" s="35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c r="AS13" s="3"/>
      <c r="AT13" s="3"/>
      <c r="AU13" s="3"/>
      <c r="AV13" s="3"/>
    </row>
    <row r="14" spans="1:48" ht="12.75" customHeight="1" x14ac:dyDescent="0.2">
      <c r="A14" s="37"/>
      <c r="B14" s="37"/>
      <c r="C14" s="35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c r="AS14" s="3"/>
      <c r="AT14" s="3"/>
      <c r="AU14" s="3"/>
      <c r="AV14" s="3"/>
    </row>
    <row r="15" spans="1:48" ht="12.75" customHeight="1" x14ac:dyDescent="0.2">
      <c r="A15" s="37"/>
      <c r="B15" s="139" t="s">
        <v>156</v>
      </c>
      <c r="C15" s="199" t="str">
        <f t="shared" ref="C15:C28" si="0">D$6&amp;"."&amp;B15</f>
        <v>General Service 1,500 to 4,999 KW.Monthly Service Charge</v>
      </c>
      <c r="D15" s="200" t="s">
        <v>244</v>
      </c>
      <c r="E15" s="139"/>
      <c r="F15" s="201">
        <f>IFERROR(VLOOKUP($C15,'Proposed Rates'!$B:$J,F$11,FALSE),0)</f>
        <v>4126.75</v>
      </c>
      <c r="G15" s="219">
        <f t="shared" ref="G15:G28" si="1">IF($D15="Monthly",1,IF($D15="per KW",$F$10,IF($D15="per kWh",$F$9,0)))</f>
        <v>1</v>
      </c>
      <c r="H15" s="204">
        <f t="shared" ref="H15:H28" si="2">G15*F15</f>
        <v>4126.75</v>
      </c>
      <c r="I15" s="38"/>
      <c r="J15" s="201">
        <f>IFERROR(VLOOKUP($C15,'Proposed Rates'!$B:$J,J$11,FALSE),0)</f>
        <v>4126.75</v>
      </c>
      <c r="K15" s="219">
        <f t="shared" ref="K15:K28" si="3">IF($D15="Monthly",1,IF($D15="per KW",$F$10,IF($D15="per kWh",$F$9,0)))</f>
        <v>1</v>
      </c>
      <c r="L15" s="204">
        <f t="shared" ref="L15:L28" si="4">K15*J15</f>
        <v>4126.75</v>
      </c>
      <c r="M15" s="38"/>
      <c r="N15" s="205">
        <f t="shared" ref="N15:N46" si="5">L15-H15</f>
        <v>0</v>
      </c>
      <c r="O15" s="206">
        <f t="shared" ref="O15:O46" si="6">IF((H15)=0,"",(N15/H15))</f>
        <v>0</v>
      </c>
      <c r="P15" s="37"/>
      <c r="Q15" s="201">
        <f>IFERROR(VLOOKUP($C15,'Proposed Rates'!$B:$J,Q$11,FALSE),0)</f>
        <v>4126.75</v>
      </c>
      <c r="R15" s="219">
        <f t="shared" ref="R15:R28" si="7">IF($D15="Monthly",1,IF($D15="per KW",$F$10,IF($D15="per kWh",$F$9,0)))</f>
        <v>1</v>
      </c>
      <c r="S15" s="204">
        <f t="shared" ref="S15:S28" si="8">R15*Q15</f>
        <v>4126.75</v>
      </c>
      <c r="T15" s="38"/>
      <c r="U15" s="205">
        <f t="shared" ref="U15:U31" si="9">S15-L15</f>
        <v>0</v>
      </c>
      <c r="V15" s="206">
        <f t="shared" ref="V15:V31" si="10">IF((L15)=0,"",(U15/L15))</f>
        <v>0</v>
      </c>
      <c r="W15" s="37"/>
      <c r="X15" s="201">
        <f>IFERROR(VLOOKUP($C15,'Proposed Rates'!$B:$J,X$11,FALSE),0)</f>
        <v>4126.75</v>
      </c>
      <c r="Y15" s="219">
        <f t="shared" ref="Y15:Y28" si="11">IF($D15="Monthly",1,IF($D15="per KW",$F$10,IF($D15="per kWh",$F$9,0)))</f>
        <v>1</v>
      </c>
      <c r="Z15" s="204">
        <f t="shared" ref="Z15:Z28" si="12">Y15*X15</f>
        <v>4126.75</v>
      </c>
      <c r="AA15" s="38"/>
      <c r="AB15" s="205">
        <f t="shared" ref="AB15:AB46" si="13">Z15-S15</f>
        <v>0</v>
      </c>
      <c r="AC15" s="206">
        <f t="shared" ref="AC15:AC46" si="14">IF((S15)=0,"",(AB15/S15))</f>
        <v>0</v>
      </c>
      <c r="AD15" s="37"/>
      <c r="AE15" s="201">
        <f>IFERROR(VLOOKUP($C15,'Proposed Rates'!$B:$J,AE$11,FALSE),0)</f>
        <v>4126.75</v>
      </c>
      <c r="AF15" s="219">
        <f t="shared" ref="AF15:AF28" si="15">IF($D15="Monthly",1,IF($D15="per KW",$F$10,IF($D15="per kWh",$F$9,0)))</f>
        <v>1</v>
      </c>
      <c r="AG15" s="204">
        <f t="shared" ref="AG15:AG28" si="16">AF15*AE15</f>
        <v>4126.75</v>
      </c>
      <c r="AH15" s="38"/>
      <c r="AI15" s="205">
        <f t="shared" ref="AI15:AI46" si="17">AG15-Z15</f>
        <v>0</v>
      </c>
      <c r="AJ15" s="206">
        <f t="shared" ref="AJ15:AJ46" si="18">IF((Z15)=0,"",(AI15/Z15))</f>
        <v>0</v>
      </c>
      <c r="AK15" s="37"/>
      <c r="AL15" s="201">
        <f>IFERROR(VLOOKUP($C15,'Proposed Rates'!$B:$J,AL$11,FALSE),0)</f>
        <v>4126.75</v>
      </c>
      <c r="AM15" s="219">
        <f t="shared" ref="AM15:AM28" si="19">IF($D15="Monthly",1,IF($D15="per KW",$F$10,IF($D15="per kWh",$F$9,0)))</f>
        <v>1</v>
      </c>
      <c r="AN15" s="204">
        <f t="shared" ref="AN15:AN28" si="20">AM15*AL15</f>
        <v>4126.75</v>
      </c>
      <c r="AO15" s="38"/>
      <c r="AP15" s="205">
        <f t="shared" ref="AP15:AP46" si="21">AN15-AG15</f>
        <v>0</v>
      </c>
      <c r="AQ15" s="206">
        <f t="shared" ref="AQ15:AQ46" si="22">IF((AG15)=0,"",(AP15/AG15))</f>
        <v>0</v>
      </c>
      <c r="AR15" s="207"/>
      <c r="AS15" s="3"/>
      <c r="AT15" s="3"/>
      <c r="AU15" s="3"/>
      <c r="AV15" s="3"/>
    </row>
    <row r="16" spans="1:48" ht="12.75" customHeight="1" x14ac:dyDescent="0.2">
      <c r="A16" s="37"/>
      <c r="B16" s="139" t="s">
        <v>245</v>
      </c>
      <c r="C16" s="199" t="str">
        <f t="shared" si="0"/>
        <v>General Service 1,500 to 4,999 KW.Smart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c r="AS16" s="3"/>
      <c r="AT16" s="3"/>
      <c r="AU16" s="3"/>
      <c r="AV16" s="3"/>
    </row>
    <row r="17" spans="1:48" ht="12.75" customHeight="1" x14ac:dyDescent="0.2">
      <c r="A17" s="37"/>
      <c r="B17" s="208" t="str">
        <f>'Proposed Rates'!C115</f>
        <v>Rate Rider Calculation for PILs</v>
      </c>
      <c r="C17" s="199" t="str">
        <f t="shared" si="0"/>
        <v>General Service 1,500 to 4,999 KW.Rate Rider Calculation for PILs</v>
      </c>
      <c r="D17" s="200" t="s">
        <v>315</v>
      </c>
      <c r="E17" s="139"/>
      <c r="F17" s="201">
        <f>IFERROR(VLOOKUP($C17,'Proposed Rates'!$B:$J,F$11,FALSE),0)</f>
        <v>0</v>
      </c>
      <c r="G17" s="219">
        <f t="shared" si="1"/>
        <v>1925</v>
      </c>
      <c r="H17" s="204">
        <f t="shared" si="2"/>
        <v>0</v>
      </c>
      <c r="I17" s="38"/>
      <c r="J17" s="201">
        <f>IFERROR(VLOOKUP($C17,'Proposed Rates'!$B:$J,J$11,FALSE),0)</f>
        <v>0</v>
      </c>
      <c r="K17" s="219">
        <f t="shared" si="3"/>
        <v>1925</v>
      </c>
      <c r="L17" s="204">
        <f t="shared" si="4"/>
        <v>0</v>
      </c>
      <c r="M17" s="38"/>
      <c r="N17" s="205">
        <f t="shared" si="5"/>
        <v>0</v>
      </c>
      <c r="O17" s="206" t="str">
        <f t="shared" si="6"/>
        <v/>
      </c>
      <c r="P17" s="37"/>
      <c r="Q17" s="201">
        <f>IFERROR(VLOOKUP($C17,'Proposed Rates'!$B:$J,Q$11,FALSE),0)</f>
        <v>0</v>
      </c>
      <c r="R17" s="219">
        <f t="shared" si="7"/>
        <v>1925</v>
      </c>
      <c r="S17" s="204">
        <f t="shared" si="8"/>
        <v>0</v>
      </c>
      <c r="T17" s="38"/>
      <c r="U17" s="205">
        <f t="shared" si="9"/>
        <v>0</v>
      </c>
      <c r="V17" s="206" t="str">
        <f t="shared" si="10"/>
        <v/>
      </c>
      <c r="W17" s="37"/>
      <c r="X17" s="201">
        <f>IFERROR(VLOOKUP($C17,'Proposed Rates'!$B:$J,X$11,FALSE),0)</f>
        <v>0</v>
      </c>
      <c r="Y17" s="219">
        <f t="shared" si="11"/>
        <v>1925</v>
      </c>
      <c r="Z17" s="204">
        <f t="shared" si="12"/>
        <v>0</v>
      </c>
      <c r="AA17" s="38"/>
      <c r="AB17" s="205">
        <f t="shared" si="13"/>
        <v>0</v>
      </c>
      <c r="AC17" s="206" t="str">
        <f t="shared" si="14"/>
        <v/>
      </c>
      <c r="AD17" s="37"/>
      <c r="AE17" s="201">
        <f>IFERROR(VLOOKUP($C17,'Proposed Rates'!$B:$J,AE$11,FALSE),0)</f>
        <v>0</v>
      </c>
      <c r="AF17" s="219">
        <f t="shared" si="15"/>
        <v>1925</v>
      </c>
      <c r="AG17" s="204">
        <f t="shared" si="16"/>
        <v>0</v>
      </c>
      <c r="AH17" s="38"/>
      <c r="AI17" s="205">
        <f t="shared" si="17"/>
        <v>0</v>
      </c>
      <c r="AJ17" s="206" t="str">
        <f t="shared" si="18"/>
        <v/>
      </c>
      <c r="AK17" s="37"/>
      <c r="AL17" s="201">
        <f>IFERROR(VLOOKUP($C17,'Proposed Rates'!$B:$J,AL$11,FALSE),0)</f>
        <v>0</v>
      </c>
      <c r="AM17" s="219">
        <f t="shared" si="19"/>
        <v>1925</v>
      </c>
      <c r="AN17" s="204">
        <f t="shared" si="20"/>
        <v>0</v>
      </c>
      <c r="AO17" s="38"/>
      <c r="AP17" s="205">
        <f t="shared" si="21"/>
        <v>0</v>
      </c>
      <c r="AQ17" s="206" t="str">
        <f t="shared" si="22"/>
        <v/>
      </c>
      <c r="AR17" s="207"/>
      <c r="AS17" s="3"/>
      <c r="AT17" s="3"/>
      <c r="AU17" s="3"/>
      <c r="AV17" s="3"/>
    </row>
    <row r="18" spans="1:48" ht="12.75" customHeight="1" x14ac:dyDescent="0.2">
      <c r="A18" s="37"/>
      <c r="B18" s="208" t="str">
        <f>'Proposed Rates'!C128</f>
        <v>Rate Rider Calculation for Generic</v>
      </c>
      <c r="C18" s="199" t="str">
        <f t="shared" si="0"/>
        <v>General Service 1,500 to 4,999 KW.Rate Rider Calculation for Generic</v>
      </c>
      <c r="D18" s="200" t="s">
        <v>315</v>
      </c>
      <c r="E18" s="139"/>
      <c r="F18" s="201">
        <f>IFERROR(VLOOKUP($C18,'Proposed Rates'!$B:$J,F$11,FALSE),0)</f>
        <v>0</v>
      </c>
      <c r="G18" s="219">
        <f t="shared" si="1"/>
        <v>1925</v>
      </c>
      <c r="H18" s="204">
        <f t="shared" si="2"/>
        <v>0</v>
      </c>
      <c r="I18" s="38"/>
      <c r="J18" s="201">
        <f>IFERROR(VLOOKUP($C18,'Proposed Rates'!$B:$J,J$11,FALSE),0)</f>
        <v>0</v>
      </c>
      <c r="K18" s="219">
        <f t="shared" si="3"/>
        <v>1925</v>
      </c>
      <c r="L18" s="204">
        <f t="shared" si="4"/>
        <v>0</v>
      </c>
      <c r="M18" s="38"/>
      <c r="N18" s="205">
        <f t="shared" si="5"/>
        <v>0</v>
      </c>
      <c r="O18" s="206" t="str">
        <f t="shared" si="6"/>
        <v/>
      </c>
      <c r="P18" s="37"/>
      <c r="Q18" s="201">
        <f>IFERROR(VLOOKUP($C18,'Proposed Rates'!$B:$J,Q$11,FALSE),0)</f>
        <v>0</v>
      </c>
      <c r="R18" s="219">
        <f t="shared" si="7"/>
        <v>1925</v>
      </c>
      <c r="S18" s="204">
        <f t="shared" si="8"/>
        <v>0</v>
      </c>
      <c r="T18" s="38"/>
      <c r="U18" s="205">
        <f t="shared" si="9"/>
        <v>0</v>
      </c>
      <c r="V18" s="206" t="str">
        <f t="shared" si="10"/>
        <v/>
      </c>
      <c r="W18" s="37"/>
      <c r="X18" s="201">
        <f>IFERROR(VLOOKUP($C18,'Proposed Rates'!$B:$J,X$11,FALSE),0)</f>
        <v>0</v>
      </c>
      <c r="Y18" s="219">
        <f t="shared" si="11"/>
        <v>1925</v>
      </c>
      <c r="Z18" s="204">
        <f t="shared" si="12"/>
        <v>0</v>
      </c>
      <c r="AA18" s="38"/>
      <c r="AB18" s="205">
        <f t="shared" si="13"/>
        <v>0</v>
      </c>
      <c r="AC18" s="206" t="str">
        <f t="shared" si="14"/>
        <v/>
      </c>
      <c r="AD18" s="37"/>
      <c r="AE18" s="201">
        <f>IFERROR(VLOOKUP($C18,'Proposed Rates'!$B:$J,AE$11,FALSE),0)</f>
        <v>0</v>
      </c>
      <c r="AF18" s="219">
        <f t="shared" si="15"/>
        <v>1925</v>
      </c>
      <c r="AG18" s="204">
        <f t="shared" si="16"/>
        <v>0</v>
      </c>
      <c r="AH18" s="38"/>
      <c r="AI18" s="205">
        <f t="shared" si="17"/>
        <v>0</v>
      </c>
      <c r="AJ18" s="206" t="str">
        <f t="shared" si="18"/>
        <v/>
      </c>
      <c r="AK18" s="37"/>
      <c r="AL18" s="201">
        <f>IFERROR(VLOOKUP($C18,'Proposed Rates'!$B:$J,AL$11,FALSE),0)</f>
        <v>0</v>
      </c>
      <c r="AM18" s="219">
        <f t="shared" si="19"/>
        <v>1925</v>
      </c>
      <c r="AN18" s="204">
        <f t="shared" si="20"/>
        <v>0</v>
      </c>
      <c r="AO18" s="38"/>
      <c r="AP18" s="205">
        <f t="shared" si="21"/>
        <v>0</v>
      </c>
      <c r="AQ18" s="206" t="str">
        <f t="shared" si="22"/>
        <v/>
      </c>
      <c r="AR18" s="207"/>
      <c r="AS18" s="3"/>
      <c r="AT18" s="3"/>
      <c r="AU18" s="3"/>
      <c r="AV18" s="3"/>
    </row>
    <row r="19" spans="1:48" ht="12.75" customHeight="1" x14ac:dyDescent="0.2">
      <c r="A19" s="37"/>
      <c r="B19" s="139" t="s">
        <v>54</v>
      </c>
      <c r="C19" s="199" t="str">
        <f t="shared" si="0"/>
        <v>General Service 1,500 to 4,999 KW.Distribution Volumetric Rate</v>
      </c>
      <c r="D19" s="200" t="s">
        <v>315</v>
      </c>
      <c r="E19" s="139"/>
      <c r="F19" s="201">
        <f>IFERROR(VLOOKUP($C19,'Proposed Rates'!$B:$J,F$11,FALSE),0)</f>
        <v>6.0796000000000001</v>
      </c>
      <c r="G19" s="219">
        <f t="shared" si="1"/>
        <v>1925</v>
      </c>
      <c r="H19" s="204">
        <f t="shared" si="2"/>
        <v>11703.23</v>
      </c>
      <c r="I19" s="38"/>
      <c r="J19" s="201">
        <f>IFERROR(VLOOKUP($C19,'Proposed Rates'!$B:$J,J$11,FALSE),0)</f>
        <v>7.7560000000000002</v>
      </c>
      <c r="K19" s="219">
        <f t="shared" si="3"/>
        <v>1925</v>
      </c>
      <c r="L19" s="204">
        <f t="shared" si="4"/>
        <v>14930.300000000001</v>
      </c>
      <c r="M19" s="38"/>
      <c r="N19" s="205">
        <f t="shared" si="5"/>
        <v>3227.0700000000015</v>
      </c>
      <c r="O19" s="206">
        <f t="shared" si="6"/>
        <v>0.27574182512007384</v>
      </c>
      <c r="P19" s="37"/>
      <c r="Q19" s="201">
        <f>IFERROR(VLOOKUP($C19,'Proposed Rates'!$B:$J,Q$11,FALSE),0)</f>
        <v>8.5495000000000001</v>
      </c>
      <c r="R19" s="219">
        <f t="shared" si="7"/>
        <v>1925</v>
      </c>
      <c r="S19" s="204">
        <f t="shared" si="8"/>
        <v>16457.787499999999</v>
      </c>
      <c r="T19" s="38"/>
      <c r="U19" s="205">
        <f t="shared" si="9"/>
        <v>1527.4874999999975</v>
      </c>
      <c r="V19" s="206">
        <f t="shared" si="10"/>
        <v>0.10230789066529121</v>
      </c>
      <c r="W19" s="37"/>
      <c r="X19" s="201">
        <f>IFERROR(VLOOKUP($C19,'Proposed Rates'!$B:$J,X$11,FALSE),0)</f>
        <v>9.3592999999999993</v>
      </c>
      <c r="Y19" s="219">
        <f t="shared" si="11"/>
        <v>1925</v>
      </c>
      <c r="Z19" s="204">
        <f t="shared" si="12"/>
        <v>18016.6525</v>
      </c>
      <c r="AA19" s="38"/>
      <c r="AB19" s="205">
        <f t="shared" si="13"/>
        <v>1558.8650000000016</v>
      </c>
      <c r="AC19" s="206">
        <f t="shared" si="14"/>
        <v>9.4718989414585758E-2</v>
      </c>
      <c r="AD19" s="37"/>
      <c r="AE19" s="201">
        <f>IFERROR(VLOOKUP($C19,'Proposed Rates'!$B:$J,AE$11,FALSE),0)</f>
        <v>10.026899999999999</v>
      </c>
      <c r="AF19" s="219">
        <f t="shared" si="15"/>
        <v>1925</v>
      </c>
      <c r="AG19" s="204">
        <f t="shared" si="16"/>
        <v>19301.782499999998</v>
      </c>
      <c r="AH19" s="38"/>
      <c r="AI19" s="205">
        <f t="shared" si="17"/>
        <v>1285.1299999999974</v>
      </c>
      <c r="AJ19" s="206">
        <f t="shared" si="18"/>
        <v>7.1330120842370545E-2</v>
      </c>
      <c r="AK19" s="37"/>
      <c r="AL19" s="201">
        <f>IFERROR(VLOOKUP($C19,'Proposed Rates'!$B:$J,AL$11,FALSE),0)</f>
        <v>10.609</v>
      </c>
      <c r="AM19" s="219">
        <f t="shared" si="19"/>
        <v>1925</v>
      </c>
      <c r="AN19" s="204">
        <f t="shared" si="20"/>
        <v>20422.325000000001</v>
      </c>
      <c r="AO19" s="38"/>
      <c r="AP19" s="205">
        <f t="shared" si="21"/>
        <v>1120.5425000000032</v>
      </c>
      <c r="AQ19" s="206">
        <f t="shared" si="22"/>
        <v>5.8053835183356946E-2</v>
      </c>
      <c r="AR19" s="207"/>
      <c r="AS19" s="3"/>
      <c r="AT19" s="3"/>
      <c r="AU19" s="3"/>
      <c r="AV19" s="3"/>
    </row>
    <row r="20" spans="1:48" ht="12.75" customHeight="1" x14ac:dyDescent="0.2">
      <c r="A20" s="37"/>
      <c r="B20" s="139" t="s">
        <v>247</v>
      </c>
      <c r="C20" s="199" t="str">
        <f t="shared" si="0"/>
        <v>General Service 1,500 to 4,999 KW.Smart Meter Disposition Rider</v>
      </c>
      <c r="D20" s="200" t="s">
        <v>246</v>
      </c>
      <c r="E20" s="139"/>
      <c r="F20" s="201">
        <f>IFERROR(VLOOKUP($C20,'Proposed Rates'!$B:$J,F$11,FALSE),0)</f>
        <v>0</v>
      </c>
      <c r="G20" s="219">
        <f t="shared" si="1"/>
        <v>891400</v>
      </c>
      <c r="H20" s="204">
        <f t="shared" si="2"/>
        <v>0</v>
      </c>
      <c r="I20" s="38"/>
      <c r="J20" s="201">
        <f>IFERROR(VLOOKUP($C20,'Proposed Rates'!$B:$J,J$11,FALSE),0)</f>
        <v>0</v>
      </c>
      <c r="K20" s="219">
        <f t="shared" si="3"/>
        <v>891400</v>
      </c>
      <c r="L20" s="204">
        <f t="shared" si="4"/>
        <v>0</v>
      </c>
      <c r="M20" s="38"/>
      <c r="N20" s="205">
        <f t="shared" si="5"/>
        <v>0</v>
      </c>
      <c r="O20" s="206" t="str">
        <f t="shared" si="6"/>
        <v/>
      </c>
      <c r="P20" s="37"/>
      <c r="Q20" s="201">
        <f>IFERROR(VLOOKUP($C20,'Proposed Rates'!$B:$J,Q$11,FALSE),0)</f>
        <v>0</v>
      </c>
      <c r="R20" s="219">
        <f t="shared" si="7"/>
        <v>891400</v>
      </c>
      <c r="S20" s="204">
        <f t="shared" si="8"/>
        <v>0</v>
      </c>
      <c r="T20" s="38"/>
      <c r="U20" s="205">
        <f t="shared" si="9"/>
        <v>0</v>
      </c>
      <c r="V20" s="206" t="str">
        <f t="shared" si="10"/>
        <v/>
      </c>
      <c r="W20" s="37"/>
      <c r="X20" s="201">
        <f>IFERROR(VLOOKUP($C20,'Proposed Rates'!$B:$J,X$11,FALSE),0)</f>
        <v>0</v>
      </c>
      <c r="Y20" s="219">
        <f t="shared" si="11"/>
        <v>891400</v>
      </c>
      <c r="Z20" s="204">
        <f t="shared" si="12"/>
        <v>0</v>
      </c>
      <c r="AA20" s="38"/>
      <c r="AB20" s="205">
        <f t="shared" si="13"/>
        <v>0</v>
      </c>
      <c r="AC20" s="206" t="str">
        <f t="shared" si="14"/>
        <v/>
      </c>
      <c r="AD20" s="37"/>
      <c r="AE20" s="201">
        <f>IFERROR(VLOOKUP($C20,'Proposed Rates'!$B:$J,AE$11,FALSE),0)</f>
        <v>0</v>
      </c>
      <c r="AF20" s="219">
        <f t="shared" si="15"/>
        <v>891400</v>
      </c>
      <c r="AG20" s="204">
        <f t="shared" si="16"/>
        <v>0</v>
      </c>
      <c r="AH20" s="38"/>
      <c r="AI20" s="205">
        <f t="shared" si="17"/>
        <v>0</v>
      </c>
      <c r="AJ20" s="206" t="str">
        <f t="shared" si="18"/>
        <v/>
      </c>
      <c r="AK20" s="37"/>
      <c r="AL20" s="201">
        <f>IFERROR(VLOOKUP($C20,'Proposed Rates'!$B:$J,AL$11,FALSE),0)</f>
        <v>0</v>
      </c>
      <c r="AM20" s="219">
        <f t="shared" si="19"/>
        <v>891400</v>
      </c>
      <c r="AN20" s="204">
        <f t="shared" si="20"/>
        <v>0</v>
      </c>
      <c r="AO20" s="38"/>
      <c r="AP20" s="205">
        <f t="shared" si="21"/>
        <v>0</v>
      </c>
      <c r="AQ20" s="206" t="str">
        <f t="shared" si="22"/>
        <v/>
      </c>
      <c r="AR20" s="207"/>
      <c r="AS20" s="3"/>
      <c r="AT20" s="3"/>
      <c r="AU20" s="3"/>
      <c r="AV20" s="3"/>
    </row>
    <row r="21" spans="1:48" ht="12.75" customHeight="1" x14ac:dyDescent="0.2">
      <c r="A21" s="37"/>
      <c r="B21" s="139" t="s">
        <v>179</v>
      </c>
      <c r="C21" s="199" t="str">
        <f t="shared" si="0"/>
        <v>General Service 1,500 to 4,999 KW.LRAM Rate Rider</v>
      </c>
      <c r="D21" s="200" t="s">
        <v>315</v>
      </c>
      <c r="E21" s="139"/>
      <c r="F21" s="218">
        <f>'Proposed Rates'!E80+'Proposed Rates'!E93</f>
        <v>0.2021</v>
      </c>
      <c r="G21" s="219">
        <f t="shared" si="1"/>
        <v>1925</v>
      </c>
      <c r="H21" s="204">
        <f t="shared" si="2"/>
        <v>389.04250000000002</v>
      </c>
      <c r="I21" s="38"/>
      <c r="J21" s="218">
        <f>'Proposed Rates'!F80+'Proposed Rates'!F93</f>
        <v>-0.39979999999999999</v>
      </c>
      <c r="K21" s="219">
        <f t="shared" si="3"/>
        <v>1925</v>
      </c>
      <c r="L21" s="204">
        <f t="shared" si="4"/>
        <v>-769.61500000000001</v>
      </c>
      <c r="M21" s="38"/>
      <c r="N21" s="205">
        <f t="shared" si="5"/>
        <v>-1158.6575</v>
      </c>
      <c r="O21" s="206">
        <f t="shared" si="6"/>
        <v>-2.978228599703117</v>
      </c>
      <c r="P21" s="37"/>
      <c r="Q21" s="218">
        <f>'Proposed Rates'!G80+'Proposed Rates'!G93</f>
        <v>0</v>
      </c>
      <c r="R21" s="219">
        <f t="shared" si="7"/>
        <v>1925</v>
      </c>
      <c r="S21" s="204">
        <f t="shared" si="8"/>
        <v>0</v>
      </c>
      <c r="T21" s="38"/>
      <c r="U21" s="205">
        <f t="shared" si="9"/>
        <v>769.61500000000001</v>
      </c>
      <c r="V21" s="206">
        <f t="shared" si="10"/>
        <v>-1</v>
      </c>
      <c r="W21" s="37"/>
      <c r="X21" s="201">
        <f>IFERROR(VLOOKUP($C21,'Proposed Rates'!$B:$J,X$11,FALSE),0)</f>
        <v>0</v>
      </c>
      <c r="Y21" s="219">
        <f t="shared" si="11"/>
        <v>1925</v>
      </c>
      <c r="Z21" s="204">
        <f t="shared" si="12"/>
        <v>0</v>
      </c>
      <c r="AA21" s="38"/>
      <c r="AB21" s="205">
        <f t="shared" si="13"/>
        <v>0</v>
      </c>
      <c r="AC21" s="206" t="str">
        <f t="shared" si="14"/>
        <v/>
      </c>
      <c r="AD21" s="37"/>
      <c r="AE21" s="201">
        <f>IFERROR(VLOOKUP($C21,'Proposed Rates'!$B:$J,AE$11,FALSE),0)</f>
        <v>0</v>
      </c>
      <c r="AF21" s="219">
        <f t="shared" si="15"/>
        <v>1925</v>
      </c>
      <c r="AG21" s="204">
        <f t="shared" si="16"/>
        <v>0</v>
      </c>
      <c r="AH21" s="38"/>
      <c r="AI21" s="205">
        <f t="shared" si="17"/>
        <v>0</v>
      </c>
      <c r="AJ21" s="206" t="str">
        <f t="shared" si="18"/>
        <v/>
      </c>
      <c r="AK21" s="37"/>
      <c r="AL21" s="201">
        <f>IFERROR(VLOOKUP($C21,'Proposed Rates'!$B:$J,AL$11,FALSE),0)</f>
        <v>0</v>
      </c>
      <c r="AM21" s="219">
        <f t="shared" si="19"/>
        <v>1925</v>
      </c>
      <c r="AN21" s="204">
        <f t="shared" si="20"/>
        <v>0</v>
      </c>
      <c r="AO21" s="38"/>
      <c r="AP21" s="205">
        <f t="shared" si="21"/>
        <v>0</v>
      </c>
      <c r="AQ21" s="206" t="str">
        <f t="shared" si="22"/>
        <v/>
      </c>
      <c r="AR21" s="207"/>
      <c r="AS21" s="3"/>
      <c r="AT21" s="3"/>
      <c r="AU21" s="3"/>
      <c r="AV21" s="3"/>
    </row>
    <row r="22" spans="1:48" ht="12.75" customHeight="1" x14ac:dyDescent="0.2">
      <c r="A22" s="37"/>
      <c r="B22" s="288" t="s">
        <v>175</v>
      </c>
      <c r="C22" s="199" t="str">
        <f t="shared" si="0"/>
        <v>General Service 1,500 to 4,999 KW.Deferral/Variance Account Disposition Rate Rider Group 2</v>
      </c>
      <c r="D22" s="200" t="s">
        <v>315</v>
      </c>
      <c r="E22" s="139"/>
      <c r="F22" s="201">
        <f>IFERROR(VLOOKUP($C22,'Proposed Rates'!$B:$J,F$11,FALSE),0)</f>
        <v>0</v>
      </c>
      <c r="G22" s="219">
        <f t="shared" si="1"/>
        <v>1925</v>
      </c>
      <c r="H22" s="204">
        <f t="shared" si="2"/>
        <v>0</v>
      </c>
      <c r="I22" s="38"/>
      <c r="J22" s="201">
        <f>IFERROR(VLOOKUP($C22,'Proposed Rates'!$B:$J,J$11,FALSE),0)</f>
        <v>-0.13320000000000001</v>
      </c>
      <c r="K22" s="219">
        <f t="shared" si="3"/>
        <v>1925</v>
      </c>
      <c r="L22" s="204">
        <f t="shared" si="4"/>
        <v>-256.41000000000003</v>
      </c>
      <c r="M22" s="38"/>
      <c r="N22" s="205">
        <f t="shared" si="5"/>
        <v>-256.41000000000003</v>
      </c>
      <c r="O22" s="206" t="str">
        <f t="shared" si="6"/>
        <v/>
      </c>
      <c r="P22" s="37"/>
      <c r="Q22" s="201">
        <f>IFERROR(VLOOKUP($C22,'Proposed Rates'!$B:$J,Q$11,FALSE),0)</f>
        <v>0</v>
      </c>
      <c r="R22" s="219">
        <f t="shared" si="7"/>
        <v>1925</v>
      </c>
      <c r="S22" s="204">
        <f t="shared" si="8"/>
        <v>0</v>
      </c>
      <c r="T22" s="38"/>
      <c r="U22" s="205">
        <f t="shared" si="9"/>
        <v>256.41000000000003</v>
      </c>
      <c r="V22" s="206">
        <f t="shared" si="10"/>
        <v>-1</v>
      </c>
      <c r="W22" s="37"/>
      <c r="X22" s="201">
        <f>IFERROR(VLOOKUP($C22,'Proposed Rates'!$B:$J,X$11,FALSE),0)</f>
        <v>0</v>
      </c>
      <c r="Y22" s="219">
        <f t="shared" si="11"/>
        <v>1925</v>
      </c>
      <c r="Z22" s="204">
        <f t="shared" si="12"/>
        <v>0</v>
      </c>
      <c r="AA22" s="38"/>
      <c r="AB22" s="205">
        <f t="shared" si="13"/>
        <v>0</v>
      </c>
      <c r="AC22" s="206" t="str">
        <f t="shared" si="14"/>
        <v/>
      </c>
      <c r="AD22" s="37"/>
      <c r="AE22" s="201">
        <f>IFERROR(VLOOKUP($C22,'Proposed Rates'!$B:$J,AE$11,FALSE),0)</f>
        <v>0</v>
      </c>
      <c r="AF22" s="219">
        <f t="shared" si="15"/>
        <v>1925</v>
      </c>
      <c r="AG22" s="204">
        <f t="shared" si="16"/>
        <v>0</v>
      </c>
      <c r="AH22" s="38"/>
      <c r="AI22" s="205">
        <f t="shared" si="17"/>
        <v>0</v>
      </c>
      <c r="AJ22" s="206" t="str">
        <f t="shared" si="18"/>
        <v/>
      </c>
      <c r="AK22" s="37"/>
      <c r="AL22" s="201">
        <f>IFERROR(VLOOKUP($C22,'Proposed Rates'!$B:$J,AL$11,FALSE),0)</f>
        <v>0</v>
      </c>
      <c r="AM22" s="219">
        <f t="shared" si="19"/>
        <v>1925</v>
      </c>
      <c r="AN22" s="204">
        <f t="shared" si="20"/>
        <v>0</v>
      </c>
      <c r="AO22" s="38"/>
      <c r="AP22" s="205">
        <f t="shared" si="21"/>
        <v>0</v>
      </c>
      <c r="AQ22" s="206" t="str">
        <f t="shared" si="22"/>
        <v/>
      </c>
      <c r="AR22" s="207"/>
      <c r="AS22" s="3"/>
      <c r="AT22" s="3"/>
      <c r="AU22" s="3"/>
      <c r="AV22" s="3"/>
    </row>
    <row r="23" spans="1:48" ht="12.75" customHeight="1" x14ac:dyDescent="0.2">
      <c r="A23" s="37"/>
      <c r="B23" s="208"/>
      <c r="C23" s="199" t="str">
        <f t="shared" si="0"/>
        <v>General Service 1,500 to 4,999 KW.</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c r="AS23" s="3"/>
      <c r="AT23" s="3"/>
      <c r="AU23" s="3"/>
      <c r="AV23" s="3"/>
    </row>
    <row r="24" spans="1:48" ht="12.75" customHeight="1" x14ac:dyDescent="0.2">
      <c r="A24" s="37"/>
      <c r="B24" s="208"/>
      <c r="C24" s="199" t="str">
        <f t="shared" si="0"/>
        <v>General Service 1,500 to 4,999 KW.</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c r="AS24" s="3"/>
      <c r="AT24" s="3"/>
      <c r="AU24" s="3"/>
      <c r="AV24" s="3"/>
    </row>
    <row r="25" spans="1:48" ht="12.75" customHeight="1" x14ac:dyDescent="0.2">
      <c r="A25" s="37"/>
      <c r="B25" s="208"/>
      <c r="C25" s="199" t="str">
        <f t="shared" si="0"/>
        <v>General Service 1,500 to 4,999 KW.</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c r="AS25" s="3"/>
      <c r="AT25" s="3"/>
      <c r="AU25" s="3"/>
      <c r="AV25" s="3"/>
    </row>
    <row r="26" spans="1:48" ht="12.75" customHeight="1" x14ac:dyDescent="0.2">
      <c r="A26" s="37"/>
      <c r="B26" s="288"/>
      <c r="C26" s="199" t="str">
        <f t="shared" si="0"/>
        <v>General Service 1,500 to 4,999 KW.</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c r="AS26" s="3"/>
      <c r="AT26" s="3"/>
      <c r="AU26" s="3"/>
      <c r="AV26" s="3"/>
    </row>
    <row r="27" spans="1:48" ht="12.75" customHeight="1" x14ac:dyDescent="0.2">
      <c r="A27" s="37"/>
      <c r="B27" s="208"/>
      <c r="C27" s="199" t="str">
        <f t="shared" si="0"/>
        <v>General Service 1,500 to 4,999 KW.</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c r="AS27" s="3"/>
      <c r="AT27" s="3"/>
      <c r="AU27" s="3"/>
      <c r="AV27" s="3"/>
    </row>
    <row r="28" spans="1:48" ht="12.75" customHeight="1" x14ac:dyDescent="0.2">
      <c r="A28" s="37"/>
      <c r="B28" s="208"/>
      <c r="C28" s="199" t="str">
        <f t="shared" si="0"/>
        <v>General Service 1,500 to 4,999 KW.</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c r="AS28" s="3"/>
      <c r="AT28" s="3"/>
      <c r="AU28" s="3"/>
      <c r="AV28" s="3"/>
    </row>
    <row r="29" spans="1:48" ht="12.75" customHeight="1" x14ac:dyDescent="0.2">
      <c r="A29" s="125"/>
      <c r="B29" s="209" t="s">
        <v>248</v>
      </c>
      <c r="C29" s="359"/>
      <c r="D29" s="210"/>
      <c r="E29" s="210"/>
      <c r="F29" s="211"/>
      <c r="G29" s="304"/>
      <c r="H29" s="213">
        <f>SUM(H15:H28)</f>
        <v>16219.022499999999</v>
      </c>
      <c r="I29" s="214"/>
      <c r="J29" s="211"/>
      <c r="K29" s="304"/>
      <c r="L29" s="213">
        <f>SUM(L15:L28)</f>
        <v>18031.025000000001</v>
      </c>
      <c r="M29" s="214"/>
      <c r="N29" s="215">
        <f t="shared" si="5"/>
        <v>1812.0025000000023</v>
      </c>
      <c r="O29" s="216">
        <f t="shared" si="6"/>
        <v>0.1117208204131909</v>
      </c>
      <c r="P29" s="125"/>
      <c r="Q29" s="211"/>
      <c r="R29" s="304"/>
      <c r="S29" s="213">
        <f>SUM(S15:S28)</f>
        <v>20584.537499999999</v>
      </c>
      <c r="T29" s="214"/>
      <c r="U29" s="215">
        <f t="shared" si="9"/>
        <v>2553.5124999999971</v>
      </c>
      <c r="V29" s="216">
        <f t="shared" si="10"/>
        <v>0.14161771169414922</v>
      </c>
      <c r="W29" s="125"/>
      <c r="X29" s="211"/>
      <c r="Y29" s="304"/>
      <c r="Z29" s="213">
        <f>SUM(Z15:Z28)</f>
        <v>22143.4025</v>
      </c>
      <c r="AA29" s="214"/>
      <c r="AB29" s="215">
        <f t="shared" si="13"/>
        <v>1558.8650000000016</v>
      </c>
      <c r="AC29" s="216">
        <f t="shared" si="14"/>
        <v>7.5729901631260921E-2</v>
      </c>
      <c r="AD29" s="125"/>
      <c r="AE29" s="211"/>
      <c r="AF29" s="304"/>
      <c r="AG29" s="213">
        <f>SUM(AG15:AG28)</f>
        <v>23428.532499999998</v>
      </c>
      <c r="AH29" s="214"/>
      <c r="AI29" s="215">
        <f t="shared" si="17"/>
        <v>1285.1299999999974</v>
      </c>
      <c r="AJ29" s="216">
        <f t="shared" si="18"/>
        <v>5.8036699644510248E-2</v>
      </c>
      <c r="AK29" s="125"/>
      <c r="AL29" s="211"/>
      <c r="AM29" s="304"/>
      <c r="AN29" s="213">
        <f>SUM(AN15:AN28)</f>
        <v>24549.075000000001</v>
      </c>
      <c r="AO29" s="214"/>
      <c r="AP29" s="215">
        <f t="shared" si="21"/>
        <v>1120.5425000000032</v>
      </c>
      <c r="AQ29" s="216">
        <f t="shared" si="22"/>
        <v>4.7828113007078156E-2</v>
      </c>
      <c r="AR29" s="217"/>
      <c r="AS29" s="3"/>
      <c r="AT29" s="3"/>
      <c r="AU29" s="3"/>
      <c r="AV29" s="3"/>
    </row>
    <row r="30" spans="1:48" ht="12.75" customHeight="1" x14ac:dyDescent="0.2">
      <c r="A30" s="37"/>
      <c r="B30" s="208" t="s">
        <v>172</v>
      </c>
      <c r="C30" s="199" t="str">
        <f t="shared" ref="C30:C38" si="23">D$6&amp;"."&amp;B30</f>
        <v>General Service 1,500 to 4,999 KW.DVA Disposition Rate Rider Group 1 -2025</v>
      </c>
      <c r="D30" s="200" t="s">
        <v>315</v>
      </c>
      <c r="E30" s="139"/>
      <c r="F30" s="218">
        <f>IFERROR(VLOOKUP($C30,'Proposed Rates'!$B:$J,F$11,FALSE),0)</f>
        <v>5.3600000000000002E-2</v>
      </c>
      <c r="G30" s="219">
        <f t="shared" ref="G30:G36" si="24">IF($D30="Monthly",1,IF($D30="per KW",$F$10,IF($D30="per kWh",$F$9,0)))</f>
        <v>1925</v>
      </c>
      <c r="H30" s="204">
        <f t="shared" ref="H30:H38" si="25">G30*F30</f>
        <v>103.18</v>
      </c>
      <c r="I30" s="38"/>
      <c r="J30" s="218">
        <f>IFERROR(VLOOKUP($C30,'Proposed Rates'!$B:$J,J$11,FALSE),0)</f>
        <v>0</v>
      </c>
      <c r="K30" s="219">
        <f t="shared" ref="K30:K36" si="26">IF($D30="Monthly",1,IF($D30="per KW",$F$10,IF($D30="per kWh",$F$9,0)))</f>
        <v>1925</v>
      </c>
      <c r="L30" s="204">
        <f t="shared" ref="L30:L38" si="27">K30*J30</f>
        <v>0</v>
      </c>
      <c r="M30" s="38"/>
      <c r="N30" s="205">
        <f t="shared" si="5"/>
        <v>-103.18</v>
      </c>
      <c r="O30" s="206">
        <f t="shared" si="6"/>
        <v>-1</v>
      </c>
      <c r="P30" s="37"/>
      <c r="Q30" s="218">
        <f>IFERROR(VLOOKUP($C30,'Proposed Rates'!$B:$J,Q$11,FALSE),0)</f>
        <v>0</v>
      </c>
      <c r="R30" s="219">
        <f t="shared" ref="R30:R36" si="28">IF($D30="Monthly",1,IF($D30="per KW",$F$10,IF($D30="per kWh",$F$9,0)))</f>
        <v>1925</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1925</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1925</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1925</v>
      </c>
      <c r="AN30" s="204">
        <f t="shared" ref="AN30:AN38" si="35">AM30*AL30</f>
        <v>0</v>
      </c>
      <c r="AO30" s="38"/>
      <c r="AP30" s="205">
        <f t="shared" si="21"/>
        <v>0</v>
      </c>
      <c r="AQ30" s="206" t="str">
        <f t="shared" si="22"/>
        <v/>
      </c>
      <c r="AR30" s="207"/>
      <c r="AS30" s="3"/>
      <c r="AT30" s="3"/>
      <c r="AU30" s="3"/>
      <c r="AV30" s="3"/>
    </row>
    <row r="31" spans="1:48" ht="12.75" customHeight="1" x14ac:dyDescent="0.2">
      <c r="A31" s="37"/>
      <c r="B31" s="288" t="s">
        <v>174</v>
      </c>
      <c r="C31" s="199" t="str">
        <f t="shared" si="23"/>
        <v>General Service 1,500 to 4,999 KW.DVA Disposition Rate Rider Group 1 - 2024</v>
      </c>
      <c r="D31" s="200" t="s">
        <v>315</v>
      </c>
      <c r="E31" s="139"/>
      <c r="F31" s="218">
        <f>IFERROR(VLOOKUP($C31,'Proposed Rates'!$B:$J,F$11,FALSE),0)</f>
        <v>0</v>
      </c>
      <c r="G31" s="219">
        <f t="shared" si="24"/>
        <v>1925</v>
      </c>
      <c r="H31" s="204">
        <f t="shared" si="25"/>
        <v>0</v>
      </c>
      <c r="I31" s="38"/>
      <c r="J31" s="218">
        <f>IFERROR(VLOOKUP($C31,'Proposed Rates'!$B:$J,J$11,FALSE),0)</f>
        <v>0</v>
      </c>
      <c r="K31" s="219">
        <f t="shared" si="26"/>
        <v>1925</v>
      </c>
      <c r="L31" s="204">
        <f t="shared" si="27"/>
        <v>0</v>
      </c>
      <c r="M31" s="38"/>
      <c r="N31" s="205">
        <f t="shared" si="5"/>
        <v>0</v>
      </c>
      <c r="O31" s="206" t="str">
        <f t="shared" si="6"/>
        <v/>
      </c>
      <c r="P31" s="37"/>
      <c r="Q31" s="218">
        <f>IFERROR(VLOOKUP($C31,'Proposed Rates'!$B:$J,Q$11,FALSE),0)</f>
        <v>0</v>
      </c>
      <c r="R31" s="219">
        <f t="shared" si="28"/>
        <v>1925</v>
      </c>
      <c r="S31" s="204">
        <f t="shared" si="29"/>
        <v>0</v>
      </c>
      <c r="T31" s="38"/>
      <c r="U31" s="205">
        <f t="shared" si="9"/>
        <v>0</v>
      </c>
      <c r="V31" s="206" t="str">
        <f t="shared" si="10"/>
        <v/>
      </c>
      <c r="W31" s="37"/>
      <c r="X31" s="218">
        <f>IFERROR(VLOOKUP($C31,'Proposed Rates'!$B:$J,X$11,FALSE),0)</f>
        <v>0</v>
      </c>
      <c r="Y31" s="219">
        <f t="shared" si="30"/>
        <v>1925</v>
      </c>
      <c r="Z31" s="204">
        <f t="shared" si="31"/>
        <v>0</v>
      </c>
      <c r="AA31" s="38"/>
      <c r="AB31" s="205">
        <f t="shared" si="13"/>
        <v>0</v>
      </c>
      <c r="AC31" s="206" t="str">
        <f t="shared" si="14"/>
        <v/>
      </c>
      <c r="AD31" s="37"/>
      <c r="AE31" s="218">
        <f>IFERROR(VLOOKUP($C31,'Proposed Rates'!$B:$J,AE$11,FALSE),0)</f>
        <v>0</v>
      </c>
      <c r="AF31" s="219">
        <f t="shared" si="32"/>
        <v>1925</v>
      </c>
      <c r="AG31" s="204">
        <f t="shared" si="33"/>
        <v>0</v>
      </c>
      <c r="AH31" s="38"/>
      <c r="AI31" s="205">
        <f t="shared" si="17"/>
        <v>0</v>
      </c>
      <c r="AJ31" s="206" t="str">
        <f t="shared" si="18"/>
        <v/>
      </c>
      <c r="AK31" s="37"/>
      <c r="AL31" s="218">
        <f>IFERROR(VLOOKUP($C31,'Proposed Rates'!$B:$J,AL$11,FALSE),0)</f>
        <v>0</v>
      </c>
      <c r="AM31" s="219">
        <f t="shared" si="34"/>
        <v>1925</v>
      </c>
      <c r="AN31" s="204">
        <f t="shared" si="35"/>
        <v>0</v>
      </c>
      <c r="AO31" s="38"/>
      <c r="AP31" s="205">
        <f t="shared" si="21"/>
        <v>0</v>
      </c>
      <c r="AQ31" s="206" t="str">
        <f t="shared" si="22"/>
        <v/>
      </c>
      <c r="AR31" s="207"/>
      <c r="AS31" s="3"/>
      <c r="AT31" s="3"/>
      <c r="AU31" s="3"/>
      <c r="AV31" s="3"/>
    </row>
    <row r="32" spans="1:48" ht="12.75" customHeight="1" x14ac:dyDescent="0.2">
      <c r="A32" s="37"/>
      <c r="B32" s="288" t="s">
        <v>182</v>
      </c>
      <c r="C32" s="199" t="str">
        <f t="shared" si="23"/>
        <v>General Service 1,500 to 4,999 KW.CBR Class B Rate Riders</v>
      </c>
      <c r="D32" s="200" t="s">
        <v>246</v>
      </c>
      <c r="E32" s="139"/>
      <c r="F32" s="218">
        <f>IFERROR(VLOOKUP($C32,'Proposed Rates'!$B:$J,F$11,FALSE),0)</f>
        <v>2.0000000000000001E-4</v>
      </c>
      <c r="G32" s="219">
        <f t="shared" si="24"/>
        <v>891400</v>
      </c>
      <c r="H32" s="204">
        <f t="shared" si="25"/>
        <v>178.28</v>
      </c>
      <c r="I32" s="289"/>
      <c r="J32" s="218">
        <f>IFERROR(VLOOKUP($C32,'Proposed Rates'!$B:$J,J$11,FALSE),0)</f>
        <v>0</v>
      </c>
      <c r="K32" s="219">
        <f t="shared" si="26"/>
        <v>891400</v>
      </c>
      <c r="L32" s="204">
        <f t="shared" si="27"/>
        <v>0</v>
      </c>
      <c r="M32" s="221"/>
      <c r="N32" s="205">
        <f t="shared" si="5"/>
        <v>-178.28</v>
      </c>
      <c r="O32" s="206">
        <f t="shared" si="6"/>
        <v>-1</v>
      </c>
      <c r="P32" s="37"/>
      <c r="Q32" s="218">
        <f>IFERROR(VLOOKUP($C32,'Proposed Rates'!$B:$J,Q$11,FALSE),0)</f>
        <v>0</v>
      </c>
      <c r="R32" s="219">
        <f t="shared" si="28"/>
        <v>891400</v>
      </c>
      <c r="S32" s="204">
        <f t="shared" si="29"/>
        <v>0</v>
      </c>
      <c r="T32" s="221"/>
      <c r="U32" s="205"/>
      <c r="V32" s="206"/>
      <c r="W32" s="37"/>
      <c r="X32" s="218">
        <f>IFERROR(VLOOKUP($C32,'Proposed Rates'!$B:$J,X$11,FALSE),0)</f>
        <v>0</v>
      </c>
      <c r="Y32" s="219">
        <f t="shared" si="30"/>
        <v>891400</v>
      </c>
      <c r="Z32" s="204">
        <f t="shared" si="31"/>
        <v>0</v>
      </c>
      <c r="AA32" s="38"/>
      <c r="AB32" s="205">
        <f t="shared" si="13"/>
        <v>0</v>
      </c>
      <c r="AC32" s="206" t="str">
        <f t="shared" si="14"/>
        <v/>
      </c>
      <c r="AD32" s="37"/>
      <c r="AE32" s="218">
        <f>IFERROR(VLOOKUP($C32,'Proposed Rates'!$B:$J,AE$11,FALSE),0)</f>
        <v>0</v>
      </c>
      <c r="AF32" s="219">
        <f t="shared" si="32"/>
        <v>891400</v>
      </c>
      <c r="AG32" s="204">
        <f t="shared" si="33"/>
        <v>0</v>
      </c>
      <c r="AH32" s="38"/>
      <c r="AI32" s="205">
        <f t="shared" si="17"/>
        <v>0</v>
      </c>
      <c r="AJ32" s="206" t="str">
        <f t="shared" si="18"/>
        <v/>
      </c>
      <c r="AK32" s="37"/>
      <c r="AL32" s="218">
        <f>IFERROR(VLOOKUP($C32,'Proposed Rates'!$B:$J,AL$11,FALSE),0)</f>
        <v>0</v>
      </c>
      <c r="AM32" s="219">
        <f t="shared" si="34"/>
        <v>891400</v>
      </c>
      <c r="AN32" s="204">
        <f t="shared" si="35"/>
        <v>0</v>
      </c>
      <c r="AO32" s="221"/>
      <c r="AP32" s="205">
        <f t="shared" si="21"/>
        <v>0</v>
      </c>
      <c r="AQ32" s="206" t="str">
        <f t="shared" si="22"/>
        <v/>
      </c>
      <c r="AR32" s="207"/>
      <c r="AS32" s="3"/>
      <c r="AT32" s="3"/>
      <c r="AU32" s="3"/>
      <c r="AV32" s="3"/>
    </row>
    <row r="33" spans="1:48" ht="12.75" customHeight="1" x14ac:dyDescent="0.2">
      <c r="A33" s="37"/>
      <c r="B33" s="288" t="s">
        <v>187</v>
      </c>
      <c r="C33" s="199" t="str">
        <f t="shared" si="23"/>
        <v>General Service 1,500 to 4,999 KW.GA Rate Riders</v>
      </c>
      <c r="D33" s="200" t="s">
        <v>246</v>
      </c>
      <c r="E33" s="139"/>
      <c r="F33" s="218">
        <f>IFERROR(VLOOKUP($C33,'Proposed Rates'!$B:$J,F$11,FALSE),0)</f>
        <v>3.8999999999999998E-3</v>
      </c>
      <c r="G33" s="219">
        <f t="shared" si="24"/>
        <v>891400</v>
      </c>
      <c r="H33" s="204">
        <f t="shared" si="25"/>
        <v>3476.46</v>
      </c>
      <c r="I33" s="289"/>
      <c r="J33" s="218">
        <f>IFERROR(VLOOKUP($C33,'Proposed Rates'!$B:$J,J$11,FALSE),0)</f>
        <v>0</v>
      </c>
      <c r="K33" s="219">
        <f t="shared" si="26"/>
        <v>891400</v>
      </c>
      <c r="L33" s="204">
        <f t="shared" si="27"/>
        <v>0</v>
      </c>
      <c r="M33" s="221"/>
      <c r="N33" s="205">
        <f t="shared" si="5"/>
        <v>-3476.46</v>
      </c>
      <c r="O33" s="206">
        <f t="shared" si="6"/>
        <v>-1</v>
      </c>
      <c r="P33" s="37"/>
      <c r="Q33" s="218">
        <f>IFERROR(VLOOKUP($C33,'Proposed Rates'!$B:$J,Q$11,FALSE),0)</f>
        <v>0</v>
      </c>
      <c r="R33" s="219">
        <f t="shared" si="28"/>
        <v>891400</v>
      </c>
      <c r="S33" s="204">
        <f t="shared" si="29"/>
        <v>0</v>
      </c>
      <c r="T33" s="221"/>
      <c r="U33" s="205">
        <f t="shared" ref="U33:U34" si="36">S33-L33</f>
        <v>0</v>
      </c>
      <c r="V33" s="206" t="str">
        <f t="shared" ref="V33:V34" si="37">IF((L33)=0,"",(U33/L33))</f>
        <v/>
      </c>
      <c r="W33" s="37"/>
      <c r="X33" s="218">
        <f>IFERROR(VLOOKUP($C33,'Proposed Rates'!$B:$J,X$11,FALSE),0)</f>
        <v>0</v>
      </c>
      <c r="Y33" s="219">
        <f t="shared" si="30"/>
        <v>891400</v>
      </c>
      <c r="Z33" s="204">
        <f t="shared" si="31"/>
        <v>0</v>
      </c>
      <c r="AA33" s="221"/>
      <c r="AB33" s="205">
        <f t="shared" si="13"/>
        <v>0</v>
      </c>
      <c r="AC33" s="206" t="str">
        <f t="shared" si="14"/>
        <v/>
      </c>
      <c r="AD33" s="37"/>
      <c r="AE33" s="218">
        <f>IFERROR(VLOOKUP($C33,'Proposed Rates'!$B:$J,AE$11,FALSE),0)</f>
        <v>0</v>
      </c>
      <c r="AF33" s="219">
        <f t="shared" si="32"/>
        <v>891400</v>
      </c>
      <c r="AG33" s="204">
        <f t="shared" si="33"/>
        <v>0</v>
      </c>
      <c r="AH33" s="221"/>
      <c r="AI33" s="205">
        <f t="shared" si="17"/>
        <v>0</v>
      </c>
      <c r="AJ33" s="206" t="str">
        <f t="shared" si="18"/>
        <v/>
      </c>
      <c r="AK33" s="37"/>
      <c r="AL33" s="218">
        <f>IFERROR(VLOOKUP($C33,'Proposed Rates'!$B:$J,AL$11,FALSE),0)</f>
        <v>0</v>
      </c>
      <c r="AM33" s="219">
        <f t="shared" si="34"/>
        <v>891400</v>
      </c>
      <c r="AN33" s="204">
        <f t="shared" si="35"/>
        <v>0</v>
      </c>
      <c r="AO33" s="221"/>
      <c r="AP33" s="205">
        <f t="shared" si="21"/>
        <v>0</v>
      </c>
      <c r="AQ33" s="206" t="str">
        <f t="shared" si="22"/>
        <v/>
      </c>
      <c r="AR33" s="207"/>
      <c r="AS33" s="3"/>
      <c r="AT33" s="3"/>
      <c r="AU33" s="3"/>
      <c r="AV33" s="3"/>
    </row>
    <row r="34" spans="1:48" ht="12.75" customHeight="1" x14ac:dyDescent="0.2">
      <c r="A34" s="37"/>
      <c r="B34" s="288" t="s">
        <v>190</v>
      </c>
      <c r="C34" s="199" t="str">
        <f t="shared" si="23"/>
        <v>General Service 1,500 to 4,999 KW.Total Deferral/Variance Account Rate RidersYr2</v>
      </c>
      <c r="D34" s="200" t="s">
        <v>315</v>
      </c>
      <c r="E34" s="139"/>
      <c r="F34" s="218">
        <f>IFERROR(VLOOKUP($C34,'Proposed Rates'!$B:$J,F$11,FALSE),0)</f>
        <v>0</v>
      </c>
      <c r="G34" s="219">
        <f t="shared" si="24"/>
        <v>1925</v>
      </c>
      <c r="H34" s="204">
        <f t="shared" si="25"/>
        <v>0</v>
      </c>
      <c r="I34" s="289"/>
      <c r="J34" s="218">
        <f>IFERROR(VLOOKUP($C34,'Proposed Rates'!$B:$J,J$11,FALSE),0)</f>
        <v>0</v>
      </c>
      <c r="K34" s="219">
        <f t="shared" si="26"/>
        <v>1925</v>
      </c>
      <c r="L34" s="204">
        <f t="shared" si="27"/>
        <v>0</v>
      </c>
      <c r="M34" s="221"/>
      <c r="N34" s="205">
        <f t="shared" si="5"/>
        <v>0</v>
      </c>
      <c r="O34" s="206" t="str">
        <f t="shared" si="6"/>
        <v/>
      </c>
      <c r="P34" s="37"/>
      <c r="Q34" s="218">
        <f>IFERROR(VLOOKUP($C34,'Proposed Rates'!$B:$J,Q$11,FALSE),0)</f>
        <v>0</v>
      </c>
      <c r="R34" s="219">
        <f t="shared" si="28"/>
        <v>1925</v>
      </c>
      <c r="S34" s="204">
        <f t="shared" si="29"/>
        <v>0</v>
      </c>
      <c r="T34" s="221"/>
      <c r="U34" s="205">
        <f t="shared" si="36"/>
        <v>0</v>
      </c>
      <c r="V34" s="206" t="str">
        <f t="shared" si="37"/>
        <v/>
      </c>
      <c r="W34" s="37"/>
      <c r="X34" s="218">
        <f>IFERROR(VLOOKUP($C34,'Proposed Rates'!$B:$J,X$11,FALSE),0)</f>
        <v>0</v>
      </c>
      <c r="Y34" s="219">
        <f t="shared" si="30"/>
        <v>1925</v>
      </c>
      <c r="Z34" s="204">
        <f t="shared" si="31"/>
        <v>0</v>
      </c>
      <c r="AA34" s="221"/>
      <c r="AB34" s="205">
        <f t="shared" si="13"/>
        <v>0</v>
      </c>
      <c r="AC34" s="206" t="str">
        <f t="shared" si="14"/>
        <v/>
      </c>
      <c r="AD34" s="37"/>
      <c r="AE34" s="218">
        <f>IFERROR(VLOOKUP($C34,'Proposed Rates'!$B:$J,AE$11,FALSE),0)</f>
        <v>0</v>
      </c>
      <c r="AF34" s="219">
        <f t="shared" si="32"/>
        <v>1925</v>
      </c>
      <c r="AG34" s="204">
        <f t="shared" si="33"/>
        <v>0</v>
      </c>
      <c r="AH34" s="221"/>
      <c r="AI34" s="205">
        <f t="shared" si="17"/>
        <v>0</v>
      </c>
      <c r="AJ34" s="206" t="str">
        <f t="shared" si="18"/>
        <v/>
      </c>
      <c r="AK34" s="37"/>
      <c r="AL34" s="218">
        <f>IFERROR(VLOOKUP($C34,'Proposed Rates'!$B:$J,AL$11,FALSE),0)</f>
        <v>0</v>
      </c>
      <c r="AM34" s="219">
        <f t="shared" si="34"/>
        <v>1925</v>
      </c>
      <c r="AN34" s="204">
        <f t="shared" si="35"/>
        <v>0</v>
      </c>
      <c r="AO34" s="221"/>
      <c r="AP34" s="205">
        <f t="shared" si="21"/>
        <v>0</v>
      </c>
      <c r="AQ34" s="206" t="str">
        <f t="shared" si="22"/>
        <v/>
      </c>
      <c r="AR34" s="207"/>
      <c r="AS34" s="3"/>
      <c r="AT34" s="3"/>
      <c r="AU34" s="3"/>
      <c r="AV34" s="3"/>
    </row>
    <row r="35" spans="1:48" ht="12.75" customHeight="1" x14ac:dyDescent="0.2">
      <c r="A35" s="37"/>
      <c r="B35" s="288" t="s">
        <v>192</v>
      </c>
      <c r="C35" s="199" t="str">
        <f t="shared" si="23"/>
        <v>General Service 1,500 to 4,999 KW.Total Deferral/Variance Account Rate Riders</v>
      </c>
      <c r="D35" s="200" t="s">
        <v>315</v>
      </c>
      <c r="E35" s="139"/>
      <c r="F35" s="218">
        <f>IFERROR(VLOOKUP($C35,'Proposed Rates'!$B:$J,F$11,FALSE),0)</f>
        <v>0</v>
      </c>
      <c r="G35" s="219">
        <f t="shared" si="24"/>
        <v>1925</v>
      </c>
      <c r="H35" s="204">
        <f t="shared" si="25"/>
        <v>0</v>
      </c>
      <c r="I35" s="38"/>
      <c r="J35" s="218">
        <f>IFERROR(VLOOKUP($C35,'Proposed Rates'!$B:$J,J$11,FALSE),0)</f>
        <v>0</v>
      </c>
      <c r="K35" s="219">
        <f t="shared" si="26"/>
        <v>1925</v>
      </c>
      <c r="L35" s="204">
        <f t="shared" si="27"/>
        <v>0</v>
      </c>
      <c r="M35" s="38"/>
      <c r="N35" s="205">
        <f t="shared" si="5"/>
        <v>0</v>
      </c>
      <c r="O35" s="206" t="str">
        <f t="shared" si="6"/>
        <v/>
      </c>
      <c r="P35" s="37"/>
      <c r="Q35" s="218">
        <f>IFERROR(VLOOKUP($C35,'Proposed Rates'!$B:$J,Q$11,FALSE),0)</f>
        <v>0</v>
      </c>
      <c r="R35" s="219">
        <f t="shared" si="28"/>
        <v>1925</v>
      </c>
      <c r="S35" s="204">
        <f t="shared" si="29"/>
        <v>0</v>
      </c>
      <c r="T35" s="38"/>
      <c r="U35" s="205"/>
      <c r="V35" s="206"/>
      <c r="W35" s="37"/>
      <c r="X35" s="218">
        <f>IFERROR(VLOOKUP($C35,'Proposed Rates'!$B:$J,X$11,FALSE),0)</f>
        <v>0</v>
      </c>
      <c r="Y35" s="219">
        <f t="shared" si="30"/>
        <v>1925</v>
      </c>
      <c r="Z35" s="204">
        <f t="shared" si="31"/>
        <v>0</v>
      </c>
      <c r="AA35" s="38"/>
      <c r="AB35" s="205">
        <f t="shared" si="13"/>
        <v>0</v>
      </c>
      <c r="AC35" s="206" t="str">
        <f t="shared" si="14"/>
        <v/>
      </c>
      <c r="AD35" s="37"/>
      <c r="AE35" s="218">
        <f>IFERROR(VLOOKUP($C35,'Proposed Rates'!$B:$J,AE$11,FALSE),0)</f>
        <v>0</v>
      </c>
      <c r="AF35" s="219">
        <f t="shared" si="32"/>
        <v>1925</v>
      </c>
      <c r="AG35" s="204">
        <f t="shared" si="33"/>
        <v>0</v>
      </c>
      <c r="AH35" s="38"/>
      <c r="AI35" s="205">
        <f t="shared" si="17"/>
        <v>0</v>
      </c>
      <c r="AJ35" s="206" t="str">
        <f t="shared" si="18"/>
        <v/>
      </c>
      <c r="AK35" s="37"/>
      <c r="AL35" s="218">
        <f>IFERROR(VLOOKUP($C35,'Proposed Rates'!$B:$J,AL$11,FALSE),0)</f>
        <v>0</v>
      </c>
      <c r="AM35" s="219">
        <f t="shared" si="34"/>
        <v>1925</v>
      </c>
      <c r="AN35" s="204">
        <f t="shared" si="35"/>
        <v>0</v>
      </c>
      <c r="AO35" s="38"/>
      <c r="AP35" s="205">
        <f t="shared" si="21"/>
        <v>0</v>
      </c>
      <c r="AQ35" s="206" t="str">
        <f t="shared" si="22"/>
        <v/>
      </c>
      <c r="AR35" s="207"/>
      <c r="AS35" s="3"/>
      <c r="AT35" s="3"/>
      <c r="AU35" s="3"/>
      <c r="AV35" s="3"/>
    </row>
    <row r="36" spans="1:48" ht="12.75" customHeight="1" x14ac:dyDescent="0.2">
      <c r="A36" s="37"/>
      <c r="B36" s="139" t="s">
        <v>207</v>
      </c>
      <c r="C36" s="199" t="str">
        <f t="shared" si="23"/>
        <v>General Service 1,500 to 4,999 KW.Low Voltage Service Charge</v>
      </c>
      <c r="D36" s="200" t="s">
        <v>315</v>
      </c>
      <c r="E36" s="139"/>
      <c r="F36" s="222">
        <f>IFERROR(VLOOKUP($C36,'Proposed Rates'!$B:$J,F$11,FALSE),0)</f>
        <v>2.2040000000000001E-2</v>
      </c>
      <c r="G36" s="219">
        <f t="shared" si="24"/>
        <v>1925</v>
      </c>
      <c r="H36" s="204">
        <f t="shared" si="25"/>
        <v>42.427</v>
      </c>
      <c r="I36" s="38"/>
      <c r="J36" s="222">
        <f>IFERROR(VLOOKUP($C36,'Proposed Rates'!$B:$J,J$11,FALSE),0)</f>
        <v>2.6249999999999999E-2</v>
      </c>
      <c r="K36" s="219">
        <f t="shared" si="26"/>
        <v>1925</v>
      </c>
      <c r="L36" s="204">
        <f t="shared" si="27"/>
        <v>50.53125</v>
      </c>
      <c r="M36" s="38"/>
      <c r="N36" s="205">
        <f t="shared" si="5"/>
        <v>8.1042500000000004</v>
      </c>
      <c r="O36" s="206">
        <f t="shared" si="6"/>
        <v>0.19101633393829401</v>
      </c>
      <c r="P36" s="37"/>
      <c r="Q36" s="222">
        <f>IFERROR(VLOOKUP($C36,'Proposed Rates'!$B:$J,Q$11,FALSE),0)</f>
        <v>2.6939999999999999E-2</v>
      </c>
      <c r="R36" s="219">
        <f t="shared" si="28"/>
        <v>1925</v>
      </c>
      <c r="S36" s="204">
        <f t="shared" si="29"/>
        <v>51.859499999999997</v>
      </c>
      <c r="T36" s="38"/>
      <c r="U36" s="205">
        <f t="shared" ref="U36:U37" si="38">S36-L36</f>
        <v>1.328249999999997</v>
      </c>
      <c r="V36" s="206">
        <f t="shared" ref="V36:V37" si="39">IF((L36)=0,"",(U36/L36))</f>
        <v>2.6285714285714228E-2</v>
      </c>
      <c r="W36" s="37"/>
      <c r="X36" s="222">
        <f>IFERROR(VLOOKUP($C36,'Proposed Rates'!$B:$J,X$11,FALSE),0)</f>
        <v>2.7289999999999998E-2</v>
      </c>
      <c r="Y36" s="219">
        <f t="shared" si="30"/>
        <v>1925</v>
      </c>
      <c r="Z36" s="204">
        <f t="shared" si="31"/>
        <v>52.533249999999995</v>
      </c>
      <c r="AA36" s="38"/>
      <c r="AB36" s="205">
        <f t="shared" si="13"/>
        <v>0.67374999999999829</v>
      </c>
      <c r="AC36" s="206">
        <f t="shared" si="14"/>
        <v>1.299183370452855E-2</v>
      </c>
      <c r="AD36" s="37"/>
      <c r="AE36" s="222">
        <f>IFERROR(VLOOKUP($C36,'Proposed Rates'!$B:$J,AE$11,FALSE),0)</f>
        <v>2.7730000000000001E-2</v>
      </c>
      <c r="AF36" s="219">
        <f t="shared" si="32"/>
        <v>1925</v>
      </c>
      <c r="AG36" s="204">
        <f t="shared" si="33"/>
        <v>53.380250000000004</v>
      </c>
      <c r="AH36" s="38"/>
      <c r="AI36" s="205">
        <f t="shared" si="17"/>
        <v>0.84700000000000841</v>
      </c>
      <c r="AJ36" s="206">
        <f t="shared" si="18"/>
        <v>1.6123122022719105E-2</v>
      </c>
      <c r="AK36" s="37"/>
      <c r="AL36" s="222">
        <f>IFERROR(VLOOKUP($C36,'Proposed Rates'!$B:$J,AL$11,FALSE),0)</f>
        <v>2.8219999999999999E-2</v>
      </c>
      <c r="AM36" s="219">
        <f t="shared" si="34"/>
        <v>1925</v>
      </c>
      <c r="AN36" s="204">
        <f t="shared" si="35"/>
        <v>54.323499999999996</v>
      </c>
      <c r="AO36" s="38"/>
      <c r="AP36" s="205">
        <f t="shared" si="21"/>
        <v>0.94324999999999193</v>
      </c>
      <c r="AQ36" s="206">
        <f t="shared" si="22"/>
        <v>1.7670393076090724E-2</v>
      </c>
      <c r="AR36" s="207"/>
      <c r="AS36" s="3"/>
      <c r="AT36" s="3"/>
      <c r="AU36" s="3"/>
      <c r="AV36" s="3"/>
    </row>
    <row r="37" spans="1:48" ht="12.75" customHeight="1" x14ac:dyDescent="0.2">
      <c r="A37" s="37"/>
      <c r="B37" s="139" t="s">
        <v>250</v>
      </c>
      <c r="C37" s="199" t="str">
        <f t="shared" si="23"/>
        <v>General Service 1,500 to 4,999 KW.Line Losses on Cost of Power</v>
      </c>
      <c r="D37" s="200" t="s">
        <v>246</v>
      </c>
      <c r="E37" s="139"/>
      <c r="F37" s="360"/>
      <c r="G37" s="311">
        <f>$F$9*(1+F65)-$F$9</f>
        <v>30129.320000000065</v>
      </c>
      <c r="H37" s="204">
        <f t="shared" si="25"/>
        <v>0</v>
      </c>
      <c r="I37" s="38"/>
      <c r="J37" s="360"/>
      <c r="K37" s="311">
        <f>$F$9*(1+J65)-$F$9</f>
        <v>29594.479999999865</v>
      </c>
      <c r="L37" s="204">
        <f t="shared" si="27"/>
        <v>0</v>
      </c>
      <c r="M37" s="38"/>
      <c r="N37" s="205">
        <f t="shared" si="5"/>
        <v>0</v>
      </c>
      <c r="O37" s="206" t="str">
        <f t="shared" si="6"/>
        <v/>
      </c>
      <c r="P37" s="37"/>
      <c r="Q37" s="360"/>
      <c r="R37" s="311">
        <f>$F$9*(1+Q65)-$F$9</f>
        <v>29594.479999999865</v>
      </c>
      <c r="S37" s="204">
        <f t="shared" si="29"/>
        <v>0</v>
      </c>
      <c r="T37" s="38"/>
      <c r="U37" s="205">
        <f t="shared" si="38"/>
        <v>0</v>
      </c>
      <c r="V37" s="206" t="str">
        <f t="shared" si="39"/>
        <v/>
      </c>
      <c r="W37" s="37"/>
      <c r="X37" s="360"/>
      <c r="Y37" s="311">
        <f>$F$9*(1+X65)-$F$9</f>
        <v>29594.479999999865</v>
      </c>
      <c r="Z37" s="204">
        <f t="shared" si="31"/>
        <v>0</v>
      </c>
      <c r="AA37" s="38"/>
      <c r="AB37" s="205">
        <f t="shared" si="13"/>
        <v>0</v>
      </c>
      <c r="AC37" s="206" t="str">
        <f t="shared" si="14"/>
        <v/>
      </c>
      <c r="AD37" s="37"/>
      <c r="AE37" s="360"/>
      <c r="AF37" s="311">
        <f>$F$9*(1+AE65)-$F$9</f>
        <v>29594.479999999865</v>
      </c>
      <c r="AG37" s="204">
        <f t="shared" si="33"/>
        <v>0</v>
      </c>
      <c r="AH37" s="38"/>
      <c r="AI37" s="205">
        <f t="shared" si="17"/>
        <v>0</v>
      </c>
      <c r="AJ37" s="206" t="str">
        <f t="shared" si="18"/>
        <v/>
      </c>
      <c r="AK37" s="37"/>
      <c r="AL37" s="360"/>
      <c r="AM37" s="311">
        <f>$F$9*(1+AL65)-$F$9</f>
        <v>29594.479999999865</v>
      </c>
      <c r="AN37" s="204">
        <f t="shared" si="35"/>
        <v>0</v>
      </c>
      <c r="AO37" s="38"/>
      <c r="AP37" s="205">
        <f t="shared" si="21"/>
        <v>0</v>
      </c>
      <c r="AQ37" s="206" t="str">
        <f t="shared" si="22"/>
        <v/>
      </c>
      <c r="AR37" s="207"/>
      <c r="AS37" s="3"/>
      <c r="AT37" s="3"/>
      <c r="AU37" s="3"/>
      <c r="AV37" s="3"/>
    </row>
    <row r="38" spans="1:48" ht="12.75" customHeight="1" x14ac:dyDescent="0.2">
      <c r="A38" s="37"/>
      <c r="B38" s="139" t="s">
        <v>209</v>
      </c>
      <c r="C38" s="199" t="str">
        <f t="shared" si="23"/>
        <v>General Service 1,500 to 4,999 KW.Smart Meter Entity Charge</v>
      </c>
      <c r="D38" s="200" t="s">
        <v>244</v>
      </c>
      <c r="E38" s="139"/>
      <c r="F38" s="222">
        <f>IFERROR(VLOOKUP($C38,'Proposed Rates'!$B:$J,F$11,FALSE),0)</f>
        <v>0</v>
      </c>
      <c r="G38" s="219">
        <f>IF($D38="Monthly",1,IF($D38="per KW",$F$10,IF($D38="per kWh",$F$9,0)))</f>
        <v>1</v>
      </c>
      <c r="H38" s="204">
        <f t="shared" si="25"/>
        <v>0</v>
      </c>
      <c r="I38" s="38"/>
      <c r="J38" s="222">
        <f>IFERROR(VLOOKUP($C38,'Proposed Rates'!$B:$J,J$11,FALSE),0)</f>
        <v>0</v>
      </c>
      <c r="K38" s="219">
        <f>IF($D38="Monthly",1,IF($D38="per KW",$F$10,IF($D38="per kWh",$F$9,0)))</f>
        <v>1</v>
      </c>
      <c r="L38" s="204">
        <f t="shared" si="27"/>
        <v>0</v>
      </c>
      <c r="M38" s="38"/>
      <c r="N38" s="205">
        <f t="shared" si="5"/>
        <v>0</v>
      </c>
      <c r="O38" s="206" t="str">
        <f t="shared" si="6"/>
        <v/>
      </c>
      <c r="P38" s="37"/>
      <c r="Q38" s="222">
        <f>IFERROR(VLOOKUP($C38,'Proposed Rates'!$B:$J,Q$11,FALSE),0)</f>
        <v>0</v>
      </c>
      <c r="R38" s="219">
        <f>IF($D38="Monthly",1,IF($D38="per KW",$F$10,IF($D38="per kWh",$F$9,0)))</f>
        <v>1</v>
      </c>
      <c r="S38" s="204">
        <f t="shared" si="29"/>
        <v>0</v>
      </c>
      <c r="T38" s="38"/>
      <c r="U38" s="205"/>
      <c r="V38" s="206"/>
      <c r="W38" s="37"/>
      <c r="X38" s="222">
        <f>IFERROR(VLOOKUP($C38,'Proposed Rates'!$B:$J,X$11,FALSE),0)</f>
        <v>0</v>
      </c>
      <c r="Y38" s="219">
        <f>IF($D38="Monthly",1,IF($D38="per KW",$F$10,IF($D38="per kWh",$F$9,0)))</f>
        <v>1</v>
      </c>
      <c r="Z38" s="204">
        <f t="shared" si="31"/>
        <v>0</v>
      </c>
      <c r="AA38" s="38"/>
      <c r="AB38" s="205">
        <f t="shared" si="13"/>
        <v>0</v>
      </c>
      <c r="AC38" s="206" t="str">
        <f t="shared" si="14"/>
        <v/>
      </c>
      <c r="AD38" s="37"/>
      <c r="AE38" s="222">
        <f>IFERROR(VLOOKUP($C38,'Proposed Rates'!$B:$J,AE$11,FALSE),0)</f>
        <v>0</v>
      </c>
      <c r="AF38" s="219">
        <f>IF($D38="Monthly",1,IF($D38="per KW",$F$10,IF($D38="per kWh",$F$9,0)))</f>
        <v>1</v>
      </c>
      <c r="AG38" s="204">
        <f t="shared" si="33"/>
        <v>0</v>
      </c>
      <c r="AH38" s="38"/>
      <c r="AI38" s="205">
        <f t="shared" si="17"/>
        <v>0</v>
      </c>
      <c r="AJ38" s="206" t="str">
        <f t="shared" si="18"/>
        <v/>
      </c>
      <c r="AK38" s="37"/>
      <c r="AL38" s="222">
        <f>IFERROR(VLOOKUP($C38,'Proposed Rates'!$B:$J,AL$11,FALSE),0)</f>
        <v>0</v>
      </c>
      <c r="AM38" s="219">
        <f>IF($D38="Monthly",1,IF($D38="per KW",$F$10,IF($D38="per kWh",$F$9,0)))</f>
        <v>1</v>
      </c>
      <c r="AN38" s="204">
        <f t="shared" si="35"/>
        <v>0</v>
      </c>
      <c r="AO38" s="38"/>
      <c r="AP38" s="205">
        <f t="shared" si="21"/>
        <v>0</v>
      </c>
      <c r="AQ38" s="206" t="str">
        <f t="shared" si="22"/>
        <v/>
      </c>
      <c r="AR38" s="207"/>
      <c r="AS38" s="3"/>
      <c r="AT38" s="3"/>
      <c r="AU38" s="3"/>
      <c r="AV38" s="3"/>
    </row>
    <row r="39" spans="1:48" ht="12.75" customHeight="1" x14ac:dyDescent="0.2">
      <c r="A39" s="37"/>
      <c r="B39" s="290" t="s">
        <v>251</v>
      </c>
      <c r="C39" s="361"/>
      <c r="D39" s="226"/>
      <c r="E39" s="226"/>
      <c r="F39" s="227"/>
      <c r="G39" s="305"/>
      <c r="H39" s="213">
        <f>SUM(H30:H38)+H29</f>
        <v>20019.369500000001</v>
      </c>
      <c r="I39" s="229"/>
      <c r="J39" s="227"/>
      <c r="K39" s="305"/>
      <c r="L39" s="213">
        <f>SUM(L30:L38)+L29</f>
        <v>18081.556250000001</v>
      </c>
      <c r="M39" s="229"/>
      <c r="N39" s="215">
        <f t="shared" si="5"/>
        <v>-1937.8132499999992</v>
      </c>
      <c r="O39" s="216">
        <f t="shared" si="6"/>
        <v>-9.679691710570601E-2</v>
      </c>
      <c r="P39" s="37"/>
      <c r="Q39" s="227"/>
      <c r="R39" s="305"/>
      <c r="S39" s="213">
        <f>SUM(S30:S38)+S29</f>
        <v>20636.396999999997</v>
      </c>
      <c r="T39" s="229"/>
      <c r="U39" s="215">
        <f t="shared" ref="U39:U46" si="40">S39-L39</f>
        <v>2554.8407499999958</v>
      </c>
      <c r="V39" s="216">
        <f t="shared" ref="V39:V46" si="41">IF((L39)=0,"",(U39/L39))</f>
        <v>0.14129540149510059</v>
      </c>
      <c r="W39" s="37"/>
      <c r="X39" s="227"/>
      <c r="Y39" s="305"/>
      <c r="Z39" s="213">
        <f>SUM(Z30:Z38)+Z29</f>
        <v>22195.935750000001</v>
      </c>
      <c r="AA39" s="229"/>
      <c r="AB39" s="215">
        <f t="shared" si="13"/>
        <v>1559.5387500000033</v>
      </c>
      <c r="AC39" s="216">
        <f t="shared" si="14"/>
        <v>7.5572240154131734E-2</v>
      </c>
      <c r="AD39" s="37"/>
      <c r="AE39" s="227"/>
      <c r="AF39" s="305"/>
      <c r="AG39" s="213">
        <f>SUM(AG30:AG38)+AG29</f>
        <v>23481.912749999996</v>
      </c>
      <c r="AH39" s="229"/>
      <c r="AI39" s="215">
        <f t="shared" si="17"/>
        <v>1285.9769999999953</v>
      </c>
      <c r="AJ39" s="216">
        <f t="shared" si="18"/>
        <v>5.7937498760330268E-2</v>
      </c>
      <c r="AK39" s="37"/>
      <c r="AL39" s="227"/>
      <c r="AM39" s="305"/>
      <c r="AN39" s="213">
        <f>SUM(AN30:AN38)+AN29</f>
        <v>24603.398499999999</v>
      </c>
      <c r="AO39" s="229"/>
      <c r="AP39" s="215">
        <f t="shared" si="21"/>
        <v>1121.4857500000035</v>
      </c>
      <c r="AQ39" s="216">
        <f t="shared" si="22"/>
        <v>4.7759556980723546E-2</v>
      </c>
      <c r="AR39" s="217"/>
      <c r="AS39" s="3"/>
      <c r="AT39" s="3"/>
      <c r="AU39" s="3"/>
      <c r="AV39" s="3"/>
    </row>
    <row r="40" spans="1:48" ht="12.75" customHeight="1" x14ac:dyDescent="0.2">
      <c r="A40" s="37"/>
      <c r="B40" s="38" t="s">
        <v>193</v>
      </c>
      <c r="C40" s="199" t="str">
        <f t="shared" ref="C40:C41" si="42">D$6&amp;"."&amp;B40</f>
        <v>General Service 1,500 to 4,999 KW.RTSR - Network</v>
      </c>
      <c r="D40" s="230" t="s">
        <v>315</v>
      </c>
      <c r="E40" s="38"/>
      <c r="F40" s="218">
        <f>IFERROR(VLOOKUP($C40,'Proposed Rates'!$B:$J,F$11,FALSE),0)</f>
        <v>5.0336999999999996</v>
      </c>
      <c r="G40" s="219">
        <f t="shared" ref="G40:G41" si="43">IF($D40="Monthly",1,IF($D40="per KW",$F$10,IF($D40="per kWh",$F$9,0)))</f>
        <v>1925</v>
      </c>
      <c r="H40" s="204">
        <f t="shared" ref="H40:H41" si="44">G40*F40</f>
        <v>9689.8724999999995</v>
      </c>
      <c r="I40" s="38"/>
      <c r="J40" s="218">
        <f>IFERROR(VLOOKUP($C40,'Proposed Rates'!$B:$J,J$11,FALSE),0)</f>
        <v>5.3013000000000003</v>
      </c>
      <c r="K40" s="219">
        <f t="shared" ref="K40:K41" si="45">IF($D40="Monthly",1,IF($D40="per KW",$F$10,IF($D40="per kWh",$F$9,0)))</f>
        <v>1925</v>
      </c>
      <c r="L40" s="204">
        <f t="shared" ref="L40:L41" si="46">K40*J40</f>
        <v>10205.002500000001</v>
      </c>
      <c r="M40" s="38"/>
      <c r="N40" s="205">
        <f t="shared" si="5"/>
        <v>515.13000000000102</v>
      </c>
      <c r="O40" s="206">
        <f t="shared" si="6"/>
        <v>5.31616902079982E-2</v>
      </c>
      <c r="P40" s="37"/>
      <c r="Q40" s="218">
        <f>IFERROR(VLOOKUP($C40,'Proposed Rates'!$B:$J,Q$11,FALSE),0)</f>
        <v>5.3013000000000003</v>
      </c>
      <c r="R40" s="219">
        <f t="shared" ref="R40:R41" si="47">IF($D40="Monthly",1,IF($D40="per KW",$F$10,IF($D40="per kWh",$F$9,0)))</f>
        <v>1925</v>
      </c>
      <c r="S40" s="204">
        <f t="shared" ref="S40:S41" si="48">R40*Q40</f>
        <v>10205.002500000001</v>
      </c>
      <c r="T40" s="38"/>
      <c r="U40" s="205">
        <f t="shared" si="40"/>
        <v>0</v>
      </c>
      <c r="V40" s="206">
        <f t="shared" si="41"/>
        <v>0</v>
      </c>
      <c r="W40" s="37"/>
      <c r="X40" s="218">
        <f>IFERROR(VLOOKUP($C40,'Proposed Rates'!$B:$J,X$11,FALSE),0)</f>
        <v>5.3013000000000003</v>
      </c>
      <c r="Y40" s="219">
        <f t="shared" ref="Y40:Y41" si="49">IF($D40="Monthly",1,IF($D40="per KW",$F$10,IF($D40="per kWh",$F$9,0)))</f>
        <v>1925</v>
      </c>
      <c r="Z40" s="204">
        <f t="shared" ref="Z40:Z41" si="50">Y40*X40</f>
        <v>10205.002500000001</v>
      </c>
      <c r="AA40" s="38"/>
      <c r="AB40" s="205">
        <f t="shared" si="13"/>
        <v>0</v>
      </c>
      <c r="AC40" s="206">
        <f t="shared" si="14"/>
        <v>0</v>
      </c>
      <c r="AD40" s="37"/>
      <c r="AE40" s="218">
        <f>IFERROR(VLOOKUP($C40,'Proposed Rates'!$B:$J,AE$11,FALSE),0)</f>
        <v>5.3013000000000003</v>
      </c>
      <c r="AF40" s="219">
        <f t="shared" ref="AF40:AF41" si="51">IF($D40="Monthly",1,IF($D40="per KW",$F$10,IF($D40="per kWh",$F$9,0)))</f>
        <v>1925</v>
      </c>
      <c r="AG40" s="204">
        <f t="shared" ref="AG40:AG41" si="52">AF40*AE40</f>
        <v>10205.002500000001</v>
      </c>
      <c r="AH40" s="38"/>
      <c r="AI40" s="205">
        <f t="shared" si="17"/>
        <v>0</v>
      </c>
      <c r="AJ40" s="206">
        <f t="shared" si="18"/>
        <v>0</v>
      </c>
      <c r="AK40" s="37"/>
      <c r="AL40" s="218">
        <f>IFERROR(VLOOKUP($C40,'Proposed Rates'!$B:$J,AL$11,FALSE),0)</f>
        <v>5.3013000000000003</v>
      </c>
      <c r="AM40" s="219">
        <f t="shared" ref="AM40:AM41" si="53">IF($D40="Monthly",1,IF($D40="per KW",$F$10,IF($D40="per kWh",$F$9,0)))</f>
        <v>1925</v>
      </c>
      <c r="AN40" s="204">
        <f t="shared" ref="AN40:AN41" si="54">AM40*AL40</f>
        <v>10205.002500000001</v>
      </c>
      <c r="AO40" s="38"/>
      <c r="AP40" s="205">
        <f t="shared" si="21"/>
        <v>0</v>
      </c>
      <c r="AQ40" s="206">
        <f t="shared" si="22"/>
        <v>0</v>
      </c>
      <c r="AR40" s="207"/>
      <c r="AS40" s="3"/>
      <c r="AT40" s="3"/>
      <c r="AU40" s="3"/>
      <c r="AV40" s="3"/>
    </row>
    <row r="41" spans="1:48" ht="12.75" customHeight="1" x14ac:dyDescent="0.2">
      <c r="A41" s="37"/>
      <c r="B41" s="291" t="s">
        <v>194</v>
      </c>
      <c r="C41" s="199" t="str">
        <f t="shared" si="42"/>
        <v>General Service 1,500 to 4,999 KW.RTSR - Line and Transformation Connection</v>
      </c>
      <c r="D41" s="230" t="s">
        <v>315</v>
      </c>
      <c r="E41" s="38"/>
      <c r="F41" s="218">
        <f>IFERROR(VLOOKUP($C41,'Proposed Rates'!$B:$J,F$11,FALSE),0)</f>
        <v>3.0125999999999999</v>
      </c>
      <c r="G41" s="219">
        <f t="shared" si="43"/>
        <v>1925</v>
      </c>
      <c r="H41" s="204">
        <f t="shared" si="44"/>
        <v>5799.2550000000001</v>
      </c>
      <c r="I41" s="38"/>
      <c r="J41" s="218">
        <f>IFERROR(VLOOKUP($C41,'Proposed Rates'!$B:$J,J$11,FALSE),0)</f>
        <v>3.1154999999999999</v>
      </c>
      <c r="K41" s="219">
        <f t="shared" si="45"/>
        <v>1925</v>
      </c>
      <c r="L41" s="204">
        <f t="shared" si="46"/>
        <v>5997.3374999999996</v>
      </c>
      <c r="M41" s="38"/>
      <c r="N41" s="205">
        <f t="shared" si="5"/>
        <v>198.08249999999953</v>
      </c>
      <c r="O41" s="206">
        <f t="shared" si="6"/>
        <v>3.4156542521409997E-2</v>
      </c>
      <c r="P41" s="37"/>
      <c r="Q41" s="218">
        <f>IFERROR(VLOOKUP($C41,'Proposed Rates'!$B:$J,Q$11,FALSE),0)</f>
        <v>3.1154999999999999</v>
      </c>
      <c r="R41" s="219">
        <f t="shared" si="47"/>
        <v>1925</v>
      </c>
      <c r="S41" s="204">
        <f t="shared" si="48"/>
        <v>5997.3374999999996</v>
      </c>
      <c r="T41" s="38"/>
      <c r="U41" s="205">
        <f t="shared" si="40"/>
        <v>0</v>
      </c>
      <c r="V41" s="206">
        <f t="shared" si="41"/>
        <v>0</v>
      </c>
      <c r="W41" s="37"/>
      <c r="X41" s="218">
        <f>IFERROR(VLOOKUP($C41,'Proposed Rates'!$B:$J,X$11,FALSE),0)</f>
        <v>3.1154999999999999</v>
      </c>
      <c r="Y41" s="219">
        <f t="shared" si="49"/>
        <v>1925</v>
      </c>
      <c r="Z41" s="204">
        <f t="shared" si="50"/>
        <v>5997.3374999999996</v>
      </c>
      <c r="AA41" s="38"/>
      <c r="AB41" s="205">
        <f t="shared" si="13"/>
        <v>0</v>
      </c>
      <c r="AC41" s="206">
        <f t="shared" si="14"/>
        <v>0</v>
      </c>
      <c r="AD41" s="37"/>
      <c r="AE41" s="218">
        <f>IFERROR(VLOOKUP($C41,'Proposed Rates'!$B:$J,AE$11,FALSE),0)</f>
        <v>3.1154999999999999</v>
      </c>
      <c r="AF41" s="219">
        <f t="shared" si="51"/>
        <v>1925</v>
      </c>
      <c r="AG41" s="204">
        <f t="shared" si="52"/>
        <v>5997.3374999999996</v>
      </c>
      <c r="AH41" s="38"/>
      <c r="AI41" s="205">
        <f t="shared" si="17"/>
        <v>0</v>
      </c>
      <c r="AJ41" s="206">
        <f t="shared" si="18"/>
        <v>0</v>
      </c>
      <c r="AK41" s="37"/>
      <c r="AL41" s="218">
        <f>IFERROR(VLOOKUP($C41,'Proposed Rates'!$B:$J,AL$11,FALSE),0)</f>
        <v>3.1154999999999999</v>
      </c>
      <c r="AM41" s="219">
        <f t="shared" si="53"/>
        <v>1925</v>
      </c>
      <c r="AN41" s="204">
        <f t="shared" si="54"/>
        <v>5997.3374999999996</v>
      </c>
      <c r="AO41" s="38"/>
      <c r="AP41" s="205">
        <f t="shared" si="21"/>
        <v>0</v>
      </c>
      <c r="AQ41" s="206">
        <f t="shared" si="22"/>
        <v>0</v>
      </c>
      <c r="AR41" s="207"/>
      <c r="AS41" s="3"/>
      <c r="AT41" s="3"/>
      <c r="AU41" s="3"/>
      <c r="AV41" s="3"/>
    </row>
    <row r="42" spans="1:48" ht="12.75" customHeight="1" x14ac:dyDescent="0.2">
      <c r="A42" s="37"/>
      <c r="B42" s="290" t="s">
        <v>252</v>
      </c>
      <c r="C42" s="362"/>
      <c r="D42" s="231"/>
      <c r="E42" s="231"/>
      <c r="F42" s="232"/>
      <c r="G42" s="305"/>
      <c r="H42" s="213">
        <f>SUM(H39:H41)</f>
        <v>35508.496999999996</v>
      </c>
      <c r="I42" s="214"/>
      <c r="J42" s="232"/>
      <c r="K42" s="305"/>
      <c r="L42" s="213">
        <f>SUM(L39:L41)</f>
        <v>34283.896250000005</v>
      </c>
      <c r="M42" s="214"/>
      <c r="N42" s="215">
        <f t="shared" si="5"/>
        <v>-1224.6007499999905</v>
      </c>
      <c r="O42" s="216">
        <f t="shared" si="6"/>
        <v>-3.4487541108822226E-2</v>
      </c>
      <c r="P42" s="37"/>
      <c r="Q42" s="232"/>
      <c r="R42" s="305"/>
      <c r="S42" s="213">
        <f>SUM(S39:S41)</f>
        <v>36838.737000000001</v>
      </c>
      <c r="T42" s="214"/>
      <c r="U42" s="215">
        <f t="shared" si="40"/>
        <v>2554.8407499999958</v>
      </c>
      <c r="V42" s="216">
        <f t="shared" si="41"/>
        <v>7.4520140049717812E-2</v>
      </c>
      <c r="W42" s="37"/>
      <c r="X42" s="232"/>
      <c r="Y42" s="305"/>
      <c r="Z42" s="213">
        <f>SUM(Z39:Z41)</f>
        <v>38398.275750000001</v>
      </c>
      <c r="AA42" s="214"/>
      <c r="AB42" s="215">
        <f t="shared" si="13"/>
        <v>1559.5387499999997</v>
      </c>
      <c r="AC42" s="216">
        <f t="shared" si="14"/>
        <v>4.2334207874716215E-2</v>
      </c>
      <c r="AD42" s="37"/>
      <c r="AE42" s="232"/>
      <c r="AF42" s="305"/>
      <c r="AG42" s="213">
        <f>SUM(AG39:AG41)</f>
        <v>39684.25275</v>
      </c>
      <c r="AH42" s="214"/>
      <c r="AI42" s="215">
        <f t="shared" si="17"/>
        <v>1285.976999999999</v>
      </c>
      <c r="AJ42" s="216">
        <f t="shared" si="18"/>
        <v>3.3490488176412425E-2</v>
      </c>
      <c r="AK42" s="37"/>
      <c r="AL42" s="232"/>
      <c r="AM42" s="305"/>
      <c r="AN42" s="213">
        <f>SUM(AN39:AN41)</f>
        <v>40805.738499999999</v>
      </c>
      <c r="AO42" s="214"/>
      <c r="AP42" s="215">
        <f t="shared" si="21"/>
        <v>1121.4857499999998</v>
      </c>
      <c r="AQ42" s="216">
        <f t="shared" si="22"/>
        <v>2.8260220926044775E-2</v>
      </c>
      <c r="AR42" s="217"/>
      <c r="AS42" s="3"/>
      <c r="AT42" s="3"/>
      <c r="AU42" s="3"/>
      <c r="AV42" s="3"/>
    </row>
    <row r="43" spans="1:48" ht="12.75" customHeight="1" x14ac:dyDescent="0.2">
      <c r="A43" s="37"/>
      <c r="B43" s="292" t="s">
        <v>195</v>
      </c>
      <c r="C43" s="199" t="str">
        <f t="shared" ref="C43:C45" si="55">D$6&amp;"."&amp;B43</f>
        <v>General Service 1,500 to 4,999 KW.Wholesale Market Service Charge (WMSC)</v>
      </c>
      <c r="D43" s="200" t="s">
        <v>246</v>
      </c>
      <c r="E43" s="139"/>
      <c r="F43" s="218">
        <f>IFERROR(VLOOKUP($C43,'Proposed Rates'!$B:$J,F$11,FALSE),0)</f>
        <v>4.4999999999999997E-3</v>
      </c>
      <c r="G43" s="312">
        <f t="shared" ref="G43:G44" si="56">$F$9+G$37</f>
        <v>921529.32000000007</v>
      </c>
      <c r="H43" s="204">
        <f t="shared" ref="H43:H46" si="57">G43*F43</f>
        <v>4146.8819400000002</v>
      </c>
      <c r="I43" s="38"/>
      <c r="J43" s="218">
        <f>IFERROR(VLOOKUP($C43,'Proposed Rates'!$B:$J,J$11,FALSE),0)</f>
        <v>4.4999999999999997E-3</v>
      </c>
      <c r="K43" s="312">
        <f t="shared" ref="K43:K44" si="58">$F$9+K$37</f>
        <v>920994.47999999986</v>
      </c>
      <c r="L43" s="204">
        <f t="shared" ref="L43:L46" si="59">K43*J43</f>
        <v>4144.4751599999991</v>
      </c>
      <c r="M43" s="38"/>
      <c r="N43" s="205">
        <f t="shared" si="5"/>
        <v>-2.406780000001163</v>
      </c>
      <c r="O43" s="206">
        <f t="shared" si="6"/>
        <v>-5.8038305281513818E-4</v>
      </c>
      <c r="P43" s="37"/>
      <c r="Q43" s="218">
        <f>IFERROR(VLOOKUP($C43,'Proposed Rates'!$B:$J,Q$11,FALSE),0)</f>
        <v>4.4999999999999997E-3</v>
      </c>
      <c r="R43" s="312">
        <f t="shared" ref="R43:R44" si="60">$F$9+R$37</f>
        <v>920994.47999999986</v>
      </c>
      <c r="S43" s="204">
        <f t="shared" ref="S43:S46" si="61">R43*Q43</f>
        <v>4144.4751599999991</v>
      </c>
      <c r="T43" s="38"/>
      <c r="U43" s="205">
        <f t="shared" si="40"/>
        <v>0</v>
      </c>
      <c r="V43" s="206">
        <f t="shared" si="41"/>
        <v>0</v>
      </c>
      <c r="W43" s="37"/>
      <c r="X43" s="218">
        <f>IFERROR(VLOOKUP($C43,'Proposed Rates'!$B:$J,X$11,FALSE),0)</f>
        <v>4.4999999999999997E-3</v>
      </c>
      <c r="Y43" s="312">
        <f t="shared" ref="Y43:Y44" si="62">$F$9+Y$37</f>
        <v>920994.47999999986</v>
      </c>
      <c r="Z43" s="204">
        <f t="shared" ref="Z43:Z46" si="63">Y43*X43</f>
        <v>4144.4751599999991</v>
      </c>
      <c r="AA43" s="38"/>
      <c r="AB43" s="205">
        <f t="shared" si="13"/>
        <v>0</v>
      </c>
      <c r="AC43" s="206">
        <f t="shared" si="14"/>
        <v>0</v>
      </c>
      <c r="AD43" s="37"/>
      <c r="AE43" s="218">
        <f>IFERROR(VLOOKUP($C43,'Proposed Rates'!$B:$J,AE$11,FALSE),0)</f>
        <v>4.4999999999999997E-3</v>
      </c>
      <c r="AF43" s="312">
        <f t="shared" ref="AF43:AF44" si="64">$F$9+AF$37</f>
        <v>920994.47999999986</v>
      </c>
      <c r="AG43" s="204">
        <f t="shared" ref="AG43:AG46" si="65">AF43*AE43</f>
        <v>4144.4751599999991</v>
      </c>
      <c r="AH43" s="38"/>
      <c r="AI43" s="205">
        <f t="shared" si="17"/>
        <v>0</v>
      </c>
      <c r="AJ43" s="206">
        <f t="shared" si="18"/>
        <v>0</v>
      </c>
      <c r="AK43" s="37"/>
      <c r="AL43" s="218">
        <f>IFERROR(VLOOKUP($C43,'Proposed Rates'!$B:$J,AL$11,FALSE),0)</f>
        <v>4.4999999999999997E-3</v>
      </c>
      <c r="AM43" s="312">
        <f t="shared" ref="AM43:AM44" si="66">$F$9+AM$37</f>
        <v>920994.47999999986</v>
      </c>
      <c r="AN43" s="204">
        <f t="shared" ref="AN43:AN46" si="67">AM43*AL43</f>
        <v>4144.4751599999991</v>
      </c>
      <c r="AO43" s="38"/>
      <c r="AP43" s="205">
        <f t="shared" si="21"/>
        <v>0</v>
      </c>
      <c r="AQ43" s="206">
        <f t="shared" si="22"/>
        <v>0</v>
      </c>
      <c r="AR43" s="207"/>
      <c r="AS43" s="3"/>
      <c r="AT43" s="3"/>
      <c r="AU43" s="3"/>
      <c r="AV43" s="3"/>
    </row>
    <row r="44" spans="1:48" ht="12.75" customHeight="1" x14ac:dyDescent="0.2">
      <c r="A44" s="37"/>
      <c r="B44" s="292" t="s">
        <v>196</v>
      </c>
      <c r="C44" s="199" t="str">
        <f t="shared" si="55"/>
        <v>General Service 1,500 to 4,999 KW.Rural and Remote Rate Protection (RRRP)</v>
      </c>
      <c r="D44" s="200" t="s">
        <v>246</v>
      </c>
      <c r="E44" s="139"/>
      <c r="F44" s="218">
        <f>IFERROR(VLOOKUP($C44,'Proposed Rates'!$B:$J,F$11,FALSE),0)</f>
        <v>1.5E-3</v>
      </c>
      <c r="G44" s="312">
        <f t="shared" si="56"/>
        <v>921529.32000000007</v>
      </c>
      <c r="H44" s="204">
        <f t="shared" si="57"/>
        <v>1382.2939800000001</v>
      </c>
      <c r="I44" s="38"/>
      <c r="J44" s="218">
        <f>IFERROR(VLOOKUP($C44,'Proposed Rates'!$B:$J,J$11,FALSE),0)</f>
        <v>1.5E-3</v>
      </c>
      <c r="K44" s="312">
        <f t="shared" si="58"/>
        <v>920994.47999999986</v>
      </c>
      <c r="L44" s="204">
        <f t="shared" si="59"/>
        <v>1381.4917199999998</v>
      </c>
      <c r="M44" s="38"/>
      <c r="N44" s="205">
        <f t="shared" si="5"/>
        <v>-0.80226000000038766</v>
      </c>
      <c r="O44" s="206">
        <f t="shared" si="6"/>
        <v>-5.8038305281513818E-4</v>
      </c>
      <c r="P44" s="37"/>
      <c r="Q44" s="218">
        <f>IFERROR(VLOOKUP($C44,'Proposed Rates'!$B:$J,Q$11,FALSE),0)</f>
        <v>1.5E-3</v>
      </c>
      <c r="R44" s="312">
        <f t="shared" si="60"/>
        <v>920994.47999999986</v>
      </c>
      <c r="S44" s="204">
        <f t="shared" si="61"/>
        <v>1381.4917199999998</v>
      </c>
      <c r="T44" s="38"/>
      <c r="U44" s="205">
        <f t="shared" si="40"/>
        <v>0</v>
      </c>
      <c r="V44" s="206">
        <f t="shared" si="41"/>
        <v>0</v>
      </c>
      <c r="W44" s="37"/>
      <c r="X44" s="218">
        <f>IFERROR(VLOOKUP($C44,'Proposed Rates'!$B:$J,X$11,FALSE),0)</f>
        <v>1.5E-3</v>
      </c>
      <c r="Y44" s="312">
        <f t="shared" si="62"/>
        <v>920994.47999999986</v>
      </c>
      <c r="Z44" s="204">
        <f t="shared" si="63"/>
        <v>1381.4917199999998</v>
      </c>
      <c r="AA44" s="38"/>
      <c r="AB44" s="205">
        <f t="shared" si="13"/>
        <v>0</v>
      </c>
      <c r="AC44" s="206">
        <f t="shared" si="14"/>
        <v>0</v>
      </c>
      <c r="AD44" s="37"/>
      <c r="AE44" s="218">
        <f>IFERROR(VLOOKUP($C44,'Proposed Rates'!$B:$J,AE$11,FALSE),0)</f>
        <v>1.5E-3</v>
      </c>
      <c r="AF44" s="312">
        <f t="shared" si="64"/>
        <v>920994.47999999986</v>
      </c>
      <c r="AG44" s="204">
        <f t="shared" si="65"/>
        <v>1381.4917199999998</v>
      </c>
      <c r="AH44" s="38"/>
      <c r="AI44" s="205">
        <f t="shared" si="17"/>
        <v>0</v>
      </c>
      <c r="AJ44" s="206">
        <f t="shared" si="18"/>
        <v>0</v>
      </c>
      <c r="AK44" s="37"/>
      <c r="AL44" s="218">
        <f>IFERROR(VLOOKUP($C44,'Proposed Rates'!$B:$J,AL$11,FALSE),0)</f>
        <v>1.5E-3</v>
      </c>
      <c r="AM44" s="312">
        <f t="shared" si="66"/>
        <v>920994.47999999986</v>
      </c>
      <c r="AN44" s="204">
        <f t="shared" si="67"/>
        <v>1381.4917199999998</v>
      </c>
      <c r="AO44" s="38"/>
      <c r="AP44" s="205">
        <f t="shared" si="21"/>
        <v>0</v>
      </c>
      <c r="AQ44" s="206">
        <f t="shared" si="22"/>
        <v>0</v>
      </c>
      <c r="AR44" s="207"/>
      <c r="AS44" s="3"/>
      <c r="AT44" s="3"/>
      <c r="AU44" s="3"/>
      <c r="AV44" s="3"/>
    </row>
    <row r="45" spans="1:48" ht="12.75" customHeight="1" x14ac:dyDescent="0.2">
      <c r="A45" s="37"/>
      <c r="B45" s="139" t="s">
        <v>198</v>
      </c>
      <c r="C45" s="199" t="str">
        <f t="shared" si="55"/>
        <v>General Service 1,500 to 4,999 KW.Standard Supply Service Charge</v>
      </c>
      <c r="D45" s="200" t="s">
        <v>244</v>
      </c>
      <c r="E45" s="139"/>
      <c r="F45" s="218">
        <f>IFERROR(VLOOKUP($C45,'Proposed Rates'!$B:$J,F$11,FALSE),0)</f>
        <v>0.25</v>
      </c>
      <c r="G45" s="219">
        <f>IF($D45="Monthly",1,IF($D45="per KW",$F$10,IF($D45="per kWh",$F$9,0)))</f>
        <v>1</v>
      </c>
      <c r="H45" s="204">
        <f t="shared" si="57"/>
        <v>0.25</v>
      </c>
      <c r="I45" s="38"/>
      <c r="J45" s="218">
        <f>IFERROR(VLOOKUP($C45,'Proposed Rates'!$B:$J,J$11,FALSE),0)</f>
        <v>1.51</v>
      </c>
      <c r="K45" s="219">
        <f>IF($D45="Monthly",1,IF($D45="per KW",$F$10,IF($D45="per kWh",$F$9,0)))</f>
        <v>1</v>
      </c>
      <c r="L45" s="204">
        <f t="shared" si="59"/>
        <v>1.51</v>
      </c>
      <c r="M45" s="38"/>
      <c r="N45" s="205">
        <f t="shared" si="5"/>
        <v>1.26</v>
      </c>
      <c r="O45" s="206">
        <f t="shared" si="6"/>
        <v>5.04</v>
      </c>
      <c r="P45" s="37"/>
      <c r="Q45" s="218">
        <f>IFERROR(VLOOKUP($C45,'Proposed Rates'!$B:$J,Q$11,FALSE),0)</f>
        <v>1.54</v>
      </c>
      <c r="R45" s="219">
        <f>IF($D45="Monthly",1,IF($D45="per KW",$F$10,IF($D45="per kWh",$F$9,0)))</f>
        <v>1</v>
      </c>
      <c r="S45" s="204">
        <f t="shared" si="61"/>
        <v>1.54</v>
      </c>
      <c r="T45" s="38"/>
      <c r="U45" s="205">
        <f t="shared" si="40"/>
        <v>3.0000000000000027E-2</v>
      </c>
      <c r="V45" s="206">
        <f t="shared" si="41"/>
        <v>1.986754966887419E-2</v>
      </c>
      <c r="W45" s="37"/>
      <c r="X45" s="218">
        <f>IFERROR(VLOOKUP($C45,'Proposed Rates'!$B:$J,X$11,FALSE),0)</f>
        <v>1.57</v>
      </c>
      <c r="Y45" s="219">
        <f>IF($D45="Monthly",1,IF($D45="per KW",$F$10,IF($D45="per kWh",$F$9,0)))</f>
        <v>1</v>
      </c>
      <c r="Z45" s="204">
        <f t="shared" si="63"/>
        <v>1.57</v>
      </c>
      <c r="AA45" s="38"/>
      <c r="AB45" s="205">
        <f t="shared" si="13"/>
        <v>3.0000000000000027E-2</v>
      </c>
      <c r="AC45" s="206">
        <f t="shared" si="14"/>
        <v>1.9480519480519497E-2</v>
      </c>
      <c r="AD45" s="37"/>
      <c r="AE45" s="218">
        <f>IFERROR(VLOOKUP($C45,'Proposed Rates'!$B:$J,AE$11,FALSE),0)</f>
        <v>1.6</v>
      </c>
      <c r="AF45" s="219">
        <f>IF($D45="Monthly",1,IF($D45="per KW",$F$10,IF($D45="per kWh",$F$9,0)))</f>
        <v>1</v>
      </c>
      <c r="AG45" s="204">
        <f t="shared" si="65"/>
        <v>1.6</v>
      </c>
      <c r="AH45" s="38"/>
      <c r="AI45" s="205">
        <f t="shared" si="17"/>
        <v>3.0000000000000027E-2</v>
      </c>
      <c r="AJ45" s="206">
        <f t="shared" si="18"/>
        <v>1.9108280254777087E-2</v>
      </c>
      <c r="AK45" s="37"/>
      <c r="AL45" s="218">
        <f>IFERROR(VLOOKUP($C45,'Proposed Rates'!$B:$J,AL$11,FALSE),0)</f>
        <v>1.63</v>
      </c>
      <c r="AM45" s="219">
        <f>IF($D45="Monthly",1,IF($D45="per KW",$F$10,IF($D45="per kWh",$F$9,0)))</f>
        <v>1</v>
      </c>
      <c r="AN45" s="204">
        <f t="shared" si="67"/>
        <v>1.63</v>
      </c>
      <c r="AO45" s="38"/>
      <c r="AP45" s="205">
        <f t="shared" si="21"/>
        <v>2.9999999999999805E-2</v>
      </c>
      <c r="AQ45" s="206">
        <f t="shared" si="22"/>
        <v>1.8749999999999878E-2</v>
      </c>
      <c r="AR45" s="207"/>
      <c r="AS45" s="3"/>
      <c r="AT45" s="3"/>
      <c r="AU45" s="3"/>
      <c r="AV45" s="3"/>
    </row>
    <row r="46" spans="1:48" ht="12.75" customHeight="1" x14ac:dyDescent="0.2">
      <c r="A46" s="37"/>
      <c r="B46" s="139" t="s">
        <v>205</v>
      </c>
      <c r="C46" s="199" t="str">
        <f>B46</f>
        <v>Average IESO Wholesale Market Price</v>
      </c>
      <c r="D46" s="200" t="s">
        <v>246</v>
      </c>
      <c r="E46" s="139"/>
      <c r="F46" s="218">
        <f>IFERROR(VLOOKUP($C46,'Proposed Rates'!$B:$J,F$11,FALSE),0)</f>
        <v>0.10453</v>
      </c>
      <c r="G46" s="312">
        <f>$F$9+G$37</f>
        <v>921529.32000000007</v>
      </c>
      <c r="H46" s="204">
        <f t="shared" si="57"/>
        <v>96327.459819600001</v>
      </c>
      <c r="I46" s="38"/>
      <c r="J46" s="218">
        <f>IFERROR(VLOOKUP($C46,'Proposed Rates'!$B:$J,J$11,FALSE),0)</f>
        <v>0.10453</v>
      </c>
      <c r="K46" s="312">
        <f>$F$9+K$37</f>
        <v>920994.47999999986</v>
      </c>
      <c r="L46" s="204">
        <f t="shared" si="59"/>
        <v>96271.552994399986</v>
      </c>
      <c r="M46" s="38"/>
      <c r="N46" s="205">
        <f t="shared" si="5"/>
        <v>-55.906825200014282</v>
      </c>
      <c r="O46" s="206">
        <f t="shared" si="6"/>
        <v>-5.8038305281500602E-4</v>
      </c>
      <c r="P46" s="37"/>
      <c r="Q46" s="218">
        <f>IFERROR(VLOOKUP($C46,'Proposed Rates'!$B:$J,Q$11,FALSE),0)</f>
        <v>0.10453</v>
      </c>
      <c r="R46" s="312">
        <f>$F$9+R$37</f>
        <v>920994.47999999986</v>
      </c>
      <c r="S46" s="204">
        <f t="shared" si="61"/>
        <v>96271.552994399986</v>
      </c>
      <c r="T46" s="38"/>
      <c r="U46" s="205">
        <f t="shared" si="40"/>
        <v>0</v>
      </c>
      <c r="V46" s="206">
        <f t="shared" si="41"/>
        <v>0</v>
      </c>
      <c r="W46" s="37"/>
      <c r="X46" s="218">
        <f>IFERROR(VLOOKUP($C46,'Proposed Rates'!$B:$J,X$11,FALSE),0)</f>
        <v>0.10453</v>
      </c>
      <c r="Y46" s="312">
        <f>$F$9+Y$37</f>
        <v>920994.47999999986</v>
      </c>
      <c r="Z46" s="204">
        <f t="shared" si="63"/>
        <v>96271.552994399986</v>
      </c>
      <c r="AA46" s="38"/>
      <c r="AB46" s="205">
        <f t="shared" si="13"/>
        <v>0</v>
      </c>
      <c r="AC46" s="206">
        <f t="shared" si="14"/>
        <v>0</v>
      </c>
      <c r="AD46" s="37"/>
      <c r="AE46" s="218">
        <f>IFERROR(VLOOKUP($C46,'Proposed Rates'!$B:$J,AE$11,FALSE),0)</f>
        <v>0.10453</v>
      </c>
      <c r="AF46" s="312">
        <f>$F$9+AF$37</f>
        <v>920994.47999999986</v>
      </c>
      <c r="AG46" s="204">
        <f t="shared" si="65"/>
        <v>96271.552994399986</v>
      </c>
      <c r="AH46" s="38"/>
      <c r="AI46" s="205">
        <f t="shared" si="17"/>
        <v>0</v>
      </c>
      <c r="AJ46" s="206">
        <f t="shared" si="18"/>
        <v>0</v>
      </c>
      <c r="AK46" s="37"/>
      <c r="AL46" s="218">
        <f>IFERROR(VLOOKUP($C46,'Proposed Rates'!$B:$J,AL$11,FALSE),0)</f>
        <v>0.10453</v>
      </c>
      <c r="AM46" s="312">
        <f>$F$9+AM$37</f>
        <v>920994.47999999986</v>
      </c>
      <c r="AN46" s="204">
        <f t="shared" si="67"/>
        <v>96271.552994399986</v>
      </c>
      <c r="AO46" s="38"/>
      <c r="AP46" s="205">
        <f t="shared" si="21"/>
        <v>0</v>
      </c>
      <c r="AQ46" s="206">
        <f t="shared" si="22"/>
        <v>0</v>
      </c>
      <c r="AR46" s="207"/>
      <c r="AS46" s="3"/>
      <c r="AT46" s="3"/>
      <c r="AU46" s="3"/>
      <c r="AV46" s="3"/>
    </row>
    <row r="47" spans="1:48" ht="7.5" customHeight="1" x14ac:dyDescent="0.2">
      <c r="A47" s="37"/>
      <c r="B47" s="139"/>
      <c r="C47" s="199" t="str">
        <f t="shared" ref="C47:C50" si="68">D$6&amp;"."&amp;B47</f>
        <v>General Service 1,500 to 4,999 KW.</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c r="AS47" s="3"/>
      <c r="AT47" s="3"/>
      <c r="AU47" s="3"/>
      <c r="AV47" s="3"/>
    </row>
    <row r="48" spans="1:48" ht="7.5" customHeight="1" x14ac:dyDescent="0.2">
      <c r="A48" s="37"/>
      <c r="B48" s="37"/>
      <c r="C48" s="199" t="str">
        <f t="shared" si="68"/>
        <v>General Service 1,500 to 4,999 KW.</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c r="AS48" s="3"/>
      <c r="AT48" s="3"/>
      <c r="AU48" s="3"/>
      <c r="AV48" s="3"/>
    </row>
    <row r="49" spans="1:48" ht="7.5" customHeight="1" x14ac:dyDescent="0.2">
      <c r="A49" s="37"/>
      <c r="B49" s="139"/>
      <c r="C49" s="199" t="str">
        <f t="shared" si="68"/>
        <v>General Service 1,500 to 4,999 KW.</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c r="AS49" s="3"/>
      <c r="AT49" s="3"/>
      <c r="AU49" s="3"/>
      <c r="AV49" s="3"/>
    </row>
    <row r="50" spans="1:48" ht="7.5" customHeight="1" x14ac:dyDescent="0.2">
      <c r="A50" s="37"/>
      <c r="B50" s="139"/>
      <c r="C50" s="199" t="str">
        <f t="shared" si="68"/>
        <v>General Service 1,500 to 4,999 KW.</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c r="AS50" s="3"/>
      <c r="AT50" s="3"/>
      <c r="AU50" s="3"/>
      <c r="AV50" s="3"/>
    </row>
    <row r="51" spans="1:48" ht="8.25" customHeight="1" x14ac:dyDescent="0.2">
      <c r="A51" s="37"/>
      <c r="B51" s="238"/>
      <c r="C51" s="363"/>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c r="AS51" s="3"/>
      <c r="AT51" s="3"/>
      <c r="AU51" s="3"/>
      <c r="AV51" s="3"/>
    </row>
    <row r="52" spans="1:48" ht="12.75" customHeight="1" x14ac:dyDescent="0.2">
      <c r="A52" s="37"/>
      <c r="B52" s="248" t="s">
        <v>253</v>
      </c>
      <c r="C52" s="364"/>
      <c r="D52" s="139"/>
      <c r="E52" s="139"/>
      <c r="F52" s="249"/>
      <c r="G52" s="293"/>
      <c r="H52" s="251">
        <f>SUM(H43:H48,H42)</f>
        <v>137365.3827396</v>
      </c>
      <c r="I52" s="286"/>
      <c r="J52" s="250"/>
      <c r="K52" s="250"/>
      <c r="L52" s="251">
        <f>SUM(L43:L48,L42)</f>
        <v>136082.92612439999</v>
      </c>
      <c r="M52" s="253"/>
      <c r="N52" s="252">
        <f t="shared" ref="N52:N56" si="69">L52-H52</f>
        <v>-1282.4566152000043</v>
      </c>
      <c r="O52" s="254">
        <f t="shared" ref="O52:O56" si="70">IF((H52)=0,"",(N52/H52))</f>
        <v>-9.3360975641958079E-3</v>
      </c>
      <c r="P52" s="37"/>
      <c r="Q52" s="250"/>
      <c r="R52" s="250"/>
      <c r="S52" s="251">
        <f>SUM(S43:S48,S42)</f>
        <v>138637.7968744</v>
      </c>
      <c r="T52" s="253"/>
      <c r="U52" s="252">
        <f t="shared" ref="U52:U56" si="71">S52-L52</f>
        <v>2554.8707500000019</v>
      </c>
      <c r="V52" s="254">
        <f t="shared" ref="V52:V56" si="72">IF((L52)=0,"",(U52/L52))</f>
        <v>1.877436665099684E-2</v>
      </c>
      <c r="W52" s="37"/>
      <c r="X52" s="250"/>
      <c r="Y52" s="250"/>
      <c r="Z52" s="251">
        <f>SUM(Z43:Z48,Z42)</f>
        <v>140197.36562439997</v>
      </c>
      <c r="AA52" s="253"/>
      <c r="AB52" s="252">
        <f t="shared" ref="AB52:AB56" si="73">Z52-S52</f>
        <v>1559.5687499999767</v>
      </c>
      <c r="AC52" s="254">
        <f t="shared" ref="AC52:AC56" si="74">IF((S52)=0,"",(AB52/S52))</f>
        <v>1.1249232064852274E-2</v>
      </c>
      <c r="AD52" s="37"/>
      <c r="AE52" s="250"/>
      <c r="AF52" s="250"/>
      <c r="AG52" s="251">
        <f>SUM(AG43:AG48,AG42)</f>
        <v>141483.37262439998</v>
      </c>
      <c r="AH52" s="253"/>
      <c r="AI52" s="252">
        <f t="shared" ref="AI52:AI56" si="75">AG52-Z52</f>
        <v>1286.0070000000123</v>
      </c>
      <c r="AJ52" s="254">
        <f t="shared" ref="AJ52:AJ56" si="76">IF((Z52)=0,"",(AI52/Z52))</f>
        <v>9.1728328437021313E-3</v>
      </c>
      <c r="AK52" s="37"/>
      <c r="AL52" s="250"/>
      <c r="AM52" s="250"/>
      <c r="AN52" s="251">
        <f>SUM(AN43:AN48,AN42)</f>
        <v>142604.88837439998</v>
      </c>
      <c r="AO52" s="253"/>
      <c r="AP52" s="252">
        <f t="shared" ref="AP52:AP56" si="77">AN52-AG52</f>
        <v>1121.5157499999914</v>
      </c>
      <c r="AQ52" s="254">
        <f t="shared" ref="AQ52:AQ56" si="78">IF((AG52)=0,"",(AP52/AG52))</f>
        <v>7.9268378269248055E-3</v>
      </c>
      <c r="AR52" s="255"/>
      <c r="AS52" s="3"/>
      <c r="AT52" s="3"/>
      <c r="AU52" s="3"/>
      <c r="AV52" s="3"/>
    </row>
    <row r="53" spans="1:48" ht="12.75" customHeight="1" x14ac:dyDescent="0.2">
      <c r="A53" s="37"/>
      <c r="B53" s="256" t="s">
        <v>254</v>
      </c>
      <c r="C53" s="364"/>
      <c r="D53" s="139"/>
      <c r="E53" s="139"/>
      <c r="F53" s="249">
        <v>0.13</v>
      </c>
      <c r="G53" s="38"/>
      <c r="H53" s="294">
        <f>H52*F53</f>
        <v>17857.499756148001</v>
      </c>
      <c r="I53" s="221"/>
      <c r="J53" s="257">
        <v>0.13</v>
      </c>
      <c r="K53" s="221"/>
      <c r="L53" s="204">
        <f>L52*J53</f>
        <v>17690.780396171998</v>
      </c>
      <c r="M53" s="38"/>
      <c r="N53" s="205">
        <f t="shared" si="69"/>
        <v>-166.71935997600303</v>
      </c>
      <c r="O53" s="206">
        <f t="shared" si="70"/>
        <v>-9.336097564195945E-3</v>
      </c>
      <c r="P53" s="37"/>
      <c r="Q53" s="257">
        <v>0.13</v>
      </c>
      <c r="R53" s="221"/>
      <c r="S53" s="204">
        <f>S52*Q53</f>
        <v>18022.913593672001</v>
      </c>
      <c r="T53" s="38"/>
      <c r="U53" s="205">
        <f t="shared" si="71"/>
        <v>332.13319750000301</v>
      </c>
      <c r="V53" s="206">
        <f t="shared" si="72"/>
        <v>1.8774366650996997E-2</v>
      </c>
      <c r="W53" s="37"/>
      <c r="X53" s="257">
        <v>0.13</v>
      </c>
      <c r="Y53" s="221"/>
      <c r="Z53" s="204">
        <f>Z52*X53</f>
        <v>18225.657531171997</v>
      </c>
      <c r="AA53" s="38"/>
      <c r="AB53" s="205">
        <f t="shared" si="73"/>
        <v>202.74393749999581</v>
      </c>
      <c r="AC53" s="206">
        <f t="shared" si="74"/>
        <v>1.1249232064852208E-2</v>
      </c>
      <c r="AD53" s="37"/>
      <c r="AE53" s="257">
        <v>0.13</v>
      </c>
      <c r="AF53" s="221"/>
      <c r="AG53" s="204">
        <f>AG52*AE53</f>
        <v>18392.838441172</v>
      </c>
      <c r="AH53" s="38"/>
      <c r="AI53" s="205">
        <f t="shared" si="75"/>
        <v>167.18091000000277</v>
      </c>
      <c r="AJ53" s="206">
        <f t="shared" si="76"/>
        <v>9.1728328437021955E-3</v>
      </c>
      <c r="AK53" s="37"/>
      <c r="AL53" s="257">
        <v>0.13</v>
      </c>
      <c r="AM53" s="221"/>
      <c r="AN53" s="204">
        <f>AN52*AL53</f>
        <v>18538.635488671996</v>
      </c>
      <c r="AO53" s="38"/>
      <c r="AP53" s="205">
        <f t="shared" si="77"/>
        <v>145.79704749999655</v>
      </c>
      <c r="AQ53" s="206">
        <f t="shared" si="78"/>
        <v>7.9268378269246789E-3</v>
      </c>
      <c r="AR53" s="207"/>
      <c r="AS53" s="3"/>
      <c r="AT53" s="3"/>
      <c r="AU53" s="3"/>
      <c r="AV53" s="3"/>
    </row>
    <row r="54" spans="1:48" ht="12.75" customHeight="1" x14ac:dyDescent="0.2">
      <c r="A54" s="37"/>
      <c r="B54" s="295" t="s">
        <v>333</v>
      </c>
      <c r="C54" s="364"/>
      <c r="D54" s="139"/>
      <c r="E54" s="139"/>
      <c r="F54" s="259"/>
      <c r="G54" s="38"/>
      <c r="H54" s="294">
        <f>H52+H53</f>
        <v>155222.882495748</v>
      </c>
      <c r="I54" s="221"/>
      <c r="J54" s="221"/>
      <c r="K54" s="221"/>
      <c r="L54" s="204">
        <f>L52+L53</f>
        <v>153773.70652057198</v>
      </c>
      <c r="M54" s="38"/>
      <c r="N54" s="205">
        <f t="shared" si="69"/>
        <v>-1449.175975176011</v>
      </c>
      <c r="O54" s="206">
        <f t="shared" si="70"/>
        <v>-9.3360975641958461E-3</v>
      </c>
      <c r="P54" s="37"/>
      <c r="Q54" s="221"/>
      <c r="R54" s="221"/>
      <c r="S54" s="204">
        <f>S52+S53</f>
        <v>156660.71046807201</v>
      </c>
      <c r="T54" s="38"/>
      <c r="U54" s="205">
        <f t="shared" si="71"/>
        <v>2887.0039475000231</v>
      </c>
      <c r="V54" s="206">
        <f t="shared" si="72"/>
        <v>1.8774366650996976E-2</v>
      </c>
      <c r="W54" s="37"/>
      <c r="X54" s="221"/>
      <c r="Y54" s="221"/>
      <c r="Z54" s="204">
        <f>Z52+Z53</f>
        <v>158423.02315557198</v>
      </c>
      <c r="AA54" s="38"/>
      <c r="AB54" s="205">
        <f t="shared" si="73"/>
        <v>1762.3126874999725</v>
      </c>
      <c r="AC54" s="206">
        <f t="shared" si="74"/>
        <v>1.1249232064852266E-2</v>
      </c>
      <c r="AD54" s="37"/>
      <c r="AE54" s="221"/>
      <c r="AF54" s="221"/>
      <c r="AG54" s="204">
        <f>AG52+AG53</f>
        <v>159876.21106557199</v>
      </c>
      <c r="AH54" s="38"/>
      <c r="AI54" s="205">
        <f t="shared" si="75"/>
        <v>1453.1879100000078</v>
      </c>
      <c r="AJ54" s="206">
        <f t="shared" si="76"/>
        <v>9.1728328437020931E-3</v>
      </c>
      <c r="AK54" s="37"/>
      <c r="AL54" s="221"/>
      <c r="AM54" s="221"/>
      <c r="AN54" s="204">
        <f>AN52+AN53</f>
        <v>161143.52386307198</v>
      </c>
      <c r="AO54" s="38"/>
      <c r="AP54" s="205">
        <f t="shared" si="77"/>
        <v>1267.3127974999952</v>
      </c>
      <c r="AQ54" s="206">
        <f t="shared" si="78"/>
        <v>7.9268378269248367E-3</v>
      </c>
      <c r="AR54" s="207"/>
      <c r="AS54" s="3"/>
      <c r="AT54" s="3"/>
      <c r="AU54" s="3"/>
      <c r="AV54" s="3"/>
    </row>
    <row r="55" spans="1:48" ht="15.75" customHeight="1" x14ac:dyDescent="0.2">
      <c r="A55" s="37"/>
      <c r="B55" s="462" t="s">
        <v>211</v>
      </c>
      <c r="C55" s="441"/>
      <c r="D55" s="441"/>
      <c r="E55" s="139"/>
      <c r="F55" s="259"/>
      <c r="G55" s="38"/>
      <c r="H55" s="296">
        <f>F55*H52</f>
        <v>0</v>
      </c>
      <c r="I55" s="221"/>
      <c r="J55" s="221"/>
      <c r="K55" s="221"/>
      <c r="L55" s="316">
        <f>J55*L52</f>
        <v>0</v>
      </c>
      <c r="M55" s="38"/>
      <c r="N55" s="261">
        <f t="shared" si="69"/>
        <v>0</v>
      </c>
      <c r="O55" s="263" t="str">
        <f t="shared" si="70"/>
        <v/>
      </c>
      <c r="P55" s="37"/>
      <c r="Q55" s="221"/>
      <c r="R55" s="221"/>
      <c r="S55" s="316">
        <f>Q55*S52</f>
        <v>0</v>
      </c>
      <c r="T55" s="38"/>
      <c r="U55" s="261">
        <f t="shared" si="71"/>
        <v>0</v>
      </c>
      <c r="V55" s="263" t="str">
        <f t="shared" si="72"/>
        <v/>
      </c>
      <c r="W55" s="37"/>
      <c r="X55" s="221"/>
      <c r="Y55" s="221"/>
      <c r="Z55" s="316">
        <f>X55*Z52</f>
        <v>0</v>
      </c>
      <c r="AA55" s="38"/>
      <c r="AB55" s="261">
        <f t="shared" si="73"/>
        <v>0</v>
      </c>
      <c r="AC55" s="263" t="str">
        <f t="shared" si="74"/>
        <v/>
      </c>
      <c r="AD55" s="37"/>
      <c r="AE55" s="221"/>
      <c r="AF55" s="221"/>
      <c r="AG55" s="316">
        <f>AE55*AG52</f>
        <v>0</v>
      </c>
      <c r="AH55" s="38"/>
      <c r="AI55" s="261">
        <f t="shared" si="75"/>
        <v>0</v>
      </c>
      <c r="AJ55" s="263" t="str">
        <f t="shared" si="76"/>
        <v/>
      </c>
      <c r="AK55" s="37"/>
      <c r="AL55" s="221"/>
      <c r="AM55" s="221"/>
      <c r="AN55" s="316">
        <f>AL55*AN52</f>
        <v>0</v>
      </c>
      <c r="AO55" s="38"/>
      <c r="AP55" s="261">
        <f t="shared" si="77"/>
        <v>0</v>
      </c>
      <c r="AQ55" s="263" t="str">
        <f t="shared" si="78"/>
        <v/>
      </c>
      <c r="AR55" s="264"/>
      <c r="AS55" s="3"/>
      <c r="AT55" s="3"/>
      <c r="AU55" s="3"/>
      <c r="AV55" s="3"/>
    </row>
    <row r="56" spans="1:48" ht="13.5" customHeight="1" x14ac:dyDescent="0.2">
      <c r="A56" s="37"/>
      <c r="B56" s="464" t="s">
        <v>256</v>
      </c>
      <c r="C56" s="439"/>
      <c r="D56" s="440"/>
      <c r="E56" s="265"/>
      <c r="F56" s="266"/>
      <c r="G56" s="297"/>
      <c r="H56" s="298">
        <f>H54-H55</f>
        <v>155222.882495748</v>
      </c>
      <c r="I56" s="267"/>
      <c r="J56" s="267"/>
      <c r="K56" s="267"/>
      <c r="L56" s="268">
        <f>L54-L55</f>
        <v>153773.70652057198</v>
      </c>
      <c r="M56" s="269"/>
      <c r="N56" s="270">
        <f t="shared" si="69"/>
        <v>-1449.175975176011</v>
      </c>
      <c r="O56" s="271">
        <f t="shared" si="70"/>
        <v>-9.3360975641958461E-3</v>
      </c>
      <c r="P56" s="37"/>
      <c r="Q56" s="267"/>
      <c r="R56" s="267"/>
      <c r="S56" s="268">
        <f>S54-S55</f>
        <v>156660.71046807201</v>
      </c>
      <c r="T56" s="269"/>
      <c r="U56" s="270">
        <f t="shared" si="71"/>
        <v>2887.0039475000231</v>
      </c>
      <c r="V56" s="271">
        <f t="shared" si="72"/>
        <v>1.8774366650996976E-2</v>
      </c>
      <c r="W56" s="37"/>
      <c r="X56" s="267"/>
      <c r="Y56" s="267"/>
      <c r="Z56" s="268">
        <f>Z54-Z55</f>
        <v>158423.02315557198</v>
      </c>
      <c r="AA56" s="269"/>
      <c r="AB56" s="270">
        <f t="shared" si="73"/>
        <v>1762.3126874999725</v>
      </c>
      <c r="AC56" s="271">
        <f t="shared" si="74"/>
        <v>1.1249232064852266E-2</v>
      </c>
      <c r="AD56" s="37"/>
      <c r="AE56" s="267"/>
      <c r="AF56" s="267"/>
      <c r="AG56" s="268">
        <f>AG54-AG55</f>
        <v>159876.21106557199</v>
      </c>
      <c r="AH56" s="269"/>
      <c r="AI56" s="270">
        <f t="shared" si="75"/>
        <v>1453.1879100000078</v>
      </c>
      <c r="AJ56" s="271">
        <f t="shared" si="76"/>
        <v>9.1728328437020931E-3</v>
      </c>
      <c r="AK56" s="37"/>
      <c r="AL56" s="267"/>
      <c r="AM56" s="267"/>
      <c r="AN56" s="268">
        <f>AN54-AN55</f>
        <v>161143.52386307198</v>
      </c>
      <c r="AO56" s="269"/>
      <c r="AP56" s="270">
        <f t="shared" si="77"/>
        <v>1267.3127974999952</v>
      </c>
      <c r="AQ56" s="271">
        <f t="shared" si="78"/>
        <v>7.9268378269248367E-3</v>
      </c>
      <c r="AR56" s="272"/>
      <c r="AS56" s="3"/>
      <c r="AT56" s="3"/>
      <c r="AU56" s="3"/>
      <c r="AV56" s="3"/>
    </row>
    <row r="57" spans="1:48" ht="8.25" customHeight="1" x14ac:dyDescent="0.2">
      <c r="A57" s="37"/>
      <c r="B57" s="238"/>
      <c r="C57" s="363"/>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c r="AS57" s="3"/>
      <c r="AT57" s="3"/>
      <c r="AU57" s="3"/>
      <c r="AV57" s="3"/>
    </row>
    <row r="58" spans="1:48" ht="12.75" customHeight="1" x14ac:dyDescent="0.2">
      <c r="A58" s="317"/>
      <c r="B58" s="318" t="s">
        <v>257</v>
      </c>
      <c r="C58" s="365"/>
      <c r="D58" s="319"/>
      <c r="E58" s="319"/>
      <c r="F58" s="320"/>
      <c r="G58" s="321"/>
      <c r="H58" s="322">
        <f>SUM(H49:H50,H42,H43:H45)</f>
        <v>41037.922919999997</v>
      </c>
      <c r="I58" s="323"/>
      <c r="J58" s="324"/>
      <c r="K58" s="324"/>
      <c r="L58" s="322">
        <f>SUM(L49:L50,L42,L43:L45)</f>
        <v>39811.373130000007</v>
      </c>
      <c r="M58" s="325"/>
      <c r="N58" s="326">
        <f t="shared" ref="N58:N62" si="79">L58-H58</f>
        <v>-1226.54978999999</v>
      </c>
      <c r="O58" s="327">
        <f t="shared" ref="O58:O62" si="80">IF((H58)=0,"",(N58/H58))</f>
        <v>-2.9888203464659903E-2</v>
      </c>
      <c r="P58" s="317"/>
      <c r="Q58" s="324"/>
      <c r="R58" s="324"/>
      <c r="S58" s="322">
        <f>SUM(S49:S50,S42,S43:S45)</f>
        <v>42366.243880000002</v>
      </c>
      <c r="T58" s="325"/>
      <c r="U58" s="326">
        <f t="shared" ref="U58:U62" si="81">S58-L58</f>
        <v>2554.8707499999946</v>
      </c>
      <c r="V58" s="327">
        <f t="shared" ref="V58:V62" si="82">IF((L58)=0,"",(U58/L58))</f>
        <v>6.417439412746008E-2</v>
      </c>
      <c r="W58" s="317"/>
      <c r="X58" s="324"/>
      <c r="Y58" s="324"/>
      <c r="Z58" s="322">
        <f>SUM(Z49:Z50,Z42,Z43:Z45)</f>
        <v>43925.81263</v>
      </c>
      <c r="AA58" s="325"/>
      <c r="AB58" s="326">
        <f t="shared" ref="AB58:AB62" si="83">Z58-S58</f>
        <v>1559.5687499999985</v>
      </c>
      <c r="AC58" s="327">
        <f t="shared" ref="AC58:AC62" si="84">IF((S58)=0,"",(AB58/S58))</f>
        <v>3.6811588830423327E-2</v>
      </c>
      <c r="AD58" s="317"/>
      <c r="AE58" s="324"/>
      <c r="AF58" s="324"/>
      <c r="AG58" s="322">
        <f>SUM(AG49:AG50,AG42,AG43:AG45)</f>
        <v>45211.819629999998</v>
      </c>
      <c r="AH58" s="325"/>
      <c r="AI58" s="326">
        <f t="shared" ref="AI58:AI62" si="85">AG58-Z58</f>
        <v>1286.0069999999978</v>
      </c>
      <c r="AJ58" s="327">
        <f t="shared" ref="AJ58:AJ62" si="86">IF((Z58)=0,"",(AI58/Z58))</f>
        <v>2.9276794736443738E-2</v>
      </c>
      <c r="AK58" s="317"/>
      <c r="AL58" s="324"/>
      <c r="AM58" s="324"/>
      <c r="AN58" s="322">
        <f>SUM(AN49:AN50,AN42,AN43:AN45)</f>
        <v>46333.335379999997</v>
      </c>
      <c r="AO58" s="325"/>
      <c r="AP58" s="326">
        <f t="shared" ref="AP58:AP62" si="87">AN58-AG58</f>
        <v>1121.5157499999987</v>
      </c>
      <c r="AQ58" s="327">
        <f t="shared" ref="AQ58:AQ62" si="88">IF((AG58)=0,"",(AP58/AG58))</f>
        <v>2.4805808728296005E-2</v>
      </c>
      <c r="AR58" s="328"/>
      <c r="AS58" s="3"/>
      <c r="AT58" s="3"/>
      <c r="AU58" s="3"/>
      <c r="AV58" s="3"/>
    </row>
    <row r="59" spans="1:48" ht="12.75" customHeight="1" x14ac:dyDescent="0.2">
      <c r="A59" s="317"/>
      <c r="B59" s="329" t="s">
        <v>254</v>
      </c>
      <c r="C59" s="365"/>
      <c r="D59" s="319"/>
      <c r="E59" s="319"/>
      <c r="F59" s="320">
        <v>0.13</v>
      </c>
      <c r="G59" s="321"/>
      <c r="H59" s="330">
        <f>H58*F59</f>
        <v>5334.9299795999996</v>
      </c>
      <c r="I59" s="331"/>
      <c r="J59" s="320">
        <v>0.13</v>
      </c>
      <c r="K59" s="332"/>
      <c r="L59" s="333">
        <f>L58*J59</f>
        <v>5175.4785069000009</v>
      </c>
      <c r="M59" s="334"/>
      <c r="N59" s="335">
        <f t="shared" si="79"/>
        <v>-159.4514726999987</v>
      </c>
      <c r="O59" s="336">
        <f t="shared" si="80"/>
        <v>-2.9888203464659906E-2</v>
      </c>
      <c r="P59" s="317"/>
      <c r="Q59" s="320">
        <v>0.13</v>
      </c>
      <c r="R59" s="332"/>
      <c r="S59" s="333">
        <f>S58*Q59</f>
        <v>5507.6117044000002</v>
      </c>
      <c r="T59" s="334"/>
      <c r="U59" s="335">
        <f t="shared" si="81"/>
        <v>332.13319749999937</v>
      </c>
      <c r="V59" s="336">
        <f t="shared" si="82"/>
        <v>6.4174394127460094E-2</v>
      </c>
      <c r="W59" s="317"/>
      <c r="X59" s="320">
        <v>0.13</v>
      </c>
      <c r="Y59" s="332"/>
      <c r="Z59" s="333">
        <f>Z58*X59</f>
        <v>5710.3556419000006</v>
      </c>
      <c r="AA59" s="334"/>
      <c r="AB59" s="335">
        <f t="shared" si="83"/>
        <v>202.74393750000036</v>
      </c>
      <c r="AC59" s="336">
        <f t="shared" si="84"/>
        <v>3.6811588830423424E-2</v>
      </c>
      <c r="AD59" s="317"/>
      <c r="AE59" s="320">
        <v>0.13</v>
      </c>
      <c r="AF59" s="332"/>
      <c r="AG59" s="333">
        <f>AG58*AE59</f>
        <v>5877.5365518999997</v>
      </c>
      <c r="AH59" s="334"/>
      <c r="AI59" s="335">
        <f t="shared" si="85"/>
        <v>167.18090999999913</v>
      </c>
      <c r="AJ59" s="336">
        <f t="shared" si="86"/>
        <v>2.927679473644363E-2</v>
      </c>
      <c r="AK59" s="317"/>
      <c r="AL59" s="320">
        <v>0.13</v>
      </c>
      <c r="AM59" s="332"/>
      <c r="AN59" s="333">
        <f>AN58*AL59</f>
        <v>6023.3335993999999</v>
      </c>
      <c r="AO59" s="334"/>
      <c r="AP59" s="335">
        <f t="shared" si="87"/>
        <v>145.79704750000019</v>
      </c>
      <c r="AQ59" s="336">
        <f t="shared" si="88"/>
        <v>2.4805808728296068E-2</v>
      </c>
      <c r="AR59" s="337"/>
      <c r="AS59" s="3"/>
      <c r="AT59" s="3"/>
      <c r="AU59" s="3"/>
      <c r="AV59" s="3"/>
    </row>
    <row r="60" spans="1:48" ht="12.75" customHeight="1" x14ac:dyDescent="0.2">
      <c r="A60" s="317"/>
      <c r="B60" s="356" t="s">
        <v>334</v>
      </c>
      <c r="C60" s="365"/>
      <c r="D60" s="319"/>
      <c r="E60" s="319"/>
      <c r="F60" s="339"/>
      <c r="G60" s="334"/>
      <c r="H60" s="330">
        <f>H58+H59</f>
        <v>46372.852899599995</v>
      </c>
      <c r="I60" s="331"/>
      <c r="J60" s="331"/>
      <c r="K60" s="331"/>
      <c r="L60" s="333">
        <f>L58+L59</f>
        <v>44986.851636900006</v>
      </c>
      <c r="M60" s="334"/>
      <c r="N60" s="335">
        <f t="shared" si="79"/>
        <v>-1386.0012626999887</v>
      </c>
      <c r="O60" s="336">
        <f t="shared" si="80"/>
        <v>-2.9888203464659906E-2</v>
      </c>
      <c r="P60" s="317"/>
      <c r="Q60" s="331"/>
      <c r="R60" s="331"/>
      <c r="S60" s="333">
        <f>S58+S59</f>
        <v>47873.8555844</v>
      </c>
      <c r="T60" s="334"/>
      <c r="U60" s="335">
        <f t="shared" si="81"/>
        <v>2887.003947499994</v>
      </c>
      <c r="V60" s="336">
        <f t="shared" si="82"/>
        <v>6.417439412746008E-2</v>
      </c>
      <c r="W60" s="317"/>
      <c r="X60" s="331"/>
      <c r="Y60" s="331"/>
      <c r="Z60" s="333">
        <f>Z58+Z59</f>
        <v>49636.168271900002</v>
      </c>
      <c r="AA60" s="334"/>
      <c r="AB60" s="335">
        <f t="shared" si="83"/>
        <v>1762.3126875000016</v>
      </c>
      <c r="AC60" s="336">
        <f t="shared" si="84"/>
        <v>3.6811588830423396E-2</v>
      </c>
      <c r="AD60" s="317"/>
      <c r="AE60" s="331"/>
      <c r="AF60" s="331"/>
      <c r="AG60" s="333">
        <f>AG58+AG59</f>
        <v>51089.356181899995</v>
      </c>
      <c r="AH60" s="334"/>
      <c r="AI60" s="335">
        <f t="shared" si="85"/>
        <v>1453.1879099999933</v>
      </c>
      <c r="AJ60" s="336">
        <f t="shared" si="86"/>
        <v>2.9276794736443651E-2</v>
      </c>
      <c r="AK60" s="317"/>
      <c r="AL60" s="331"/>
      <c r="AM60" s="331"/>
      <c r="AN60" s="333">
        <f>AN58+AN59</f>
        <v>52356.668979399998</v>
      </c>
      <c r="AO60" s="334"/>
      <c r="AP60" s="335">
        <f t="shared" si="87"/>
        <v>1267.3127975000025</v>
      </c>
      <c r="AQ60" s="336">
        <f t="shared" si="88"/>
        <v>2.4805808728296085E-2</v>
      </c>
      <c r="AR60" s="337"/>
      <c r="AS60" s="3"/>
      <c r="AT60" s="3"/>
      <c r="AU60" s="3"/>
      <c r="AV60" s="3"/>
    </row>
    <row r="61" spans="1:48" ht="15.75" customHeight="1" x14ac:dyDescent="0.2">
      <c r="A61" s="317"/>
      <c r="B61" s="474" t="s">
        <v>211</v>
      </c>
      <c r="C61" s="441"/>
      <c r="D61" s="441"/>
      <c r="E61" s="319"/>
      <c r="F61" s="339"/>
      <c r="G61" s="334"/>
      <c r="H61" s="340">
        <f>F61*H58</f>
        <v>0</v>
      </c>
      <c r="I61" s="331"/>
      <c r="J61" s="331"/>
      <c r="K61" s="331"/>
      <c r="L61" s="341">
        <f>J61*L58</f>
        <v>0</v>
      </c>
      <c r="M61" s="334"/>
      <c r="N61" s="342">
        <f t="shared" si="79"/>
        <v>0</v>
      </c>
      <c r="O61" s="343" t="str">
        <f t="shared" si="80"/>
        <v/>
      </c>
      <c r="P61" s="317"/>
      <c r="Q61" s="331"/>
      <c r="R61" s="331"/>
      <c r="S61" s="341">
        <f>Q61*S58</f>
        <v>0</v>
      </c>
      <c r="T61" s="334"/>
      <c r="U61" s="342">
        <f t="shared" si="81"/>
        <v>0</v>
      </c>
      <c r="V61" s="343" t="str">
        <f t="shared" si="82"/>
        <v/>
      </c>
      <c r="W61" s="317"/>
      <c r="X61" s="331"/>
      <c r="Y61" s="331"/>
      <c r="Z61" s="341">
        <f>X61*Z58</f>
        <v>0</v>
      </c>
      <c r="AA61" s="334"/>
      <c r="AB61" s="342">
        <f t="shared" si="83"/>
        <v>0</v>
      </c>
      <c r="AC61" s="343" t="str">
        <f t="shared" si="84"/>
        <v/>
      </c>
      <c r="AD61" s="317"/>
      <c r="AE61" s="331"/>
      <c r="AF61" s="331"/>
      <c r="AG61" s="341">
        <f>AE61*AG58</f>
        <v>0</v>
      </c>
      <c r="AH61" s="334"/>
      <c r="AI61" s="342">
        <f t="shared" si="85"/>
        <v>0</v>
      </c>
      <c r="AJ61" s="343" t="str">
        <f t="shared" si="86"/>
        <v/>
      </c>
      <c r="AK61" s="317"/>
      <c r="AL61" s="331"/>
      <c r="AM61" s="331"/>
      <c r="AN61" s="341">
        <f>AL61*AN58</f>
        <v>0</v>
      </c>
      <c r="AO61" s="334"/>
      <c r="AP61" s="342">
        <f t="shared" si="87"/>
        <v>0</v>
      </c>
      <c r="AQ61" s="343" t="str">
        <f t="shared" si="88"/>
        <v/>
      </c>
      <c r="AR61" s="344"/>
      <c r="AS61" s="3"/>
      <c r="AT61" s="3"/>
      <c r="AU61" s="3"/>
      <c r="AV61" s="3"/>
    </row>
    <row r="62" spans="1:48" ht="13.5" customHeight="1" x14ac:dyDescent="0.2">
      <c r="A62" s="317"/>
      <c r="B62" s="473" t="s">
        <v>259</v>
      </c>
      <c r="C62" s="439"/>
      <c r="D62" s="440"/>
      <c r="E62" s="345"/>
      <c r="F62" s="346"/>
      <c r="G62" s="347"/>
      <c r="H62" s="348">
        <f>H60-H61</f>
        <v>46372.852899599995</v>
      </c>
      <c r="I62" s="349"/>
      <c r="J62" s="349"/>
      <c r="K62" s="349"/>
      <c r="L62" s="350">
        <f>L60-L61</f>
        <v>44986.851636900006</v>
      </c>
      <c r="M62" s="351"/>
      <c r="N62" s="352">
        <f t="shared" si="79"/>
        <v>-1386.0012626999887</v>
      </c>
      <c r="O62" s="353">
        <f t="shared" si="80"/>
        <v>-2.9888203464659906E-2</v>
      </c>
      <c r="P62" s="317"/>
      <c r="Q62" s="349"/>
      <c r="R62" s="349"/>
      <c r="S62" s="350">
        <f>S60-S61</f>
        <v>47873.8555844</v>
      </c>
      <c r="T62" s="351"/>
      <c r="U62" s="352">
        <f t="shared" si="81"/>
        <v>2887.003947499994</v>
      </c>
      <c r="V62" s="353">
        <f t="shared" si="82"/>
        <v>6.417439412746008E-2</v>
      </c>
      <c r="W62" s="317"/>
      <c r="X62" s="349"/>
      <c r="Y62" s="349"/>
      <c r="Z62" s="350">
        <f>Z60-Z61</f>
        <v>49636.168271900002</v>
      </c>
      <c r="AA62" s="351"/>
      <c r="AB62" s="352">
        <f t="shared" si="83"/>
        <v>1762.3126875000016</v>
      </c>
      <c r="AC62" s="353">
        <f t="shared" si="84"/>
        <v>3.6811588830423396E-2</v>
      </c>
      <c r="AD62" s="317"/>
      <c r="AE62" s="349"/>
      <c r="AF62" s="349"/>
      <c r="AG62" s="350">
        <f>AG60-AG61</f>
        <v>51089.356181899995</v>
      </c>
      <c r="AH62" s="351"/>
      <c r="AI62" s="352">
        <f t="shared" si="85"/>
        <v>1453.1879099999933</v>
      </c>
      <c r="AJ62" s="353">
        <f t="shared" si="86"/>
        <v>2.9276794736443651E-2</v>
      </c>
      <c r="AK62" s="317"/>
      <c r="AL62" s="349"/>
      <c r="AM62" s="349"/>
      <c r="AN62" s="350">
        <f>AN60-AN61</f>
        <v>52356.668979399998</v>
      </c>
      <c r="AO62" s="351"/>
      <c r="AP62" s="352">
        <f t="shared" si="87"/>
        <v>1267.3127975000025</v>
      </c>
      <c r="AQ62" s="353">
        <f t="shared" si="88"/>
        <v>2.4805808728296085E-2</v>
      </c>
      <c r="AR62" s="354"/>
      <c r="AS62" s="3"/>
      <c r="AT62" s="3"/>
      <c r="AU62" s="3"/>
      <c r="AV62" s="3"/>
    </row>
    <row r="63" spans="1:48" ht="8.25" customHeight="1" x14ac:dyDescent="0.2">
      <c r="A63" s="37"/>
      <c r="B63" s="238"/>
      <c r="C63" s="363"/>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c r="AS63" s="3"/>
      <c r="AT63" s="3"/>
      <c r="AU63" s="3"/>
      <c r="AV63" s="3"/>
    </row>
    <row r="64" spans="1:48" ht="12.75" customHeight="1" x14ac:dyDescent="0.2">
      <c r="A64" s="37"/>
      <c r="B64" s="37"/>
      <c r="C64" s="35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c r="AS64" s="3"/>
      <c r="AT64" s="3"/>
      <c r="AU64" s="3"/>
      <c r="AV64" s="3"/>
    </row>
    <row r="65" spans="1:48" ht="12.75" customHeight="1" x14ac:dyDescent="0.2">
      <c r="A65" s="37"/>
      <c r="B65" s="125" t="s">
        <v>260</v>
      </c>
      <c r="C65" s="35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c r="AS65" s="3"/>
      <c r="AT65" s="3"/>
      <c r="AU65" s="3"/>
      <c r="AV65" s="3"/>
    </row>
    <row r="66" spans="1:48" ht="12.75" customHeight="1" x14ac:dyDescent="0.2">
      <c r="A66" s="37"/>
      <c r="B66" s="37"/>
      <c r="C66" s="35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
      <c r="AT66" s="3"/>
      <c r="AU66" s="3"/>
      <c r="AV66" s="3"/>
    </row>
    <row r="67" spans="1:48" ht="15.75" customHeight="1" x14ac:dyDescent="0.2">
      <c r="A67" s="283" t="s">
        <v>335</v>
      </c>
      <c r="B67" s="37"/>
      <c r="C67" s="35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
      <c r="AT67" s="3"/>
      <c r="AU67" s="3"/>
      <c r="AV67" s="3"/>
    </row>
    <row r="68" spans="1:48" ht="13.5" customHeight="1" x14ac:dyDescent="0.2">
      <c r="A68" s="37"/>
      <c r="B68" s="37"/>
      <c r="C68" s="35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
      <c r="AT68" s="3"/>
      <c r="AU68" s="3"/>
      <c r="AV68" s="3"/>
    </row>
    <row r="69" spans="1:48" ht="8.25" customHeight="1" x14ac:dyDescent="0.2">
      <c r="A69" s="37" t="s">
        <v>262</v>
      </c>
      <c r="B69" s="37"/>
      <c r="C69" s="35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
      <c r="AT69" s="3"/>
      <c r="AU69" s="3"/>
      <c r="AV69" s="3"/>
    </row>
    <row r="70" spans="1:48" ht="12.75" customHeight="1" x14ac:dyDescent="0.2">
      <c r="A70" s="37" t="s">
        <v>263</v>
      </c>
      <c r="B70" s="37"/>
      <c r="C70" s="35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
      <c r="AT70" s="3"/>
      <c r="AU70" s="3"/>
      <c r="AV70" s="3"/>
    </row>
    <row r="71" spans="1:48" ht="12.75" customHeight="1" x14ac:dyDescent="0.2">
      <c r="A71" s="37"/>
      <c r="B71" s="37"/>
      <c r="C71" s="35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
      <c r="AT71" s="3"/>
      <c r="AU71" s="3"/>
      <c r="AV71" s="3"/>
    </row>
    <row r="72" spans="1:48" ht="12.75" customHeight="1" x14ac:dyDescent="0.2">
      <c r="A72" s="37" t="s">
        <v>264</v>
      </c>
      <c r="B72" s="37"/>
      <c r="C72" s="35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
      <c r="AT72" s="3"/>
      <c r="AU72" s="3"/>
      <c r="AV72" s="3"/>
    </row>
    <row r="73" spans="1:48" ht="12.75" customHeight="1" x14ac:dyDescent="0.2">
      <c r="A73" s="37" t="s">
        <v>265</v>
      </c>
      <c r="B73" s="37"/>
      <c r="C73" s="35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
      <c r="AT73" s="3"/>
      <c r="AU73" s="3"/>
      <c r="AV73" s="3"/>
    </row>
    <row r="74" spans="1:48" ht="12.75" customHeight="1" x14ac:dyDescent="0.2">
      <c r="A74" s="37"/>
      <c r="B74" s="37"/>
      <c r="C74" s="35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
      <c r="AT74" s="3"/>
      <c r="AU74" s="3"/>
      <c r="AV74" s="3"/>
    </row>
    <row r="75" spans="1:48" ht="12.75" customHeight="1" x14ac:dyDescent="0.2">
      <c r="A75" s="37" t="s">
        <v>266</v>
      </c>
      <c r="B75" s="37"/>
      <c r="C75" s="35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
      <c r="AT75" s="3"/>
      <c r="AU75" s="3"/>
      <c r="AV75" s="3"/>
    </row>
    <row r="76" spans="1:48" ht="12.75" customHeight="1" x14ac:dyDescent="0.2">
      <c r="A76" s="37" t="s">
        <v>267</v>
      </c>
      <c r="B76" s="37"/>
      <c r="C76" s="35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
      <c r="AT76" s="3"/>
      <c r="AU76" s="3"/>
      <c r="AV76" s="3"/>
    </row>
    <row r="77" spans="1:48" ht="12.75" customHeight="1" x14ac:dyDescent="0.2">
      <c r="A77" s="37" t="s">
        <v>268</v>
      </c>
      <c r="B77" s="37"/>
      <c r="C77" s="35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
      <c r="AT77" s="3"/>
      <c r="AU77" s="3"/>
      <c r="AV77" s="3"/>
    </row>
    <row r="78" spans="1:48" ht="12.75" customHeight="1" x14ac:dyDescent="0.2">
      <c r="A78" s="37" t="s">
        <v>269</v>
      </c>
      <c r="B78" s="37"/>
      <c r="C78" s="35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
      <c r="AT78" s="3"/>
      <c r="AU78" s="3"/>
      <c r="AV78" s="3"/>
    </row>
    <row r="79" spans="1:48" ht="12.75" customHeight="1" x14ac:dyDescent="0.2">
      <c r="A79" s="37" t="s">
        <v>270</v>
      </c>
      <c r="B79" s="37"/>
      <c r="C79" s="35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
      <c r="AT79" s="3"/>
      <c r="AU79" s="3"/>
      <c r="AV79" s="3"/>
    </row>
    <row r="80" spans="1:48" ht="12.75" customHeight="1" x14ac:dyDescent="0.2">
      <c r="A80" s="37"/>
      <c r="B80" s="37"/>
      <c r="C80" s="35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
      <c r="AT80" s="3"/>
      <c r="AU80" s="3"/>
      <c r="AV80" s="3"/>
    </row>
    <row r="81" spans="1:48" ht="12.75" customHeight="1" x14ac:dyDescent="0.2">
      <c r="A81" s="284"/>
      <c r="B81" s="37" t="s">
        <v>271</v>
      </c>
      <c r="C81" s="35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
      <c r="AT81" s="3"/>
      <c r="AU81" s="3"/>
      <c r="AV81" s="3"/>
    </row>
    <row r="82" spans="1:48" ht="12.75" customHeight="1" x14ac:dyDescent="0.2">
      <c r="A82" s="37"/>
      <c r="B82" s="37"/>
      <c r="C82" s="35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
      <c r="AT82" s="3"/>
      <c r="AU82" s="3"/>
      <c r="AV82" s="3"/>
    </row>
    <row r="83" spans="1:48" ht="12.75" customHeight="1" x14ac:dyDescent="0.2">
      <c r="A83" s="37"/>
      <c r="B83" s="37" t="s">
        <v>272</v>
      </c>
      <c r="C83" s="35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
      <c r="AT83" s="3"/>
      <c r="AU83" s="3"/>
      <c r="AV83" s="3"/>
    </row>
    <row r="84" spans="1:48" ht="12.75" customHeight="1" x14ac:dyDescent="0.2">
      <c r="A84" s="37"/>
      <c r="B84" s="37"/>
      <c r="C84" s="35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
      <c r="AT84" s="3"/>
      <c r="AU84" s="3"/>
      <c r="AV84" s="3"/>
    </row>
    <row r="85" spans="1:48" ht="12.75" customHeight="1" x14ac:dyDescent="0.2">
      <c r="A85" s="37"/>
      <c r="B85" s="37"/>
      <c r="C85" s="35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
      <c r="AT85" s="3"/>
      <c r="AU85" s="3"/>
      <c r="AV85" s="3"/>
    </row>
    <row r="86" spans="1:48" ht="12.75" customHeight="1" x14ac:dyDescent="0.2">
      <c r="A86" s="37"/>
      <c r="B86" s="37"/>
      <c r="C86" s="35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
      <c r="AT86" s="3"/>
      <c r="AU86" s="3"/>
      <c r="AV86" s="3"/>
    </row>
    <row r="87" spans="1:48" ht="12.75" customHeight="1" x14ac:dyDescent="0.2">
      <c r="A87" s="37"/>
      <c r="B87" s="37"/>
      <c r="C87" s="35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
      <c r="AT87" s="3"/>
      <c r="AU87" s="3"/>
      <c r="AV87" s="3"/>
    </row>
    <row r="88" spans="1:48" ht="12.75" customHeight="1" x14ac:dyDescent="0.2">
      <c r="A88" s="37"/>
      <c r="B88" s="37"/>
      <c r="C88" s="35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
      <c r="AT88" s="3"/>
      <c r="AU88" s="3"/>
      <c r="AV88" s="3"/>
    </row>
    <row r="89" spans="1:48" ht="12.75" customHeight="1" x14ac:dyDescent="0.2">
      <c r="A89" s="37"/>
      <c r="B89" s="37"/>
      <c r="C89" s="35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
      <c r="AT89" s="3"/>
      <c r="AU89" s="3"/>
      <c r="AV89" s="3"/>
    </row>
    <row r="90" spans="1:48" ht="12.75" customHeight="1" x14ac:dyDescent="0.2">
      <c r="A90" s="37"/>
      <c r="B90" s="37"/>
      <c r="C90" s="35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
      <c r="AT90" s="3"/>
      <c r="AU90" s="3"/>
      <c r="AV90" s="3"/>
    </row>
    <row r="91" spans="1:48" ht="12.75" customHeight="1" x14ac:dyDescent="0.2">
      <c r="A91" s="37"/>
      <c r="B91" s="37"/>
      <c r="C91" s="35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
      <c r="AT91" s="3"/>
      <c r="AU91" s="3"/>
      <c r="AV91" s="3"/>
    </row>
    <row r="92" spans="1:48" ht="12.75" customHeight="1" x14ac:dyDescent="0.2">
      <c r="A92" s="37"/>
      <c r="B92" s="37"/>
      <c r="C92" s="35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
      <c r="AT92" s="3"/>
      <c r="AU92" s="3"/>
      <c r="AV92" s="3"/>
    </row>
    <row r="93" spans="1:48" ht="12.75" customHeight="1" x14ac:dyDescent="0.2">
      <c r="A93" s="37"/>
      <c r="B93" s="37"/>
      <c r="C93" s="35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
      <c r="AT93" s="3"/>
      <c r="AU93" s="3"/>
      <c r="AV93" s="3"/>
    </row>
    <row r="94" spans="1:48" ht="12.75" customHeight="1" x14ac:dyDescent="0.2">
      <c r="A94" s="37"/>
      <c r="B94" s="37"/>
      <c r="C94" s="35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
      <c r="AT94" s="3"/>
      <c r="AU94" s="3"/>
      <c r="AV94" s="3"/>
    </row>
    <row r="95" spans="1:48" ht="12.75" customHeight="1" x14ac:dyDescent="0.2">
      <c r="A95" s="37"/>
      <c r="B95" s="37"/>
      <c r="C95" s="35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
      <c r="AT95" s="3"/>
      <c r="AU95" s="3"/>
      <c r="AV95" s="3"/>
    </row>
    <row r="96" spans="1:48" ht="12.75" customHeight="1" x14ac:dyDescent="0.2">
      <c r="A96" s="37"/>
      <c r="B96" s="37"/>
      <c r="C96" s="35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
      <c r="AT96" s="3"/>
      <c r="AU96" s="3"/>
      <c r="AV96" s="3"/>
    </row>
    <row r="97" spans="1:48" ht="12.75" customHeight="1" x14ac:dyDescent="0.2">
      <c r="A97" s="37"/>
      <c r="B97" s="37"/>
      <c r="C97" s="35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
      <c r="AT97" s="3"/>
      <c r="AU97" s="3"/>
      <c r="AV97" s="3"/>
    </row>
    <row r="98" spans="1:48" ht="12.75" customHeight="1" x14ac:dyDescent="0.2">
      <c r="A98" s="37"/>
      <c r="B98" s="37"/>
      <c r="C98" s="35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
      <c r="AT98" s="3"/>
      <c r="AU98" s="3"/>
      <c r="AV98" s="3"/>
    </row>
    <row r="99" spans="1:48" ht="12.75" customHeight="1" x14ac:dyDescent="0.2">
      <c r="A99" s="37"/>
      <c r="B99" s="37"/>
      <c r="C99" s="35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
      <c r="AT99" s="3"/>
      <c r="AU99" s="3"/>
      <c r="AV99" s="3"/>
    </row>
    <row r="100" spans="1:48" ht="12.75" customHeight="1" x14ac:dyDescent="0.2">
      <c r="A100" s="37"/>
      <c r="B100" s="37"/>
      <c r="C100" s="35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
      <c r="AT100" s="3"/>
      <c r="AU100" s="3"/>
      <c r="AV100" s="3"/>
    </row>
    <row r="101" spans="1:48" ht="12.75" customHeight="1" x14ac:dyDescent="0.2">
      <c r="A101" s="37"/>
      <c r="B101" s="37"/>
      <c r="C101" s="35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
      <c r="AT101" s="3"/>
      <c r="AU101" s="3"/>
      <c r="AV101" s="3"/>
    </row>
    <row r="102" spans="1:48" ht="12.75" customHeight="1" x14ac:dyDescent="0.2">
      <c r="A102" s="37"/>
      <c r="B102" s="37"/>
      <c r="C102" s="35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
      <c r="AT102" s="3"/>
      <c r="AU102" s="3"/>
      <c r="AV102" s="3"/>
    </row>
    <row r="103" spans="1:48" ht="12.75" customHeight="1" x14ac:dyDescent="0.2">
      <c r="A103" s="37"/>
      <c r="B103" s="37"/>
      <c r="C103" s="35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
      <c r="AT103" s="3"/>
      <c r="AU103" s="3"/>
      <c r="AV103" s="3"/>
    </row>
    <row r="104" spans="1:48" ht="12.75" customHeight="1" x14ac:dyDescent="0.2">
      <c r="A104" s="37"/>
      <c r="B104" s="37"/>
      <c r="C104" s="35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
      <c r="AT104" s="3"/>
      <c r="AU104" s="3"/>
      <c r="AV104" s="3"/>
    </row>
    <row r="105" spans="1:48" ht="12.75" customHeight="1" x14ac:dyDescent="0.2">
      <c r="A105" s="37"/>
      <c r="B105" s="37"/>
      <c r="C105" s="35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
      <c r="AT105" s="3"/>
      <c r="AU105" s="3"/>
      <c r="AV105" s="3"/>
    </row>
    <row r="106" spans="1:48" ht="12.75" customHeight="1" x14ac:dyDescent="0.2">
      <c r="A106" s="37"/>
      <c r="B106" s="37"/>
      <c r="C106" s="35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
      <c r="AT106" s="3"/>
      <c r="AU106" s="3"/>
      <c r="AV106" s="3"/>
    </row>
    <row r="107" spans="1:48" ht="12.75" customHeight="1" x14ac:dyDescent="0.2">
      <c r="A107" s="37"/>
      <c r="B107" s="37"/>
      <c r="C107" s="35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
      <c r="AT107" s="3"/>
      <c r="AU107" s="3"/>
      <c r="AV107" s="3"/>
    </row>
    <row r="108" spans="1:48" ht="12.75" customHeight="1" x14ac:dyDescent="0.2">
      <c r="A108" s="37"/>
      <c r="B108" s="37"/>
      <c r="C108" s="35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
      <c r="AT108" s="3"/>
      <c r="AU108" s="3"/>
      <c r="AV108" s="3"/>
    </row>
    <row r="109" spans="1:48" ht="12.75" customHeight="1" x14ac:dyDescent="0.2">
      <c r="A109" s="37"/>
      <c r="B109" s="37"/>
      <c r="C109" s="35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
      <c r="AT109" s="3"/>
      <c r="AU109" s="3"/>
      <c r="AV109" s="3"/>
    </row>
    <row r="110" spans="1:48" ht="12.75" customHeight="1" x14ac:dyDescent="0.2">
      <c r="A110" s="37"/>
      <c r="B110" s="37"/>
      <c r="C110" s="35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
      <c r="AT110" s="3"/>
      <c r="AU110" s="3"/>
      <c r="AV110" s="3"/>
    </row>
    <row r="111" spans="1:48" ht="12.75" customHeight="1" x14ac:dyDescent="0.2">
      <c r="A111" s="37"/>
      <c r="B111" s="37"/>
      <c r="C111" s="35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
      <c r="AT111" s="3"/>
      <c r="AU111" s="3"/>
      <c r="AV111" s="3"/>
    </row>
    <row r="112" spans="1:48" ht="12.75" customHeight="1" x14ac:dyDescent="0.2">
      <c r="A112" s="37"/>
      <c r="B112" s="37"/>
      <c r="C112" s="35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
      <c r="AT112" s="3"/>
      <c r="AU112" s="3"/>
      <c r="AV112" s="3"/>
    </row>
    <row r="113" spans="1:48" ht="12.75" customHeight="1" x14ac:dyDescent="0.2">
      <c r="A113" s="37"/>
      <c r="B113" s="37"/>
      <c r="C113" s="35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
      <c r="AT113" s="3"/>
      <c r="AU113" s="3"/>
      <c r="AV113" s="3"/>
    </row>
    <row r="114" spans="1:48" ht="12.75" customHeight="1" x14ac:dyDescent="0.2">
      <c r="A114" s="37"/>
      <c r="B114" s="37"/>
      <c r="C114" s="35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
      <c r="AT114" s="3"/>
      <c r="AU114" s="3"/>
      <c r="AV114" s="3"/>
    </row>
    <row r="115" spans="1:48" ht="12.75" customHeight="1" x14ac:dyDescent="0.2">
      <c r="A115" s="37"/>
      <c r="B115" s="37"/>
      <c r="C115" s="35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
      <c r="AT115" s="3"/>
      <c r="AU115" s="3"/>
      <c r="AV115" s="3"/>
    </row>
    <row r="116" spans="1:48" ht="12.75" customHeight="1" x14ac:dyDescent="0.2">
      <c r="A116" s="37"/>
      <c r="B116" s="37"/>
      <c r="C116" s="35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
      <c r="AT116" s="3"/>
      <c r="AU116" s="3"/>
      <c r="AV116" s="3"/>
    </row>
    <row r="117" spans="1:48" ht="12.75" customHeight="1" x14ac:dyDescent="0.2">
      <c r="A117" s="37"/>
      <c r="B117" s="37"/>
      <c r="C117" s="35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
      <c r="AT117" s="3"/>
      <c r="AU117" s="3"/>
      <c r="AV117" s="3"/>
    </row>
    <row r="118" spans="1:48" ht="12.75" customHeight="1" x14ac:dyDescent="0.2">
      <c r="A118" s="37"/>
      <c r="B118" s="37"/>
      <c r="C118" s="35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
      <c r="AT118" s="3"/>
      <c r="AU118" s="3"/>
      <c r="AV118" s="3"/>
    </row>
    <row r="119" spans="1:48" ht="12.75" customHeight="1" x14ac:dyDescent="0.2">
      <c r="A119" s="37"/>
      <c r="B119" s="37"/>
      <c r="C119" s="35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
      <c r="AT119" s="3"/>
      <c r="AU119" s="3"/>
      <c r="AV119" s="3"/>
    </row>
    <row r="120" spans="1:48" ht="12.75" customHeight="1" x14ac:dyDescent="0.2">
      <c r="A120" s="37"/>
      <c r="B120" s="37"/>
      <c r="C120" s="35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
      <c r="AT120" s="3"/>
      <c r="AU120" s="3"/>
      <c r="AV120" s="3"/>
    </row>
    <row r="121" spans="1:48" ht="12.75" customHeight="1" x14ac:dyDescent="0.2">
      <c r="A121" s="37"/>
      <c r="B121" s="37"/>
      <c r="C121" s="35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
      <c r="AT121" s="3"/>
      <c r="AU121" s="3"/>
      <c r="AV121" s="3"/>
    </row>
    <row r="122" spans="1:48" ht="12.75" customHeight="1" x14ac:dyDescent="0.2">
      <c r="A122" s="37"/>
      <c r="B122" s="37"/>
      <c r="C122" s="35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
      <c r="AT122" s="3"/>
      <c r="AU122" s="3"/>
      <c r="AV122" s="3"/>
    </row>
    <row r="123" spans="1:48" ht="12.75" customHeight="1" x14ac:dyDescent="0.2">
      <c r="A123" s="37"/>
      <c r="B123" s="37"/>
      <c r="C123" s="35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
      <c r="AT123" s="3"/>
      <c r="AU123" s="3"/>
      <c r="AV123" s="3"/>
    </row>
    <row r="124" spans="1:48" ht="12.75" customHeight="1" x14ac:dyDescent="0.2">
      <c r="A124" s="37"/>
      <c r="B124" s="37"/>
      <c r="C124" s="35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
      <c r="AT124" s="3"/>
      <c r="AU124" s="3"/>
      <c r="AV124" s="3"/>
    </row>
    <row r="125" spans="1:48" ht="12.75" customHeight="1" x14ac:dyDescent="0.2">
      <c r="A125" s="37"/>
      <c r="B125" s="37"/>
      <c r="C125" s="35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
      <c r="AT125" s="3"/>
      <c r="AU125" s="3"/>
      <c r="AV125" s="3"/>
    </row>
    <row r="126" spans="1:48" ht="12.75" customHeight="1" x14ac:dyDescent="0.2">
      <c r="A126" s="37"/>
      <c r="B126" s="37"/>
      <c r="C126" s="35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
      <c r="AT126" s="3"/>
      <c r="AU126" s="3"/>
      <c r="AV126" s="3"/>
    </row>
    <row r="127" spans="1:48" ht="12.75" customHeight="1" x14ac:dyDescent="0.2">
      <c r="A127" s="37"/>
      <c r="B127" s="37"/>
      <c r="C127" s="35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
      <c r="AT127" s="3"/>
      <c r="AU127" s="3"/>
      <c r="AV127" s="3"/>
    </row>
    <row r="128" spans="1:48" ht="12.75" customHeight="1" x14ac:dyDescent="0.2">
      <c r="A128" s="37"/>
      <c r="B128" s="37"/>
      <c r="C128" s="35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
      <c r="AT128" s="3"/>
      <c r="AU128" s="3"/>
      <c r="AV128" s="3"/>
    </row>
    <row r="129" spans="1:48" ht="12.75" customHeight="1" x14ac:dyDescent="0.2">
      <c r="A129" s="37"/>
      <c r="B129" s="37"/>
      <c r="C129" s="35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
      <c r="AT129" s="3"/>
      <c r="AU129" s="3"/>
      <c r="AV129" s="3"/>
    </row>
    <row r="130" spans="1:48" ht="12.75" customHeight="1" x14ac:dyDescent="0.2">
      <c r="A130" s="37"/>
      <c r="B130" s="37"/>
      <c r="C130" s="35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
      <c r="AT130" s="3"/>
      <c r="AU130" s="3"/>
      <c r="AV130" s="3"/>
    </row>
    <row r="131" spans="1:48" ht="12.75" customHeight="1" x14ac:dyDescent="0.2">
      <c r="A131" s="37"/>
      <c r="B131" s="37"/>
      <c r="C131" s="35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
      <c r="AT131" s="3"/>
      <c r="AU131" s="3"/>
      <c r="AV131" s="3"/>
    </row>
    <row r="132" spans="1:48" ht="12.75" customHeight="1" x14ac:dyDescent="0.2">
      <c r="A132" s="37"/>
      <c r="B132" s="37"/>
      <c r="C132" s="35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
      <c r="AT132" s="3"/>
      <c r="AU132" s="3"/>
      <c r="AV132" s="3"/>
    </row>
    <row r="133" spans="1:48" ht="12.75" customHeight="1" x14ac:dyDescent="0.2">
      <c r="A133" s="37"/>
      <c r="B133" s="37"/>
      <c r="C133" s="35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
      <c r="AT133" s="3"/>
      <c r="AU133" s="3"/>
      <c r="AV133" s="3"/>
    </row>
    <row r="134" spans="1:48" ht="12.75" customHeight="1" x14ac:dyDescent="0.2">
      <c r="A134" s="37"/>
      <c r="B134" s="37"/>
      <c r="C134" s="35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
      <c r="AT134" s="3"/>
      <c r="AU134" s="3"/>
      <c r="AV134" s="3"/>
    </row>
    <row r="135" spans="1:48" ht="12.75" customHeight="1" x14ac:dyDescent="0.2">
      <c r="A135" s="37"/>
      <c r="B135" s="37"/>
      <c r="C135" s="35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
      <c r="AT135" s="3"/>
      <c r="AU135" s="3"/>
      <c r="AV135" s="3"/>
    </row>
    <row r="136" spans="1:48" ht="12.75" customHeight="1" x14ac:dyDescent="0.2">
      <c r="A136" s="37"/>
      <c r="B136" s="37"/>
      <c r="C136" s="35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
      <c r="AT136" s="3"/>
      <c r="AU136" s="3"/>
      <c r="AV136" s="3"/>
    </row>
    <row r="137" spans="1:48" ht="12.75" customHeight="1" x14ac:dyDescent="0.2">
      <c r="A137" s="37"/>
      <c r="B137" s="37"/>
      <c r="C137" s="35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
      <c r="AT137" s="3"/>
      <c r="AU137" s="3"/>
      <c r="AV137" s="3"/>
    </row>
    <row r="138" spans="1:48" ht="12.75" customHeight="1" x14ac:dyDescent="0.2">
      <c r="A138" s="37"/>
      <c r="B138" s="37"/>
      <c r="C138" s="35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
      <c r="AT138" s="3"/>
      <c r="AU138" s="3"/>
      <c r="AV138" s="3"/>
    </row>
    <row r="139" spans="1:48" ht="12.75" customHeight="1" x14ac:dyDescent="0.2">
      <c r="A139" s="37"/>
      <c r="B139" s="37"/>
      <c r="C139" s="35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
      <c r="AT139" s="3"/>
      <c r="AU139" s="3"/>
      <c r="AV139" s="3"/>
    </row>
    <row r="140" spans="1:48" ht="12.75" customHeight="1" x14ac:dyDescent="0.2">
      <c r="A140" s="37"/>
      <c r="B140" s="37"/>
      <c r="C140" s="35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
      <c r="AT140" s="3"/>
      <c r="AU140" s="3"/>
      <c r="AV140" s="3"/>
    </row>
    <row r="141" spans="1:48" ht="12.75" customHeight="1" x14ac:dyDescent="0.2">
      <c r="A141" s="37"/>
      <c r="B141" s="37"/>
      <c r="C141" s="35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
      <c r="AT141" s="3"/>
      <c r="AU141" s="3"/>
      <c r="AV141" s="3"/>
    </row>
    <row r="142" spans="1:48" ht="12.75" customHeight="1" x14ac:dyDescent="0.2">
      <c r="A142" s="37"/>
      <c r="B142" s="37"/>
      <c r="C142" s="35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
      <c r="AT142" s="3"/>
      <c r="AU142" s="3"/>
      <c r="AV142" s="3"/>
    </row>
    <row r="143" spans="1:48" ht="12.75" customHeight="1" x14ac:dyDescent="0.2">
      <c r="A143" s="37"/>
      <c r="B143" s="37"/>
      <c r="C143" s="35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
      <c r="AT143" s="3"/>
      <c r="AU143" s="3"/>
      <c r="AV143" s="3"/>
    </row>
    <row r="144" spans="1:48" ht="12.75" customHeight="1" x14ac:dyDescent="0.2">
      <c r="A144" s="37"/>
      <c r="B144" s="37"/>
      <c r="C144" s="35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
      <c r="AT144" s="3"/>
      <c r="AU144" s="3"/>
      <c r="AV144" s="3"/>
    </row>
    <row r="145" spans="1:48" ht="12.75" customHeight="1" x14ac:dyDescent="0.2">
      <c r="A145" s="37"/>
      <c r="B145" s="37"/>
      <c r="C145" s="35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
      <c r="AT145" s="3"/>
      <c r="AU145" s="3"/>
      <c r="AV145" s="3"/>
    </row>
    <row r="146" spans="1:48" ht="12.75" customHeight="1" x14ac:dyDescent="0.2">
      <c r="A146" s="37"/>
      <c r="B146" s="37"/>
      <c r="C146" s="35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
      <c r="AT146" s="3"/>
      <c r="AU146" s="3"/>
      <c r="AV146" s="3"/>
    </row>
    <row r="147" spans="1:48" ht="12.75" customHeight="1" x14ac:dyDescent="0.2">
      <c r="A147" s="37"/>
      <c r="B147" s="37"/>
      <c r="C147" s="35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
      <c r="AT147" s="3"/>
      <c r="AU147" s="3"/>
      <c r="AV147" s="3"/>
    </row>
    <row r="148" spans="1:48" ht="12.75" customHeight="1" x14ac:dyDescent="0.2">
      <c r="A148" s="37"/>
      <c r="B148" s="37"/>
      <c r="C148" s="35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
      <c r="AT148" s="3"/>
      <c r="AU148" s="3"/>
      <c r="AV148" s="3"/>
    </row>
    <row r="149" spans="1:48" ht="12.75" customHeight="1" x14ac:dyDescent="0.2">
      <c r="A149" s="37"/>
      <c r="B149" s="37"/>
      <c r="C149" s="35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
      <c r="AT149" s="3"/>
      <c r="AU149" s="3"/>
      <c r="AV149" s="3"/>
    </row>
    <row r="150" spans="1:48" ht="12.75" customHeight="1" x14ac:dyDescent="0.2">
      <c r="A150" s="37"/>
      <c r="B150" s="37"/>
      <c r="C150" s="35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
      <c r="AT150" s="3"/>
      <c r="AU150" s="3"/>
      <c r="AV150" s="3"/>
    </row>
    <row r="151" spans="1:48" ht="12.75" customHeight="1" x14ac:dyDescent="0.2">
      <c r="A151" s="37"/>
      <c r="B151" s="37"/>
      <c r="C151" s="35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
      <c r="AT151" s="3"/>
      <c r="AU151" s="3"/>
      <c r="AV151" s="3"/>
    </row>
    <row r="152" spans="1:48" ht="12.75" customHeight="1" x14ac:dyDescent="0.2">
      <c r="A152" s="37"/>
      <c r="B152" s="37"/>
      <c r="C152" s="35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
      <c r="AT152" s="3"/>
      <c r="AU152" s="3"/>
      <c r="AV152" s="3"/>
    </row>
    <row r="153" spans="1:48" ht="12.75" customHeight="1" x14ac:dyDescent="0.2">
      <c r="A153" s="37"/>
      <c r="B153" s="37"/>
      <c r="C153" s="35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
      <c r="AT153" s="3"/>
      <c r="AU153" s="3"/>
      <c r="AV153" s="3"/>
    </row>
    <row r="154" spans="1:48" ht="12.75" customHeight="1" x14ac:dyDescent="0.2">
      <c r="A154" s="37"/>
      <c r="B154" s="37"/>
      <c r="C154" s="35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
      <c r="AT154" s="3"/>
      <c r="AU154" s="3"/>
      <c r="AV154" s="3"/>
    </row>
    <row r="155" spans="1:48" ht="12.75" customHeight="1" x14ac:dyDescent="0.2">
      <c r="A155" s="37"/>
      <c r="B155" s="37"/>
      <c r="C155" s="35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
      <c r="AT155" s="3"/>
      <c r="AU155" s="3"/>
      <c r="AV155" s="3"/>
    </row>
    <row r="156" spans="1:48" ht="12.75" customHeight="1" x14ac:dyDescent="0.2">
      <c r="A156" s="37"/>
      <c r="B156" s="37"/>
      <c r="C156" s="35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
      <c r="AT156" s="3"/>
      <c r="AU156" s="3"/>
      <c r="AV156" s="3"/>
    </row>
    <row r="157" spans="1:48" ht="12.75" customHeight="1" x14ac:dyDescent="0.2">
      <c r="A157" s="37"/>
      <c r="B157" s="37"/>
      <c r="C157" s="35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
      <c r="AT157" s="3"/>
      <c r="AU157" s="3"/>
      <c r="AV157" s="3"/>
    </row>
    <row r="158" spans="1:48" ht="12.75" customHeight="1" x14ac:dyDescent="0.2">
      <c r="A158" s="37"/>
      <c r="B158" s="37"/>
      <c r="C158" s="35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
      <c r="AT158" s="3"/>
      <c r="AU158" s="3"/>
      <c r="AV158" s="3"/>
    </row>
    <row r="159" spans="1:48" ht="12.75" customHeight="1" x14ac:dyDescent="0.2">
      <c r="A159" s="37"/>
      <c r="B159" s="37"/>
      <c r="C159" s="35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
      <c r="AT159" s="3"/>
      <c r="AU159" s="3"/>
      <c r="AV159" s="3"/>
    </row>
    <row r="160" spans="1:48" ht="12.75" customHeight="1" x14ac:dyDescent="0.2">
      <c r="A160" s="37"/>
      <c r="B160" s="37"/>
      <c r="C160" s="35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
      <c r="AT160" s="3"/>
      <c r="AU160" s="3"/>
      <c r="AV160" s="3"/>
    </row>
    <row r="161" spans="1:48" ht="12.75" customHeight="1" x14ac:dyDescent="0.2">
      <c r="A161" s="37"/>
      <c r="B161" s="37"/>
      <c r="C161" s="35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
      <c r="AT161" s="3"/>
      <c r="AU161" s="3"/>
      <c r="AV161" s="3"/>
    </row>
    <row r="162" spans="1:48" ht="12.75" customHeight="1" x14ac:dyDescent="0.2">
      <c r="A162" s="37"/>
      <c r="B162" s="37"/>
      <c r="C162" s="35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
      <c r="AT162" s="3"/>
      <c r="AU162" s="3"/>
      <c r="AV162" s="3"/>
    </row>
    <row r="163" spans="1:48" ht="12.75" customHeight="1" x14ac:dyDescent="0.2">
      <c r="A163" s="37"/>
      <c r="B163" s="37"/>
      <c r="C163" s="35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
      <c r="AT163" s="3"/>
      <c r="AU163" s="3"/>
      <c r="AV163" s="3"/>
    </row>
    <row r="164" spans="1:48" ht="12.75" customHeight="1" x14ac:dyDescent="0.2">
      <c r="A164" s="37"/>
      <c r="B164" s="37"/>
      <c r="C164" s="35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
      <c r="AT164" s="3"/>
      <c r="AU164" s="3"/>
      <c r="AV164" s="3"/>
    </row>
    <row r="165" spans="1:48" ht="12.75" customHeight="1" x14ac:dyDescent="0.2">
      <c r="A165" s="37"/>
      <c r="B165" s="37"/>
      <c r="C165" s="35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
      <c r="AT165" s="3"/>
      <c r="AU165" s="3"/>
      <c r="AV165" s="3"/>
    </row>
    <row r="166" spans="1:48" ht="12.75" customHeight="1" x14ac:dyDescent="0.2">
      <c r="A166" s="37"/>
      <c r="B166" s="37"/>
      <c r="C166" s="35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
      <c r="AT166" s="3"/>
      <c r="AU166" s="3"/>
      <c r="AV166" s="3"/>
    </row>
    <row r="167" spans="1:48" ht="12.75" customHeight="1" x14ac:dyDescent="0.2">
      <c r="A167" s="37"/>
      <c r="B167" s="37"/>
      <c r="C167" s="35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
      <c r="AT167" s="3"/>
      <c r="AU167" s="3"/>
      <c r="AV167" s="3"/>
    </row>
    <row r="168" spans="1:48" ht="12.75" customHeight="1" x14ac:dyDescent="0.2">
      <c r="A168" s="37"/>
      <c r="B168" s="37"/>
      <c r="C168" s="35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
      <c r="AT168" s="3"/>
      <c r="AU168" s="3"/>
      <c r="AV168" s="3"/>
    </row>
    <row r="169" spans="1:48" ht="12.75" customHeight="1" x14ac:dyDescent="0.2">
      <c r="A169" s="37"/>
      <c r="B169" s="37"/>
      <c r="C169" s="35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
      <c r="AT169" s="3"/>
      <c r="AU169" s="3"/>
      <c r="AV169" s="3"/>
    </row>
    <row r="170" spans="1:48" ht="12.75" customHeight="1" x14ac:dyDescent="0.2">
      <c r="A170" s="37"/>
      <c r="B170" s="37"/>
      <c r="C170" s="35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
      <c r="AT170" s="3"/>
      <c r="AU170" s="3"/>
      <c r="AV170" s="3"/>
    </row>
    <row r="171" spans="1:48" ht="12.75" customHeight="1" x14ac:dyDescent="0.2">
      <c r="A171" s="37"/>
      <c r="B171" s="37"/>
      <c r="C171" s="35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
      <c r="AT171" s="3"/>
      <c r="AU171" s="3"/>
      <c r="AV171" s="3"/>
    </row>
    <row r="172" spans="1:48" ht="12.75" customHeight="1" x14ac:dyDescent="0.2">
      <c r="A172" s="37"/>
      <c r="B172" s="37"/>
      <c r="C172" s="35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
      <c r="AT172" s="3"/>
      <c r="AU172" s="3"/>
      <c r="AV172" s="3"/>
    </row>
    <row r="173" spans="1:48" ht="12.75" customHeight="1" x14ac:dyDescent="0.2">
      <c r="A173" s="37"/>
      <c r="B173" s="37"/>
      <c r="C173" s="35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
      <c r="AT173" s="3"/>
      <c r="AU173" s="3"/>
      <c r="AV173" s="3"/>
    </row>
    <row r="174" spans="1:48" ht="12.75" customHeight="1" x14ac:dyDescent="0.2">
      <c r="A174" s="37"/>
      <c r="B174" s="37"/>
      <c r="C174" s="35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
      <c r="AT174" s="3"/>
      <c r="AU174" s="3"/>
      <c r="AV174" s="3"/>
    </row>
    <row r="175" spans="1:48" ht="12.75" customHeight="1" x14ac:dyDescent="0.2">
      <c r="A175" s="37"/>
      <c r="B175" s="37"/>
      <c r="C175" s="35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
      <c r="AT175" s="3"/>
      <c r="AU175" s="3"/>
      <c r="AV175" s="3"/>
    </row>
    <row r="176" spans="1:48" ht="12.75" customHeight="1" x14ac:dyDescent="0.2">
      <c r="A176" s="37"/>
      <c r="B176" s="37"/>
      <c r="C176" s="35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
      <c r="AT176" s="3"/>
      <c r="AU176" s="3"/>
      <c r="AV176" s="3"/>
    </row>
    <row r="177" spans="1:48" ht="12.75" customHeight="1" x14ac:dyDescent="0.2">
      <c r="A177" s="37"/>
      <c r="B177" s="37"/>
      <c r="C177" s="35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
      <c r="AT177" s="3"/>
      <c r="AU177" s="3"/>
      <c r="AV177" s="3"/>
    </row>
    <row r="178" spans="1:48" ht="12.75" customHeight="1" x14ac:dyDescent="0.2">
      <c r="A178" s="37"/>
      <c r="B178" s="37"/>
      <c r="C178" s="35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
      <c r="AT178" s="3"/>
      <c r="AU178" s="3"/>
      <c r="AV178" s="3"/>
    </row>
    <row r="179" spans="1:48" ht="12.75" customHeight="1" x14ac:dyDescent="0.2">
      <c r="A179" s="37"/>
      <c r="B179" s="37"/>
      <c r="C179" s="35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
      <c r="AT179" s="3"/>
      <c r="AU179" s="3"/>
      <c r="AV179" s="3"/>
    </row>
    <row r="180" spans="1:48" ht="12.75" customHeight="1" x14ac:dyDescent="0.2">
      <c r="A180" s="37"/>
      <c r="B180" s="37"/>
      <c r="C180" s="35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
      <c r="AT180" s="3"/>
      <c r="AU180" s="3"/>
      <c r="AV180" s="3"/>
    </row>
    <row r="181" spans="1:48" ht="12.75" customHeight="1" x14ac:dyDescent="0.2">
      <c r="A181" s="37"/>
      <c r="B181" s="37"/>
      <c r="C181" s="35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
      <c r="AT181" s="3"/>
      <c r="AU181" s="3"/>
      <c r="AV181" s="3"/>
    </row>
    <row r="182" spans="1:48" ht="12.75" customHeight="1" x14ac:dyDescent="0.2">
      <c r="A182" s="37"/>
      <c r="B182" s="37"/>
      <c r="C182" s="35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
      <c r="AT182" s="3"/>
      <c r="AU182" s="3"/>
      <c r="AV182" s="3"/>
    </row>
    <row r="183" spans="1:48" ht="12.75" customHeight="1" x14ac:dyDescent="0.2">
      <c r="A183" s="37"/>
      <c r="B183" s="37"/>
      <c r="C183" s="35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
      <c r="AT183" s="3"/>
      <c r="AU183" s="3"/>
      <c r="AV183" s="3"/>
    </row>
    <row r="184" spans="1:48" ht="12.75" customHeight="1" x14ac:dyDescent="0.2">
      <c r="A184" s="37"/>
      <c r="B184" s="37"/>
      <c r="C184" s="35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
      <c r="AT184" s="3"/>
      <c r="AU184" s="3"/>
      <c r="AV184" s="3"/>
    </row>
    <row r="185" spans="1:48" ht="12.75" customHeight="1" x14ac:dyDescent="0.2">
      <c r="A185" s="37"/>
      <c r="B185" s="37"/>
      <c r="C185" s="35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
      <c r="AT185" s="3"/>
      <c r="AU185" s="3"/>
      <c r="AV185" s="3"/>
    </row>
    <row r="186" spans="1:48" ht="12.75" customHeight="1" x14ac:dyDescent="0.2">
      <c r="A186" s="37"/>
      <c r="B186" s="37"/>
      <c r="C186" s="35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
      <c r="AT186" s="3"/>
      <c r="AU186" s="3"/>
      <c r="AV186" s="3"/>
    </row>
    <row r="187" spans="1:48" ht="12.75" customHeight="1" x14ac:dyDescent="0.2">
      <c r="A187" s="37"/>
      <c r="B187" s="37"/>
      <c r="C187" s="35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
      <c r="AT187" s="3"/>
      <c r="AU187" s="3"/>
      <c r="AV187" s="3"/>
    </row>
    <row r="188" spans="1:48" ht="12.75" customHeight="1" x14ac:dyDescent="0.2">
      <c r="A188" s="37"/>
      <c r="B188" s="37"/>
      <c r="C188" s="35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
      <c r="AT188" s="3"/>
      <c r="AU188" s="3"/>
      <c r="AV188" s="3"/>
    </row>
    <row r="189" spans="1:48" ht="12.75" customHeight="1" x14ac:dyDescent="0.2">
      <c r="A189" s="37"/>
      <c r="B189" s="37"/>
      <c r="C189" s="35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
      <c r="AT189" s="3"/>
      <c r="AU189" s="3"/>
      <c r="AV189" s="3"/>
    </row>
    <row r="190" spans="1:48" ht="12.75" customHeight="1" x14ac:dyDescent="0.2">
      <c r="A190" s="37"/>
      <c r="B190" s="37"/>
      <c r="C190" s="35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
      <c r="AT190" s="3"/>
      <c r="AU190" s="3"/>
      <c r="AV190" s="3"/>
    </row>
    <row r="191" spans="1:48" ht="12.75" customHeight="1" x14ac:dyDescent="0.2">
      <c r="A191" s="37"/>
      <c r="B191" s="37"/>
      <c r="C191" s="35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
      <c r="AT191" s="3"/>
      <c r="AU191" s="3"/>
      <c r="AV191" s="3"/>
    </row>
    <row r="192" spans="1:48" ht="12.75" customHeight="1" x14ac:dyDescent="0.2">
      <c r="A192" s="37"/>
      <c r="B192" s="37"/>
      <c r="C192" s="35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
      <c r="AS192" s="3"/>
      <c r="AT192" s="3"/>
      <c r="AU192" s="3"/>
      <c r="AV192" s="3"/>
    </row>
    <row r="193" spans="1:48" ht="12.75" customHeight="1" x14ac:dyDescent="0.2">
      <c r="A193" s="37"/>
      <c r="B193" s="37"/>
      <c r="C193" s="35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
      <c r="AS193" s="3"/>
      <c r="AT193" s="3"/>
      <c r="AU193" s="3"/>
      <c r="AV193" s="3"/>
    </row>
    <row r="194" spans="1:48" ht="12.75" customHeight="1" x14ac:dyDescent="0.2">
      <c r="A194" s="37"/>
      <c r="B194" s="37"/>
      <c r="C194" s="35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
      <c r="AS194" s="3"/>
      <c r="AT194" s="3"/>
      <c r="AU194" s="3"/>
      <c r="AV194" s="3"/>
    </row>
    <row r="195" spans="1:48" ht="12.75" customHeight="1" x14ac:dyDescent="0.2">
      <c r="A195" s="37"/>
      <c r="B195" s="37"/>
      <c r="C195" s="35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
      <c r="AS195" s="3"/>
      <c r="AT195" s="3"/>
      <c r="AU195" s="3"/>
      <c r="AV195" s="3"/>
    </row>
    <row r="196" spans="1:48" ht="12.75" customHeight="1" x14ac:dyDescent="0.2">
      <c r="A196" s="37"/>
      <c r="B196" s="37"/>
      <c r="C196" s="35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
      <c r="AS196" s="3"/>
      <c r="AT196" s="3"/>
      <c r="AU196" s="3"/>
      <c r="AV196" s="3"/>
    </row>
    <row r="197" spans="1:48" ht="12.75" customHeight="1" x14ac:dyDescent="0.2">
      <c r="A197" s="37"/>
      <c r="B197" s="37"/>
      <c r="C197" s="35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
      <c r="AS197" s="3"/>
      <c r="AT197" s="3"/>
      <c r="AU197" s="3"/>
      <c r="AV197" s="3"/>
    </row>
    <row r="198" spans="1:48" ht="12.75" customHeight="1" x14ac:dyDescent="0.2">
      <c r="A198" s="37"/>
      <c r="B198" s="37"/>
      <c r="C198" s="35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
      <c r="AS198" s="3"/>
      <c r="AT198" s="3"/>
      <c r="AU198" s="3"/>
      <c r="AV198" s="3"/>
    </row>
    <row r="199" spans="1:48" ht="12.75" customHeight="1" x14ac:dyDescent="0.2">
      <c r="A199" s="37"/>
      <c r="B199" s="37"/>
      <c r="C199" s="35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
      <c r="AS199" s="3"/>
      <c r="AT199" s="3"/>
      <c r="AU199" s="3"/>
      <c r="AV199" s="3"/>
    </row>
    <row r="200" spans="1:48" ht="12.75" customHeight="1" x14ac:dyDescent="0.2">
      <c r="A200" s="37"/>
      <c r="B200" s="37"/>
      <c r="C200" s="35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
      <c r="AS200" s="3"/>
      <c r="AT200" s="3"/>
      <c r="AU200" s="3"/>
      <c r="AV200" s="3"/>
    </row>
    <row r="201" spans="1:48" ht="12.75" customHeight="1" x14ac:dyDescent="0.2">
      <c r="A201" s="37"/>
      <c r="B201" s="37"/>
      <c r="C201" s="35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
      <c r="AS201" s="3"/>
      <c r="AT201" s="3"/>
      <c r="AU201" s="3"/>
      <c r="AV201" s="3"/>
    </row>
    <row r="202" spans="1:48" ht="12.75" customHeight="1" x14ac:dyDescent="0.2">
      <c r="A202" s="37"/>
      <c r="B202" s="37"/>
      <c r="C202" s="35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
      <c r="AS202" s="3"/>
      <c r="AT202" s="3"/>
      <c r="AU202" s="3"/>
      <c r="AV202" s="3"/>
    </row>
    <row r="203" spans="1:48" ht="12.75" customHeight="1" x14ac:dyDescent="0.2">
      <c r="A203" s="37"/>
      <c r="B203" s="37"/>
      <c r="C203" s="35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
      <c r="AS203" s="3"/>
      <c r="AT203" s="3"/>
      <c r="AU203" s="3"/>
      <c r="AV203" s="3"/>
    </row>
    <row r="204" spans="1:48" ht="12.75" customHeight="1" x14ac:dyDescent="0.2">
      <c r="A204" s="37"/>
      <c r="B204" s="37"/>
      <c r="C204" s="35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
      <c r="AS204" s="3"/>
      <c r="AT204" s="3"/>
      <c r="AU204" s="3"/>
      <c r="AV204" s="3"/>
    </row>
    <row r="205" spans="1:48" ht="12.75" customHeight="1" x14ac:dyDescent="0.2">
      <c r="A205" s="37"/>
      <c r="B205" s="37"/>
      <c r="C205" s="35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
      <c r="AS205" s="3"/>
      <c r="AT205" s="3"/>
      <c r="AU205" s="3"/>
      <c r="AV205" s="3"/>
    </row>
    <row r="206" spans="1:48" ht="12.75" customHeight="1" x14ac:dyDescent="0.2">
      <c r="A206" s="37"/>
      <c r="B206" s="37"/>
      <c r="C206" s="35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
      <c r="AS206" s="3"/>
      <c r="AT206" s="3"/>
      <c r="AU206" s="3"/>
      <c r="AV206" s="3"/>
    </row>
    <row r="207" spans="1:48" ht="12.75" customHeight="1" x14ac:dyDescent="0.2">
      <c r="A207" s="37"/>
      <c r="B207" s="37"/>
      <c r="C207" s="35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
      <c r="AS207" s="3"/>
      <c r="AT207" s="3"/>
      <c r="AU207" s="3"/>
      <c r="AV207" s="3"/>
    </row>
    <row r="208" spans="1:48" ht="12.75" customHeight="1" x14ac:dyDescent="0.2">
      <c r="A208" s="37"/>
      <c r="B208" s="37"/>
      <c r="C208" s="35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
      <c r="AS208" s="3"/>
      <c r="AT208" s="3"/>
      <c r="AU208" s="3"/>
      <c r="AV208" s="3"/>
    </row>
    <row r="209" spans="1:48" ht="12.75" customHeight="1" x14ac:dyDescent="0.2">
      <c r="A209" s="37"/>
      <c r="B209" s="37"/>
      <c r="C209" s="35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
      <c r="AS209" s="3"/>
      <c r="AT209" s="3"/>
      <c r="AU209" s="3"/>
      <c r="AV209" s="3"/>
    </row>
    <row r="210" spans="1:48" ht="12.75" customHeight="1" x14ac:dyDescent="0.2">
      <c r="A210" s="37"/>
      <c r="B210" s="37"/>
      <c r="C210" s="35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
      <c r="AS210" s="3"/>
      <c r="AT210" s="3"/>
      <c r="AU210" s="3"/>
      <c r="AV210" s="3"/>
    </row>
    <row r="211" spans="1:48" ht="12.75" customHeight="1" x14ac:dyDescent="0.2">
      <c r="A211" s="37"/>
      <c r="B211" s="37"/>
      <c r="C211" s="35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
      <c r="AS211" s="3"/>
      <c r="AT211" s="3"/>
      <c r="AU211" s="3"/>
      <c r="AV211" s="3"/>
    </row>
    <row r="212" spans="1:48" ht="12.75" customHeight="1" x14ac:dyDescent="0.2">
      <c r="A212" s="37"/>
      <c r="B212" s="37"/>
      <c r="C212" s="35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
      <c r="AS212" s="3"/>
      <c r="AT212" s="3"/>
      <c r="AU212" s="3"/>
      <c r="AV212" s="3"/>
    </row>
    <row r="213" spans="1:48" ht="12.75" customHeight="1" x14ac:dyDescent="0.2">
      <c r="A213" s="37"/>
      <c r="B213" s="37"/>
      <c r="C213" s="35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
      <c r="AS213" s="3"/>
      <c r="AT213" s="3"/>
      <c r="AU213" s="3"/>
      <c r="AV213" s="3"/>
    </row>
    <row r="214" spans="1:48" ht="12.75" customHeight="1" x14ac:dyDescent="0.2">
      <c r="A214" s="37"/>
      <c r="B214" s="37"/>
      <c r="C214" s="35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
      <c r="AS214" s="3"/>
      <c r="AT214" s="3"/>
      <c r="AU214" s="3"/>
      <c r="AV214" s="3"/>
    </row>
    <row r="215" spans="1:48" ht="12.75" customHeight="1" x14ac:dyDescent="0.2">
      <c r="A215" s="37"/>
      <c r="B215" s="37"/>
      <c r="C215" s="35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
      <c r="AS215" s="3"/>
      <c r="AT215" s="3"/>
      <c r="AU215" s="3"/>
      <c r="AV215" s="3"/>
    </row>
    <row r="216" spans="1:48" ht="12.75" customHeight="1" x14ac:dyDescent="0.2">
      <c r="A216" s="37"/>
      <c r="B216" s="37"/>
      <c r="C216" s="35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
      <c r="AS216" s="3"/>
      <c r="AT216" s="3"/>
      <c r="AU216" s="3"/>
      <c r="AV216" s="3"/>
    </row>
    <row r="217" spans="1:48" ht="12.75" customHeight="1" x14ac:dyDescent="0.2">
      <c r="A217" s="37"/>
      <c r="B217" s="37"/>
      <c r="C217" s="35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
      <c r="AS217" s="3"/>
      <c r="AT217" s="3"/>
      <c r="AU217" s="3"/>
      <c r="AV217" s="3"/>
    </row>
    <row r="218" spans="1:48" ht="12.75" customHeight="1" x14ac:dyDescent="0.2">
      <c r="A218" s="37"/>
      <c r="B218" s="37"/>
      <c r="C218" s="35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
      <c r="AS218" s="3"/>
      <c r="AT218" s="3"/>
      <c r="AU218" s="3"/>
      <c r="AV218" s="3"/>
    </row>
    <row r="219" spans="1:48" ht="12.75" customHeight="1" x14ac:dyDescent="0.2">
      <c r="A219" s="37"/>
      <c r="B219" s="37"/>
      <c r="C219" s="35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
      <c r="AS219" s="3"/>
      <c r="AT219" s="3"/>
      <c r="AU219" s="3"/>
      <c r="AV219" s="3"/>
    </row>
    <row r="220" spans="1:48" ht="12.75" customHeight="1" x14ac:dyDescent="0.2">
      <c r="A220" s="37"/>
      <c r="B220" s="37"/>
      <c r="C220" s="35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
      <c r="AS220" s="3"/>
      <c r="AT220" s="3"/>
      <c r="AU220" s="3"/>
      <c r="AV220" s="3"/>
    </row>
    <row r="221" spans="1:48" ht="12.75" customHeight="1" x14ac:dyDescent="0.2">
      <c r="A221" s="37"/>
      <c r="B221" s="37"/>
      <c r="C221" s="35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
      <c r="AS221" s="3"/>
      <c r="AT221" s="3"/>
      <c r="AU221" s="3"/>
      <c r="AV221" s="3"/>
    </row>
    <row r="222" spans="1:48" ht="12.75" customHeight="1" x14ac:dyDescent="0.2">
      <c r="A222" s="37"/>
      <c r="B222" s="37"/>
      <c r="C222" s="35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
      <c r="AS222" s="3"/>
      <c r="AT222" s="3"/>
      <c r="AU222" s="3"/>
      <c r="AV222" s="3"/>
    </row>
    <row r="223" spans="1:48" ht="12.75" customHeight="1" x14ac:dyDescent="0.2">
      <c r="A223" s="37"/>
      <c r="B223" s="37"/>
      <c r="C223" s="35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
      <c r="AS223" s="3"/>
      <c r="AT223" s="3"/>
      <c r="AU223" s="3"/>
      <c r="AV223" s="3"/>
    </row>
    <row r="224" spans="1:48" ht="12.75" customHeight="1" x14ac:dyDescent="0.2">
      <c r="A224" s="37"/>
      <c r="B224" s="37"/>
      <c r="C224" s="35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
      <c r="AS224" s="3"/>
      <c r="AT224" s="3"/>
      <c r="AU224" s="3"/>
      <c r="AV224" s="3"/>
    </row>
    <row r="225" spans="1:48" ht="12.75" customHeight="1" x14ac:dyDescent="0.2">
      <c r="A225" s="37"/>
      <c r="B225" s="37"/>
      <c r="C225" s="35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
      <c r="AS225" s="3"/>
      <c r="AT225" s="3"/>
      <c r="AU225" s="3"/>
      <c r="AV225" s="3"/>
    </row>
    <row r="226" spans="1:48" ht="12.75" customHeight="1" x14ac:dyDescent="0.2">
      <c r="A226" s="37"/>
      <c r="B226" s="37"/>
      <c r="C226" s="35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
      <c r="AS226" s="3"/>
      <c r="AT226" s="3"/>
      <c r="AU226" s="3"/>
      <c r="AV226" s="3"/>
    </row>
    <row r="227" spans="1:48" ht="12.75" customHeight="1" x14ac:dyDescent="0.2">
      <c r="A227" s="37"/>
      <c r="B227" s="37"/>
      <c r="C227" s="35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
      <c r="AS227" s="3"/>
      <c r="AT227" s="3"/>
      <c r="AU227" s="3"/>
      <c r="AV227" s="3"/>
    </row>
    <row r="228" spans="1:48" ht="12.75" customHeight="1" x14ac:dyDescent="0.2">
      <c r="A228" s="37"/>
      <c r="B228" s="37"/>
      <c r="C228" s="35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
      <c r="AS228" s="3"/>
      <c r="AT228" s="3"/>
      <c r="AU228" s="3"/>
      <c r="AV228" s="3"/>
    </row>
    <row r="229" spans="1:48" ht="12.75" customHeight="1" x14ac:dyDescent="0.2">
      <c r="A229" s="37"/>
      <c r="B229" s="37"/>
      <c r="C229" s="35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
      <c r="AS229" s="3"/>
      <c r="AT229" s="3"/>
      <c r="AU229" s="3"/>
      <c r="AV229" s="3"/>
    </row>
    <row r="230" spans="1:48" ht="12.75" customHeight="1" x14ac:dyDescent="0.2">
      <c r="A230" s="37"/>
      <c r="B230" s="37"/>
      <c r="C230" s="35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
      <c r="AS230" s="3"/>
      <c r="AT230" s="3"/>
      <c r="AU230" s="3"/>
      <c r="AV230" s="3"/>
    </row>
    <row r="231" spans="1:48" ht="12.75" customHeight="1" x14ac:dyDescent="0.2">
      <c r="A231" s="37"/>
      <c r="B231" s="37"/>
      <c r="C231" s="35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
      <c r="AS231" s="3"/>
      <c r="AT231" s="3"/>
      <c r="AU231" s="3"/>
      <c r="AV231" s="3"/>
    </row>
    <row r="232" spans="1:48" ht="12.75" customHeight="1" x14ac:dyDescent="0.2">
      <c r="A232" s="37"/>
      <c r="B232" s="37"/>
      <c r="C232" s="35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
      <c r="AS232" s="3"/>
      <c r="AT232" s="3"/>
      <c r="AU232" s="3"/>
      <c r="AV232" s="3"/>
    </row>
    <row r="233" spans="1:48" ht="12.75" customHeight="1" x14ac:dyDescent="0.2">
      <c r="A233" s="37"/>
      <c r="B233" s="37"/>
      <c r="C233" s="35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
      <c r="AS233" s="3"/>
      <c r="AT233" s="3"/>
      <c r="AU233" s="3"/>
      <c r="AV233" s="3"/>
    </row>
    <row r="234" spans="1:48" ht="12.75" customHeight="1" x14ac:dyDescent="0.2">
      <c r="A234" s="37"/>
      <c r="B234" s="37"/>
      <c r="C234" s="35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
      <c r="AS234" s="3"/>
      <c r="AT234" s="3"/>
      <c r="AU234" s="3"/>
      <c r="AV234" s="3"/>
    </row>
    <row r="235" spans="1:48" ht="12.75" customHeight="1" x14ac:dyDescent="0.2">
      <c r="A235" s="37"/>
      <c r="B235" s="37"/>
      <c r="C235" s="35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
      <c r="AS235" s="3"/>
      <c r="AT235" s="3"/>
      <c r="AU235" s="3"/>
      <c r="AV235" s="3"/>
    </row>
    <row r="236" spans="1:48" ht="12.75" customHeight="1" x14ac:dyDescent="0.2">
      <c r="A236" s="37"/>
      <c r="B236" s="37"/>
      <c r="C236" s="35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
      <c r="AS236" s="3"/>
      <c r="AT236" s="3"/>
      <c r="AU236" s="3"/>
      <c r="AV236" s="3"/>
    </row>
    <row r="237" spans="1:48" ht="12.75" customHeight="1" x14ac:dyDescent="0.2">
      <c r="A237" s="37"/>
      <c r="B237" s="37"/>
      <c r="C237" s="35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
      <c r="AS237" s="3"/>
      <c r="AT237" s="3"/>
      <c r="AU237" s="3"/>
      <c r="AV237" s="3"/>
    </row>
    <row r="238" spans="1:48" ht="12.75" customHeight="1" x14ac:dyDescent="0.2">
      <c r="A238" s="37"/>
      <c r="B238" s="37"/>
      <c r="C238" s="35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
      <c r="AS238" s="3"/>
      <c r="AT238" s="3"/>
      <c r="AU238" s="3"/>
      <c r="AV238" s="3"/>
    </row>
    <row r="239" spans="1:48" ht="12.75" customHeight="1" x14ac:dyDescent="0.2">
      <c r="A239" s="37"/>
      <c r="B239" s="37"/>
      <c r="C239" s="35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
      <c r="AS239" s="3"/>
      <c r="AT239" s="3"/>
      <c r="AU239" s="3"/>
      <c r="AV239" s="3"/>
    </row>
    <row r="240" spans="1:48" ht="12.75" customHeight="1" x14ac:dyDescent="0.2">
      <c r="A240" s="37"/>
      <c r="B240" s="37"/>
      <c r="C240" s="35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
      <c r="AS240" s="3"/>
      <c r="AT240" s="3"/>
      <c r="AU240" s="3"/>
      <c r="AV240" s="3"/>
    </row>
    <row r="241" spans="1:48" ht="12.75" customHeight="1" x14ac:dyDescent="0.2">
      <c r="A241" s="37"/>
      <c r="B241" s="37"/>
      <c r="C241" s="35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
      <c r="AS241" s="3"/>
      <c r="AT241" s="3"/>
      <c r="AU241" s="3"/>
      <c r="AV241" s="3"/>
    </row>
    <row r="242" spans="1:48" ht="12.75" customHeight="1" x14ac:dyDescent="0.2">
      <c r="A242" s="37"/>
      <c r="B242" s="37"/>
      <c r="C242" s="35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
      <c r="AS242" s="3"/>
      <c r="AT242" s="3"/>
      <c r="AU242" s="3"/>
      <c r="AV242" s="3"/>
    </row>
    <row r="243" spans="1:48" ht="12.75" customHeight="1" x14ac:dyDescent="0.2">
      <c r="A243" s="37"/>
      <c r="B243" s="37"/>
      <c r="C243" s="35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
      <c r="AS243" s="3"/>
      <c r="AT243" s="3"/>
      <c r="AU243" s="3"/>
      <c r="AV243" s="3"/>
    </row>
    <row r="244" spans="1:48" ht="12.75" customHeight="1" x14ac:dyDescent="0.2">
      <c r="A244" s="37"/>
      <c r="B244" s="37"/>
      <c r="C244" s="35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
      <c r="AS244" s="3"/>
      <c r="AT244" s="3"/>
      <c r="AU244" s="3"/>
      <c r="AV244" s="3"/>
    </row>
    <row r="245" spans="1:48" ht="12.75" customHeight="1" x14ac:dyDescent="0.2">
      <c r="A245" s="37"/>
      <c r="B245" s="37"/>
      <c r="C245" s="35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
      <c r="AS245" s="3"/>
      <c r="AT245" s="3"/>
      <c r="AU245" s="3"/>
      <c r="AV245" s="3"/>
    </row>
    <row r="246" spans="1:48" ht="12.75" customHeight="1" x14ac:dyDescent="0.2">
      <c r="A246" s="37"/>
      <c r="B246" s="37"/>
      <c r="C246" s="35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
      <c r="AS246" s="3"/>
      <c r="AT246" s="3"/>
      <c r="AU246" s="3"/>
      <c r="AV246" s="3"/>
    </row>
    <row r="247" spans="1:48" ht="12.75" customHeight="1" x14ac:dyDescent="0.2">
      <c r="A247" s="37"/>
      <c r="B247" s="37"/>
      <c r="C247" s="35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
      <c r="AS247" s="3"/>
      <c r="AT247" s="3"/>
      <c r="AU247" s="3"/>
      <c r="AV247" s="3"/>
    </row>
    <row r="248" spans="1:48" ht="12.75" customHeight="1" x14ac:dyDescent="0.2">
      <c r="A248" s="37"/>
      <c r="B248" s="37"/>
      <c r="C248" s="35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
      <c r="AS248" s="3"/>
      <c r="AT248" s="3"/>
      <c r="AU248" s="3"/>
      <c r="AV248" s="3"/>
    </row>
    <row r="249" spans="1:48" ht="12.75" customHeight="1" x14ac:dyDescent="0.2">
      <c r="A249" s="37"/>
      <c r="B249" s="37"/>
      <c r="C249" s="35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
      <c r="AS249" s="3"/>
      <c r="AT249" s="3"/>
      <c r="AU249" s="3"/>
      <c r="AV249" s="3"/>
    </row>
    <row r="250" spans="1:48" ht="12.75" customHeight="1" x14ac:dyDescent="0.2">
      <c r="A250" s="37"/>
      <c r="B250" s="37"/>
      <c r="C250" s="35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
      <c r="AS250" s="3"/>
      <c r="AT250" s="3"/>
      <c r="AU250" s="3"/>
      <c r="AV250" s="3"/>
    </row>
    <row r="251" spans="1:48" ht="12.75" customHeight="1" x14ac:dyDescent="0.2">
      <c r="A251" s="37"/>
      <c r="B251" s="37"/>
      <c r="C251" s="35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
      <c r="AS251" s="3"/>
      <c r="AT251" s="3"/>
      <c r="AU251" s="3"/>
      <c r="AV251" s="3"/>
    </row>
    <row r="252" spans="1:48" ht="12.75" customHeight="1" x14ac:dyDescent="0.2">
      <c r="A252" s="37"/>
      <c r="B252" s="37"/>
      <c r="C252" s="35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
      <c r="AS252" s="3"/>
      <c r="AT252" s="3"/>
      <c r="AU252" s="3"/>
      <c r="AV252" s="3"/>
    </row>
    <row r="253" spans="1:48" ht="12.75" customHeight="1" x14ac:dyDescent="0.2">
      <c r="A253" s="37"/>
      <c r="B253" s="37"/>
      <c r="C253" s="35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
      <c r="AS253" s="3"/>
      <c r="AT253" s="3"/>
      <c r="AU253" s="3"/>
      <c r="AV253" s="3"/>
    </row>
    <row r="254" spans="1:48" ht="12.75" customHeight="1" x14ac:dyDescent="0.2">
      <c r="A254" s="37"/>
      <c r="B254" s="37"/>
      <c r="C254" s="35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
      <c r="AS254" s="3"/>
      <c r="AT254" s="3"/>
      <c r="AU254" s="3"/>
      <c r="AV254" s="3"/>
    </row>
    <row r="255" spans="1:48" ht="12.75" customHeight="1" x14ac:dyDescent="0.2">
      <c r="A255" s="37"/>
      <c r="B255" s="37"/>
      <c r="C255" s="35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
      <c r="AS255" s="3"/>
      <c r="AT255" s="3"/>
      <c r="AU255" s="3"/>
      <c r="AV255" s="3"/>
    </row>
    <row r="256" spans="1:48" ht="12.75" customHeight="1" x14ac:dyDescent="0.2">
      <c r="A256" s="37"/>
      <c r="B256" s="37"/>
      <c r="C256" s="35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
      <c r="AS256" s="3"/>
      <c r="AT256" s="3"/>
      <c r="AU256" s="3"/>
      <c r="AV256" s="3"/>
    </row>
    <row r="257" spans="1:48" ht="12.75" customHeight="1" x14ac:dyDescent="0.2">
      <c r="A257" s="37"/>
      <c r="B257" s="37"/>
      <c r="C257" s="35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
      <c r="AS257" s="3"/>
      <c r="AT257" s="3"/>
      <c r="AU257" s="3"/>
      <c r="AV257" s="3"/>
    </row>
    <row r="258" spans="1:48" ht="12.75" customHeight="1" x14ac:dyDescent="0.2">
      <c r="A258" s="37"/>
      <c r="B258" s="37"/>
      <c r="C258" s="35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
      <c r="AS258" s="3"/>
      <c r="AT258" s="3"/>
      <c r="AU258" s="3"/>
      <c r="AV258" s="3"/>
    </row>
    <row r="259" spans="1:48" ht="12.75" customHeight="1" x14ac:dyDescent="0.2">
      <c r="A259" s="37"/>
      <c r="B259" s="37"/>
      <c r="C259" s="35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
      <c r="AS259" s="3"/>
      <c r="AT259" s="3"/>
      <c r="AU259" s="3"/>
      <c r="AV259" s="3"/>
    </row>
    <row r="260" spans="1:48" ht="12.75" customHeight="1" x14ac:dyDescent="0.2">
      <c r="A260" s="37"/>
      <c r="B260" s="37"/>
      <c r="C260" s="35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
      <c r="AS260" s="3"/>
      <c r="AT260" s="3"/>
      <c r="AU260" s="3"/>
      <c r="AV260" s="3"/>
    </row>
    <row r="261" spans="1:48" ht="12.75" customHeight="1" x14ac:dyDescent="0.2">
      <c r="A261" s="37"/>
      <c r="B261" s="37"/>
      <c r="C261" s="35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
      <c r="AS261" s="3"/>
      <c r="AT261" s="3"/>
      <c r="AU261" s="3"/>
      <c r="AV261" s="3"/>
    </row>
    <row r="262" spans="1:48" ht="12.75" customHeight="1" x14ac:dyDescent="0.2">
      <c r="A262" s="37"/>
      <c r="B262" s="37"/>
      <c r="C262" s="35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
      <c r="AS262" s="3"/>
      <c r="AT262" s="3"/>
      <c r="AU262" s="3"/>
      <c r="AV262" s="3"/>
    </row>
    <row r="263" spans="1:48" ht="12.75" customHeight="1" x14ac:dyDescent="0.2">
      <c r="A263" s="37"/>
      <c r="B263" s="37"/>
      <c r="C263" s="35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
      <c r="AS263" s="3"/>
      <c r="AT263" s="3"/>
      <c r="AU263" s="3"/>
      <c r="AV263" s="3"/>
    </row>
    <row r="264" spans="1:48" ht="12.75" customHeight="1" x14ac:dyDescent="0.2">
      <c r="A264" s="37"/>
      <c r="B264" s="37"/>
      <c r="C264" s="35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
      <c r="AS264" s="3"/>
      <c r="AT264" s="3"/>
      <c r="AU264" s="3"/>
      <c r="AV264" s="3"/>
    </row>
    <row r="265" spans="1:48" ht="12.75" customHeight="1" x14ac:dyDescent="0.2">
      <c r="A265" s="37"/>
      <c r="B265" s="37"/>
      <c r="C265" s="35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
      <c r="AS265" s="3"/>
      <c r="AT265" s="3"/>
      <c r="AU265" s="3"/>
      <c r="AV265" s="3"/>
    </row>
    <row r="266" spans="1:48" ht="12.75" customHeight="1" x14ac:dyDescent="0.2">
      <c r="A266" s="37"/>
      <c r="B266" s="37"/>
      <c r="C266" s="35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
      <c r="AS266" s="3"/>
      <c r="AT266" s="3"/>
      <c r="AU266" s="3"/>
      <c r="AV266" s="3"/>
    </row>
    <row r="267" spans="1:48" ht="12.75" customHeight="1" x14ac:dyDescent="0.2">
      <c r="A267" s="37"/>
      <c r="B267" s="37"/>
      <c r="C267" s="35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
      <c r="AS267" s="3"/>
      <c r="AT267" s="3"/>
      <c r="AU267" s="3"/>
      <c r="AV267" s="3"/>
    </row>
    <row r="268" spans="1:48" ht="12.75" customHeight="1" x14ac:dyDescent="0.2">
      <c r="A268" s="37"/>
      <c r="B268" s="37"/>
      <c r="C268" s="35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
      <c r="AS268" s="3"/>
      <c r="AT268" s="3"/>
      <c r="AU268" s="3"/>
      <c r="AV268" s="3"/>
    </row>
    <row r="269" spans="1:48" ht="12.75" customHeight="1" x14ac:dyDescent="0.2">
      <c r="A269" s="37"/>
      <c r="B269" s="37"/>
      <c r="C269" s="35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
      <c r="AS269" s="3"/>
      <c r="AT269" s="3"/>
      <c r="AU269" s="3"/>
      <c r="AV269" s="3"/>
    </row>
    <row r="270" spans="1:48" ht="12.75" customHeight="1" x14ac:dyDescent="0.2">
      <c r="A270" s="37"/>
      <c r="B270" s="37"/>
      <c r="C270" s="35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
      <c r="AS270" s="3"/>
      <c r="AT270" s="3"/>
      <c r="AU270" s="3"/>
      <c r="AV270" s="3"/>
    </row>
    <row r="271" spans="1:48" ht="12.75" customHeight="1" x14ac:dyDescent="0.2">
      <c r="A271" s="37"/>
      <c r="B271" s="37"/>
      <c r="C271" s="35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
      <c r="AS271" s="3"/>
      <c r="AT271" s="3"/>
      <c r="AU271" s="3"/>
      <c r="AV271" s="3"/>
    </row>
    <row r="272" spans="1:48" ht="12.75" customHeight="1" x14ac:dyDescent="0.2">
      <c r="A272" s="37"/>
      <c r="B272" s="37"/>
      <c r="C272" s="35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
      <c r="AS272" s="3"/>
      <c r="AT272" s="3"/>
      <c r="AU272" s="3"/>
      <c r="AV272" s="3"/>
    </row>
    <row r="273" spans="1:48" ht="12.75" customHeight="1" x14ac:dyDescent="0.2">
      <c r="A273" s="37"/>
      <c r="B273" s="37"/>
      <c r="C273" s="35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
      <c r="AS273" s="3"/>
      <c r="AT273" s="3"/>
      <c r="AU273" s="3"/>
      <c r="AV273" s="3"/>
    </row>
    <row r="274" spans="1:48" ht="12.75" customHeight="1" x14ac:dyDescent="0.2">
      <c r="A274" s="37"/>
      <c r="B274" s="37"/>
      <c r="C274" s="35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
      <c r="AS274" s="3"/>
      <c r="AT274" s="3"/>
      <c r="AU274" s="3"/>
      <c r="AV274" s="3"/>
    </row>
    <row r="275" spans="1:48" ht="12.75" customHeight="1" x14ac:dyDescent="0.2">
      <c r="A275" s="37"/>
      <c r="B275" s="37"/>
      <c r="C275" s="35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
      <c r="AS275" s="3"/>
      <c r="AT275" s="3"/>
      <c r="AU275" s="3"/>
      <c r="AV275" s="3"/>
    </row>
    <row r="276" spans="1:48" ht="12.75" customHeight="1" x14ac:dyDescent="0.2">
      <c r="A276" s="37"/>
      <c r="B276" s="37"/>
      <c r="C276" s="35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
      <c r="AS276" s="3"/>
      <c r="AT276" s="3"/>
      <c r="AU276" s="3"/>
      <c r="AV276" s="3"/>
    </row>
    <row r="277" spans="1:48" ht="12.75" customHeight="1" x14ac:dyDescent="0.2">
      <c r="A277" s="37"/>
      <c r="B277" s="37"/>
      <c r="C277" s="35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
      <c r="AS277" s="3"/>
      <c r="AT277" s="3"/>
      <c r="AU277" s="3"/>
      <c r="AV277" s="3"/>
    </row>
    <row r="278" spans="1:48" ht="12.75" customHeight="1" x14ac:dyDescent="0.2">
      <c r="A278" s="37"/>
      <c r="B278" s="37"/>
      <c r="C278" s="35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
      <c r="AS278" s="3"/>
      <c r="AT278" s="3"/>
      <c r="AU278" s="3"/>
      <c r="AV278" s="3"/>
    </row>
    <row r="279" spans="1:48" ht="12.75" customHeight="1" x14ac:dyDescent="0.2">
      <c r="A279" s="37"/>
      <c r="B279" s="37"/>
      <c r="C279" s="35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
      <c r="AS279" s="3"/>
      <c r="AT279" s="3"/>
      <c r="AU279" s="3"/>
      <c r="AV279" s="3"/>
    </row>
    <row r="280" spans="1:48" ht="12.75" customHeight="1" x14ac:dyDescent="0.2">
      <c r="A280" s="37"/>
      <c r="B280" s="37"/>
      <c r="C280" s="35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
      <c r="AS280" s="3"/>
      <c r="AT280" s="3"/>
      <c r="AU280" s="3"/>
      <c r="AV280" s="3"/>
    </row>
    <row r="281" spans="1:48" ht="12.75" customHeight="1" x14ac:dyDescent="0.2">
      <c r="A281" s="37"/>
      <c r="B281" s="37"/>
      <c r="C281" s="35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
      <c r="AS281" s="3"/>
      <c r="AT281" s="3"/>
      <c r="AU281" s="3"/>
      <c r="AV281" s="3"/>
    </row>
    <row r="282" spans="1:48" ht="12.75" customHeight="1" x14ac:dyDescent="0.2">
      <c r="A282" s="37"/>
      <c r="B282" s="37"/>
      <c r="C282" s="35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
      <c r="AS282" s="3"/>
      <c r="AT282" s="3"/>
      <c r="AU282" s="3"/>
      <c r="AV282" s="3"/>
    </row>
    <row r="283" spans="1:48" ht="12.75" customHeight="1" x14ac:dyDescent="0.2">
      <c r="A283" s="37"/>
      <c r="B283" s="37"/>
      <c r="C283" s="35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
      <c r="AS283" s="3"/>
      <c r="AT283" s="3"/>
      <c r="AU283" s="3"/>
      <c r="AV283" s="3"/>
    </row>
    <row r="284" spans="1:48"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row>
    <row r="285" spans="1:48"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row>
    <row r="286" spans="1:48"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row>
    <row r="287" spans="1:48"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row>
    <row r="288" spans="1:48"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row>
    <row r="289" spans="1:48"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row>
    <row r="290" spans="1:48"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row>
    <row r="291" spans="1:48"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row>
    <row r="292" spans="1:48"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row>
    <row r="293" spans="1:48"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row>
    <row r="294" spans="1:48"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row>
    <row r="295" spans="1:48"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row>
    <row r="296" spans="1:48"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row>
    <row r="297" spans="1:48"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row>
    <row r="298" spans="1:48"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row>
    <row r="299" spans="1:48"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row>
    <row r="300" spans="1:48"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row>
    <row r="301" spans="1:48"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row>
    <row r="302" spans="1:48"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row>
    <row r="303" spans="1:48"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row>
    <row r="304" spans="1:48"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row>
    <row r="305" spans="1:48"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row>
    <row r="306" spans="1:48"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row>
    <row r="307" spans="1:48"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row>
    <row r="308" spans="1:48"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row>
    <row r="309" spans="1:48"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row>
    <row r="310" spans="1:48"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row>
    <row r="311" spans="1:48"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row>
    <row r="312" spans="1:48"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row>
    <row r="313" spans="1:48"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row>
    <row r="314" spans="1:48"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row>
    <row r="315" spans="1:48"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row>
    <row r="316" spans="1:48"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row>
    <row r="317" spans="1:48"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row>
    <row r="318" spans="1:48"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row>
    <row r="319" spans="1:48"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row>
    <row r="320" spans="1:48"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row>
    <row r="321" spans="1:48"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row>
    <row r="322" spans="1:48"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row>
    <row r="323" spans="1:48"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row>
    <row r="324" spans="1:48"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row>
    <row r="325" spans="1:48"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row>
    <row r="326" spans="1:48"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row>
    <row r="327" spans="1:48"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row>
    <row r="328" spans="1:48"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row>
    <row r="329" spans="1:48"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row>
    <row r="330" spans="1:48"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row>
    <row r="331" spans="1:48"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row>
    <row r="332" spans="1:48"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row>
    <row r="333" spans="1:48"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row>
    <row r="334" spans="1:48"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row>
    <row r="335" spans="1:48"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row>
    <row r="336" spans="1:48"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row>
    <row r="337" spans="1:48"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row>
    <row r="338" spans="1:48"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row>
    <row r="339" spans="1:48"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row>
    <row r="340" spans="1:48"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row>
    <row r="341" spans="1:48"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row>
    <row r="342" spans="1:48"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row>
    <row r="343" spans="1:48"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row>
    <row r="344" spans="1:48"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row>
    <row r="345" spans="1:48"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row>
    <row r="346" spans="1:48"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row>
    <row r="347" spans="1:48"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row>
    <row r="348" spans="1:48"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row>
    <row r="349" spans="1:48"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row>
    <row r="350" spans="1:48"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row>
    <row r="351" spans="1:48"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row>
    <row r="352" spans="1:48"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row>
    <row r="353" spans="1:48"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row>
    <row r="354" spans="1:48"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row>
    <row r="355" spans="1:48"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row>
    <row r="356" spans="1:48"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row>
    <row r="357" spans="1:48"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row>
    <row r="358" spans="1:48"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row>
    <row r="359" spans="1:48"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row>
    <row r="360" spans="1:48"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row>
    <row r="361" spans="1:48"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row>
    <row r="362" spans="1:48"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row>
    <row r="363" spans="1:48"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row>
    <row r="364" spans="1:48"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row>
    <row r="365" spans="1:48"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row>
    <row r="366" spans="1:48"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row>
    <row r="367" spans="1:48"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row>
    <row r="368" spans="1:48"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row>
    <row r="369" spans="1:48"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row>
    <row r="370" spans="1:48"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row>
    <row r="371" spans="1:48"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row>
    <row r="372" spans="1:48"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row>
    <row r="373" spans="1:48"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row>
    <row r="374" spans="1:48"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row>
    <row r="375" spans="1:48"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row>
    <row r="376" spans="1:48"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row>
    <row r="377" spans="1:48"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row>
    <row r="378" spans="1:48"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row>
    <row r="379" spans="1:48"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row>
    <row r="380" spans="1:48"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row>
    <row r="381" spans="1:48"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row>
    <row r="382" spans="1:48"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row>
    <row r="383" spans="1:48"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row>
    <row r="384" spans="1:48"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row>
    <row r="385" spans="1:48"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row>
    <row r="386" spans="1:48"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row>
    <row r="387" spans="1:48"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row>
    <row r="388" spans="1:48"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row>
    <row r="389" spans="1:48"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row>
    <row r="390" spans="1:48"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row>
    <row r="391" spans="1:48"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row>
    <row r="392" spans="1:48"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row>
    <row r="393" spans="1:48"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row>
    <row r="394" spans="1:48"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row>
    <row r="395" spans="1:48"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row>
    <row r="396" spans="1:48"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row>
    <row r="397" spans="1:48"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row>
    <row r="398" spans="1:48"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row>
    <row r="399" spans="1:48"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row>
    <row r="400" spans="1:48"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row>
    <row r="401" spans="1:48"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row>
    <row r="402" spans="1:48"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row>
    <row r="403" spans="1:48"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row>
    <row r="404" spans="1:48"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row>
    <row r="405" spans="1:48"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row>
    <row r="406" spans="1:48"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row>
    <row r="407" spans="1:48"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row>
    <row r="408" spans="1:48"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row>
    <row r="409" spans="1:48"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row>
    <row r="410" spans="1:48"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row>
    <row r="411" spans="1:48"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row>
    <row r="412" spans="1:48"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row>
    <row r="413" spans="1:48"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row>
    <row r="414" spans="1:48"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row>
    <row r="415" spans="1:48"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row>
    <row r="416" spans="1:48"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row>
    <row r="417" spans="1:48"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row>
    <row r="418" spans="1:48"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row>
    <row r="419" spans="1:48"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row>
    <row r="420" spans="1:48"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row>
    <row r="421" spans="1:48"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row>
    <row r="422" spans="1:48"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row>
    <row r="423" spans="1:48"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row>
    <row r="424" spans="1:48"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row>
    <row r="425" spans="1:48"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row>
    <row r="426" spans="1:48"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row>
    <row r="427" spans="1:48"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row>
    <row r="428" spans="1:48"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row>
    <row r="429" spans="1:48"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row>
    <row r="430" spans="1:48"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row>
    <row r="431" spans="1:48"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row>
    <row r="432" spans="1:48"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row>
    <row r="433" spans="1:48"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row>
    <row r="434" spans="1:48"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row>
    <row r="435" spans="1:48"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row>
    <row r="436" spans="1:48"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row>
    <row r="437" spans="1:48"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row>
    <row r="438" spans="1:48"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row>
    <row r="439" spans="1:48"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row>
    <row r="440" spans="1:48"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row>
    <row r="441" spans="1:48"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row>
    <row r="442" spans="1:48"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row>
    <row r="443" spans="1:48"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row>
    <row r="444" spans="1:48"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row>
    <row r="445" spans="1:48"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row>
    <row r="446" spans="1:48"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row>
    <row r="447" spans="1:48"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row>
    <row r="448" spans="1:48"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row>
    <row r="449" spans="1:48"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row>
    <row r="450" spans="1:48"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row>
    <row r="451" spans="1:48"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row>
    <row r="452" spans="1:48"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row>
    <row r="453" spans="1:48"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row>
    <row r="454" spans="1:48"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row>
    <row r="455" spans="1:48"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row>
    <row r="456" spans="1:48"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row>
    <row r="457" spans="1:48"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row>
    <row r="458" spans="1:48"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row>
    <row r="459" spans="1:48"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row>
    <row r="460" spans="1:48"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row>
    <row r="461" spans="1:48"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row>
    <row r="462" spans="1:48"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row>
    <row r="463" spans="1:48"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row>
    <row r="464" spans="1:48"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row>
    <row r="465" spans="1:48"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row>
    <row r="466" spans="1:48"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row>
    <row r="467" spans="1:48"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row>
    <row r="468" spans="1:48"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row>
    <row r="469" spans="1:48"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row>
    <row r="470" spans="1:48"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row>
    <row r="471" spans="1:48"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row>
    <row r="472" spans="1:48"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row>
    <row r="473" spans="1:48"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row>
    <row r="474" spans="1:48"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row>
    <row r="475" spans="1:48"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row>
    <row r="476" spans="1:48"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row>
    <row r="477" spans="1:48"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row>
    <row r="478" spans="1:48"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row>
    <row r="479" spans="1:48"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row>
    <row r="480" spans="1:48"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row>
    <row r="481" spans="1:48"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row>
    <row r="482" spans="1:48"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row>
    <row r="483" spans="1:48"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row>
    <row r="484" spans="1:48"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row>
    <row r="485" spans="1:48"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row>
    <row r="486" spans="1:48"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row>
    <row r="487" spans="1:48"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row>
    <row r="488" spans="1:48"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row>
    <row r="489" spans="1:48"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row>
    <row r="490" spans="1:48"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row>
    <row r="491" spans="1:48"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row>
    <row r="492" spans="1:48"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row>
    <row r="493" spans="1:48"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row>
    <row r="494" spans="1:48"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row>
    <row r="495" spans="1:48"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row>
    <row r="496" spans="1:48"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row>
    <row r="497" spans="1:48"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row>
    <row r="498" spans="1:48"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row>
    <row r="499" spans="1:48"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row>
    <row r="500" spans="1:48"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row>
    <row r="501" spans="1:48"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row>
    <row r="502" spans="1:48"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row>
    <row r="503" spans="1:48"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row>
    <row r="504" spans="1:48"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row>
    <row r="505" spans="1:48"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row>
    <row r="506" spans="1:48"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row>
    <row r="507" spans="1:48"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row>
    <row r="508" spans="1:48"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row>
    <row r="509" spans="1:48"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row>
    <row r="510" spans="1:48"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row>
    <row r="511" spans="1:48"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row>
    <row r="512" spans="1:48"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row>
    <row r="513" spans="1:48"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row>
    <row r="514" spans="1:48"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row>
    <row r="515" spans="1:48"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row>
    <row r="516" spans="1:48"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row>
    <row r="517" spans="1:48"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row>
    <row r="518" spans="1:48"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row>
    <row r="519" spans="1:48"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row>
    <row r="520" spans="1:48"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row>
    <row r="521" spans="1:48"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row>
    <row r="522" spans="1:48"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row>
    <row r="523" spans="1:48"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row>
    <row r="524" spans="1:48"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row>
    <row r="525" spans="1:48"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row>
    <row r="526" spans="1:48"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row>
    <row r="527" spans="1:48"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row>
    <row r="528" spans="1:48"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row>
    <row r="529" spans="1:48"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row>
    <row r="530" spans="1:48"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row>
    <row r="531" spans="1:48"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row>
    <row r="532" spans="1:48"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row>
    <row r="533" spans="1:48"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row>
    <row r="534" spans="1:48"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row>
    <row r="535" spans="1:48"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row>
    <row r="536" spans="1:48"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row>
    <row r="537" spans="1:48"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row>
    <row r="538" spans="1:48"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row>
    <row r="539" spans="1:48"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row>
    <row r="540" spans="1:48"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row>
    <row r="541" spans="1:48"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row>
    <row r="542" spans="1:48"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row>
    <row r="543" spans="1:48"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row>
    <row r="544" spans="1:48"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row>
    <row r="545" spans="1:48"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row>
    <row r="546" spans="1:48"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row>
    <row r="547" spans="1:48"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row>
    <row r="548" spans="1:48"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row>
    <row r="549" spans="1:48"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row>
    <row r="550" spans="1:48"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row>
    <row r="551" spans="1:48"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row>
    <row r="552" spans="1:48"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row>
    <row r="553" spans="1:48"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row>
    <row r="554" spans="1:48"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row>
    <row r="555" spans="1:48"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row>
    <row r="556" spans="1:48"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row>
    <row r="557" spans="1:48"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row>
    <row r="558" spans="1:48"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row>
    <row r="559" spans="1:48"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row>
    <row r="560" spans="1:48"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row>
    <row r="561" spans="1:48"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row>
    <row r="562" spans="1:48"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row>
    <row r="563" spans="1:48"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row>
    <row r="564" spans="1:48"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row>
    <row r="565" spans="1:48"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row>
    <row r="566" spans="1:48"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row>
    <row r="567" spans="1:48"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row>
    <row r="568" spans="1:48"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row>
    <row r="569" spans="1:48"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row>
    <row r="570" spans="1:48"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row>
    <row r="571" spans="1:48"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row>
    <row r="572" spans="1:48"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row>
    <row r="573" spans="1:48"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row>
    <row r="574" spans="1:48"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row>
    <row r="575" spans="1:48"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row>
    <row r="576" spans="1:48"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row>
    <row r="577" spans="1:48"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row>
    <row r="578" spans="1:48"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row>
    <row r="579" spans="1:48"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row>
    <row r="580" spans="1:48"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row>
    <row r="581" spans="1:48"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row>
    <row r="582" spans="1:48"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row>
    <row r="583" spans="1:48"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row>
    <row r="584" spans="1:48"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row>
    <row r="585" spans="1:48"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row>
    <row r="586" spans="1:48"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row>
    <row r="587" spans="1:48"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row>
    <row r="588" spans="1:48"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row>
    <row r="589" spans="1:48"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row>
    <row r="590" spans="1:48"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row>
    <row r="591" spans="1:48"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row>
    <row r="592" spans="1:48"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row>
    <row r="593" spans="1:48"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row>
    <row r="594" spans="1:48"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row>
    <row r="595" spans="1:48"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row>
    <row r="596" spans="1:48"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row>
    <row r="597" spans="1:48"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row>
    <row r="598" spans="1:48"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row>
    <row r="599" spans="1:48"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row>
    <row r="600" spans="1:48"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row>
    <row r="601" spans="1:48"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row>
    <row r="602" spans="1:48"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row>
    <row r="603" spans="1:48"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row>
    <row r="604" spans="1:48"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row>
    <row r="605" spans="1:48"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row>
    <row r="606" spans="1:48"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row>
    <row r="607" spans="1:48"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row>
    <row r="608" spans="1:48"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row>
    <row r="609" spans="1:48"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row>
    <row r="610" spans="1:48"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row>
    <row r="611" spans="1:48"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row>
    <row r="612" spans="1:48"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row>
    <row r="613" spans="1:48"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row>
    <row r="614" spans="1:48"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row>
    <row r="615" spans="1:48"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row>
    <row r="616" spans="1:48"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row>
    <row r="617" spans="1:48"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row>
    <row r="618" spans="1:48"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row>
    <row r="619" spans="1:48"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row>
    <row r="620" spans="1:48"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row>
    <row r="621" spans="1:48"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row>
    <row r="622" spans="1:48"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row>
    <row r="623" spans="1:48"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row>
    <row r="624" spans="1:48"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row>
    <row r="625" spans="1:48"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row>
    <row r="626" spans="1:48"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row>
    <row r="627" spans="1:48"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row>
    <row r="628" spans="1:48"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row>
    <row r="629" spans="1:48"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row>
    <row r="630" spans="1:48"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row>
    <row r="631" spans="1:48"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row>
    <row r="632" spans="1:48"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row>
    <row r="633" spans="1:48"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row>
    <row r="634" spans="1:48"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row>
    <row r="635" spans="1:48"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row>
    <row r="636" spans="1:48"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row>
    <row r="637" spans="1:48"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row>
    <row r="638" spans="1:48"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row>
    <row r="639" spans="1:48"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row>
    <row r="640" spans="1:48"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row>
    <row r="641" spans="1:48"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row>
    <row r="642" spans="1:48"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row>
    <row r="643" spans="1:48"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row>
    <row r="644" spans="1:48"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row>
    <row r="645" spans="1:48"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row>
    <row r="646" spans="1:48"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row>
    <row r="647" spans="1:48"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row>
    <row r="648" spans="1:48"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row>
    <row r="649" spans="1:48"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row>
    <row r="650" spans="1:48"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row>
    <row r="651" spans="1:48"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row>
    <row r="652" spans="1:48"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row>
    <row r="653" spans="1:48"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row>
    <row r="654" spans="1:48"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row>
    <row r="655" spans="1:48"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row>
    <row r="656" spans="1:48"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row>
    <row r="657" spans="1:48"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row>
    <row r="658" spans="1:48"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row>
    <row r="659" spans="1:48"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row>
    <row r="660" spans="1:48"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row>
    <row r="661" spans="1:48"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row>
    <row r="662" spans="1:48"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row>
    <row r="663" spans="1:48"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row>
    <row r="664" spans="1:48"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row>
    <row r="665" spans="1:48"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row>
    <row r="666" spans="1:48"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row>
    <row r="667" spans="1:48"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row>
    <row r="668" spans="1:48"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row>
    <row r="669" spans="1:48"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row>
    <row r="670" spans="1:48"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row>
    <row r="671" spans="1:48"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row>
    <row r="672" spans="1:48"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row>
    <row r="673" spans="1:48"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row>
    <row r="674" spans="1:48"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row>
    <row r="675" spans="1:48"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row>
    <row r="676" spans="1:48"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row>
    <row r="677" spans="1:48"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row>
    <row r="678" spans="1:48"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row>
    <row r="679" spans="1:48"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row>
    <row r="680" spans="1:48"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row>
    <row r="681" spans="1:48"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row>
    <row r="682" spans="1:48"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row>
    <row r="683" spans="1:48"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row>
    <row r="684" spans="1:48"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row>
    <row r="685" spans="1:48"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row>
    <row r="686" spans="1:48"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row>
    <row r="687" spans="1:48"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row>
    <row r="688" spans="1:48"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row>
    <row r="689" spans="1:48"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row>
    <row r="690" spans="1:48"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row>
    <row r="691" spans="1:48"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row>
    <row r="692" spans="1:48"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row>
    <row r="693" spans="1:48"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row>
    <row r="694" spans="1:48"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row>
    <row r="695" spans="1:48"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row>
    <row r="696" spans="1:48"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row>
    <row r="697" spans="1:48"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row>
    <row r="698" spans="1:48"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row>
    <row r="699" spans="1:48"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row>
    <row r="700" spans="1:48"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row>
    <row r="701" spans="1:48"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row>
    <row r="702" spans="1:48"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row>
    <row r="703" spans="1:48"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row>
    <row r="704" spans="1:48"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row>
    <row r="705" spans="1:48"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row>
    <row r="706" spans="1:48"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row>
    <row r="707" spans="1:48"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row>
    <row r="708" spans="1:48"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row>
    <row r="709" spans="1:48"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row>
    <row r="710" spans="1:48"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row>
    <row r="711" spans="1:48"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row>
    <row r="712" spans="1:48"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row>
    <row r="713" spans="1:48"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row>
    <row r="714" spans="1:48"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row>
    <row r="715" spans="1:48"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row>
    <row r="716" spans="1:48"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row>
    <row r="717" spans="1:48"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row>
    <row r="718" spans="1:48"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row>
    <row r="719" spans="1:48"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row>
    <row r="720" spans="1:48"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row>
    <row r="721" spans="1:48"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row>
    <row r="722" spans="1:48"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row>
    <row r="723" spans="1:48"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row>
    <row r="724" spans="1:48"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row>
    <row r="725" spans="1:48"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row>
    <row r="726" spans="1:48"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row>
    <row r="727" spans="1:48"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row>
    <row r="728" spans="1:48"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row>
    <row r="729" spans="1:48"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row>
    <row r="730" spans="1:48"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row>
    <row r="731" spans="1:48"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row>
    <row r="732" spans="1:48"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row>
    <row r="733" spans="1:48"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row>
    <row r="734" spans="1:48"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row>
    <row r="735" spans="1:48"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row>
    <row r="736" spans="1:48"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row>
    <row r="737" spans="1:48"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row>
    <row r="738" spans="1:48"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row>
    <row r="739" spans="1:48"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row>
    <row r="740" spans="1:48"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row>
    <row r="741" spans="1:48"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row>
    <row r="742" spans="1:48"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row>
    <row r="743" spans="1:48"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row>
    <row r="744" spans="1:48"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row>
    <row r="745" spans="1:48"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row>
    <row r="746" spans="1:48"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row>
    <row r="747" spans="1:48"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row>
    <row r="748" spans="1:48"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row>
    <row r="749" spans="1:48"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row>
    <row r="750" spans="1:48"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row>
    <row r="751" spans="1:48"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row>
    <row r="752" spans="1:48"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row>
    <row r="753" spans="1:48"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row>
    <row r="754" spans="1:48"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row>
    <row r="755" spans="1:48"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row>
    <row r="756" spans="1:48"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row>
    <row r="757" spans="1:48"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row>
    <row r="758" spans="1:48"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row>
    <row r="759" spans="1:48"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row>
    <row r="760" spans="1:48"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row>
    <row r="761" spans="1:48"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row>
    <row r="762" spans="1:48"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row>
    <row r="763" spans="1:48"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row>
    <row r="764" spans="1:48"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row>
    <row r="765" spans="1:48"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row>
    <row r="766" spans="1:48"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row>
    <row r="767" spans="1:48"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row>
    <row r="768" spans="1:48"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row>
    <row r="769" spans="1:48"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row>
    <row r="770" spans="1:48"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row>
    <row r="771" spans="1:48"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row>
    <row r="772" spans="1:48"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row>
    <row r="773" spans="1:48"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row>
    <row r="774" spans="1:48"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row>
    <row r="775" spans="1:48"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row>
    <row r="776" spans="1:48"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row>
    <row r="777" spans="1:48"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row>
    <row r="778" spans="1:48"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row>
    <row r="779" spans="1:48"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row>
    <row r="780" spans="1:48"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row>
    <row r="781" spans="1:48"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row>
    <row r="782" spans="1:48"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row>
    <row r="783" spans="1:48"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row>
    <row r="784" spans="1:48"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row>
    <row r="785" spans="1:48"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row>
    <row r="786" spans="1:48"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row>
    <row r="787" spans="1:48"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row>
    <row r="788" spans="1:48"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row>
    <row r="789" spans="1:48"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row>
    <row r="790" spans="1:48"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row>
    <row r="791" spans="1:48"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row>
    <row r="792" spans="1:48"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row>
    <row r="793" spans="1:48"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row>
    <row r="794" spans="1:48"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row>
    <row r="795" spans="1:48"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row>
    <row r="796" spans="1:48"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row>
    <row r="797" spans="1:48"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row>
    <row r="798" spans="1:48"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row>
    <row r="799" spans="1:48"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row>
    <row r="800" spans="1:48"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row>
    <row r="801" spans="1:48"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row>
    <row r="802" spans="1:48"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row>
    <row r="803" spans="1:48"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row>
    <row r="804" spans="1:48"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row>
    <row r="805" spans="1:48"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row>
    <row r="806" spans="1:48"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row>
    <row r="807" spans="1:48"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row>
    <row r="808" spans="1:48"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row>
    <row r="809" spans="1:48"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row>
    <row r="810" spans="1:48"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row>
    <row r="811" spans="1:48"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row>
    <row r="812" spans="1:48"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row>
    <row r="813" spans="1:48"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row>
    <row r="814" spans="1:48"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row>
    <row r="815" spans="1:48"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row>
    <row r="816" spans="1:48"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row>
    <row r="817" spans="1:48"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row>
    <row r="818" spans="1:48"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row>
    <row r="819" spans="1:48"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row>
    <row r="820" spans="1:48"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row>
    <row r="821" spans="1:48"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row>
    <row r="822" spans="1:48"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row>
    <row r="823" spans="1:48"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row>
    <row r="824" spans="1:48"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row>
    <row r="825" spans="1:48"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row>
    <row r="826" spans="1:48"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row>
    <row r="827" spans="1:48"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row>
    <row r="828" spans="1:48"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row>
    <row r="829" spans="1:48"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row>
    <row r="830" spans="1:48"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row>
    <row r="831" spans="1:48"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row>
    <row r="832" spans="1:48"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row>
    <row r="833" spans="1:48"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row>
    <row r="834" spans="1:48"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row>
    <row r="835" spans="1:48"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row>
    <row r="836" spans="1:48"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row>
    <row r="837" spans="1:48"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row>
    <row r="838" spans="1:48"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row>
    <row r="839" spans="1:48"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row>
    <row r="840" spans="1:48"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row>
    <row r="841" spans="1:48"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row>
    <row r="842" spans="1:48"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row>
    <row r="843" spans="1:48"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row>
    <row r="844" spans="1:48"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row>
    <row r="845" spans="1:48"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row>
    <row r="846" spans="1:48"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row>
    <row r="847" spans="1:48"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row>
    <row r="848" spans="1:48"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row>
    <row r="849" spans="1:48"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row>
    <row r="850" spans="1:48"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row>
    <row r="851" spans="1:48"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row>
    <row r="852" spans="1:48"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row>
    <row r="853" spans="1:48"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row>
    <row r="854" spans="1:48"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row>
    <row r="855" spans="1:48"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row>
    <row r="856" spans="1:48"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row>
    <row r="857" spans="1:48"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row>
    <row r="858" spans="1:48"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row>
    <row r="859" spans="1:48"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row>
    <row r="860" spans="1:48"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row>
    <row r="861" spans="1:48"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row>
    <row r="862" spans="1:48"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row>
    <row r="863" spans="1:48"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row>
    <row r="864" spans="1:48"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row>
    <row r="865" spans="1:48"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row>
    <row r="866" spans="1:48"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row>
    <row r="867" spans="1:48"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row>
    <row r="868" spans="1:48"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row>
    <row r="869" spans="1:48"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row>
    <row r="870" spans="1:48"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row>
    <row r="871" spans="1:48"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row>
    <row r="872" spans="1:48"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row>
    <row r="873" spans="1:48"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row>
    <row r="874" spans="1:48"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row>
    <row r="875" spans="1:48"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row>
    <row r="876" spans="1:48"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row>
    <row r="877" spans="1:48"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row>
    <row r="878" spans="1:48"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row>
    <row r="879" spans="1:48"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row>
    <row r="880" spans="1:48"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row>
    <row r="881" spans="1:48"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row>
    <row r="882" spans="1:48"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row>
    <row r="883" spans="1:48"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row>
    <row r="884" spans="1:48"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row>
    <row r="885" spans="1:48"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row>
    <row r="886" spans="1:48"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row>
    <row r="887" spans="1:48"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row>
    <row r="888" spans="1:48"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row>
    <row r="889" spans="1:48"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row>
    <row r="890" spans="1:48"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row>
    <row r="891" spans="1:48"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row>
    <row r="892" spans="1:48"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row>
    <row r="893" spans="1:48"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row>
    <row r="894" spans="1:48"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row>
    <row r="895" spans="1:48"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row>
    <row r="896" spans="1:48"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row>
    <row r="897" spans="1:48"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row>
    <row r="898" spans="1:48"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row>
    <row r="899" spans="1:48"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row>
    <row r="900" spans="1:48"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row>
    <row r="901" spans="1:48"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row>
    <row r="902" spans="1:48"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row>
    <row r="903" spans="1:48"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row>
    <row r="904" spans="1:48"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row>
    <row r="905" spans="1:48"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row>
    <row r="906" spans="1:48"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row>
    <row r="907" spans="1:48"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row>
    <row r="908" spans="1:48"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row>
    <row r="909" spans="1:48"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row>
    <row r="910" spans="1:48"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row>
    <row r="911" spans="1:48"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row>
    <row r="912" spans="1:48"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row>
    <row r="913" spans="1:48"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row>
    <row r="914" spans="1:48"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row>
    <row r="915" spans="1:48"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row>
    <row r="916" spans="1:48"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row>
    <row r="917" spans="1:48"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row>
    <row r="918" spans="1:48"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row>
    <row r="919" spans="1:48"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row>
    <row r="920" spans="1:48"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row>
    <row r="921" spans="1:48"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row>
    <row r="922" spans="1:48"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row>
    <row r="923" spans="1:48"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row>
    <row r="924" spans="1:48"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row>
    <row r="925" spans="1:48"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row>
    <row r="926" spans="1:48"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row>
    <row r="927" spans="1:48"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row>
    <row r="928" spans="1:48"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row>
    <row r="929" spans="1:48"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row>
    <row r="930" spans="1:48"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row>
    <row r="931" spans="1:48"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row>
    <row r="932" spans="1:48"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row>
    <row r="933" spans="1:48"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row>
    <row r="934" spans="1:48"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row>
    <row r="935" spans="1:48"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row>
    <row r="936" spans="1:48"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row>
    <row r="937" spans="1:48"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row>
    <row r="938" spans="1:48"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row>
    <row r="939" spans="1:48"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row>
    <row r="940" spans="1:48"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row>
    <row r="941" spans="1:48"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row>
    <row r="942" spans="1:48"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row>
    <row r="943" spans="1:48"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row>
    <row r="944" spans="1:48"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row>
    <row r="945" spans="1:48"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row>
    <row r="946" spans="1:48"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row>
    <row r="947" spans="1:48"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row>
    <row r="948" spans="1:48"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row>
    <row r="949" spans="1:48"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row>
    <row r="950" spans="1:48"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row>
    <row r="951" spans="1:48"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row>
    <row r="952" spans="1:48"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row>
    <row r="953" spans="1:48"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row>
    <row r="954" spans="1:48"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row>
    <row r="955" spans="1:48"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row>
    <row r="956" spans="1:48"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row>
    <row r="957" spans="1:48"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row>
    <row r="958" spans="1:48"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row>
    <row r="959" spans="1:48"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row>
    <row r="960" spans="1:48"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row>
    <row r="961" spans="1:48"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row>
    <row r="962" spans="1:48"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row>
    <row r="963" spans="1:48"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row>
    <row r="964" spans="1:48"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row>
    <row r="965" spans="1:48"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row>
    <row r="966" spans="1:48"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row>
    <row r="967" spans="1:48"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row>
    <row r="968" spans="1:48"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row>
    <row r="969" spans="1:48"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row>
    <row r="970" spans="1:48"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row>
    <row r="971" spans="1:48"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row>
    <row r="972" spans="1:48"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row>
    <row r="973" spans="1:48"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row>
    <row r="974" spans="1:48"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row>
    <row r="975" spans="1:48"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row>
    <row r="976" spans="1:48"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row>
    <row r="977" spans="1:48"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row>
    <row r="978" spans="1:48"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row>
    <row r="979" spans="1:48"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row>
    <row r="980" spans="1:48"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row>
    <row r="981" spans="1:48"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row>
    <row r="982" spans="1:48"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row>
    <row r="983" spans="1:48"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row>
    <row r="984" spans="1:48"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row>
    <row r="985" spans="1:48"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row>
    <row r="986" spans="1:48"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row>
    <row r="987" spans="1:48"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row>
    <row r="988" spans="1:48"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row>
    <row r="989" spans="1:48"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row>
    <row r="990" spans="1:48"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row>
    <row r="991" spans="1:48"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row>
    <row r="992" spans="1:48"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row>
    <row r="993" spans="1:48"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row>
    <row r="994" spans="1:48"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row>
    <row r="995" spans="1:48"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row>
    <row r="996" spans="1:48"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row>
    <row r="997" spans="1:48"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row>
    <row r="998" spans="1:48"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row>
    <row r="999" spans="1:48"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row>
    <row r="1000" spans="1:48" ht="15.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row>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E00-000000000000}">
      <formula1>"TOU,non-TOU"</formula1>
    </dataValidation>
    <dataValidation type="list" allowBlank="1" showErrorMessage="1" sqref="E15:E28 E30:E38 E40:E41 E43:E51 E57 E63" xr:uid="{00000000-0002-0000-1E00-000001000000}">
      <formula1>#REF!</formula1>
    </dataValidation>
    <dataValidation type="list" allowBlank="1" showInputMessage="1" showErrorMessage="1" prompt="Select Charge Unit - monthly, per kWh, per kW" sqref="D15:D28 D30:D38 D40:D41 D43:D51 D57 D63" xr:uid="{00000000-0002-0000-1E00-000002000000}">
      <formula1>"Monthly,per kWh,per kW"</formula1>
    </dataValidation>
  </dataValidations>
  <pageMargins left="0.74803149606299213" right="0.74803149606299213" top="0.98425196850393704" bottom="0.98425196850393704" header="0" footer="0"/>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V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3.42578125" customWidth="1"/>
    <col min="4" max="4" width="11.42578125" customWidth="1"/>
    <col min="5" max="5" width="1.42578125" customWidth="1"/>
    <col min="6" max="6" width="10.85546875" customWidth="1"/>
    <col min="7" max="7" width="10.28515625" customWidth="1"/>
    <col min="8" max="8" width="12.28515625" customWidth="1"/>
    <col min="9" max="9" width="1.42578125" customWidth="1"/>
    <col min="10" max="11" width="10.28515625" customWidth="1"/>
    <col min="12" max="12" width="12.28515625" customWidth="1"/>
    <col min="13" max="13" width="1.42578125" customWidth="1"/>
    <col min="14" max="14" width="10.28515625" customWidth="1"/>
    <col min="15" max="15" width="10" customWidth="1"/>
    <col min="16" max="16" width="1.7109375" customWidth="1"/>
    <col min="17" max="18" width="10.28515625" customWidth="1"/>
    <col min="19" max="19" width="12.28515625" customWidth="1"/>
    <col min="20" max="20" width="0.42578125" customWidth="1"/>
    <col min="21" max="21" width="10.28515625" customWidth="1"/>
    <col min="22" max="22" width="10" customWidth="1"/>
    <col min="23" max="23" width="2.28515625" customWidth="1"/>
    <col min="24" max="25" width="10.28515625" customWidth="1"/>
    <col min="26" max="26" width="12.28515625" customWidth="1"/>
    <col min="27" max="27" width="0.42578125" customWidth="1"/>
    <col min="28" max="28" width="10.28515625" customWidth="1"/>
    <col min="29" max="29" width="10" customWidth="1"/>
    <col min="30" max="30" width="2.140625" customWidth="1"/>
    <col min="31" max="32" width="10.28515625" customWidth="1"/>
    <col min="33" max="33" width="12.28515625" customWidth="1"/>
    <col min="34" max="34" width="0.42578125" customWidth="1"/>
    <col min="35" max="35" width="10.28515625" customWidth="1"/>
    <col min="36" max="36" width="10" customWidth="1"/>
    <col min="37" max="37" width="0.7109375" customWidth="1"/>
    <col min="38" max="39" width="10.28515625" customWidth="1"/>
    <col min="40" max="40" width="12.28515625" customWidth="1"/>
    <col min="41" max="41" width="1.28515625" customWidth="1"/>
    <col min="42" max="42" width="10.28515625" customWidth="1"/>
    <col min="43" max="43" width="10" customWidth="1"/>
    <col min="44" max="44" width="1.28515625" customWidth="1"/>
    <col min="45" max="48" width="12.42578125" customWidth="1"/>
  </cols>
  <sheetData>
    <row r="1" spans="1:48" ht="7.5" customHeight="1" x14ac:dyDescent="0.2">
      <c r="A1" s="37"/>
      <c r="B1" s="37"/>
      <c r="C1" s="357"/>
      <c r="D1" s="37"/>
      <c r="E1" s="37"/>
      <c r="F1" s="37"/>
      <c r="G1" s="37"/>
      <c r="H1" s="37"/>
      <c r="I1" s="37"/>
      <c r="J1" s="37"/>
      <c r="K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row>
    <row r="2" spans="1:48" ht="18.75" customHeight="1" x14ac:dyDescent="0.25">
      <c r="A2" s="37"/>
      <c r="B2" s="37"/>
      <c r="C2" s="358"/>
      <c r="D2" s="183"/>
      <c r="E2" s="183"/>
      <c r="F2" s="183" t="s">
        <v>229</v>
      </c>
      <c r="G2" s="183"/>
      <c r="H2" s="183"/>
      <c r="I2" s="183"/>
      <c r="J2" s="183"/>
      <c r="K2" s="183"/>
      <c r="L2" s="183"/>
      <c r="M2" s="183"/>
      <c r="N2" s="183"/>
      <c r="O2" s="18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row>
    <row r="3" spans="1:48" ht="18.75" customHeight="1" x14ac:dyDescent="0.25">
      <c r="A3" s="37"/>
      <c r="B3" s="37"/>
      <c r="C3" s="358"/>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8" ht="7.5" customHeight="1" x14ac:dyDescent="0.2">
      <c r="A4" s="37"/>
      <c r="B4" s="37"/>
      <c r="C4" s="35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8" ht="7.5" customHeight="1" x14ac:dyDescent="0.2">
      <c r="A5" s="37"/>
      <c r="B5" s="37"/>
      <c r="C5" s="35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8" ht="12.75" customHeight="1" x14ac:dyDescent="0.2">
      <c r="A6" s="37"/>
      <c r="B6" s="138" t="s">
        <v>232</v>
      </c>
      <c r="C6" s="357"/>
      <c r="D6" s="309" t="s">
        <v>160</v>
      </c>
      <c r="E6" s="310"/>
      <c r="F6" s="310"/>
      <c r="G6" s="310"/>
      <c r="H6" s="310"/>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c r="AU6" s="3"/>
      <c r="AV6" s="3"/>
    </row>
    <row r="7" spans="1:48" ht="7.5" customHeight="1" x14ac:dyDescent="0.25">
      <c r="A7" s="37"/>
      <c r="B7" s="187"/>
      <c r="C7" s="35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
      <c r="AT7" s="3"/>
      <c r="AU7" s="3"/>
      <c r="AV7" s="3"/>
    </row>
    <row r="8" spans="1:48" ht="12.75" customHeight="1" x14ac:dyDescent="0.25">
      <c r="A8" s="37"/>
      <c r="B8" s="138" t="s">
        <v>233</v>
      </c>
      <c r="C8" s="35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8" ht="12.75" customHeight="1" x14ac:dyDescent="0.25">
      <c r="A9" s="37"/>
      <c r="B9" s="187"/>
      <c r="C9" s="357"/>
      <c r="D9" s="125" t="s">
        <v>235</v>
      </c>
      <c r="E9" s="125"/>
      <c r="F9" s="190">
        <v>1277500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8" ht="12.75" customHeight="1" x14ac:dyDescent="0.2">
      <c r="A10" s="37"/>
      <c r="B10" s="37"/>
      <c r="C10" s="357"/>
      <c r="D10" s="37"/>
      <c r="E10" s="37"/>
      <c r="F10" s="190">
        <v>2500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8" ht="12.75" customHeight="1" x14ac:dyDescent="0.2">
      <c r="A11" s="37"/>
      <c r="B11" s="37"/>
      <c r="C11" s="35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8" ht="12.75" customHeight="1" x14ac:dyDescent="0.2">
      <c r="A12" s="37"/>
      <c r="B12" s="37"/>
      <c r="C12" s="35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8" ht="12.75" customHeight="1" x14ac:dyDescent="0.2">
      <c r="A13" s="37"/>
      <c r="B13" s="37"/>
      <c r="C13" s="35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8" ht="12.75" customHeight="1" x14ac:dyDescent="0.2">
      <c r="A14" s="37"/>
      <c r="B14" s="37"/>
      <c r="C14" s="35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8" ht="12.75" customHeight="1" x14ac:dyDescent="0.2">
      <c r="A15" s="37"/>
      <c r="B15" s="139" t="s">
        <v>156</v>
      </c>
      <c r="C15" s="199" t="str">
        <f t="shared" ref="C15:C28" si="0">D$6&amp;"."&amp;B15</f>
        <v>General Service 1,500 to 4,999 KW.Monthly Service Charge</v>
      </c>
      <c r="D15" s="200" t="s">
        <v>244</v>
      </c>
      <c r="E15" s="139"/>
      <c r="F15" s="201">
        <f>IFERROR(VLOOKUP($C15,'Proposed Rates'!$B:$J,F$11,FALSE),0)</f>
        <v>4126.75</v>
      </c>
      <c r="G15" s="219">
        <f t="shared" ref="G15:G28" si="1">IF($D15="Monthly",1,IF($D15="per KW",$F$10,IF($D15="per kWh",$F$9,0)))</f>
        <v>1</v>
      </c>
      <c r="H15" s="204">
        <f t="shared" ref="H15:H28" si="2">G15*F15</f>
        <v>4126.75</v>
      </c>
      <c r="I15" s="38"/>
      <c r="J15" s="201">
        <f>IFERROR(VLOOKUP($C15,'Proposed Rates'!$B:$J,J$11,FALSE),0)</f>
        <v>4126.75</v>
      </c>
      <c r="K15" s="219">
        <f t="shared" ref="K15:K28" si="3">IF($D15="Monthly",1,IF($D15="per KW",$F$10,IF($D15="per kWh",$F$9,0)))</f>
        <v>1</v>
      </c>
      <c r="L15" s="204">
        <f t="shared" ref="L15:L28" si="4">K15*J15</f>
        <v>4126.75</v>
      </c>
      <c r="M15" s="38"/>
      <c r="N15" s="205">
        <f t="shared" ref="N15:N46" si="5">L15-H15</f>
        <v>0</v>
      </c>
      <c r="O15" s="206">
        <f t="shared" ref="O15:O46" si="6">IF((H15)=0,"",(N15/H15))</f>
        <v>0</v>
      </c>
      <c r="P15" s="37"/>
      <c r="Q15" s="201">
        <f>IFERROR(VLOOKUP($C15,'Proposed Rates'!$B:$J,Q$11,FALSE),0)</f>
        <v>4126.75</v>
      </c>
      <c r="R15" s="219">
        <f t="shared" ref="R15:R28" si="7">IF($D15="Monthly",1,IF($D15="per KW",$F$10,IF($D15="per kWh",$F$9,0)))</f>
        <v>1</v>
      </c>
      <c r="S15" s="204">
        <f t="shared" ref="S15:S28" si="8">R15*Q15</f>
        <v>4126.75</v>
      </c>
      <c r="T15" s="38"/>
      <c r="U15" s="205">
        <f t="shared" ref="U15:U31" si="9">S15-L15</f>
        <v>0</v>
      </c>
      <c r="V15" s="206">
        <f t="shared" ref="V15:V31" si="10">IF((L15)=0,"",(U15/L15))</f>
        <v>0</v>
      </c>
      <c r="W15" s="37"/>
      <c r="X15" s="201">
        <f>IFERROR(VLOOKUP($C15,'Proposed Rates'!$B:$J,X$11,FALSE),0)</f>
        <v>4126.75</v>
      </c>
      <c r="Y15" s="219">
        <f t="shared" ref="Y15:Y28" si="11">IF($D15="Monthly",1,IF($D15="per KW",$F$10,IF($D15="per kWh",$F$9,0)))</f>
        <v>1</v>
      </c>
      <c r="Z15" s="204">
        <f t="shared" ref="Z15:Z28" si="12">Y15*X15</f>
        <v>4126.75</v>
      </c>
      <c r="AA15" s="38"/>
      <c r="AB15" s="205">
        <f t="shared" ref="AB15:AB46" si="13">Z15-S15</f>
        <v>0</v>
      </c>
      <c r="AC15" s="206">
        <f t="shared" ref="AC15:AC46" si="14">IF((S15)=0,"",(AB15/S15))</f>
        <v>0</v>
      </c>
      <c r="AD15" s="37"/>
      <c r="AE15" s="201">
        <f>IFERROR(VLOOKUP($C15,'Proposed Rates'!$B:$J,AE$11,FALSE),0)</f>
        <v>4126.75</v>
      </c>
      <c r="AF15" s="219">
        <f t="shared" ref="AF15:AF28" si="15">IF($D15="Monthly",1,IF($D15="per KW",$F$10,IF($D15="per kWh",$F$9,0)))</f>
        <v>1</v>
      </c>
      <c r="AG15" s="204">
        <f t="shared" ref="AG15:AG28" si="16">AF15*AE15</f>
        <v>4126.75</v>
      </c>
      <c r="AH15" s="38"/>
      <c r="AI15" s="205">
        <f t="shared" ref="AI15:AI46" si="17">AG15-Z15</f>
        <v>0</v>
      </c>
      <c r="AJ15" s="206">
        <f t="shared" ref="AJ15:AJ46" si="18">IF((Z15)=0,"",(AI15/Z15))</f>
        <v>0</v>
      </c>
      <c r="AK15" s="37"/>
      <c r="AL15" s="201">
        <f>IFERROR(VLOOKUP($C15,'Proposed Rates'!$B:$J,AL$11,FALSE),0)</f>
        <v>4126.75</v>
      </c>
      <c r="AM15" s="219">
        <f t="shared" ref="AM15:AM28" si="19">IF($D15="Monthly",1,IF($D15="per KW",$F$10,IF($D15="per kWh",$F$9,0)))</f>
        <v>1</v>
      </c>
      <c r="AN15" s="204">
        <f t="shared" ref="AN15:AN28" si="20">AM15*AL15</f>
        <v>4126.75</v>
      </c>
      <c r="AO15" s="38"/>
      <c r="AP15" s="205">
        <f t="shared" ref="AP15:AP46" si="21">AN15-AG15</f>
        <v>0</v>
      </c>
      <c r="AQ15" s="206">
        <f t="shared" ref="AQ15:AQ46" si="22">IF((AG15)=0,"",(AP15/AG15))</f>
        <v>0</v>
      </c>
      <c r="AR15" s="207"/>
    </row>
    <row r="16" spans="1:48" ht="12.75" customHeight="1" x14ac:dyDescent="0.2">
      <c r="A16" s="37"/>
      <c r="B16" s="139" t="s">
        <v>245</v>
      </c>
      <c r="C16" s="199" t="str">
        <f t="shared" si="0"/>
        <v>General Service 1,500 to 4,999 KW.Smart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row>
    <row r="17" spans="1:44" ht="12.75" customHeight="1" x14ac:dyDescent="0.2">
      <c r="A17" s="37"/>
      <c r="B17" s="208" t="str">
        <f>'Proposed Rates'!C115</f>
        <v>Rate Rider Calculation for PILs</v>
      </c>
      <c r="C17" s="199" t="str">
        <f t="shared" si="0"/>
        <v>General Service 1,500 to 4,999 KW.Rate Rider Calculation for PILs</v>
      </c>
      <c r="D17" s="200" t="s">
        <v>315</v>
      </c>
      <c r="E17" s="139"/>
      <c r="F17" s="201">
        <f>IFERROR(VLOOKUP($C17,'Proposed Rates'!$B:$J,F$11,FALSE),0)</f>
        <v>0</v>
      </c>
      <c r="G17" s="219">
        <f t="shared" si="1"/>
        <v>2500</v>
      </c>
      <c r="H17" s="204">
        <f t="shared" si="2"/>
        <v>0</v>
      </c>
      <c r="I17" s="38"/>
      <c r="J17" s="201">
        <f>IFERROR(VLOOKUP($C17,'Proposed Rates'!$B:$J,J$11,FALSE),0)</f>
        <v>0</v>
      </c>
      <c r="K17" s="219">
        <f t="shared" si="3"/>
        <v>2500</v>
      </c>
      <c r="L17" s="204">
        <f t="shared" si="4"/>
        <v>0</v>
      </c>
      <c r="M17" s="38"/>
      <c r="N17" s="205">
        <f t="shared" si="5"/>
        <v>0</v>
      </c>
      <c r="O17" s="206" t="str">
        <f t="shared" si="6"/>
        <v/>
      </c>
      <c r="P17" s="37"/>
      <c r="Q17" s="201">
        <f>IFERROR(VLOOKUP($C17,'Proposed Rates'!$B:$J,Q$11,FALSE),0)</f>
        <v>0</v>
      </c>
      <c r="R17" s="219">
        <f t="shared" si="7"/>
        <v>2500</v>
      </c>
      <c r="S17" s="204">
        <f t="shared" si="8"/>
        <v>0</v>
      </c>
      <c r="T17" s="38"/>
      <c r="U17" s="205">
        <f t="shared" si="9"/>
        <v>0</v>
      </c>
      <c r="V17" s="206" t="str">
        <f t="shared" si="10"/>
        <v/>
      </c>
      <c r="W17" s="37"/>
      <c r="X17" s="201">
        <f>IFERROR(VLOOKUP($C17,'Proposed Rates'!$B:$J,X$11,FALSE),0)</f>
        <v>0</v>
      </c>
      <c r="Y17" s="219">
        <f t="shared" si="11"/>
        <v>2500</v>
      </c>
      <c r="Z17" s="204">
        <f t="shared" si="12"/>
        <v>0</v>
      </c>
      <c r="AA17" s="38"/>
      <c r="AB17" s="205">
        <f t="shared" si="13"/>
        <v>0</v>
      </c>
      <c r="AC17" s="206" t="str">
        <f t="shared" si="14"/>
        <v/>
      </c>
      <c r="AD17" s="37"/>
      <c r="AE17" s="201">
        <f>IFERROR(VLOOKUP($C17,'Proposed Rates'!$B:$J,AE$11,FALSE),0)</f>
        <v>0</v>
      </c>
      <c r="AF17" s="219">
        <f t="shared" si="15"/>
        <v>2500</v>
      </c>
      <c r="AG17" s="204">
        <f t="shared" si="16"/>
        <v>0</v>
      </c>
      <c r="AH17" s="38"/>
      <c r="AI17" s="205">
        <f t="shared" si="17"/>
        <v>0</v>
      </c>
      <c r="AJ17" s="206" t="str">
        <f t="shared" si="18"/>
        <v/>
      </c>
      <c r="AK17" s="37"/>
      <c r="AL17" s="201">
        <f>IFERROR(VLOOKUP($C17,'Proposed Rates'!$B:$J,AL$11,FALSE),0)</f>
        <v>0</v>
      </c>
      <c r="AM17" s="219">
        <f t="shared" si="19"/>
        <v>2500</v>
      </c>
      <c r="AN17" s="204">
        <f t="shared" si="20"/>
        <v>0</v>
      </c>
      <c r="AO17" s="38"/>
      <c r="AP17" s="205">
        <f t="shared" si="21"/>
        <v>0</v>
      </c>
      <c r="AQ17" s="206" t="str">
        <f t="shared" si="22"/>
        <v/>
      </c>
      <c r="AR17" s="207"/>
    </row>
    <row r="18" spans="1:44" ht="12.75" customHeight="1" x14ac:dyDescent="0.2">
      <c r="A18" s="37"/>
      <c r="B18" s="208" t="str">
        <f>'Proposed Rates'!C128</f>
        <v>Rate Rider Calculation for Generic</v>
      </c>
      <c r="C18" s="199" t="str">
        <f t="shared" si="0"/>
        <v>General Service 1,500 to 4,999 KW.Rate Rider Calculation for Generic</v>
      </c>
      <c r="D18" s="200" t="s">
        <v>315</v>
      </c>
      <c r="E18" s="139"/>
      <c r="F18" s="201">
        <f>IFERROR(VLOOKUP($C18,'Proposed Rates'!$B:$J,F$11,FALSE),0)</f>
        <v>0</v>
      </c>
      <c r="G18" s="219">
        <f t="shared" si="1"/>
        <v>2500</v>
      </c>
      <c r="H18" s="204">
        <f t="shared" si="2"/>
        <v>0</v>
      </c>
      <c r="I18" s="38"/>
      <c r="J18" s="201">
        <f>IFERROR(VLOOKUP($C18,'Proposed Rates'!$B:$J,J$11,FALSE),0)</f>
        <v>0</v>
      </c>
      <c r="K18" s="219">
        <f t="shared" si="3"/>
        <v>2500</v>
      </c>
      <c r="L18" s="204">
        <f t="shared" si="4"/>
        <v>0</v>
      </c>
      <c r="M18" s="38"/>
      <c r="N18" s="205">
        <f t="shared" si="5"/>
        <v>0</v>
      </c>
      <c r="O18" s="206" t="str">
        <f t="shared" si="6"/>
        <v/>
      </c>
      <c r="P18" s="37"/>
      <c r="Q18" s="201">
        <f>IFERROR(VLOOKUP($C18,'Proposed Rates'!$B:$J,Q$11,FALSE),0)</f>
        <v>0</v>
      </c>
      <c r="R18" s="219">
        <f t="shared" si="7"/>
        <v>2500</v>
      </c>
      <c r="S18" s="204">
        <f t="shared" si="8"/>
        <v>0</v>
      </c>
      <c r="T18" s="38"/>
      <c r="U18" s="205">
        <f t="shared" si="9"/>
        <v>0</v>
      </c>
      <c r="V18" s="206" t="str">
        <f t="shared" si="10"/>
        <v/>
      </c>
      <c r="W18" s="37"/>
      <c r="X18" s="201">
        <f>IFERROR(VLOOKUP($C18,'Proposed Rates'!$B:$J,X$11,FALSE),0)</f>
        <v>0</v>
      </c>
      <c r="Y18" s="219">
        <f t="shared" si="11"/>
        <v>2500</v>
      </c>
      <c r="Z18" s="204">
        <f t="shared" si="12"/>
        <v>0</v>
      </c>
      <c r="AA18" s="38"/>
      <c r="AB18" s="205">
        <f t="shared" si="13"/>
        <v>0</v>
      </c>
      <c r="AC18" s="206" t="str">
        <f t="shared" si="14"/>
        <v/>
      </c>
      <c r="AD18" s="37"/>
      <c r="AE18" s="201">
        <f>IFERROR(VLOOKUP($C18,'Proposed Rates'!$B:$J,AE$11,FALSE),0)</f>
        <v>0</v>
      </c>
      <c r="AF18" s="219">
        <f t="shared" si="15"/>
        <v>2500</v>
      </c>
      <c r="AG18" s="204">
        <f t="shared" si="16"/>
        <v>0</v>
      </c>
      <c r="AH18" s="38"/>
      <c r="AI18" s="205">
        <f t="shared" si="17"/>
        <v>0</v>
      </c>
      <c r="AJ18" s="206" t="str">
        <f t="shared" si="18"/>
        <v/>
      </c>
      <c r="AK18" s="37"/>
      <c r="AL18" s="201">
        <f>IFERROR(VLOOKUP($C18,'Proposed Rates'!$B:$J,AL$11,FALSE),0)</f>
        <v>0</v>
      </c>
      <c r="AM18" s="219">
        <f t="shared" si="19"/>
        <v>2500</v>
      </c>
      <c r="AN18" s="204">
        <f t="shared" si="20"/>
        <v>0</v>
      </c>
      <c r="AO18" s="38"/>
      <c r="AP18" s="205">
        <f t="shared" si="21"/>
        <v>0</v>
      </c>
      <c r="AQ18" s="206" t="str">
        <f t="shared" si="22"/>
        <v/>
      </c>
      <c r="AR18" s="207"/>
    </row>
    <row r="19" spans="1:44" ht="12.75" customHeight="1" x14ac:dyDescent="0.2">
      <c r="A19" s="37"/>
      <c r="B19" s="139" t="s">
        <v>54</v>
      </c>
      <c r="C19" s="199" t="str">
        <f t="shared" si="0"/>
        <v>General Service 1,500 to 4,999 KW.Distribution Volumetric Rate</v>
      </c>
      <c r="D19" s="200" t="s">
        <v>315</v>
      </c>
      <c r="E19" s="139"/>
      <c r="F19" s="201">
        <f>IFERROR(VLOOKUP($C19,'Proposed Rates'!$B:$J,F$11,FALSE),0)</f>
        <v>6.0796000000000001</v>
      </c>
      <c r="G19" s="219">
        <f t="shared" si="1"/>
        <v>2500</v>
      </c>
      <c r="H19" s="204">
        <f t="shared" si="2"/>
        <v>15199</v>
      </c>
      <c r="I19" s="38"/>
      <c r="J19" s="201">
        <f>IFERROR(VLOOKUP($C19,'Proposed Rates'!$B:$J,J$11,FALSE),0)</f>
        <v>7.7560000000000002</v>
      </c>
      <c r="K19" s="219">
        <f t="shared" si="3"/>
        <v>2500</v>
      </c>
      <c r="L19" s="204">
        <f t="shared" si="4"/>
        <v>19390</v>
      </c>
      <c r="M19" s="38"/>
      <c r="N19" s="205">
        <f t="shared" si="5"/>
        <v>4191</v>
      </c>
      <c r="O19" s="206">
        <f t="shared" si="6"/>
        <v>0.27574182512007367</v>
      </c>
      <c r="P19" s="37"/>
      <c r="Q19" s="201">
        <f>IFERROR(VLOOKUP($C19,'Proposed Rates'!$B:$J,Q$11,FALSE),0)</f>
        <v>8.5495000000000001</v>
      </c>
      <c r="R19" s="219">
        <f t="shared" si="7"/>
        <v>2500</v>
      </c>
      <c r="S19" s="204">
        <f t="shared" si="8"/>
        <v>21373.75</v>
      </c>
      <c r="T19" s="38"/>
      <c r="U19" s="205">
        <f t="shared" si="9"/>
        <v>1983.75</v>
      </c>
      <c r="V19" s="206">
        <f t="shared" si="10"/>
        <v>0.10230789066529139</v>
      </c>
      <c r="W19" s="37"/>
      <c r="X19" s="201">
        <f>IFERROR(VLOOKUP($C19,'Proposed Rates'!$B:$J,X$11,FALSE),0)</f>
        <v>9.3592999999999993</v>
      </c>
      <c r="Y19" s="219">
        <f t="shared" si="11"/>
        <v>2500</v>
      </c>
      <c r="Z19" s="204">
        <f t="shared" si="12"/>
        <v>23398.25</v>
      </c>
      <c r="AA19" s="38"/>
      <c r="AB19" s="205">
        <f t="shared" si="13"/>
        <v>2024.5</v>
      </c>
      <c r="AC19" s="206">
        <f t="shared" si="14"/>
        <v>9.4718989414585647E-2</v>
      </c>
      <c r="AD19" s="37"/>
      <c r="AE19" s="201">
        <f>IFERROR(VLOOKUP($C19,'Proposed Rates'!$B:$J,AE$11,FALSE),0)</f>
        <v>10.026899999999999</v>
      </c>
      <c r="AF19" s="219">
        <f t="shared" si="15"/>
        <v>2500</v>
      </c>
      <c r="AG19" s="204">
        <f t="shared" si="16"/>
        <v>25067.25</v>
      </c>
      <c r="AH19" s="38"/>
      <c r="AI19" s="205">
        <f t="shared" si="17"/>
        <v>1669</v>
      </c>
      <c r="AJ19" s="206">
        <f t="shared" si="18"/>
        <v>7.1330120842370684E-2</v>
      </c>
      <c r="AK19" s="37"/>
      <c r="AL19" s="201">
        <f>IFERROR(VLOOKUP($C19,'Proposed Rates'!$B:$J,AL$11,FALSE),0)</f>
        <v>10.609</v>
      </c>
      <c r="AM19" s="219">
        <f t="shared" si="19"/>
        <v>2500</v>
      </c>
      <c r="AN19" s="204">
        <f t="shared" si="20"/>
        <v>26522.5</v>
      </c>
      <c r="AO19" s="38"/>
      <c r="AP19" s="205">
        <f t="shared" si="21"/>
        <v>1455.25</v>
      </c>
      <c r="AQ19" s="206">
        <f t="shared" si="22"/>
        <v>5.8053835183356772E-2</v>
      </c>
      <c r="AR19" s="207"/>
    </row>
    <row r="20" spans="1:44" ht="12.75" customHeight="1" x14ac:dyDescent="0.2">
      <c r="A20" s="37"/>
      <c r="B20" s="139" t="s">
        <v>247</v>
      </c>
      <c r="C20" s="199" t="str">
        <f t="shared" si="0"/>
        <v>General Service 1,500 to 4,999 KW.Smart Meter Disposition Rider</v>
      </c>
      <c r="D20" s="200" t="s">
        <v>246</v>
      </c>
      <c r="E20" s="139"/>
      <c r="F20" s="201">
        <f>IFERROR(VLOOKUP($C20,'Proposed Rates'!$B:$J,F$11,FALSE),0)</f>
        <v>0</v>
      </c>
      <c r="G20" s="219">
        <f t="shared" si="1"/>
        <v>1277500</v>
      </c>
      <c r="H20" s="204">
        <f t="shared" si="2"/>
        <v>0</v>
      </c>
      <c r="I20" s="38"/>
      <c r="J20" s="201">
        <f>IFERROR(VLOOKUP($C20,'Proposed Rates'!$B:$J,J$11,FALSE),0)</f>
        <v>0</v>
      </c>
      <c r="K20" s="219">
        <f t="shared" si="3"/>
        <v>1277500</v>
      </c>
      <c r="L20" s="204">
        <f t="shared" si="4"/>
        <v>0</v>
      </c>
      <c r="M20" s="38"/>
      <c r="N20" s="205">
        <f t="shared" si="5"/>
        <v>0</v>
      </c>
      <c r="O20" s="206" t="str">
        <f t="shared" si="6"/>
        <v/>
      </c>
      <c r="P20" s="37"/>
      <c r="Q20" s="201">
        <f>IFERROR(VLOOKUP($C20,'Proposed Rates'!$B:$J,Q$11,FALSE),0)</f>
        <v>0</v>
      </c>
      <c r="R20" s="219">
        <f t="shared" si="7"/>
        <v>1277500</v>
      </c>
      <c r="S20" s="204">
        <f t="shared" si="8"/>
        <v>0</v>
      </c>
      <c r="T20" s="38"/>
      <c r="U20" s="205">
        <f t="shared" si="9"/>
        <v>0</v>
      </c>
      <c r="V20" s="206" t="str">
        <f t="shared" si="10"/>
        <v/>
      </c>
      <c r="W20" s="37"/>
      <c r="X20" s="201">
        <f>IFERROR(VLOOKUP($C20,'Proposed Rates'!$B:$J,X$11,FALSE),0)</f>
        <v>0</v>
      </c>
      <c r="Y20" s="219">
        <f t="shared" si="11"/>
        <v>1277500</v>
      </c>
      <c r="Z20" s="204">
        <f t="shared" si="12"/>
        <v>0</v>
      </c>
      <c r="AA20" s="38"/>
      <c r="AB20" s="205">
        <f t="shared" si="13"/>
        <v>0</v>
      </c>
      <c r="AC20" s="206" t="str">
        <f t="shared" si="14"/>
        <v/>
      </c>
      <c r="AD20" s="37"/>
      <c r="AE20" s="201">
        <f>IFERROR(VLOOKUP($C20,'Proposed Rates'!$B:$J,AE$11,FALSE),0)</f>
        <v>0</v>
      </c>
      <c r="AF20" s="219">
        <f t="shared" si="15"/>
        <v>1277500</v>
      </c>
      <c r="AG20" s="204">
        <f t="shared" si="16"/>
        <v>0</v>
      </c>
      <c r="AH20" s="38"/>
      <c r="AI20" s="205">
        <f t="shared" si="17"/>
        <v>0</v>
      </c>
      <c r="AJ20" s="206" t="str">
        <f t="shared" si="18"/>
        <v/>
      </c>
      <c r="AK20" s="37"/>
      <c r="AL20" s="201">
        <f>IFERROR(VLOOKUP($C20,'Proposed Rates'!$B:$J,AL$11,FALSE),0)</f>
        <v>0</v>
      </c>
      <c r="AM20" s="219">
        <f t="shared" si="19"/>
        <v>1277500</v>
      </c>
      <c r="AN20" s="204">
        <f t="shared" si="20"/>
        <v>0</v>
      </c>
      <c r="AO20" s="38"/>
      <c r="AP20" s="205">
        <f t="shared" si="21"/>
        <v>0</v>
      </c>
      <c r="AQ20" s="206" t="str">
        <f t="shared" si="22"/>
        <v/>
      </c>
      <c r="AR20" s="207"/>
    </row>
    <row r="21" spans="1:44" ht="12.75" customHeight="1" x14ac:dyDescent="0.2">
      <c r="A21" s="37"/>
      <c r="B21" s="139" t="s">
        <v>179</v>
      </c>
      <c r="C21" s="199" t="str">
        <f t="shared" si="0"/>
        <v>General Service 1,500 to 4,999 KW.LRAM Rate Rider</v>
      </c>
      <c r="D21" s="200" t="s">
        <v>315</v>
      </c>
      <c r="E21" s="139"/>
      <c r="F21" s="218">
        <f>'Proposed Rates'!E80+'Proposed Rates'!E93</f>
        <v>0.2021</v>
      </c>
      <c r="G21" s="219">
        <f t="shared" si="1"/>
        <v>2500</v>
      </c>
      <c r="H21" s="204">
        <f t="shared" si="2"/>
        <v>505.25</v>
      </c>
      <c r="I21" s="38"/>
      <c r="J21" s="218">
        <f>'Proposed Rates'!F80+'Proposed Rates'!F93</f>
        <v>-0.39979999999999999</v>
      </c>
      <c r="K21" s="219">
        <f t="shared" si="3"/>
        <v>2500</v>
      </c>
      <c r="L21" s="204">
        <f t="shared" si="4"/>
        <v>-999.5</v>
      </c>
      <c r="M21" s="38"/>
      <c r="N21" s="205">
        <f t="shared" si="5"/>
        <v>-1504.75</v>
      </c>
      <c r="O21" s="206">
        <f t="shared" si="6"/>
        <v>-2.9782285997031175</v>
      </c>
      <c r="P21" s="37"/>
      <c r="Q21" s="218">
        <f>'Proposed Rates'!G80+'Proposed Rates'!G93</f>
        <v>0</v>
      </c>
      <c r="R21" s="219">
        <f t="shared" si="7"/>
        <v>2500</v>
      </c>
      <c r="S21" s="204">
        <f t="shared" si="8"/>
        <v>0</v>
      </c>
      <c r="T21" s="38"/>
      <c r="U21" s="205">
        <f t="shared" si="9"/>
        <v>999.5</v>
      </c>
      <c r="V21" s="206">
        <f t="shared" si="10"/>
        <v>-1</v>
      </c>
      <c r="W21" s="37"/>
      <c r="X21" s="201">
        <f>IFERROR(VLOOKUP($C21,'Proposed Rates'!$B:$J,X$11,FALSE),0)</f>
        <v>0</v>
      </c>
      <c r="Y21" s="219">
        <f t="shared" si="11"/>
        <v>2500</v>
      </c>
      <c r="Z21" s="204">
        <f t="shared" si="12"/>
        <v>0</v>
      </c>
      <c r="AA21" s="38"/>
      <c r="AB21" s="205">
        <f t="shared" si="13"/>
        <v>0</v>
      </c>
      <c r="AC21" s="206" t="str">
        <f t="shared" si="14"/>
        <v/>
      </c>
      <c r="AD21" s="37"/>
      <c r="AE21" s="201">
        <f>IFERROR(VLOOKUP($C21,'Proposed Rates'!$B:$J,AE$11,FALSE),0)</f>
        <v>0</v>
      </c>
      <c r="AF21" s="219">
        <f t="shared" si="15"/>
        <v>2500</v>
      </c>
      <c r="AG21" s="204">
        <f t="shared" si="16"/>
        <v>0</v>
      </c>
      <c r="AH21" s="38"/>
      <c r="AI21" s="205">
        <f t="shared" si="17"/>
        <v>0</v>
      </c>
      <c r="AJ21" s="206" t="str">
        <f t="shared" si="18"/>
        <v/>
      </c>
      <c r="AK21" s="37"/>
      <c r="AL21" s="201">
        <f>IFERROR(VLOOKUP($C21,'Proposed Rates'!$B:$J,AL$11,FALSE),0)</f>
        <v>0</v>
      </c>
      <c r="AM21" s="219">
        <f t="shared" si="19"/>
        <v>2500</v>
      </c>
      <c r="AN21" s="204">
        <f t="shared" si="20"/>
        <v>0</v>
      </c>
      <c r="AO21" s="38"/>
      <c r="AP21" s="205">
        <f t="shared" si="21"/>
        <v>0</v>
      </c>
      <c r="AQ21" s="206" t="str">
        <f t="shared" si="22"/>
        <v/>
      </c>
      <c r="AR21" s="207"/>
    </row>
    <row r="22" spans="1:44" ht="12.75" customHeight="1" x14ac:dyDescent="0.2">
      <c r="A22" s="37"/>
      <c r="B22" s="288" t="s">
        <v>175</v>
      </c>
      <c r="C22" s="199" t="str">
        <f t="shared" si="0"/>
        <v>General Service 1,500 to 4,999 KW.Deferral/Variance Account Disposition Rate Rider Group 2</v>
      </c>
      <c r="D22" s="200" t="s">
        <v>315</v>
      </c>
      <c r="E22" s="139"/>
      <c r="F22" s="201">
        <f>IFERROR(VLOOKUP($C22,'Proposed Rates'!$B:$J,F$11,FALSE),0)</f>
        <v>0</v>
      </c>
      <c r="G22" s="219">
        <f t="shared" si="1"/>
        <v>2500</v>
      </c>
      <c r="H22" s="204">
        <f t="shared" si="2"/>
        <v>0</v>
      </c>
      <c r="I22" s="38"/>
      <c r="J22" s="201">
        <f>IFERROR(VLOOKUP($C22,'Proposed Rates'!$B:$J,J$11,FALSE),0)</f>
        <v>-0.13320000000000001</v>
      </c>
      <c r="K22" s="219">
        <f t="shared" si="3"/>
        <v>2500</v>
      </c>
      <c r="L22" s="204">
        <f t="shared" si="4"/>
        <v>-333.00000000000006</v>
      </c>
      <c r="M22" s="38"/>
      <c r="N22" s="205">
        <f t="shared" si="5"/>
        <v>-333.00000000000006</v>
      </c>
      <c r="O22" s="206" t="str">
        <f t="shared" si="6"/>
        <v/>
      </c>
      <c r="P22" s="37"/>
      <c r="Q22" s="201">
        <f>IFERROR(VLOOKUP($C22,'Proposed Rates'!$B:$J,Q$11,FALSE),0)</f>
        <v>0</v>
      </c>
      <c r="R22" s="219">
        <f t="shared" si="7"/>
        <v>2500</v>
      </c>
      <c r="S22" s="204">
        <f t="shared" si="8"/>
        <v>0</v>
      </c>
      <c r="T22" s="38"/>
      <c r="U22" s="205">
        <f t="shared" si="9"/>
        <v>333.00000000000006</v>
      </c>
      <c r="V22" s="206">
        <f t="shared" si="10"/>
        <v>-1</v>
      </c>
      <c r="W22" s="37"/>
      <c r="X22" s="201">
        <f>IFERROR(VLOOKUP($C22,'Proposed Rates'!$B:$J,X$11,FALSE),0)</f>
        <v>0</v>
      </c>
      <c r="Y22" s="219">
        <f t="shared" si="11"/>
        <v>2500</v>
      </c>
      <c r="Z22" s="204">
        <f t="shared" si="12"/>
        <v>0</v>
      </c>
      <c r="AA22" s="38"/>
      <c r="AB22" s="205">
        <f t="shared" si="13"/>
        <v>0</v>
      </c>
      <c r="AC22" s="206" t="str">
        <f t="shared" si="14"/>
        <v/>
      </c>
      <c r="AD22" s="37"/>
      <c r="AE22" s="201">
        <f>IFERROR(VLOOKUP($C22,'Proposed Rates'!$B:$J,AE$11,FALSE),0)</f>
        <v>0</v>
      </c>
      <c r="AF22" s="219">
        <f t="shared" si="15"/>
        <v>2500</v>
      </c>
      <c r="AG22" s="204">
        <f t="shared" si="16"/>
        <v>0</v>
      </c>
      <c r="AH22" s="38"/>
      <c r="AI22" s="205">
        <f t="shared" si="17"/>
        <v>0</v>
      </c>
      <c r="AJ22" s="206" t="str">
        <f t="shared" si="18"/>
        <v/>
      </c>
      <c r="AK22" s="37"/>
      <c r="AL22" s="201">
        <f>IFERROR(VLOOKUP($C22,'Proposed Rates'!$B:$J,AL$11,FALSE),0)</f>
        <v>0</v>
      </c>
      <c r="AM22" s="219">
        <f t="shared" si="19"/>
        <v>2500</v>
      </c>
      <c r="AN22" s="204">
        <f t="shared" si="20"/>
        <v>0</v>
      </c>
      <c r="AO22" s="38"/>
      <c r="AP22" s="205">
        <f t="shared" si="21"/>
        <v>0</v>
      </c>
      <c r="AQ22" s="206" t="str">
        <f t="shared" si="22"/>
        <v/>
      </c>
      <c r="AR22" s="207"/>
    </row>
    <row r="23" spans="1:44" ht="12.75" customHeight="1" x14ac:dyDescent="0.2">
      <c r="A23" s="37"/>
      <c r="B23" s="208"/>
      <c r="C23" s="199" t="str">
        <f t="shared" si="0"/>
        <v>General Service 1,500 to 4,999 KW.</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row>
    <row r="24" spans="1:44" ht="12.75" customHeight="1" x14ac:dyDescent="0.2">
      <c r="A24" s="37"/>
      <c r="B24" s="208"/>
      <c r="C24" s="199" t="str">
        <f t="shared" si="0"/>
        <v>General Service 1,500 to 4,999 KW.</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row>
    <row r="25" spans="1:44" ht="12.75" customHeight="1" x14ac:dyDescent="0.2">
      <c r="A25" s="37"/>
      <c r="B25" s="208"/>
      <c r="C25" s="199" t="str">
        <f t="shared" si="0"/>
        <v>General Service 1,500 to 4,999 KW.</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row>
    <row r="26" spans="1:44" ht="12.75" customHeight="1" x14ac:dyDescent="0.2">
      <c r="A26" s="37"/>
      <c r="B26" s="288"/>
      <c r="C26" s="199" t="str">
        <f t="shared" si="0"/>
        <v>General Service 1,500 to 4,999 KW.</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row>
    <row r="27" spans="1:44" ht="12.75" customHeight="1" x14ac:dyDescent="0.2">
      <c r="A27" s="37"/>
      <c r="B27" s="208"/>
      <c r="C27" s="199" t="str">
        <f t="shared" si="0"/>
        <v>General Service 1,500 to 4,999 KW.</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row>
    <row r="28" spans="1:44" ht="12.75" customHeight="1" x14ac:dyDescent="0.2">
      <c r="A28" s="37"/>
      <c r="B28" s="208"/>
      <c r="C28" s="199" t="str">
        <f t="shared" si="0"/>
        <v>General Service 1,500 to 4,999 KW.</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row>
    <row r="29" spans="1:44" ht="12.75" customHeight="1" x14ac:dyDescent="0.2">
      <c r="A29" s="125"/>
      <c r="B29" s="209" t="s">
        <v>248</v>
      </c>
      <c r="C29" s="359"/>
      <c r="D29" s="210"/>
      <c r="E29" s="210"/>
      <c r="F29" s="211"/>
      <c r="G29" s="304"/>
      <c r="H29" s="213">
        <f>SUM(H15:H28)</f>
        <v>19831</v>
      </c>
      <c r="I29" s="214"/>
      <c r="J29" s="211"/>
      <c r="K29" s="304"/>
      <c r="L29" s="213">
        <f>SUM(L15:L28)</f>
        <v>22184.25</v>
      </c>
      <c r="M29" s="214"/>
      <c r="N29" s="215">
        <f t="shared" si="5"/>
        <v>2353.25</v>
      </c>
      <c r="O29" s="216">
        <f t="shared" si="6"/>
        <v>0.11866522111845092</v>
      </c>
      <c r="P29" s="125"/>
      <c r="Q29" s="211"/>
      <c r="R29" s="304"/>
      <c r="S29" s="213">
        <f>SUM(S15:S28)</f>
        <v>25500.5</v>
      </c>
      <c r="T29" s="214"/>
      <c r="U29" s="215">
        <f t="shared" si="9"/>
        <v>3316.25</v>
      </c>
      <c r="V29" s="216">
        <f t="shared" si="10"/>
        <v>0.14948668537363219</v>
      </c>
      <c r="W29" s="125"/>
      <c r="X29" s="211"/>
      <c r="Y29" s="304"/>
      <c r="Z29" s="213">
        <f>SUM(Z15:Z28)</f>
        <v>27525</v>
      </c>
      <c r="AA29" s="214"/>
      <c r="AB29" s="215">
        <f t="shared" si="13"/>
        <v>2024.5</v>
      </c>
      <c r="AC29" s="216">
        <f t="shared" si="14"/>
        <v>7.9390600184310114E-2</v>
      </c>
      <c r="AD29" s="125"/>
      <c r="AE29" s="211"/>
      <c r="AF29" s="304"/>
      <c r="AG29" s="213">
        <f>SUM(AG15:AG28)</f>
        <v>29194</v>
      </c>
      <c r="AH29" s="214"/>
      <c r="AI29" s="215">
        <f t="shared" si="17"/>
        <v>1669</v>
      </c>
      <c r="AJ29" s="216">
        <f t="shared" si="18"/>
        <v>6.0635785649409628E-2</v>
      </c>
      <c r="AK29" s="125"/>
      <c r="AL29" s="211"/>
      <c r="AM29" s="304"/>
      <c r="AN29" s="213">
        <f>SUM(AN15:AN28)</f>
        <v>30649.25</v>
      </c>
      <c r="AO29" s="214"/>
      <c r="AP29" s="215">
        <f t="shared" si="21"/>
        <v>1455.25</v>
      </c>
      <c r="AQ29" s="216">
        <f t="shared" si="22"/>
        <v>4.9847571418784681E-2</v>
      </c>
      <c r="AR29" s="217"/>
    </row>
    <row r="30" spans="1:44" ht="12.75" customHeight="1" x14ac:dyDescent="0.2">
      <c r="A30" s="37"/>
      <c r="B30" s="208" t="s">
        <v>172</v>
      </c>
      <c r="C30" s="199" t="str">
        <f t="shared" ref="C30:C38" si="23">D$6&amp;"."&amp;B30</f>
        <v>General Service 1,500 to 4,999 KW.DVA Disposition Rate Rider Group 1 -2025</v>
      </c>
      <c r="D30" s="200" t="s">
        <v>315</v>
      </c>
      <c r="E30" s="139"/>
      <c r="F30" s="218">
        <f>IFERROR(VLOOKUP($C30,'Proposed Rates'!$B:$J,F$11,FALSE),0)</f>
        <v>5.3600000000000002E-2</v>
      </c>
      <c r="G30" s="219">
        <f t="shared" ref="G30:G36" si="24">IF($D30="Monthly",1,IF($D30="per KW",$F$10,IF($D30="per kWh",$F$9,0)))</f>
        <v>2500</v>
      </c>
      <c r="H30" s="204">
        <f t="shared" ref="H30:H38" si="25">G30*F30</f>
        <v>134</v>
      </c>
      <c r="I30" s="38"/>
      <c r="J30" s="218">
        <f>IFERROR(VLOOKUP($C30,'Proposed Rates'!$B:$J,J$11,FALSE),0)</f>
        <v>0</v>
      </c>
      <c r="K30" s="219">
        <f t="shared" ref="K30:K36" si="26">IF($D30="Monthly",1,IF($D30="per KW",$F$10,IF($D30="per kWh",$F$9,0)))</f>
        <v>2500</v>
      </c>
      <c r="L30" s="204">
        <f t="shared" ref="L30:L38" si="27">K30*J30</f>
        <v>0</v>
      </c>
      <c r="M30" s="38"/>
      <c r="N30" s="205">
        <f t="shared" si="5"/>
        <v>-134</v>
      </c>
      <c r="O30" s="206">
        <f t="shared" si="6"/>
        <v>-1</v>
      </c>
      <c r="P30" s="37"/>
      <c r="Q30" s="218">
        <f>IFERROR(VLOOKUP($C30,'Proposed Rates'!$B:$J,Q$11,FALSE),0)</f>
        <v>0</v>
      </c>
      <c r="R30" s="219">
        <f t="shared" ref="R30:R36" si="28">IF($D30="Monthly",1,IF($D30="per KW",$F$10,IF($D30="per kWh",$F$9,0)))</f>
        <v>2500</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2500</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2500</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2500</v>
      </c>
      <c r="AN30" s="204">
        <f t="shared" ref="AN30:AN38" si="35">AM30*AL30</f>
        <v>0</v>
      </c>
      <c r="AO30" s="38"/>
      <c r="AP30" s="205">
        <f t="shared" si="21"/>
        <v>0</v>
      </c>
      <c r="AQ30" s="206" t="str">
        <f t="shared" si="22"/>
        <v/>
      </c>
      <c r="AR30" s="207"/>
    </row>
    <row r="31" spans="1:44" ht="12.75" customHeight="1" x14ac:dyDescent="0.2">
      <c r="A31" s="37"/>
      <c r="B31" s="288" t="s">
        <v>174</v>
      </c>
      <c r="C31" s="199" t="str">
        <f t="shared" si="23"/>
        <v>General Service 1,500 to 4,999 KW.DVA Disposition Rate Rider Group 1 - 2024</v>
      </c>
      <c r="D31" s="200" t="s">
        <v>315</v>
      </c>
      <c r="E31" s="139"/>
      <c r="F31" s="218">
        <f>IFERROR(VLOOKUP($C31,'Proposed Rates'!$B:$J,F$11,FALSE),0)</f>
        <v>0</v>
      </c>
      <c r="G31" s="219">
        <f t="shared" si="24"/>
        <v>2500</v>
      </c>
      <c r="H31" s="204">
        <f t="shared" si="25"/>
        <v>0</v>
      </c>
      <c r="I31" s="38"/>
      <c r="J31" s="218">
        <f>IFERROR(VLOOKUP($C31,'Proposed Rates'!$B:$J,J$11,FALSE),0)</f>
        <v>0</v>
      </c>
      <c r="K31" s="219">
        <f t="shared" si="26"/>
        <v>2500</v>
      </c>
      <c r="L31" s="204">
        <f t="shared" si="27"/>
        <v>0</v>
      </c>
      <c r="M31" s="38"/>
      <c r="N31" s="205">
        <f t="shared" si="5"/>
        <v>0</v>
      </c>
      <c r="O31" s="206" t="str">
        <f t="shared" si="6"/>
        <v/>
      </c>
      <c r="P31" s="37"/>
      <c r="Q31" s="218">
        <f>IFERROR(VLOOKUP($C31,'Proposed Rates'!$B:$J,Q$11,FALSE),0)</f>
        <v>0</v>
      </c>
      <c r="R31" s="219">
        <f t="shared" si="28"/>
        <v>2500</v>
      </c>
      <c r="S31" s="204">
        <f t="shared" si="29"/>
        <v>0</v>
      </c>
      <c r="T31" s="38"/>
      <c r="U31" s="205">
        <f t="shared" si="9"/>
        <v>0</v>
      </c>
      <c r="V31" s="206" t="str">
        <f t="shared" si="10"/>
        <v/>
      </c>
      <c r="W31" s="37"/>
      <c r="X31" s="218">
        <f>IFERROR(VLOOKUP($C31,'Proposed Rates'!$B:$J,X$11,FALSE),0)</f>
        <v>0</v>
      </c>
      <c r="Y31" s="219">
        <f t="shared" si="30"/>
        <v>2500</v>
      </c>
      <c r="Z31" s="204">
        <f t="shared" si="31"/>
        <v>0</v>
      </c>
      <c r="AA31" s="38"/>
      <c r="AB31" s="205">
        <f t="shared" si="13"/>
        <v>0</v>
      </c>
      <c r="AC31" s="206" t="str">
        <f t="shared" si="14"/>
        <v/>
      </c>
      <c r="AD31" s="37"/>
      <c r="AE31" s="218">
        <f>IFERROR(VLOOKUP($C31,'Proposed Rates'!$B:$J,AE$11,FALSE),0)</f>
        <v>0</v>
      </c>
      <c r="AF31" s="219">
        <f t="shared" si="32"/>
        <v>2500</v>
      </c>
      <c r="AG31" s="204">
        <f t="shared" si="33"/>
        <v>0</v>
      </c>
      <c r="AH31" s="38"/>
      <c r="AI31" s="205">
        <f t="shared" si="17"/>
        <v>0</v>
      </c>
      <c r="AJ31" s="206" t="str">
        <f t="shared" si="18"/>
        <v/>
      </c>
      <c r="AK31" s="37"/>
      <c r="AL31" s="218">
        <f>IFERROR(VLOOKUP($C31,'Proposed Rates'!$B:$J,AL$11,FALSE),0)</f>
        <v>0</v>
      </c>
      <c r="AM31" s="219">
        <f t="shared" si="34"/>
        <v>2500</v>
      </c>
      <c r="AN31" s="204">
        <f t="shared" si="35"/>
        <v>0</v>
      </c>
      <c r="AO31" s="38"/>
      <c r="AP31" s="205">
        <f t="shared" si="21"/>
        <v>0</v>
      </c>
      <c r="AQ31" s="206" t="str">
        <f t="shared" si="22"/>
        <v/>
      </c>
      <c r="AR31" s="207"/>
    </row>
    <row r="32" spans="1:44" ht="12.75" customHeight="1" x14ac:dyDescent="0.2">
      <c r="A32" s="37"/>
      <c r="B32" s="288" t="s">
        <v>182</v>
      </c>
      <c r="C32" s="199" t="str">
        <f t="shared" si="23"/>
        <v>General Service 1,500 to 4,999 KW.CBR Class B Rate Riders</v>
      </c>
      <c r="D32" s="200" t="s">
        <v>246</v>
      </c>
      <c r="E32" s="139"/>
      <c r="F32" s="218">
        <f>IFERROR(VLOOKUP($C32,'Proposed Rates'!$B:$J,F$11,FALSE),0)</f>
        <v>2.0000000000000001E-4</v>
      </c>
      <c r="G32" s="219">
        <f t="shared" si="24"/>
        <v>1277500</v>
      </c>
      <c r="H32" s="204">
        <f t="shared" si="25"/>
        <v>255.5</v>
      </c>
      <c r="I32" s="289"/>
      <c r="J32" s="218">
        <f>IFERROR(VLOOKUP($C32,'Proposed Rates'!$B:$J,J$11,FALSE),0)</f>
        <v>0</v>
      </c>
      <c r="K32" s="219">
        <f t="shared" si="26"/>
        <v>1277500</v>
      </c>
      <c r="L32" s="204">
        <f t="shared" si="27"/>
        <v>0</v>
      </c>
      <c r="M32" s="221"/>
      <c r="N32" s="205">
        <f t="shared" si="5"/>
        <v>-255.5</v>
      </c>
      <c r="O32" s="206">
        <f t="shared" si="6"/>
        <v>-1</v>
      </c>
      <c r="P32" s="37"/>
      <c r="Q32" s="218">
        <f>IFERROR(VLOOKUP($C32,'Proposed Rates'!$B:$J,Q$11,FALSE),0)</f>
        <v>0</v>
      </c>
      <c r="R32" s="219">
        <f t="shared" si="28"/>
        <v>1277500</v>
      </c>
      <c r="S32" s="204">
        <f t="shared" si="29"/>
        <v>0</v>
      </c>
      <c r="T32" s="221"/>
      <c r="U32" s="205"/>
      <c r="V32" s="206"/>
      <c r="W32" s="37"/>
      <c r="X32" s="218">
        <f>IFERROR(VLOOKUP($C32,'Proposed Rates'!$B:$J,X$11,FALSE),0)</f>
        <v>0</v>
      </c>
      <c r="Y32" s="219">
        <f t="shared" si="30"/>
        <v>1277500</v>
      </c>
      <c r="Z32" s="204">
        <f t="shared" si="31"/>
        <v>0</v>
      </c>
      <c r="AA32" s="38"/>
      <c r="AB32" s="205">
        <f t="shared" si="13"/>
        <v>0</v>
      </c>
      <c r="AC32" s="206" t="str">
        <f t="shared" si="14"/>
        <v/>
      </c>
      <c r="AD32" s="37"/>
      <c r="AE32" s="218">
        <f>IFERROR(VLOOKUP($C32,'Proposed Rates'!$B:$J,AE$11,FALSE),0)</f>
        <v>0</v>
      </c>
      <c r="AF32" s="219">
        <f t="shared" si="32"/>
        <v>1277500</v>
      </c>
      <c r="AG32" s="204">
        <f t="shared" si="33"/>
        <v>0</v>
      </c>
      <c r="AH32" s="38"/>
      <c r="AI32" s="205">
        <f t="shared" si="17"/>
        <v>0</v>
      </c>
      <c r="AJ32" s="206" t="str">
        <f t="shared" si="18"/>
        <v/>
      </c>
      <c r="AK32" s="37"/>
      <c r="AL32" s="218">
        <f>IFERROR(VLOOKUP($C32,'Proposed Rates'!$B:$J,AL$11,FALSE),0)</f>
        <v>0</v>
      </c>
      <c r="AM32" s="219">
        <f t="shared" si="34"/>
        <v>1277500</v>
      </c>
      <c r="AN32" s="204">
        <f t="shared" si="35"/>
        <v>0</v>
      </c>
      <c r="AO32" s="221"/>
      <c r="AP32" s="205">
        <f t="shared" si="21"/>
        <v>0</v>
      </c>
      <c r="AQ32" s="206" t="str">
        <f t="shared" si="22"/>
        <v/>
      </c>
      <c r="AR32" s="207"/>
    </row>
    <row r="33" spans="1:44" ht="12.75" customHeight="1" x14ac:dyDescent="0.2">
      <c r="A33" s="37"/>
      <c r="B33" s="288" t="s">
        <v>187</v>
      </c>
      <c r="C33" s="199" t="str">
        <f t="shared" si="23"/>
        <v>General Service 1,500 to 4,999 KW.GA Rate Riders</v>
      </c>
      <c r="D33" s="200" t="s">
        <v>246</v>
      </c>
      <c r="E33" s="139"/>
      <c r="F33" s="218">
        <f>IFERROR(VLOOKUP($C33,'Proposed Rates'!$B:$J,F$11,FALSE),0)</f>
        <v>3.8999999999999998E-3</v>
      </c>
      <c r="G33" s="219">
        <f t="shared" si="24"/>
        <v>1277500</v>
      </c>
      <c r="H33" s="204">
        <f t="shared" si="25"/>
        <v>4982.25</v>
      </c>
      <c r="I33" s="289"/>
      <c r="J33" s="218">
        <f>IFERROR(VLOOKUP($C33,'Proposed Rates'!$B:$J,J$11,FALSE),0)</f>
        <v>0</v>
      </c>
      <c r="K33" s="219">
        <f t="shared" si="26"/>
        <v>1277500</v>
      </c>
      <c r="L33" s="204">
        <f t="shared" si="27"/>
        <v>0</v>
      </c>
      <c r="M33" s="221"/>
      <c r="N33" s="205">
        <f t="shared" si="5"/>
        <v>-4982.25</v>
      </c>
      <c r="O33" s="206">
        <f t="shared" si="6"/>
        <v>-1</v>
      </c>
      <c r="P33" s="37"/>
      <c r="Q33" s="218">
        <f>IFERROR(VLOOKUP($C33,'Proposed Rates'!$B:$J,Q$11,FALSE),0)</f>
        <v>0</v>
      </c>
      <c r="R33" s="219">
        <f t="shared" si="28"/>
        <v>1277500</v>
      </c>
      <c r="S33" s="204">
        <f t="shared" si="29"/>
        <v>0</v>
      </c>
      <c r="T33" s="221"/>
      <c r="U33" s="205">
        <f t="shared" ref="U33:U34" si="36">S33-L33</f>
        <v>0</v>
      </c>
      <c r="V33" s="206" t="str">
        <f t="shared" ref="V33:V34" si="37">IF((L33)=0,"",(U33/L33))</f>
        <v/>
      </c>
      <c r="W33" s="37"/>
      <c r="X33" s="218">
        <f>IFERROR(VLOOKUP($C33,'Proposed Rates'!$B:$J,X$11,FALSE),0)</f>
        <v>0</v>
      </c>
      <c r="Y33" s="219">
        <f t="shared" si="30"/>
        <v>1277500</v>
      </c>
      <c r="Z33" s="204">
        <f t="shared" si="31"/>
        <v>0</v>
      </c>
      <c r="AA33" s="221"/>
      <c r="AB33" s="205">
        <f t="shared" si="13"/>
        <v>0</v>
      </c>
      <c r="AC33" s="206" t="str">
        <f t="shared" si="14"/>
        <v/>
      </c>
      <c r="AD33" s="37"/>
      <c r="AE33" s="218">
        <f>IFERROR(VLOOKUP($C33,'Proposed Rates'!$B:$J,AE$11,FALSE),0)</f>
        <v>0</v>
      </c>
      <c r="AF33" s="219">
        <f t="shared" si="32"/>
        <v>1277500</v>
      </c>
      <c r="AG33" s="204">
        <f t="shared" si="33"/>
        <v>0</v>
      </c>
      <c r="AH33" s="221"/>
      <c r="AI33" s="205">
        <f t="shared" si="17"/>
        <v>0</v>
      </c>
      <c r="AJ33" s="206" t="str">
        <f t="shared" si="18"/>
        <v/>
      </c>
      <c r="AK33" s="37"/>
      <c r="AL33" s="218">
        <f>IFERROR(VLOOKUP($C33,'Proposed Rates'!$B:$J,AL$11,FALSE),0)</f>
        <v>0</v>
      </c>
      <c r="AM33" s="219">
        <f t="shared" si="34"/>
        <v>1277500</v>
      </c>
      <c r="AN33" s="204">
        <f t="shared" si="35"/>
        <v>0</v>
      </c>
      <c r="AO33" s="221"/>
      <c r="AP33" s="205">
        <f t="shared" si="21"/>
        <v>0</v>
      </c>
      <c r="AQ33" s="206" t="str">
        <f t="shared" si="22"/>
        <v/>
      </c>
      <c r="AR33" s="207"/>
    </row>
    <row r="34" spans="1:44" ht="12.75" customHeight="1" x14ac:dyDescent="0.2">
      <c r="A34" s="37"/>
      <c r="B34" s="288" t="s">
        <v>190</v>
      </c>
      <c r="C34" s="199" t="str">
        <f t="shared" si="23"/>
        <v>General Service 1,500 to 4,999 KW.Total Deferral/Variance Account Rate RidersYr2</v>
      </c>
      <c r="D34" s="200" t="s">
        <v>315</v>
      </c>
      <c r="E34" s="139"/>
      <c r="F34" s="218">
        <f>IFERROR(VLOOKUP($C34,'Proposed Rates'!$B:$J,F$11,FALSE),0)</f>
        <v>0</v>
      </c>
      <c r="G34" s="219">
        <f t="shared" si="24"/>
        <v>2500</v>
      </c>
      <c r="H34" s="204">
        <f t="shared" si="25"/>
        <v>0</v>
      </c>
      <c r="I34" s="289"/>
      <c r="J34" s="218">
        <f>IFERROR(VLOOKUP($C34,'Proposed Rates'!$B:$J,J$11,FALSE),0)</f>
        <v>0</v>
      </c>
      <c r="K34" s="219">
        <f t="shared" si="26"/>
        <v>2500</v>
      </c>
      <c r="L34" s="204">
        <f t="shared" si="27"/>
        <v>0</v>
      </c>
      <c r="M34" s="221"/>
      <c r="N34" s="205">
        <f t="shared" si="5"/>
        <v>0</v>
      </c>
      <c r="O34" s="206" t="str">
        <f t="shared" si="6"/>
        <v/>
      </c>
      <c r="P34" s="37"/>
      <c r="Q34" s="218">
        <f>IFERROR(VLOOKUP($C34,'Proposed Rates'!$B:$J,Q$11,FALSE),0)</f>
        <v>0</v>
      </c>
      <c r="R34" s="219">
        <f t="shared" si="28"/>
        <v>2500</v>
      </c>
      <c r="S34" s="204">
        <f t="shared" si="29"/>
        <v>0</v>
      </c>
      <c r="T34" s="221"/>
      <c r="U34" s="205">
        <f t="shared" si="36"/>
        <v>0</v>
      </c>
      <c r="V34" s="206" t="str">
        <f t="shared" si="37"/>
        <v/>
      </c>
      <c r="W34" s="37"/>
      <c r="X34" s="218">
        <f>IFERROR(VLOOKUP($C34,'Proposed Rates'!$B:$J,X$11,FALSE),0)</f>
        <v>0</v>
      </c>
      <c r="Y34" s="219">
        <f t="shared" si="30"/>
        <v>2500</v>
      </c>
      <c r="Z34" s="204">
        <f t="shared" si="31"/>
        <v>0</v>
      </c>
      <c r="AA34" s="221"/>
      <c r="AB34" s="205">
        <f t="shared" si="13"/>
        <v>0</v>
      </c>
      <c r="AC34" s="206" t="str">
        <f t="shared" si="14"/>
        <v/>
      </c>
      <c r="AD34" s="37"/>
      <c r="AE34" s="218">
        <f>IFERROR(VLOOKUP($C34,'Proposed Rates'!$B:$J,AE$11,FALSE),0)</f>
        <v>0</v>
      </c>
      <c r="AF34" s="219">
        <f t="shared" si="32"/>
        <v>2500</v>
      </c>
      <c r="AG34" s="204">
        <f t="shared" si="33"/>
        <v>0</v>
      </c>
      <c r="AH34" s="221"/>
      <c r="AI34" s="205">
        <f t="shared" si="17"/>
        <v>0</v>
      </c>
      <c r="AJ34" s="206" t="str">
        <f t="shared" si="18"/>
        <v/>
      </c>
      <c r="AK34" s="37"/>
      <c r="AL34" s="218">
        <f>IFERROR(VLOOKUP($C34,'Proposed Rates'!$B:$J,AL$11,FALSE),0)</f>
        <v>0</v>
      </c>
      <c r="AM34" s="219">
        <f t="shared" si="34"/>
        <v>2500</v>
      </c>
      <c r="AN34" s="204">
        <f t="shared" si="35"/>
        <v>0</v>
      </c>
      <c r="AO34" s="221"/>
      <c r="AP34" s="205">
        <f t="shared" si="21"/>
        <v>0</v>
      </c>
      <c r="AQ34" s="206" t="str">
        <f t="shared" si="22"/>
        <v/>
      </c>
      <c r="AR34" s="207"/>
    </row>
    <row r="35" spans="1:44" ht="12.75" customHeight="1" x14ac:dyDescent="0.2">
      <c r="A35" s="37"/>
      <c r="B35" s="288" t="s">
        <v>192</v>
      </c>
      <c r="C35" s="199" t="str">
        <f t="shared" si="23"/>
        <v>General Service 1,500 to 4,999 KW.Total Deferral/Variance Account Rate Riders</v>
      </c>
      <c r="D35" s="200" t="s">
        <v>315</v>
      </c>
      <c r="E35" s="139"/>
      <c r="F35" s="218">
        <f>IFERROR(VLOOKUP($C35,'Proposed Rates'!$B:$J,F$11,FALSE),0)</f>
        <v>0</v>
      </c>
      <c r="G35" s="219">
        <f t="shared" si="24"/>
        <v>2500</v>
      </c>
      <c r="H35" s="204">
        <f t="shared" si="25"/>
        <v>0</v>
      </c>
      <c r="I35" s="38"/>
      <c r="J35" s="218">
        <f>IFERROR(VLOOKUP($C35,'Proposed Rates'!$B:$J,J$11,FALSE),0)</f>
        <v>0</v>
      </c>
      <c r="K35" s="219">
        <f t="shared" si="26"/>
        <v>2500</v>
      </c>
      <c r="L35" s="204">
        <f t="shared" si="27"/>
        <v>0</v>
      </c>
      <c r="M35" s="38"/>
      <c r="N35" s="205">
        <f t="shared" si="5"/>
        <v>0</v>
      </c>
      <c r="O35" s="206" t="str">
        <f t="shared" si="6"/>
        <v/>
      </c>
      <c r="P35" s="37"/>
      <c r="Q35" s="218">
        <f>IFERROR(VLOOKUP($C35,'Proposed Rates'!$B:$J,Q$11,FALSE),0)</f>
        <v>0</v>
      </c>
      <c r="R35" s="219">
        <f t="shared" si="28"/>
        <v>2500</v>
      </c>
      <c r="S35" s="204">
        <f t="shared" si="29"/>
        <v>0</v>
      </c>
      <c r="T35" s="38"/>
      <c r="U35" s="205"/>
      <c r="V35" s="206"/>
      <c r="W35" s="37"/>
      <c r="X35" s="218">
        <f>IFERROR(VLOOKUP($C35,'Proposed Rates'!$B:$J,X$11,FALSE),0)</f>
        <v>0</v>
      </c>
      <c r="Y35" s="219">
        <f t="shared" si="30"/>
        <v>2500</v>
      </c>
      <c r="Z35" s="204">
        <f t="shared" si="31"/>
        <v>0</v>
      </c>
      <c r="AA35" s="38"/>
      <c r="AB35" s="205">
        <f t="shared" si="13"/>
        <v>0</v>
      </c>
      <c r="AC35" s="206" t="str">
        <f t="shared" si="14"/>
        <v/>
      </c>
      <c r="AD35" s="37"/>
      <c r="AE35" s="218">
        <f>IFERROR(VLOOKUP($C35,'Proposed Rates'!$B:$J,AE$11,FALSE),0)</f>
        <v>0</v>
      </c>
      <c r="AF35" s="219">
        <f t="shared" si="32"/>
        <v>2500</v>
      </c>
      <c r="AG35" s="204">
        <f t="shared" si="33"/>
        <v>0</v>
      </c>
      <c r="AH35" s="38"/>
      <c r="AI35" s="205">
        <f t="shared" si="17"/>
        <v>0</v>
      </c>
      <c r="AJ35" s="206" t="str">
        <f t="shared" si="18"/>
        <v/>
      </c>
      <c r="AK35" s="37"/>
      <c r="AL35" s="218">
        <f>IFERROR(VLOOKUP($C35,'Proposed Rates'!$B:$J,AL$11,FALSE),0)</f>
        <v>0</v>
      </c>
      <c r="AM35" s="219">
        <f t="shared" si="34"/>
        <v>2500</v>
      </c>
      <c r="AN35" s="204">
        <f t="shared" si="35"/>
        <v>0</v>
      </c>
      <c r="AO35" s="38"/>
      <c r="AP35" s="205">
        <f t="shared" si="21"/>
        <v>0</v>
      </c>
      <c r="AQ35" s="206" t="str">
        <f t="shared" si="22"/>
        <v/>
      </c>
      <c r="AR35" s="207"/>
    </row>
    <row r="36" spans="1:44" ht="12.75" customHeight="1" x14ac:dyDescent="0.2">
      <c r="A36" s="37"/>
      <c r="B36" s="139" t="s">
        <v>207</v>
      </c>
      <c r="C36" s="199" t="str">
        <f t="shared" si="23"/>
        <v>General Service 1,500 to 4,999 KW.Low Voltage Service Charge</v>
      </c>
      <c r="D36" s="200" t="s">
        <v>315</v>
      </c>
      <c r="E36" s="139"/>
      <c r="F36" s="222">
        <f>IFERROR(VLOOKUP($C36,'Proposed Rates'!$B:$J,F$11,FALSE),0)</f>
        <v>2.2040000000000001E-2</v>
      </c>
      <c r="G36" s="219">
        <f t="shared" si="24"/>
        <v>2500</v>
      </c>
      <c r="H36" s="204">
        <f t="shared" si="25"/>
        <v>55.1</v>
      </c>
      <c r="I36" s="38"/>
      <c r="J36" s="222">
        <f>IFERROR(VLOOKUP($C36,'Proposed Rates'!$B:$J,J$11,FALSE),0)</f>
        <v>2.6249999999999999E-2</v>
      </c>
      <c r="K36" s="219">
        <f t="shared" si="26"/>
        <v>2500</v>
      </c>
      <c r="L36" s="204">
        <f t="shared" si="27"/>
        <v>65.625</v>
      </c>
      <c r="M36" s="38"/>
      <c r="N36" s="205">
        <f t="shared" si="5"/>
        <v>10.524999999999999</v>
      </c>
      <c r="O36" s="206">
        <f t="shared" si="6"/>
        <v>0.19101633393829398</v>
      </c>
      <c r="P36" s="37"/>
      <c r="Q36" s="222">
        <f>IFERROR(VLOOKUP($C36,'Proposed Rates'!$B:$J,Q$11,FALSE),0)</f>
        <v>2.6939999999999999E-2</v>
      </c>
      <c r="R36" s="219">
        <f t="shared" si="28"/>
        <v>2500</v>
      </c>
      <c r="S36" s="204">
        <f t="shared" si="29"/>
        <v>67.349999999999994</v>
      </c>
      <c r="T36" s="38"/>
      <c r="U36" s="205">
        <f t="shared" ref="U36:U37" si="38">S36-L36</f>
        <v>1.7249999999999943</v>
      </c>
      <c r="V36" s="206">
        <f t="shared" ref="V36:V37" si="39">IF((L36)=0,"",(U36/L36))</f>
        <v>2.6285714285714201E-2</v>
      </c>
      <c r="W36" s="37"/>
      <c r="X36" s="222">
        <f>IFERROR(VLOOKUP($C36,'Proposed Rates'!$B:$J,X$11,FALSE),0)</f>
        <v>2.7289999999999998E-2</v>
      </c>
      <c r="Y36" s="219">
        <f t="shared" si="30"/>
        <v>2500</v>
      </c>
      <c r="Z36" s="204">
        <f t="shared" si="31"/>
        <v>68.224999999999994</v>
      </c>
      <c r="AA36" s="38"/>
      <c r="AB36" s="205">
        <f t="shared" si="13"/>
        <v>0.875</v>
      </c>
      <c r="AC36" s="206">
        <f t="shared" si="14"/>
        <v>1.2991833704528583E-2</v>
      </c>
      <c r="AD36" s="37"/>
      <c r="AE36" s="222">
        <f>IFERROR(VLOOKUP($C36,'Proposed Rates'!$B:$J,AE$11,FALSE),0)</f>
        <v>2.7730000000000001E-2</v>
      </c>
      <c r="AF36" s="219">
        <f t="shared" si="32"/>
        <v>2500</v>
      </c>
      <c r="AG36" s="204">
        <f t="shared" si="33"/>
        <v>69.325000000000003</v>
      </c>
      <c r="AH36" s="38"/>
      <c r="AI36" s="205">
        <f t="shared" si="17"/>
        <v>1.1000000000000085</v>
      </c>
      <c r="AJ36" s="206">
        <f t="shared" si="18"/>
        <v>1.612312202271907E-2</v>
      </c>
      <c r="AK36" s="37"/>
      <c r="AL36" s="222">
        <f>IFERROR(VLOOKUP($C36,'Proposed Rates'!$B:$J,AL$11,FALSE),0)</f>
        <v>2.8219999999999999E-2</v>
      </c>
      <c r="AM36" s="219">
        <f t="shared" si="34"/>
        <v>2500</v>
      </c>
      <c r="AN36" s="204">
        <f t="shared" si="35"/>
        <v>70.55</v>
      </c>
      <c r="AO36" s="38"/>
      <c r="AP36" s="205">
        <f t="shared" si="21"/>
        <v>1.2249999999999943</v>
      </c>
      <c r="AQ36" s="206">
        <f t="shared" si="22"/>
        <v>1.7670393076090793E-2</v>
      </c>
      <c r="AR36" s="207"/>
    </row>
    <row r="37" spans="1:44" ht="12.75" customHeight="1" x14ac:dyDescent="0.2">
      <c r="A37" s="37"/>
      <c r="B37" s="139" t="s">
        <v>250</v>
      </c>
      <c r="C37" s="199" t="str">
        <f t="shared" si="23"/>
        <v>General Service 1,500 to 4,999 KW.Line Losses on Cost of Power</v>
      </c>
      <c r="D37" s="200" t="s">
        <v>246</v>
      </c>
      <c r="E37" s="139"/>
      <c r="F37" s="360"/>
      <c r="G37" s="311">
        <f>$F$9*(1+F65)-$F$9</f>
        <v>43179.5</v>
      </c>
      <c r="H37" s="204">
        <f t="shared" si="25"/>
        <v>0</v>
      </c>
      <c r="I37" s="38"/>
      <c r="J37" s="360"/>
      <c r="K37" s="311">
        <f>$F$9*(1+J65)-$F$9</f>
        <v>42412.999999999767</v>
      </c>
      <c r="L37" s="204">
        <f t="shared" si="27"/>
        <v>0</v>
      </c>
      <c r="M37" s="38"/>
      <c r="N37" s="205">
        <f t="shared" si="5"/>
        <v>0</v>
      </c>
      <c r="O37" s="206" t="str">
        <f t="shared" si="6"/>
        <v/>
      </c>
      <c r="P37" s="37"/>
      <c r="Q37" s="360"/>
      <c r="R37" s="311">
        <f>$F$9*(1+Q65)-$F$9</f>
        <v>42412.999999999767</v>
      </c>
      <c r="S37" s="204">
        <f t="shared" si="29"/>
        <v>0</v>
      </c>
      <c r="T37" s="38"/>
      <c r="U37" s="205">
        <f t="shared" si="38"/>
        <v>0</v>
      </c>
      <c r="V37" s="206" t="str">
        <f t="shared" si="39"/>
        <v/>
      </c>
      <c r="W37" s="37"/>
      <c r="X37" s="360"/>
      <c r="Y37" s="311">
        <f>$F$9*(1+X65)-$F$9</f>
        <v>42412.999999999767</v>
      </c>
      <c r="Z37" s="204">
        <f t="shared" si="31"/>
        <v>0</v>
      </c>
      <c r="AA37" s="38"/>
      <c r="AB37" s="205">
        <f t="shared" si="13"/>
        <v>0</v>
      </c>
      <c r="AC37" s="206" t="str">
        <f t="shared" si="14"/>
        <v/>
      </c>
      <c r="AD37" s="37"/>
      <c r="AE37" s="360"/>
      <c r="AF37" s="311">
        <f>$F$9*(1+AE65)-$F$9</f>
        <v>42412.999999999767</v>
      </c>
      <c r="AG37" s="204">
        <f t="shared" si="33"/>
        <v>0</v>
      </c>
      <c r="AH37" s="38"/>
      <c r="AI37" s="205">
        <f t="shared" si="17"/>
        <v>0</v>
      </c>
      <c r="AJ37" s="206" t="str">
        <f t="shared" si="18"/>
        <v/>
      </c>
      <c r="AK37" s="37"/>
      <c r="AL37" s="360"/>
      <c r="AM37" s="311">
        <f>$F$9*(1+AL65)-$F$9</f>
        <v>42412.999999999767</v>
      </c>
      <c r="AN37" s="204">
        <f t="shared" si="35"/>
        <v>0</v>
      </c>
      <c r="AO37" s="38"/>
      <c r="AP37" s="205">
        <f t="shared" si="21"/>
        <v>0</v>
      </c>
      <c r="AQ37" s="206" t="str">
        <f t="shared" si="22"/>
        <v/>
      </c>
      <c r="AR37" s="207"/>
    </row>
    <row r="38" spans="1:44" ht="12.75" customHeight="1" x14ac:dyDescent="0.2">
      <c r="A38" s="37"/>
      <c r="B38" s="139" t="s">
        <v>209</v>
      </c>
      <c r="C38" s="199" t="str">
        <f t="shared" si="23"/>
        <v>General Service 1,500 to 4,999 KW.Smart Meter Entity Charge</v>
      </c>
      <c r="D38" s="200" t="s">
        <v>244</v>
      </c>
      <c r="E38" s="139"/>
      <c r="F38" s="222">
        <f>IFERROR(VLOOKUP($C38,'Proposed Rates'!$B:$J,F$11,FALSE),0)</f>
        <v>0</v>
      </c>
      <c r="G38" s="219">
        <f>IF($D38="Monthly",1,IF($D38="per KW",$F$10,IF($D38="per kWh",$F$9,0)))</f>
        <v>1</v>
      </c>
      <c r="H38" s="204">
        <f t="shared" si="25"/>
        <v>0</v>
      </c>
      <c r="I38" s="38"/>
      <c r="J38" s="222">
        <f>IFERROR(VLOOKUP($C38,'Proposed Rates'!$B:$J,J$11,FALSE),0)</f>
        <v>0</v>
      </c>
      <c r="K38" s="219">
        <f>IF($D38="Monthly",1,IF($D38="per KW",$F$10,IF($D38="per kWh",$F$9,0)))</f>
        <v>1</v>
      </c>
      <c r="L38" s="204">
        <f t="shared" si="27"/>
        <v>0</v>
      </c>
      <c r="M38" s="38"/>
      <c r="N38" s="205">
        <f t="shared" si="5"/>
        <v>0</v>
      </c>
      <c r="O38" s="206" t="str">
        <f t="shared" si="6"/>
        <v/>
      </c>
      <c r="P38" s="37"/>
      <c r="Q38" s="222">
        <f>IFERROR(VLOOKUP($C38,'Proposed Rates'!$B:$J,Q$11,FALSE),0)</f>
        <v>0</v>
      </c>
      <c r="R38" s="219">
        <f>IF($D38="Monthly",1,IF($D38="per KW",$F$10,IF($D38="per kWh",$F$9,0)))</f>
        <v>1</v>
      </c>
      <c r="S38" s="204">
        <f t="shared" si="29"/>
        <v>0</v>
      </c>
      <c r="T38" s="38"/>
      <c r="U38" s="205"/>
      <c r="V38" s="206"/>
      <c r="W38" s="37"/>
      <c r="X38" s="222">
        <f>IFERROR(VLOOKUP($C38,'Proposed Rates'!$B:$J,X$11,FALSE),0)</f>
        <v>0</v>
      </c>
      <c r="Y38" s="219">
        <f>IF($D38="Monthly",1,IF($D38="per KW",$F$10,IF($D38="per kWh",$F$9,0)))</f>
        <v>1</v>
      </c>
      <c r="Z38" s="204">
        <f t="shared" si="31"/>
        <v>0</v>
      </c>
      <c r="AA38" s="38"/>
      <c r="AB38" s="205">
        <f t="shared" si="13"/>
        <v>0</v>
      </c>
      <c r="AC38" s="206" t="str">
        <f t="shared" si="14"/>
        <v/>
      </c>
      <c r="AD38" s="37"/>
      <c r="AE38" s="222">
        <f>IFERROR(VLOOKUP($C38,'Proposed Rates'!$B:$J,AE$11,FALSE),0)</f>
        <v>0</v>
      </c>
      <c r="AF38" s="219">
        <f>IF($D38="Monthly",1,IF($D38="per KW",$F$10,IF($D38="per kWh",$F$9,0)))</f>
        <v>1</v>
      </c>
      <c r="AG38" s="204">
        <f t="shared" si="33"/>
        <v>0</v>
      </c>
      <c r="AH38" s="38"/>
      <c r="AI38" s="205">
        <f t="shared" si="17"/>
        <v>0</v>
      </c>
      <c r="AJ38" s="206" t="str">
        <f t="shared" si="18"/>
        <v/>
      </c>
      <c r="AK38" s="37"/>
      <c r="AL38" s="222">
        <f>IFERROR(VLOOKUP($C38,'Proposed Rates'!$B:$J,AL$11,FALSE),0)</f>
        <v>0</v>
      </c>
      <c r="AM38" s="219">
        <f>IF($D38="Monthly",1,IF($D38="per KW",$F$10,IF($D38="per kWh",$F$9,0)))</f>
        <v>1</v>
      </c>
      <c r="AN38" s="204">
        <f t="shared" si="35"/>
        <v>0</v>
      </c>
      <c r="AO38" s="38"/>
      <c r="AP38" s="205">
        <f t="shared" si="21"/>
        <v>0</v>
      </c>
      <c r="AQ38" s="206" t="str">
        <f t="shared" si="22"/>
        <v/>
      </c>
      <c r="AR38" s="207"/>
    </row>
    <row r="39" spans="1:44" ht="12.75" customHeight="1" x14ac:dyDescent="0.2">
      <c r="A39" s="37"/>
      <c r="B39" s="290" t="s">
        <v>251</v>
      </c>
      <c r="C39" s="361"/>
      <c r="D39" s="226"/>
      <c r="E39" s="226"/>
      <c r="F39" s="227"/>
      <c r="G39" s="305"/>
      <c r="H39" s="213">
        <f>SUM(H30:H38)+H29</f>
        <v>25257.85</v>
      </c>
      <c r="I39" s="229"/>
      <c r="J39" s="227"/>
      <c r="K39" s="305"/>
      <c r="L39" s="213">
        <f>SUM(L30:L38)+L29</f>
        <v>22249.875</v>
      </c>
      <c r="M39" s="229"/>
      <c r="N39" s="215">
        <f t="shared" si="5"/>
        <v>-3007.9749999999985</v>
      </c>
      <c r="O39" s="216">
        <f t="shared" si="6"/>
        <v>-0.11909069853530679</v>
      </c>
      <c r="P39" s="37"/>
      <c r="Q39" s="227"/>
      <c r="R39" s="305"/>
      <c r="S39" s="213">
        <f>SUM(S30:S38)+S29</f>
        <v>25567.85</v>
      </c>
      <c r="T39" s="229"/>
      <c r="U39" s="215">
        <f t="shared" ref="U39:U46" si="40">S39-L39</f>
        <v>3317.9749999999985</v>
      </c>
      <c r="V39" s="216">
        <f t="shared" ref="V39:V46" si="41">IF((L39)=0,"",(U39/L39))</f>
        <v>0.14912330968151499</v>
      </c>
      <c r="W39" s="37"/>
      <c r="X39" s="227"/>
      <c r="Y39" s="305"/>
      <c r="Z39" s="213">
        <f>SUM(Z30:Z38)+Z29</f>
        <v>27593.224999999999</v>
      </c>
      <c r="AA39" s="229"/>
      <c r="AB39" s="215">
        <f t="shared" si="13"/>
        <v>2025.375</v>
      </c>
      <c r="AC39" s="216">
        <f t="shared" si="14"/>
        <v>7.921569471034913E-2</v>
      </c>
      <c r="AD39" s="37"/>
      <c r="AE39" s="227"/>
      <c r="AF39" s="305"/>
      <c r="AG39" s="213">
        <f>SUM(AG30:AG38)+AG29</f>
        <v>29263.325000000001</v>
      </c>
      <c r="AH39" s="229"/>
      <c r="AI39" s="215">
        <f t="shared" si="17"/>
        <v>1670.1000000000022</v>
      </c>
      <c r="AJ39" s="216">
        <f t="shared" si="18"/>
        <v>6.0525726876796831E-2</v>
      </c>
      <c r="AK39" s="37"/>
      <c r="AL39" s="227"/>
      <c r="AM39" s="305"/>
      <c r="AN39" s="213">
        <f>SUM(AN30:AN38)+AN29</f>
        <v>30719.8</v>
      </c>
      <c r="AO39" s="229"/>
      <c r="AP39" s="215">
        <f t="shared" si="21"/>
        <v>1456.4749999999985</v>
      </c>
      <c r="AQ39" s="216">
        <f t="shared" si="22"/>
        <v>4.9771343481986363E-2</v>
      </c>
      <c r="AR39" s="217"/>
    </row>
    <row r="40" spans="1:44" ht="12.75" customHeight="1" x14ac:dyDescent="0.2">
      <c r="A40" s="37"/>
      <c r="B40" s="38" t="s">
        <v>193</v>
      </c>
      <c r="C40" s="199" t="str">
        <f t="shared" ref="C40:C41" si="42">D$6&amp;"."&amp;B40</f>
        <v>General Service 1,500 to 4,999 KW.RTSR - Network</v>
      </c>
      <c r="D40" s="230" t="s">
        <v>315</v>
      </c>
      <c r="E40" s="38"/>
      <c r="F40" s="218">
        <f>IFERROR(VLOOKUP($C40,'Proposed Rates'!$B:$J,F$11,FALSE),0)</f>
        <v>5.0336999999999996</v>
      </c>
      <c r="G40" s="219">
        <f t="shared" ref="G40:G41" si="43">IF($D40="Monthly",1,IF($D40="per KW",$F$10,IF($D40="per kWh",$F$9,0)))</f>
        <v>2500</v>
      </c>
      <c r="H40" s="204">
        <f t="shared" ref="H40:H41" si="44">G40*F40</f>
        <v>12584.249999999998</v>
      </c>
      <c r="I40" s="38"/>
      <c r="J40" s="218">
        <f>IFERROR(VLOOKUP($C40,'Proposed Rates'!$B:$J,J$11,FALSE),0)</f>
        <v>5.3013000000000003</v>
      </c>
      <c r="K40" s="219">
        <f t="shared" ref="K40:K41" si="45">IF($D40="Monthly",1,IF($D40="per KW",$F$10,IF($D40="per kWh",$F$9,0)))</f>
        <v>2500</v>
      </c>
      <c r="L40" s="204">
        <f t="shared" ref="L40:L41" si="46">K40*J40</f>
        <v>13253.25</v>
      </c>
      <c r="M40" s="38"/>
      <c r="N40" s="205">
        <f t="shared" si="5"/>
        <v>669.00000000000182</v>
      </c>
      <c r="O40" s="206">
        <f t="shared" si="6"/>
        <v>5.3161690207998248E-2</v>
      </c>
      <c r="P40" s="37"/>
      <c r="Q40" s="218">
        <f>IFERROR(VLOOKUP($C40,'Proposed Rates'!$B:$J,Q$11,FALSE),0)</f>
        <v>5.3013000000000003</v>
      </c>
      <c r="R40" s="219">
        <f t="shared" ref="R40:R41" si="47">IF($D40="Monthly",1,IF($D40="per KW",$F$10,IF($D40="per kWh",$F$9,0)))</f>
        <v>2500</v>
      </c>
      <c r="S40" s="204">
        <f t="shared" ref="S40:S41" si="48">R40*Q40</f>
        <v>13253.25</v>
      </c>
      <c r="T40" s="38"/>
      <c r="U40" s="205">
        <f t="shared" si="40"/>
        <v>0</v>
      </c>
      <c r="V40" s="206">
        <f t="shared" si="41"/>
        <v>0</v>
      </c>
      <c r="W40" s="37"/>
      <c r="X40" s="218">
        <f>IFERROR(VLOOKUP($C40,'Proposed Rates'!$B:$J,X$11,FALSE),0)</f>
        <v>5.3013000000000003</v>
      </c>
      <c r="Y40" s="219">
        <f t="shared" ref="Y40:Y41" si="49">IF($D40="Monthly",1,IF($D40="per KW",$F$10,IF($D40="per kWh",$F$9,0)))</f>
        <v>2500</v>
      </c>
      <c r="Z40" s="204">
        <f t="shared" ref="Z40:Z41" si="50">Y40*X40</f>
        <v>13253.25</v>
      </c>
      <c r="AA40" s="38"/>
      <c r="AB40" s="205">
        <f t="shared" si="13"/>
        <v>0</v>
      </c>
      <c r="AC40" s="206">
        <f t="shared" si="14"/>
        <v>0</v>
      </c>
      <c r="AD40" s="37"/>
      <c r="AE40" s="218">
        <f>IFERROR(VLOOKUP($C40,'Proposed Rates'!$B:$J,AE$11,FALSE),0)</f>
        <v>5.3013000000000003</v>
      </c>
      <c r="AF40" s="219">
        <f t="shared" ref="AF40:AF41" si="51">IF($D40="Monthly",1,IF($D40="per KW",$F$10,IF($D40="per kWh",$F$9,0)))</f>
        <v>2500</v>
      </c>
      <c r="AG40" s="204">
        <f t="shared" ref="AG40:AG41" si="52">AF40*AE40</f>
        <v>13253.25</v>
      </c>
      <c r="AH40" s="38"/>
      <c r="AI40" s="205">
        <f t="shared" si="17"/>
        <v>0</v>
      </c>
      <c r="AJ40" s="206">
        <f t="shared" si="18"/>
        <v>0</v>
      </c>
      <c r="AK40" s="37"/>
      <c r="AL40" s="218">
        <f>IFERROR(VLOOKUP($C40,'Proposed Rates'!$B:$J,AL$11,FALSE),0)</f>
        <v>5.3013000000000003</v>
      </c>
      <c r="AM40" s="219">
        <f t="shared" ref="AM40:AM41" si="53">IF($D40="Monthly",1,IF($D40="per KW",$F$10,IF($D40="per kWh",$F$9,0)))</f>
        <v>2500</v>
      </c>
      <c r="AN40" s="204">
        <f t="shared" ref="AN40:AN41" si="54">AM40*AL40</f>
        <v>13253.25</v>
      </c>
      <c r="AO40" s="38"/>
      <c r="AP40" s="205">
        <f t="shared" si="21"/>
        <v>0</v>
      </c>
      <c r="AQ40" s="206">
        <f t="shared" si="22"/>
        <v>0</v>
      </c>
      <c r="AR40" s="207"/>
    </row>
    <row r="41" spans="1:44" ht="12.75" customHeight="1" x14ac:dyDescent="0.2">
      <c r="A41" s="37"/>
      <c r="B41" s="291" t="s">
        <v>194</v>
      </c>
      <c r="C41" s="199" t="str">
        <f t="shared" si="42"/>
        <v>General Service 1,500 to 4,999 KW.RTSR - Line and Transformation Connection</v>
      </c>
      <c r="D41" s="230" t="s">
        <v>315</v>
      </c>
      <c r="E41" s="38"/>
      <c r="F41" s="218">
        <f>IFERROR(VLOOKUP($C41,'Proposed Rates'!$B:$J,F$11,FALSE),0)</f>
        <v>3.0125999999999999</v>
      </c>
      <c r="G41" s="219">
        <f t="shared" si="43"/>
        <v>2500</v>
      </c>
      <c r="H41" s="204">
        <f t="shared" si="44"/>
        <v>7531.5</v>
      </c>
      <c r="I41" s="38"/>
      <c r="J41" s="218">
        <f>IFERROR(VLOOKUP($C41,'Proposed Rates'!$B:$J,J$11,FALSE),0)</f>
        <v>3.1154999999999999</v>
      </c>
      <c r="K41" s="219">
        <f t="shared" si="45"/>
        <v>2500</v>
      </c>
      <c r="L41" s="204">
        <f t="shared" si="46"/>
        <v>7788.75</v>
      </c>
      <c r="M41" s="38"/>
      <c r="N41" s="205">
        <f t="shared" si="5"/>
        <v>257.25</v>
      </c>
      <c r="O41" s="206">
        <f t="shared" si="6"/>
        <v>3.415654252141008E-2</v>
      </c>
      <c r="P41" s="37"/>
      <c r="Q41" s="218">
        <f>IFERROR(VLOOKUP($C41,'Proposed Rates'!$B:$J,Q$11,FALSE),0)</f>
        <v>3.1154999999999999</v>
      </c>
      <c r="R41" s="219">
        <f t="shared" si="47"/>
        <v>2500</v>
      </c>
      <c r="S41" s="204">
        <f t="shared" si="48"/>
        <v>7788.75</v>
      </c>
      <c r="T41" s="38"/>
      <c r="U41" s="205">
        <f t="shared" si="40"/>
        <v>0</v>
      </c>
      <c r="V41" s="206">
        <f t="shared" si="41"/>
        <v>0</v>
      </c>
      <c r="W41" s="37"/>
      <c r="X41" s="218">
        <f>IFERROR(VLOOKUP($C41,'Proposed Rates'!$B:$J,X$11,FALSE),0)</f>
        <v>3.1154999999999999</v>
      </c>
      <c r="Y41" s="219">
        <f t="shared" si="49"/>
        <v>2500</v>
      </c>
      <c r="Z41" s="204">
        <f t="shared" si="50"/>
        <v>7788.75</v>
      </c>
      <c r="AA41" s="38"/>
      <c r="AB41" s="205">
        <f t="shared" si="13"/>
        <v>0</v>
      </c>
      <c r="AC41" s="206">
        <f t="shared" si="14"/>
        <v>0</v>
      </c>
      <c r="AD41" s="37"/>
      <c r="AE41" s="218">
        <f>IFERROR(VLOOKUP($C41,'Proposed Rates'!$B:$J,AE$11,FALSE),0)</f>
        <v>3.1154999999999999</v>
      </c>
      <c r="AF41" s="219">
        <f t="shared" si="51"/>
        <v>2500</v>
      </c>
      <c r="AG41" s="204">
        <f t="shared" si="52"/>
        <v>7788.75</v>
      </c>
      <c r="AH41" s="38"/>
      <c r="AI41" s="205">
        <f t="shared" si="17"/>
        <v>0</v>
      </c>
      <c r="AJ41" s="206">
        <f t="shared" si="18"/>
        <v>0</v>
      </c>
      <c r="AK41" s="37"/>
      <c r="AL41" s="218">
        <f>IFERROR(VLOOKUP($C41,'Proposed Rates'!$B:$J,AL$11,FALSE),0)</f>
        <v>3.1154999999999999</v>
      </c>
      <c r="AM41" s="219">
        <f t="shared" si="53"/>
        <v>2500</v>
      </c>
      <c r="AN41" s="204">
        <f t="shared" si="54"/>
        <v>7788.75</v>
      </c>
      <c r="AO41" s="38"/>
      <c r="AP41" s="205">
        <f t="shared" si="21"/>
        <v>0</v>
      </c>
      <c r="AQ41" s="206">
        <f t="shared" si="22"/>
        <v>0</v>
      </c>
      <c r="AR41" s="207"/>
    </row>
    <row r="42" spans="1:44" ht="12.75" customHeight="1" x14ac:dyDescent="0.2">
      <c r="A42" s="37"/>
      <c r="B42" s="290" t="s">
        <v>252</v>
      </c>
      <c r="C42" s="362"/>
      <c r="D42" s="231"/>
      <c r="E42" s="231"/>
      <c r="F42" s="232"/>
      <c r="G42" s="305"/>
      <c r="H42" s="213">
        <f>SUM(H39:H41)</f>
        <v>45373.599999999999</v>
      </c>
      <c r="I42" s="214"/>
      <c r="J42" s="232"/>
      <c r="K42" s="305"/>
      <c r="L42" s="213">
        <f>SUM(L39:L41)</f>
        <v>43291.875</v>
      </c>
      <c r="M42" s="214"/>
      <c r="N42" s="215">
        <f t="shared" si="5"/>
        <v>-2081.7249999999985</v>
      </c>
      <c r="O42" s="216">
        <f t="shared" si="6"/>
        <v>-4.5879652485145514E-2</v>
      </c>
      <c r="P42" s="37"/>
      <c r="Q42" s="232"/>
      <c r="R42" s="305"/>
      <c r="S42" s="213">
        <f>SUM(S39:S41)</f>
        <v>46609.85</v>
      </c>
      <c r="T42" s="214"/>
      <c r="U42" s="215">
        <f t="shared" si="40"/>
        <v>3317.9749999999985</v>
      </c>
      <c r="V42" s="216">
        <f t="shared" si="41"/>
        <v>7.6641979586238723E-2</v>
      </c>
      <c r="W42" s="37"/>
      <c r="X42" s="232"/>
      <c r="Y42" s="305"/>
      <c r="Z42" s="213">
        <f>SUM(Z39:Z41)</f>
        <v>48635.224999999999</v>
      </c>
      <c r="AA42" s="214"/>
      <c r="AB42" s="215">
        <f t="shared" si="13"/>
        <v>2025.375</v>
      </c>
      <c r="AC42" s="216">
        <f t="shared" si="14"/>
        <v>4.345379785603258E-2</v>
      </c>
      <c r="AD42" s="37"/>
      <c r="AE42" s="232"/>
      <c r="AF42" s="305"/>
      <c r="AG42" s="213">
        <f>SUM(AG39:AG41)</f>
        <v>50305.324999999997</v>
      </c>
      <c r="AH42" s="214"/>
      <c r="AI42" s="215">
        <f t="shared" si="17"/>
        <v>1670.0999999999985</v>
      </c>
      <c r="AJ42" s="216">
        <f t="shared" si="18"/>
        <v>3.4339308597832095E-2</v>
      </c>
      <c r="AK42" s="37"/>
      <c r="AL42" s="232"/>
      <c r="AM42" s="305"/>
      <c r="AN42" s="213">
        <f>SUM(AN39:AN41)</f>
        <v>51761.8</v>
      </c>
      <c r="AO42" s="214"/>
      <c r="AP42" s="215">
        <f t="shared" si="21"/>
        <v>1456.4750000000058</v>
      </c>
      <c r="AQ42" s="216">
        <f t="shared" si="22"/>
        <v>2.8952700335401985E-2</v>
      </c>
      <c r="AR42" s="217"/>
    </row>
    <row r="43" spans="1:44" ht="12.75" customHeight="1" x14ac:dyDescent="0.2">
      <c r="A43" s="37"/>
      <c r="B43" s="292" t="s">
        <v>195</v>
      </c>
      <c r="C43" s="199" t="str">
        <f t="shared" ref="C43:C45" si="55">D$6&amp;"."&amp;B43</f>
        <v>General Service 1,500 to 4,999 KW.Wholesale Market Service Charge (WMSC)</v>
      </c>
      <c r="D43" s="200" t="s">
        <v>246</v>
      </c>
      <c r="E43" s="139"/>
      <c r="F43" s="218">
        <f>IFERROR(VLOOKUP($C43,'Proposed Rates'!$B:$J,F$11,FALSE),0)</f>
        <v>4.4999999999999997E-3</v>
      </c>
      <c r="G43" s="312">
        <f t="shared" ref="G43:G44" si="56">$F$9+G$37</f>
        <v>1320679.5</v>
      </c>
      <c r="H43" s="204">
        <f t="shared" ref="H43:H46" si="57">G43*F43</f>
        <v>5943.0577499999999</v>
      </c>
      <c r="I43" s="38"/>
      <c r="J43" s="218">
        <f>IFERROR(VLOOKUP($C43,'Proposed Rates'!$B:$J,J$11,FALSE),0)</f>
        <v>4.4999999999999997E-3</v>
      </c>
      <c r="K43" s="312">
        <f t="shared" ref="K43:K44" si="58">$F$9+K$37</f>
        <v>1319912.9999999998</v>
      </c>
      <c r="L43" s="204">
        <f t="shared" ref="L43:L46" si="59">K43*J43</f>
        <v>5939.6084999999985</v>
      </c>
      <c r="M43" s="38"/>
      <c r="N43" s="205">
        <f t="shared" si="5"/>
        <v>-3.4492500000014843</v>
      </c>
      <c r="O43" s="206">
        <f t="shared" si="6"/>
        <v>-5.8038305281510761E-4</v>
      </c>
      <c r="P43" s="37"/>
      <c r="Q43" s="218">
        <f>IFERROR(VLOOKUP($C43,'Proposed Rates'!$B:$J,Q$11,FALSE),0)</f>
        <v>4.4999999999999997E-3</v>
      </c>
      <c r="R43" s="312">
        <f t="shared" ref="R43:R44" si="60">$F$9+R$37</f>
        <v>1319912.9999999998</v>
      </c>
      <c r="S43" s="204">
        <f t="shared" ref="S43:S46" si="61">R43*Q43</f>
        <v>5939.6084999999985</v>
      </c>
      <c r="T43" s="38"/>
      <c r="U43" s="205">
        <f t="shared" si="40"/>
        <v>0</v>
      </c>
      <c r="V43" s="206">
        <f t="shared" si="41"/>
        <v>0</v>
      </c>
      <c r="W43" s="37"/>
      <c r="X43" s="218">
        <f>IFERROR(VLOOKUP($C43,'Proposed Rates'!$B:$J,X$11,FALSE),0)</f>
        <v>4.4999999999999997E-3</v>
      </c>
      <c r="Y43" s="312">
        <f t="shared" ref="Y43:Y44" si="62">$F$9+Y$37</f>
        <v>1319912.9999999998</v>
      </c>
      <c r="Z43" s="204">
        <f t="shared" ref="Z43:Z46" si="63">Y43*X43</f>
        <v>5939.6084999999985</v>
      </c>
      <c r="AA43" s="38"/>
      <c r="AB43" s="205">
        <f t="shared" si="13"/>
        <v>0</v>
      </c>
      <c r="AC43" s="206">
        <f t="shared" si="14"/>
        <v>0</v>
      </c>
      <c r="AD43" s="37"/>
      <c r="AE43" s="218">
        <f>IFERROR(VLOOKUP($C43,'Proposed Rates'!$B:$J,AE$11,FALSE),0)</f>
        <v>4.4999999999999997E-3</v>
      </c>
      <c r="AF43" s="312">
        <f t="shared" ref="AF43:AF44" si="64">$F$9+AF$37</f>
        <v>1319912.9999999998</v>
      </c>
      <c r="AG43" s="204">
        <f t="shared" ref="AG43:AG46" si="65">AF43*AE43</f>
        <v>5939.6084999999985</v>
      </c>
      <c r="AH43" s="38"/>
      <c r="AI43" s="205">
        <f t="shared" si="17"/>
        <v>0</v>
      </c>
      <c r="AJ43" s="206">
        <f t="shared" si="18"/>
        <v>0</v>
      </c>
      <c r="AK43" s="37"/>
      <c r="AL43" s="218">
        <f>IFERROR(VLOOKUP($C43,'Proposed Rates'!$B:$J,AL$11,FALSE),0)</f>
        <v>4.4999999999999997E-3</v>
      </c>
      <c r="AM43" s="312">
        <f t="shared" ref="AM43:AM44" si="66">$F$9+AM$37</f>
        <v>1319912.9999999998</v>
      </c>
      <c r="AN43" s="204">
        <f t="shared" ref="AN43:AN46" si="67">AM43*AL43</f>
        <v>5939.6084999999985</v>
      </c>
      <c r="AO43" s="38"/>
      <c r="AP43" s="205">
        <f t="shared" si="21"/>
        <v>0</v>
      </c>
      <c r="AQ43" s="206">
        <f t="shared" si="22"/>
        <v>0</v>
      </c>
      <c r="AR43" s="207"/>
    </row>
    <row r="44" spans="1:44" ht="12.75" customHeight="1" x14ac:dyDescent="0.2">
      <c r="A44" s="37"/>
      <c r="B44" s="292" t="s">
        <v>196</v>
      </c>
      <c r="C44" s="199" t="str">
        <f t="shared" si="55"/>
        <v>General Service 1,500 to 4,999 KW.Rural and Remote Rate Protection (RRRP)</v>
      </c>
      <c r="D44" s="200" t="s">
        <v>246</v>
      </c>
      <c r="E44" s="139"/>
      <c r="F44" s="218">
        <f>IFERROR(VLOOKUP($C44,'Proposed Rates'!$B:$J,F$11,FALSE),0)</f>
        <v>1.5E-3</v>
      </c>
      <c r="G44" s="312">
        <f t="shared" si="56"/>
        <v>1320679.5</v>
      </c>
      <c r="H44" s="204">
        <f t="shared" si="57"/>
        <v>1981.0192500000001</v>
      </c>
      <c r="I44" s="38"/>
      <c r="J44" s="218">
        <f>IFERROR(VLOOKUP($C44,'Proposed Rates'!$B:$J,J$11,FALSE),0)</f>
        <v>1.5E-3</v>
      </c>
      <c r="K44" s="312">
        <f t="shared" si="58"/>
        <v>1319912.9999999998</v>
      </c>
      <c r="L44" s="204">
        <f t="shared" si="59"/>
        <v>1979.8694999999998</v>
      </c>
      <c r="M44" s="38"/>
      <c r="N44" s="205">
        <f t="shared" si="5"/>
        <v>-1.1497500000002674</v>
      </c>
      <c r="O44" s="206">
        <f t="shared" si="6"/>
        <v>-5.8038305281499279E-4</v>
      </c>
      <c r="P44" s="37"/>
      <c r="Q44" s="218">
        <f>IFERROR(VLOOKUP($C44,'Proposed Rates'!$B:$J,Q$11,FALSE),0)</f>
        <v>1.5E-3</v>
      </c>
      <c r="R44" s="312">
        <f t="shared" si="60"/>
        <v>1319912.9999999998</v>
      </c>
      <c r="S44" s="204">
        <f t="shared" si="61"/>
        <v>1979.8694999999998</v>
      </c>
      <c r="T44" s="38"/>
      <c r="U44" s="205">
        <f t="shared" si="40"/>
        <v>0</v>
      </c>
      <c r="V44" s="206">
        <f t="shared" si="41"/>
        <v>0</v>
      </c>
      <c r="W44" s="37"/>
      <c r="X44" s="218">
        <f>IFERROR(VLOOKUP($C44,'Proposed Rates'!$B:$J,X$11,FALSE),0)</f>
        <v>1.5E-3</v>
      </c>
      <c r="Y44" s="312">
        <f t="shared" si="62"/>
        <v>1319912.9999999998</v>
      </c>
      <c r="Z44" s="204">
        <f t="shared" si="63"/>
        <v>1979.8694999999998</v>
      </c>
      <c r="AA44" s="38"/>
      <c r="AB44" s="205">
        <f t="shared" si="13"/>
        <v>0</v>
      </c>
      <c r="AC44" s="206">
        <f t="shared" si="14"/>
        <v>0</v>
      </c>
      <c r="AD44" s="37"/>
      <c r="AE44" s="218">
        <f>IFERROR(VLOOKUP($C44,'Proposed Rates'!$B:$J,AE$11,FALSE),0)</f>
        <v>1.5E-3</v>
      </c>
      <c r="AF44" s="312">
        <f t="shared" si="64"/>
        <v>1319912.9999999998</v>
      </c>
      <c r="AG44" s="204">
        <f t="shared" si="65"/>
        <v>1979.8694999999998</v>
      </c>
      <c r="AH44" s="38"/>
      <c r="AI44" s="205">
        <f t="shared" si="17"/>
        <v>0</v>
      </c>
      <c r="AJ44" s="206">
        <f t="shared" si="18"/>
        <v>0</v>
      </c>
      <c r="AK44" s="37"/>
      <c r="AL44" s="218">
        <f>IFERROR(VLOOKUP($C44,'Proposed Rates'!$B:$J,AL$11,FALSE),0)</f>
        <v>1.5E-3</v>
      </c>
      <c r="AM44" s="312">
        <f t="shared" si="66"/>
        <v>1319912.9999999998</v>
      </c>
      <c r="AN44" s="204">
        <f t="shared" si="67"/>
        <v>1979.8694999999998</v>
      </c>
      <c r="AO44" s="38"/>
      <c r="AP44" s="205">
        <f t="shared" si="21"/>
        <v>0</v>
      </c>
      <c r="AQ44" s="206">
        <f t="shared" si="22"/>
        <v>0</v>
      </c>
      <c r="AR44" s="207"/>
    </row>
    <row r="45" spans="1:44" ht="12.75" customHeight="1" x14ac:dyDescent="0.2">
      <c r="A45" s="37"/>
      <c r="B45" s="139" t="s">
        <v>198</v>
      </c>
      <c r="C45" s="199" t="str">
        <f t="shared" si="55"/>
        <v>General Service 1,500 to 4,999 KW.Standard Supply Service Charge</v>
      </c>
      <c r="D45" s="200" t="s">
        <v>244</v>
      </c>
      <c r="E45" s="139"/>
      <c r="F45" s="218">
        <f>IFERROR(VLOOKUP($C45,'Proposed Rates'!$B:$J,F$11,FALSE),0)</f>
        <v>0.25</v>
      </c>
      <c r="G45" s="219">
        <f>IF($D45="Monthly",1,IF($D45="per KW",$F$10,IF($D45="per kWh",$F$9,0)))</f>
        <v>1</v>
      </c>
      <c r="H45" s="204">
        <f t="shared" si="57"/>
        <v>0.25</v>
      </c>
      <c r="I45" s="38"/>
      <c r="J45" s="218">
        <f>IFERROR(VLOOKUP($C45,'Proposed Rates'!$B:$J,J$11,FALSE),0)</f>
        <v>1.51</v>
      </c>
      <c r="K45" s="219">
        <f>IF($D45="Monthly",1,IF($D45="per KW",$F$10,IF($D45="per kWh",$F$9,0)))</f>
        <v>1</v>
      </c>
      <c r="L45" s="204">
        <f t="shared" si="59"/>
        <v>1.51</v>
      </c>
      <c r="M45" s="38"/>
      <c r="N45" s="205">
        <f t="shared" si="5"/>
        <v>1.26</v>
      </c>
      <c r="O45" s="206">
        <f t="shared" si="6"/>
        <v>5.04</v>
      </c>
      <c r="P45" s="37"/>
      <c r="Q45" s="218">
        <f>IFERROR(VLOOKUP($C45,'Proposed Rates'!$B:$J,Q$11,FALSE),0)</f>
        <v>1.54</v>
      </c>
      <c r="R45" s="219">
        <f>IF($D45="Monthly",1,IF($D45="per KW",$F$10,IF($D45="per kWh",$F$9,0)))</f>
        <v>1</v>
      </c>
      <c r="S45" s="204">
        <f t="shared" si="61"/>
        <v>1.54</v>
      </c>
      <c r="T45" s="38"/>
      <c r="U45" s="205">
        <f t="shared" si="40"/>
        <v>3.0000000000000027E-2</v>
      </c>
      <c r="V45" s="206">
        <f t="shared" si="41"/>
        <v>1.986754966887419E-2</v>
      </c>
      <c r="W45" s="37"/>
      <c r="X45" s="218">
        <f>IFERROR(VLOOKUP($C45,'Proposed Rates'!$B:$J,X$11,FALSE),0)</f>
        <v>1.57</v>
      </c>
      <c r="Y45" s="219">
        <f>IF($D45="Monthly",1,IF($D45="per KW",$F$10,IF($D45="per kWh",$F$9,0)))</f>
        <v>1</v>
      </c>
      <c r="Z45" s="204">
        <f t="shared" si="63"/>
        <v>1.57</v>
      </c>
      <c r="AA45" s="38"/>
      <c r="AB45" s="205">
        <f t="shared" si="13"/>
        <v>3.0000000000000027E-2</v>
      </c>
      <c r="AC45" s="206">
        <f t="shared" si="14"/>
        <v>1.9480519480519497E-2</v>
      </c>
      <c r="AD45" s="37"/>
      <c r="AE45" s="218">
        <f>IFERROR(VLOOKUP($C45,'Proposed Rates'!$B:$J,AE$11,FALSE),0)</f>
        <v>1.6</v>
      </c>
      <c r="AF45" s="219">
        <f>IF($D45="Monthly",1,IF($D45="per KW",$F$10,IF($D45="per kWh",$F$9,0)))</f>
        <v>1</v>
      </c>
      <c r="AG45" s="204">
        <f t="shared" si="65"/>
        <v>1.6</v>
      </c>
      <c r="AH45" s="38"/>
      <c r="AI45" s="205">
        <f t="shared" si="17"/>
        <v>3.0000000000000027E-2</v>
      </c>
      <c r="AJ45" s="206">
        <f t="shared" si="18"/>
        <v>1.9108280254777087E-2</v>
      </c>
      <c r="AK45" s="37"/>
      <c r="AL45" s="218">
        <f>IFERROR(VLOOKUP($C45,'Proposed Rates'!$B:$J,AL$11,FALSE),0)</f>
        <v>1.63</v>
      </c>
      <c r="AM45" s="219">
        <f>IF($D45="Monthly",1,IF($D45="per KW",$F$10,IF($D45="per kWh",$F$9,0)))</f>
        <v>1</v>
      </c>
      <c r="AN45" s="204">
        <f t="shared" si="67"/>
        <v>1.63</v>
      </c>
      <c r="AO45" s="38"/>
      <c r="AP45" s="205">
        <f t="shared" si="21"/>
        <v>2.9999999999999805E-2</v>
      </c>
      <c r="AQ45" s="206">
        <f t="shared" si="22"/>
        <v>1.8749999999999878E-2</v>
      </c>
      <c r="AR45" s="207"/>
    </row>
    <row r="46" spans="1:44" ht="12.75" customHeight="1" x14ac:dyDescent="0.2">
      <c r="A46" s="37"/>
      <c r="B46" s="139" t="s">
        <v>205</v>
      </c>
      <c r="C46" s="199" t="str">
        <f>B46</f>
        <v>Average IESO Wholesale Market Price</v>
      </c>
      <c r="D46" s="200" t="s">
        <v>246</v>
      </c>
      <c r="E46" s="139"/>
      <c r="F46" s="218">
        <f>IFERROR(VLOOKUP($C46,'Proposed Rates'!$B:$J,F$11,FALSE),0)</f>
        <v>0.10453</v>
      </c>
      <c r="G46" s="312">
        <f>$F$9+G$37</f>
        <v>1320679.5</v>
      </c>
      <c r="H46" s="204">
        <f t="shared" si="57"/>
        <v>138050.62813500001</v>
      </c>
      <c r="I46" s="38"/>
      <c r="J46" s="218">
        <f>IFERROR(VLOOKUP($C46,'Proposed Rates'!$B:$J,J$11,FALSE),0)</f>
        <v>0.10453</v>
      </c>
      <c r="K46" s="312">
        <f>$F$9+K$37</f>
        <v>1319912.9999999998</v>
      </c>
      <c r="L46" s="204">
        <f t="shared" si="59"/>
        <v>137970.50588999997</v>
      </c>
      <c r="M46" s="38"/>
      <c r="N46" s="205">
        <f t="shared" si="5"/>
        <v>-80.122245000035036</v>
      </c>
      <c r="O46" s="206">
        <f t="shared" si="6"/>
        <v>-5.8038305281511162E-4</v>
      </c>
      <c r="P46" s="37"/>
      <c r="Q46" s="218">
        <f>IFERROR(VLOOKUP($C46,'Proposed Rates'!$B:$J,Q$11,FALSE),0)</f>
        <v>0.10453</v>
      </c>
      <c r="R46" s="312">
        <f>$F$9+R$37</f>
        <v>1319912.9999999998</v>
      </c>
      <c r="S46" s="204">
        <f t="shared" si="61"/>
        <v>137970.50588999997</v>
      </c>
      <c r="T46" s="38"/>
      <c r="U46" s="205">
        <f t="shared" si="40"/>
        <v>0</v>
      </c>
      <c r="V46" s="206">
        <f t="shared" si="41"/>
        <v>0</v>
      </c>
      <c r="W46" s="37"/>
      <c r="X46" s="218">
        <f>IFERROR(VLOOKUP($C46,'Proposed Rates'!$B:$J,X$11,FALSE),0)</f>
        <v>0.10453</v>
      </c>
      <c r="Y46" s="312">
        <f>$F$9+Y$37</f>
        <v>1319912.9999999998</v>
      </c>
      <c r="Z46" s="204">
        <f t="shared" si="63"/>
        <v>137970.50588999997</v>
      </c>
      <c r="AA46" s="38"/>
      <c r="AB46" s="205">
        <f t="shared" si="13"/>
        <v>0</v>
      </c>
      <c r="AC46" s="206">
        <f t="shared" si="14"/>
        <v>0</v>
      </c>
      <c r="AD46" s="37"/>
      <c r="AE46" s="218">
        <f>IFERROR(VLOOKUP($C46,'Proposed Rates'!$B:$J,AE$11,FALSE),0)</f>
        <v>0.10453</v>
      </c>
      <c r="AF46" s="312">
        <f>$F$9+AF$37</f>
        <v>1319912.9999999998</v>
      </c>
      <c r="AG46" s="204">
        <f t="shared" si="65"/>
        <v>137970.50588999997</v>
      </c>
      <c r="AH46" s="38"/>
      <c r="AI46" s="205">
        <f t="shared" si="17"/>
        <v>0</v>
      </c>
      <c r="AJ46" s="206">
        <f t="shared" si="18"/>
        <v>0</v>
      </c>
      <c r="AK46" s="37"/>
      <c r="AL46" s="218">
        <f>IFERROR(VLOOKUP($C46,'Proposed Rates'!$B:$J,AL$11,FALSE),0)</f>
        <v>0.10453</v>
      </c>
      <c r="AM46" s="312">
        <f>$F$9+AM$37</f>
        <v>1319912.9999999998</v>
      </c>
      <c r="AN46" s="204">
        <f t="shared" si="67"/>
        <v>137970.50588999997</v>
      </c>
      <c r="AO46" s="38"/>
      <c r="AP46" s="205">
        <f t="shared" si="21"/>
        <v>0</v>
      </c>
      <c r="AQ46" s="206">
        <f t="shared" si="22"/>
        <v>0</v>
      </c>
      <c r="AR46" s="207"/>
    </row>
    <row r="47" spans="1:44" ht="7.5" customHeight="1" x14ac:dyDescent="0.2">
      <c r="A47" s="37"/>
      <c r="B47" s="139"/>
      <c r="C47" s="199" t="str">
        <f t="shared" ref="C47:C50" si="68">D$6&amp;"."&amp;B47</f>
        <v>General Service 1,500 to 4,999 KW.</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row>
    <row r="48" spans="1:44" ht="7.5" customHeight="1" x14ac:dyDescent="0.2">
      <c r="A48" s="37"/>
      <c r="B48" s="37"/>
      <c r="C48" s="199" t="str">
        <f t="shared" si="68"/>
        <v>General Service 1,500 to 4,999 KW.</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row>
    <row r="49" spans="1:44" ht="7.5" customHeight="1" x14ac:dyDescent="0.2">
      <c r="A49" s="37"/>
      <c r="B49" s="139"/>
      <c r="C49" s="199" t="str">
        <f t="shared" si="68"/>
        <v>General Service 1,500 to 4,999 KW.</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row>
    <row r="50" spans="1:44" ht="7.5" customHeight="1" x14ac:dyDescent="0.2">
      <c r="A50" s="37"/>
      <c r="B50" s="139"/>
      <c r="C50" s="199" t="str">
        <f t="shared" si="68"/>
        <v>General Service 1,500 to 4,999 KW.</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row>
    <row r="51" spans="1:44" ht="8.25" customHeight="1" x14ac:dyDescent="0.2">
      <c r="A51" s="37"/>
      <c r="B51" s="238"/>
      <c r="C51" s="363"/>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row>
    <row r="52" spans="1:44" ht="12.75" customHeight="1" x14ac:dyDescent="0.2">
      <c r="A52" s="37"/>
      <c r="B52" s="248" t="s">
        <v>253</v>
      </c>
      <c r="C52" s="364"/>
      <c r="D52" s="139"/>
      <c r="E52" s="139"/>
      <c r="F52" s="249"/>
      <c r="G52" s="293"/>
      <c r="H52" s="251">
        <f>SUM(H43:H48,H42)</f>
        <v>191348.555135</v>
      </c>
      <c r="I52" s="286"/>
      <c r="J52" s="250"/>
      <c r="K52" s="250"/>
      <c r="L52" s="251">
        <f>SUM(L43:L48,L42)</f>
        <v>189183.36888999998</v>
      </c>
      <c r="M52" s="253"/>
      <c r="N52" s="252">
        <f t="shared" ref="N52:N56" si="69">L52-H52</f>
        <v>-2165.186245000019</v>
      </c>
      <c r="O52" s="254">
        <f t="shared" ref="O52:O56" si="70">IF((H52)=0,"",(N52/H52))</f>
        <v>-1.1315404202934479E-2</v>
      </c>
      <c r="P52" s="37"/>
      <c r="Q52" s="250"/>
      <c r="R52" s="250"/>
      <c r="S52" s="251">
        <f>SUM(S43:S48,S42)</f>
        <v>192501.37388999999</v>
      </c>
      <c r="T52" s="253"/>
      <c r="U52" s="252">
        <f t="shared" ref="U52:U56" si="71">S52-L52</f>
        <v>3318.0050000000047</v>
      </c>
      <c r="V52" s="254">
        <f t="shared" ref="V52:V56" si="72">IF((L52)=0,"",(U52/L52))</f>
        <v>1.7538565992707568E-2</v>
      </c>
      <c r="W52" s="37"/>
      <c r="X52" s="250"/>
      <c r="Y52" s="250"/>
      <c r="Z52" s="251">
        <f>SUM(Z43:Z48,Z42)</f>
        <v>194526.77888999999</v>
      </c>
      <c r="AA52" s="253"/>
      <c r="AB52" s="252">
        <f t="shared" ref="AB52:AB56" si="73">Z52-S52</f>
        <v>2025.4049999999988</v>
      </c>
      <c r="AC52" s="254">
        <f t="shared" ref="AC52:AC56" si="74">IF((S52)=0,"",(AB52/S52))</f>
        <v>1.0521509322615873E-2</v>
      </c>
      <c r="AD52" s="37"/>
      <c r="AE52" s="250"/>
      <c r="AF52" s="250"/>
      <c r="AG52" s="251">
        <f>SUM(AG43:AG48,AG42)</f>
        <v>196196.90888999996</v>
      </c>
      <c r="AH52" s="253"/>
      <c r="AI52" s="252">
        <f t="shared" ref="AI52:AI56" si="75">AG52-Z52</f>
        <v>1670.1299999999756</v>
      </c>
      <c r="AJ52" s="254">
        <f t="shared" ref="AJ52:AJ56" si="76">IF((Z52)=0,"",(AI52/Z52))</f>
        <v>8.5856045606162636E-3</v>
      </c>
      <c r="AK52" s="37"/>
      <c r="AL52" s="250"/>
      <c r="AM52" s="250"/>
      <c r="AN52" s="251">
        <f>SUM(AN43:AN48,AN42)</f>
        <v>197653.41388999997</v>
      </c>
      <c r="AO52" s="253"/>
      <c r="AP52" s="252">
        <f t="shared" ref="AP52:AP56" si="77">AN52-AG52</f>
        <v>1456.5050000000047</v>
      </c>
      <c r="AQ52" s="254">
        <f t="shared" ref="AQ52:AQ56" si="78">IF((AG52)=0,"",(AP52/AG52))</f>
        <v>7.4236898442503535E-3</v>
      </c>
      <c r="AR52" s="255"/>
    </row>
    <row r="53" spans="1:44" ht="12.75" customHeight="1" x14ac:dyDescent="0.2">
      <c r="A53" s="37"/>
      <c r="B53" s="256" t="s">
        <v>254</v>
      </c>
      <c r="C53" s="364"/>
      <c r="D53" s="139"/>
      <c r="E53" s="139"/>
      <c r="F53" s="249">
        <v>0.13</v>
      </c>
      <c r="G53" s="38"/>
      <c r="H53" s="294">
        <f>H52*F53</f>
        <v>24875.312167550001</v>
      </c>
      <c r="I53" s="221"/>
      <c r="J53" s="257">
        <v>0.13</v>
      </c>
      <c r="K53" s="221"/>
      <c r="L53" s="204">
        <f>L52*J53</f>
        <v>24593.837955699997</v>
      </c>
      <c r="M53" s="38"/>
      <c r="N53" s="205">
        <f t="shared" si="69"/>
        <v>-281.47421185000348</v>
      </c>
      <c r="O53" s="206">
        <f t="shared" si="70"/>
        <v>-1.1315404202934519E-2</v>
      </c>
      <c r="P53" s="37"/>
      <c r="Q53" s="257">
        <v>0.13</v>
      </c>
      <c r="R53" s="221"/>
      <c r="S53" s="204">
        <f>S52*Q53</f>
        <v>25025.178605699999</v>
      </c>
      <c r="T53" s="38"/>
      <c r="U53" s="205">
        <f t="shared" si="71"/>
        <v>431.34065000000192</v>
      </c>
      <c r="V53" s="206">
        <f t="shared" si="72"/>
        <v>1.7538565992707623E-2</v>
      </c>
      <c r="W53" s="37"/>
      <c r="X53" s="257">
        <v>0.13</v>
      </c>
      <c r="Y53" s="221"/>
      <c r="Z53" s="204">
        <f>Z52*X53</f>
        <v>25288.4812557</v>
      </c>
      <c r="AA53" s="38"/>
      <c r="AB53" s="205">
        <f t="shared" si="73"/>
        <v>263.30265000000145</v>
      </c>
      <c r="AC53" s="206">
        <f t="shared" si="74"/>
        <v>1.0521509322615938E-2</v>
      </c>
      <c r="AD53" s="37"/>
      <c r="AE53" s="257">
        <v>0.13</v>
      </c>
      <c r="AF53" s="221"/>
      <c r="AG53" s="204">
        <f>AG52*AE53</f>
        <v>25505.598155699998</v>
      </c>
      <c r="AH53" s="38"/>
      <c r="AI53" s="205">
        <f t="shared" si="75"/>
        <v>217.11689999999726</v>
      </c>
      <c r="AJ53" s="206">
        <f t="shared" si="76"/>
        <v>8.585604560616281E-3</v>
      </c>
      <c r="AK53" s="37"/>
      <c r="AL53" s="257">
        <v>0.13</v>
      </c>
      <c r="AM53" s="221"/>
      <c r="AN53" s="204">
        <f>AN52*AL53</f>
        <v>25694.943805699997</v>
      </c>
      <c r="AO53" s="38"/>
      <c r="AP53" s="205">
        <f t="shared" si="77"/>
        <v>189.3456499999993</v>
      </c>
      <c r="AQ53" s="206">
        <f t="shared" si="78"/>
        <v>7.4236898442503014E-3</v>
      </c>
      <c r="AR53" s="207"/>
    </row>
    <row r="54" spans="1:44" ht="12.75" customHeight="1" x14ac:dyDescent="0.2">
      <c r="A54" s="37"/>
      <c r="B54" s="295" t="s">
        <v>336</v>
      </c>
      <c r="C54" s="364"/>
      <c r="D54" s="139"/>
      <c r="E54" s="139"/>
      <c r="F54" s="259"/>
      <c r="G54" s="38"/>
      <c r="H54" s="294">
        <f>H52+H53</f>
        <v>216223.86730255</v>
      </c>
      <c r="I54" s="221"/>
      <c r="J54" s="221"/>
      <c r="K54" s="221"/>
      <c r="L54" s="204">
        <f>L52+L53</f>
        <v>213777.20684569998</v>
      </c>
      <c r="M54" s="38"/>
      <c r="N54" s="205">
        <f t="shared" si="69"/>
        <v>-2446.6604568500188</v>
      </c>
      <c r="O54" s="206">
        <f t="shared" si="70"/>
        <v>-1.1315404202934467E-2</v>
      </c>
      <c r="P54" s="37"/>
      <c r="Q54" s="221"/>
      <c r="R54" s="221"/>
      <c r="S54" s="204">
        <f>S52+S53</f>
        <v>217526.55249569999</v>
      </c>
      <c r="T54" s="38"/>
      <c r="U54" s="205">
        <f t="shared" si="71"/>
        <v>3749.3456500000029</v>
      </c>
      <c r="V54" s="206">
        <f t="shared" si="72"/>
        <v>1.7538565992707558E-2</v>
      </c>
      <c r="W54" s="37"/>
      <c r="X54" s="221"/>
      <c r="Y54" s="221"/>
      <c r="Z54" s="204">
        <f>Z52+Z53</f>
        <v>219815.26014569998</v>
      </c>
      <c r="AA54" s="38"/>
      <c r="AB54" s="205">
        <f t="shared" si="73"/>
        <v>2288.7076499999966</v>
      </c>
      <c r="AC54" s="206">
        <f t="shared" si="74"/>
        <v>1.0521509322615865E-2</v>
      </c>
      <c r="AD54" s="37"/>
      <c r="AE54" s="221"/>
      <c r="AF54" s="221"/>
      <c r="AG54" s="204">
        <f>AG52+AG53</f>
        <v>221702.50704569995</v>
      </c>
      <c r="AH54" s="38"/>
      <c r="AI54" s="205">
        <f t="shared" si="75"/>
        <v>1887.2468999999692</v>
      </c>
      <c r="AJ54" s="206">
        <f t="shared" si="76"/>
        <v>8.5856045606162498E-3</v>
      </c>
      <c r="AK54" s="37"/>
      <c r="AL54" s="221"/>
      <c r="AM54" s="221"/>
      <c r="AN54" s="204">
        <f>AN52+AN53</f>
        <v>223348.35769569996</v>
      </c>
      <c r="AO54" s="38"/>
      <c r="AP54" s="205">
        <f t="shared" si="77"/>
        <v>1645.8506500000076</v>
      </c>
      <c r="AQ54" s="206">
        <f t="shared" si="78"/>
        <v>7.4236898442503647E-3</v>
      </c>
      <c r="AR54" s="207"/>
    </row>
    <row r="55" spans="1:44" ht="15.75" customHeight="1" x14ac:dyDescent="0.2">
      <c r="A55" s="37"/>
      <c r="B55" s="462" t="s">
        <v>211</v>
      </c>
      <c r="C55" s="441"/>
      <c r="D55" s="441"/>
      <c r="E55" s="139"/>
      <c r="F55" s="259"/>
      <c r="G55" s="38"/>
      <c r="H55" s="296">
        <f>F55*H52</f>
        <v>0</v>
      </c>
      <c r="I55" s="221"/>
      <c r="J55" s="221"/>
      <c r="K55" s="221"/>
      <c r="L55" s="316">
        <f>J55*L52</f>
        <v>0</v>
      </c>
      <c r="M55" s="38"/>
      <c r="N55" s="261">
        <f t="shared" si="69"/>
        <v>0</v>
      </c>
      <c r="O55" s="263" t="str">
        <f t="shared" si="70"/>
        <v/>
      </c>
      <c r="P55" s="37"/>
      <c r="Q55" s="221"/>
      <c r="R55" s="221"/>
      <c r="S55" s="316">
        <f>Q55*S52</f>
        <v>0</v>
      </c>
      <c r="T55" s="38"/>
      <c r="U55" s="261">
        <f t="shared" si="71"/>
        <v>0</v>
      </c>
      <c r="V55" s="263" t="str">
        <f t="shared" si="72"/>
        <v/>
      </c>
      <c r="W55" s="37"/>
      <c r="X55" s="221"/>
      <c r="Y55" s="221"/>
      <c r="Z55" s="316">
        <f>X55*Z52</f>
        <v>0</v>
      </c>
      <c r="AA55" s="38"/>
      <c r="AB55" s="261">
        <f t="shared" si="73"/>
        <v>0</v>
      </c>
      <c r="AC55" s="263" t="str">
        <f t="shared" si="74"/>
        <v/>
      </c>
      <c r="AD55" s="37"/>
      <c r="AE55" s="221"/>
      <c r="AF55" s="221"/>
      <c r="AG55" s="316">
        <f>AE55*AG52</f>
        <v>0</v>
      </c>
      <c r="AH55" s="38"/>
      <c r="AI55" s="261">
        <f t="shared" si="75"/>
        <v>0</v>
      </c>
      <c r="AJ55" s="263" t="str">
        <f t="shared" si="76"/>
        <v/>
      </c>
      <c r="AK55" s="37"/>
      <c r="AL55" s="221"/>
      <c r="AM55" s="221"/>
      <c r="AN55" s="316">
        <f>AL55*AN52</f>
        <v>0</v>
      </c>
      <c r="AO55" s="38"/>
      <c r="AP55" s="261">
        <f t="shared" si="77"/>
        <v>0</v>
      </c>
      <c r="AQ55" s="263" t="str">
        <f t="shared" si="78"/>
        <v/>
      </c>
      <c r="AR55" s="264"/>
    </row>
    <row r="56" spans="1:44" ht="13.5" customHeight="1" x14ac:dyDescent="0.2">
      <c r="A56" s="37"/>
      <c r="B56" s="464" t="s">
        <v>256</v>
      </c>
      <c r="C56" s="439"/>
      <c r="D56" s="440"/>
      <c r="E56" s="265"/>
      <c r="F56" s="266"/>
      <c r="G56" s="297"/>
      <c r="H56" s="298">
        <f>H54-H55</f>
        <v>216223.86730255</v>
      </c>
      <c r="I56" s="267"/>
      <c r="J56" s="267"/>
      <c r="K56" s="267"/>
      <c r="L56" s="268">
        <f>L54-L55</f>
        <v>213777.20684569998</v>
      </c>
      <c r="M56" s="269"/>
      <c r="N56" s="270">
        <f t="shared" si="69"/>
        <v>-2446.6604568500188</v>
      </c>
      <c r="O56" s="271">
        <f t="shared" si="70"/>
        <v>-1.1315404202934467E-2</v>
      </c>
      <c r="P56" s="37"/>
      <c r="Q56" s="267"/>
      <c r="R56" s="267"/>
      <c r="S56" s="268">
        <f>S54-S55</f>
        <v>217526.55249569999</v>
      </c>
      <c r="T56" s="269"/>
      <c r="U56" s="270">
        <f t="shared" si="71"/>
        <v>3749.3456500000029</v>
      </c>
      <c r="V56" s="271">
        <f t="shared" si="72"/>
        <v>1.7538565992707558E-2</v>
      </c>
      <c r="W56" s="37"/>
      <c r="X56" s="267"/>
      <c r="Y56" s="267"/>
      <c r="Z56" s="268">
        <f>Z54-Z55</f>
        <v>219815.26014569998</v>
      </c>
      <c r="AA56" s="269"/>
      <c r="AB56" s="270">
        <f t="shared" si="73"/>
        <v>2288.7076499999966</v>
      </c>
      <c r="AC56" s="271">
        <f t="shared" si="74"/>
        <v>1.0521509322615865E-2</v>
      </c>
      <c r="AD56" s="37"/>
      <c r="AE56" s="267"/>
      <c r="AF56" s="267"/>
      <c r="AG56" s="268">
        <f>AG54-AG55</f>
        <v>221702.50704569995</v>
      </c>
      <c r="AH56" s="269"/>
      <c r="AI56" s="270">
        <f t="shared" si="75"/>
        <v>1887.2468999999692</v>
      </c>
      <c r="AJ56" s="271">
        <f t="shared" si="76"/>
        <v>8.5856045606162498E-3</v>
      </c>
      <c r="AK56" s="37"/>
      <c r="AL56" s="267"/>
      <c r="AM56" s="267"/>
      <c r="AN56" s="268">
        <f>AN54-AN55</f>
        <v>223348.35769569996</v>
      </c>
      <c r="AO56" s="269"/>
      <c r="AP56" s="270">
        <f t="shared" si="77"/>
        <v>1645.8506500000076</v>
      </c>
      <c r="AQ56" s="271">
        <f t="shared" si="78"/>
        <v>7.4236898442503647E-3</v>
      </c>
      <c r="AR56" s="272"/>
    </row>
    <row r="57" spans="1:44" ht="8.25" customHeight="1" x14ac:dyDescent="0.2">
      <c r="A57" s="37"/>
      <c r="B57" s="238"/>
      <c r="C57" s="363"/>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row>
    <row r="58" spans="1:44" ht="12.75" customHeight="1" x14ac:dyDescent="0.2">
      <c r="A58" s="317"/>
      <c r="B58" s="318" t="s">
        <v>257</v>
      </c>
      <c r="C58" s="365"/>
      <c r="D58" s="319"/>
      <c r="E58" s="319"/>
      <c r="F58" s="320"/>
      <c r="G58" s="321"/>
      <c r="H58" s="322">
        <f>SUM(H49:H50,H42,H43:H45)</f>
        <v>53297.926999999996</v>
      </c>
      <c r="I58" s="323"/>
      <c r="J58" s="324"/>
      <c r="K58" s="324"/>
      <c r="L58" s="322">
        <f>SUM(L49:L50,L42,L43:L45)</f>
        <v>51212.863000000005</v>
      </c>
      <c r="M58" s="325"/>
      <c r="N58" s="326">
        <f t="shared" ref="N58:N62" si="79">L58-H58</f>
        <v>-2085.0639999999912</v>
      </c>
      <c r="O58" s="327">
        <f t="shared" ref="O58:O62" si="80">IF((H58)=0,"",(N58/H58))</f>
        <v>-3.91209211570272E-2</v>
      </c>
      <c r="P58" s="317"/>
      <c r="Q58" s="324"/>
      <c r="R58" s="324"/>
      <c r="S58" s="322">
        <f>SUM(S49:S50,S42,S43:S45)</f>
        <v>54530.867999999995</v>
      </c>
      <c r="T58" s="325"/>
      <c r="U58" s="326">
        <f t="shared" ref="U58:U62" si="81">S58-L58</f>
        <v>3318.0049999999901</v>
      </c>
      <c r="V58" s="327">
        <f t="shared" ref="V58:V62" si="82">IF((L58)=0,"",(U58/L58))</f>
        <v>6.4788508308937731E-2</v>
      </c>
      <c r="W58" s="317"/>
      <c r="X58" s="324"/>
      <c r="Y58" s="324"/>
      <c r="Z58" s="322">
        <f>SUM(Z49:Z50,Z42,Z43:Z45)</f>
        <v>56556.272999999994</v>
      </c>
      <c r="AA58" s="325"/>
      <c r="AB58" s="326">
        <f t="shared" ref="AB58:AB62" si="83">Z58-S58</f>
        <v>2025.4049999999988</v>
      </c>
      <c r="AC58" s="327">
        <f t="shared" ref="AC58:AC62" si="84">IF((S58)=0,"",(AB58/S58))</f>
        <v>3.7142357609271856E-2</v>
      </c>
      <c r="AD58" s="317"/>
      <c r="AE58" s="324"/>
      <c r="AF58" s="324"/>
      <c r="AG58" s="322">
        <f>SUM(AG49:AG50,AG42,AG43:AG45)</f>
        <v>58226.402999999998</v>
      </c>
      <c r="AH58" s="325"/>
      <c r="AI58" s="326">
        <f t="shared" ref="AI58:AI62" si="85">AG58-Z58</f>
        <v>1670.1300000000047</v>
      </c>
      <c r="AJ58" s="327">
        <f t="shared" ref="AJ58:AJ62" si="86">IF((Z58)=0,"",(AI58/Z58))</f>
        <v>2.9530411241914842E-2</v>
      </c>
      <c r="AK58" s="317"/>
      <c r="AL58" s="324"/>
      <c r="AM58" s="324"/>
      <c r="AN58" s="322">
        <f>SUM(AN49:AN50,AN42,AN43:AN45)</f>
        <v>59682.908000000003</v>
      </c>
      <c r="AO58" s="325"/>
      <c r="AP58" s="326">
        <f t="shared" ref="AP58:AP62" si="87">AN58-AG58</f>
        <v>1456.5050000000047</v>
      </c>
      <c r="AQ58" s="327">
        <f t="shared" ref="AQ58:AQ62" si="88">IF((AG58)=0,"",(AP58/AG58))</f>
        <v>2.5014511028613681E-2</v>
      </c>
      <c r="AR58" s="328"/>
    </row>
    <row r="59" spans="1:44" ht="12.75" customHeight="1" x14ac:dyDescent="0.2">
      <c r="A59" s="317"/>
      <c r="B59" s="329" t="s">
        <v>254</v>
      </c>
      <c r="C59" s="365"/>
      <c r="D59" s="319"/>
      <c r="E59" s="319"/>
      <c r="F59" s="320">
        <v>0.13</v>
      </c>
      <c r="G59" s="321"/>
      <c r="H59" s="330">
        <f>H58*F59</f>
        <v>6928.7305099999994</v>
      </c>
      <c r="I59" s="331"/>
      <c r="J59" s="320">
        <v>0.13</v>
      </c>
      <c r="K59" s="332"/>
      <c r="L59" s="333">
        <f>L58*J59</f>
        <v>6657.6721900000011</v>
      </c>
      <c r="M59" s="334"/>
      <c r="N59" s="335">
        <f t="shared" si="79"/>
        <v>-271.05831999999828</v>
      </c>
      <c r="O59" s="336">
        <f t="shared" si="80"/>
        <v>-3.9120921157027116E-2</v>
      </c>
      <c r="P59" s="317"/>
      <c r="Q59" s="320">
        <v>0.13</v>
      </c>
      <c r="R59" s="332"/>
      <c r="S59" s="333">
        <f>S58*Q59</f>
        <v>7089.0128399999994</v>
      </c>
      <c r="T59" s="334"/>
      <c r="U59" s="335">
        <f t="shared" si="81"/>
        <v>431.34064999999828</v>
      </c>
      <c r="V59" s="336">
        <f t="shared" si="82"/>
        <v>6.4788508308937662E-2</v>
      </c>
      <c r="W59" s="317"/>
      <c r="X59" s="320">
        <v>0.13</v>
      </c>
      <c r="Y59" s="332"/>
      <c r="Z59" s="333">
        <f>Z58*X59</f>
        <v>7352.315489999999</v>
      </c>
      <c r="AA59" s="334"/>
      <c r="AB59" s="335">
        <f t="shared" si="83"/>
        <v>263.30264999999963</v>
      </c>
      <c r="AC59" s="336">
        <f t="shared" si="84"/>
        <v>3.7142357609271821E-2</v>
      </c>
      <c r="AD59" s="317"/>
      <c r="AE59" s="320">
        <v>0.13</v>
      </c>
      <c r="AF59" s="332"/>
      <c r="AG59" s="333">
        <f>AG58*AE59</f>
        <v>7569.4323899999999</v>
      </c>
      <c r="AH59" s="334"/>
      <c r="AI59" s="335">
        <f t="shared" si="85"/>
        <v>217.1169000000009</v>
      </c>
      <c r="AJ59" s="336">
        <f t="shared" si="86"/>
        <v>2.9530411241914883E-2</v>
      </c>
      <c r="AK59" s="317"/>
      <c r="AL59" s="320">
        <v>0.13</v>
      </c>
      <c r="AM59" s="332"/>
      <c r="AN59" s="333">
        <f>AN58*AL59</f>
        <v>7758.7780400000011</v>
      </c>
      <c r="AO59" s="334"/>
      <c r="AP59" s="335">
        <f t="shared" si="87"/>
        <v>189.34565000000111</v>
      </c>
      <c r="AQ59" s="336">
        <f t="shared" si="88"/>
        <v>2.5014511028613746E-2</v>
      </c>
      <c r="AR59" s="337"/>
    </row>
    <row r="60" spans="1:44" ht="12.75" customHeight="1" x14ac:dyDescent="0.2">
      <c r="A60" s="317"/>
      <c r="B60" s="356" t="s">
        <v>337</v>
      </c>
      <c r="C60" s="365"/>
      <c r="D60" s="319"/>
      <c r="E60" s="319"/>
      <c r="F60" s="339"/>
      <c r="G60" s="334"/>
      <c r="H60" s="330">
        <f>H58+H59</f>
        <v>60226.657509999997</v>
      </c>
      <c r="I60" s="331"/>
      <c r="J60" s="331"/>
      <c r="K60" s="331"/>
      <c r="L60" s="333">
        <f>L58+L59</f>
        <v>57870.53519000001</v>
      </c>
      <c r="M60" s="334"/>
      <c r="N60" s="335">
        <f t="shared" si="79"/>
        <v>-2356.1223199999877</v>
      </c>
      <c r="O60" s="336">
        <f t="shared" si="80"/>
        <v>-3.9120921157027158E-2</v>
      </c>
      <c r="P60" s="317"/>
      <c r="Q60" s="331"/>
      <c r="R60" s="331"/>
      <c r="S60" s="333">
        <f>S58+S59</f>
        <v>61619.880839999998</v>
      </c>
      <c r="T60" s="334"/>
      <c r="U60" s="335">
        <f t="shared" si="81"/>
        <v>3749.3456499999884</v>
      </c>
      <c r="V60" s="336">
        <f t="shared" si="82"/>
        <v>6.4788508308937717E-2</v>
      </c>
      <c r="W60" s="317"/>
      <c r="X60" s="331"/>
      <c r="Y60" s="331"/>
      <c r="Z60" s="333">
        <f>Z58+Z59</f>
        <v>63908.588489999995</v>
      </c>
      <c r="AA60" s="334"/>
      <c r="AB60" s="335">
        <f t="shared" si="83"/>
        <v>2288.7076499999966</v>
      </c>
      <c r="AC60" s="336">
        <f t="shared" si="84"/>
        <v>3.7142357609271821E-2</v>
      </c>
      <c r="AD60" s="317"/>
      <c r="AE60" s="331"/>
      <c r="AF60" s="331"/>
      <c r="AG60" s="333">
        <f>AG58+AG59</f>
        <v>65795.835389999993</v>
      </c>
      <c r="AH60" s="334"/>
      <c r="AI60" s="335">
        <f t="shared" si="85"/>
        <v>1887.2468999999983</v>
      </c>
      <c r="AJ60" s="336">
        <f t="shared" si="86"/>
        <v>2.9530411241914731E-2</v>
      </c>
      <c r="AK60" s="317"/>
      <c r="AL60" s="331"/>
      <c r="AM60" s="331"/>
      <c r="AN60" s="333">
        <f>AN58+AN59</f>
        <v>67441.686040000001</v>
      </c>
      <c r="AO60" s="334"/>
      <c r="AP60" s="335">
        <f t="shared" si="87"/>
        <v>1645.8506500000076</v>
      </c>
      <c r="AQ60" s="336">
        <f t="shared" si="88"/>
        <v>2.5014511028613719E-2</v>
      </c>
      <c r="AR60" s="337"/>
    </row>
    <row r="61" spans="1:44" ht="15.75" customHeight="1" x14ac:dyDescent="0.2">
      <c r="A61" s="317"/>
      <c r="B61" s="474" t="s">
        <v>211</v>
      </c>
      <c r="C61" s="441"/>
      <c r="D61" s="441"/>
      <c r="E61" s="319"/>
      <c r="F61" s="339"/>
      <c r="G61" s="334"/>
      <c r="H61" s="340">
        <f>F61*H58</f>
        <v>0</v>
      </c>
      <c r="I61" s="331"/>
      <c r="J61" s="331"/>
      <c r="K61" s="331"/>
      <c r="L61" s="341">
        <f>J61*L58</f>
        <v>0</v>
      </c>
      <c r="M61" s="334"/>
      <c r="N61" s="342">
        <f t="shared" si="79"/>
        <v>0</v>
      </c>
      <c r="O61" s="343" t="str">
        <f t="shared" si="80"/>
        <v/>
      </c>
      <c r="P61" s="317"/>
      <c r="Q61" s="331"/>
      <c r="R61" s="331"/>
      <c r="S61" s="341">
        <f>Q61*S58</f>
        <v>0</v>
      </c>
      <c r="T61" s="334"/>
      <c r="U61" s="342">
        <f t="shared" si="81"/>
        <v>0</v>
      </c>
      <c r="V61" s="343" t="str">
        <f t="shared" si="82"/>
        <v/>
      </c>
      <c r="W61" s="317"/>
      <c r="X61" s="331"/>
      <c r="Y61" s="331"/>
      <c r="Z61" s="341">
        <f>X61*Z58</f>
        <v>0</v>
      </c>
      <c r="AA61" s="334"/>
      <c r="AB61" s="342">
        <f t="shared" si="83"/>
        <v>0</v>
      </c>
      <c r="AC61" s="343" t="str">
        <f t="shared" si="84"/>
        <v/>
      </c>
      <c r="AD61" s="317"/>
      <c r="AE61" s="331"/>
      <c r="AF61" s="331"/>
      <c r="AG61" s="341">
        <f>AE61*AG58</f>
        <v>0</v>
      </c>
      <c r="AH61" s="334"/>
      <c r="AI61" s="342">
        <f t="shared" si="85"/>
        <v>0</v>
      </c>
      <c r="AJ61" s="343" t="str">
        <f t="shared" si="86"/>
        <v/>
      </c>
      <c r="AK61" s="317"/>
      <c r="AL61" s="331"/>
      <c r="AM61" s="331"/>
      <c r="AN61" s="341">
        <f>AL61*AN58</f>
        <v>0</v>
      </c>
      <c r="AO61" s="334"/>
      <c r="AP61" s="342">
        <f t="shared" si="87"/>
        <v>0</v>
      </c>
      <c r="AQ61" s="343" t="str">
        <f t="shared" si="88"/>
        <v/>
      </c>
      <c r="AR61" s="344"/>
    </row>
    <row r="62" spans="1:44" ht="13.5" customHeight="1" x14ac:dyDescent="0.2">
      <c r="A62" s="317"/>
      <c r="B62" s="473" t="s">
        <v>259</v>
      </c>
      <c r="C62" s="439"/>
      <c r="D62" s="440"/>
      <c r="E62" s="345"/>
      <c r="F62" s="346"/>
      <c r="G62" s="347"/>
      <c r="H62" s="348">
        <f>H60-H61</f>
        <v>60226.657509999997</v>
      </c>
      <c r="I62" s="349"/>
      <c r="J62" s="349"/>
      <c r="K62" s="349"/>
      <c r="L62" s="350">
        <f>L60-L61</f>
        <v>57870.53519000001</v>
      </c>
      <c r="M62" s="351"/>
      <c r="N62" s="352">
        <f t="shared" si="79"/>
        <v>-2356.1223199999877</v>
      </c>
      <c r="O62" s="353">
        <f t="shared" si="80"/>
        <v>-3.9120921157027158E-2</v>
      </c>
      <c r="P62" s="317"/>
      <c r="Q62" s="349"/>
      <c r="R62" s="349"/>
      <c r="S62" s="350">
        <f>S60-S61</f>
        <v>61619.880839999998</v>
      </c>
      <c r="T62" s="351"/>
      <c r="U62" s="352">
        <f t="shared" si="81"/>
        <v>3749.3456499999884</v>
      </c>
      <c r="V62" s="353">
        <f t="shared" si="82"/>
        <v>6.4788508308937717E-2</v>
      </c>
      <c r="W62" s="317"/>
      <c r="X62" s="349"/>
      <c r="Y62" s="349"/>
      <c r="Z62" s="350">
        <f>Z60-Z61</f>
        <v>63908.588489999995</v>
      </c>
      <c r="AA62" s="351"/>
      <c r="AB62" s="352">
        <f t="shared" si="83"/>
        <v>2288.7076499999966</v>
      </c>
      <c r="AC62" s="353">
        <f t="shared" si="84"/>
        <v>3.7142357609271821E-2</v>
      </c>
      <c r="AD62" s="317"/>
      <c r="AE62" s="349"/>
      <c r="AF62" s="349"/>
      <c r="AG62" s="350">
        <f>AG60-AG61</f>
        <v>65795.835389999993</v>
      </c>
      <c r="AH62" s="351"/>
      <c r="AI62" s="352">
        <f t="shared" si="85"/>
        <v>1887.2468999999983</v>
      </c>
      <c r="AJ62" s="353">
        <f t="shared" si="86"/>
        <v>2.9530411241914731E-2</v>
      </c>
      <c r="AK62" s="317"/>
      <c r="AL62" s="349"/>
      <c r="AM62" s="349"/>
      <c r="AN62" s="350">
        <f>AN60-AN61</f>
        <v>67441.686040000001</v>
      </c>
      <c r="AO62" s="351"/>
      <c r="AP62" s="352">
        <f t="shared" si="87"/>
        <v>1645.8506500000076</v>
      </c>
      <c r="AQ62" s="353">
        <f t="shared" si="88"/>
        <v>2.5014511028613719E-2</v>
      </c>
      <c r="AR62" s="354"/>
    </row>
    <row r="63" spans="1:44" ht="8.25" customHeight="1" x14ac:dyDescent="0.2">
      <c r="A63" s="37"/>
      <c r="B63" s="238"/>
      <c r="C63" s="363"/>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row>
    <row r="64" spans="1:44" ht="12.75" customHeight="1" x14ac:dyDescent="0.2">
      <c r="A64" s="37"/>
      <c r="B64" s="37"/>
      <c r="C64" s="35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row>
    <row r="65" spans="1:44" ht="12.75" customHeight="1" x14ac:dyDescent="0.2">
      <c r="A65" s="37"/>
      <c r="B65" s="125" t="s">
        <v>260</v>
      </c>
      <c r="C65" s="35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row>
    <row r="66" spans="1:44" ht="12.75" customHeight="1" x14ac:dyDescent="0.2">
      <c r="A66" s="37"/>
      <c r="B66" s="37"/>
      <c r="C66" s="35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5.75" customHeight="1" x14ac:dyDescent="0.2">
      <c r="A67" s="283" t="s">
        <v>338</v>
      </c>
      <c r="B67" s="37"/>
      <c r="C67" s="35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3.5" customHeight="1" x14ac:dyDescent="0.2">
      <c r="A68" s="37"/>
      <c r="B68" s="37"/>
      <c r="C68" s="35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8.25" customHeight="1" x14ac:dyDescent="0.2">
      <c r="A69" s="37" t="s">
        <v>262</v>
      </c>
      <c r="B69" s="37"/>
      <c r="C69" s="35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75" customHeight="1" x14ac:dyDescent="0.2">
      <c r="A70" s="37" t="s">
        <v>263</v>
      </c>
      <c r="B70" s="37"/>
      <c r="C70" s="35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75" customHeight="1" x14ac:dyDescent="0.2">
      <c r="A71" s="37"/>
      <c r="B71" s="37"/>
      <c r="C71" s="35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75" customHeight="1" x14ac:dyDescent="0.2">
      <c r="A72" s="37" t="s">
        <v>264</v>
      </c>
      <c r="B72" s="37"/>
      <c r="C72" s="35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75" customHeight="1" x14ac:dyDescent="0.2">
      <c r="A73" s="37" t="s">
        <v>265</v>
      </c>
      <c r="B73" s="37"/>
      <c r="C73" s="35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75" customHeight="1" x14ac:dyDescent="0.2">
      <c r="A74" s="37"/>
      <c r="B74" s="37"/>
      <c r="C74" s="35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75" customHeight="1" x14ac:dyDescent="0.2">
      <c r="A75" s="37" t="s">
        <v>266</v>
      </c>
      <c r="B75" s="37"/>
      <c r="C75" s="35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75" customHeight="1" x14ac:dyDescent="0.2">
      <c r="A76" s="37" t="s">
        <v>267</v>
      </c>
      <c r="B76" s="37"/>
      <c r="C76" s="35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75" customHeight="1" x14ac:dyDescent="0.2">
      <c r="A77" s="37" t="s">
        <v>268</v>
      </c>
      <c r="B77" s="37"/>
      <c r="C77" s="35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75" customHeight="1" x14ac:dyDescent="0.2">
      <c r="A78" s="37" t="s">
        <v>269</v>
      </c>
      <c r="B78" s="37"/>
      <c r="C78" s="35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75" customHeight="1" x14ac:dyDescent="0.2">
      <c r="A79" s="37" t="s">
        <v>270</v>
      </c>
      <c r="B79" s="37"/>
      <c r="C79" s="35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75" customHeight="1" x14ac:dyDescent="0.2">
      <c r="A80" s="37"/>
      <c r="B80" s="37"/>
      <c r="C80" s="35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75" customHeight="1" x14ac:dyDescent="0.2">
      <c r="A81" s="284"/>
      <c r="B81" s="37" t="s">
        <v>271</v>
      </c>
      <c r="C81" s="35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75" customHeight="1" x14ac:dyDescent="0.2">
      <c r="A82" s="37"/>
      <c r="B82" s="37"/>
      <c r="C82" s="35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75" customHeight="1" x14ac:dyDescent="0.2">
      <c r="A83" s="37"/>
      <c r="B83" s="37" t="s">
        <v>272</v>
      </c>
      <c r="C83" s="35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75" customHeight="1" x14ac:dyDescent="0.2">
      <c r="A84" s="37"/>
      <c r="B84" s="37"/>
      <c r="C84" s="35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75" customHeight="1" x14ac:dyDescent="0.2">
      <c r="A85" s="37"/>
      <c r="B85" s="37"/>
      <c r="C85" s="35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75" customHeight="1" x14ac:dyDescent="0.2">
      <c r="A86" s="37"/>
      <c r="B86" s="37"/>
      <c r="C86" s="35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75" customHeight="1" x14ac:dyDescent="0.2">
      <c r="A87" s="37"/>
      <c r="B87" s="37"/>
      <c r="C87" s="35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75" customHeight="1" x14ac:dyDescent="0.2">
      <c r="A88" s="37"/>
      <c r="B88" s="37"/>
      <c r="C88" s="35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75" customHeight="1" x14ac:dyDescent="0.2">
      <c r="A89" s="37"/>
      <c r="B89" s="37"/>
      <c r="C89" s="35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75" customHeight="1" x14ac:dyDescent="0.2">
      <c r="A90" s="37"/>
      <c r="B90" s="37"/>
      <c r="C90" s="35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75" customHeight="1" x14ac:dyDescent="0.2">
      <c r="A91" s="37"/>
      <c r="B91" s="37"/>
      <c r="C91" s="35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75" customHeight="1" x14ac:dyDescent="0.2">
      <c r="A92" s="37"/>
      <c r="B92" s="37"/>
      <c r="C92" s="35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75" customHeight="1" x14ac:dyDescent="0.2">
      <c r="A93" s="37"/>
      <c r="B93" s="37"/>
      <c r="C93" s="35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75" customHeight="1" x14ac:dyDescent="0.2">
      <c r="A94" s="37"/>
      <c r="B94" s="37"/>
      <c r="C94" s="35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75" customHeight="1" x14ac:dyDescent="0.2">
      <c r="A95" s="37"/>
      <c r="B95" s="37"/>
      <c r="C95" s="35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75" customHeight="1" x14ac:dyDescent="0.2">
      <c r="A96" s="37"/>
      <c r="B96" s="37"/>
      <c r="C96" s="35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75" customHeight="1" x14ac:dyDescent="0.2">
      <c r="A97" s="37"/>
      <c r="B97" s="37"/>
      <c r="C97" s="35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75" customHeight="1" x14ac:dyDescent="0.2">
      <c r="A98" s="37"/>
      <c r="B98" s="37"/>
      <c r="C98" s="35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75" customHeight="1" x14ac:dyDescent="0.2">
      <c r="A99" s="37"/>
      <c r="B99" s="37"/>
      <c r="C99" s="35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75" customHeight="1" x14ac:dyDescent="0.2">
      <c r="A100" s="37"/>
      <c r="B100" s="37"/>
      <c r="C100" s="35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75" customHeight="1" x14ac:dyDescent="0.2">
      <c r="A101" s="37"/>
      <c r="B101" s="37"/>
      <c r="C101" s="35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75" customHeight="1" x14ac:dyDescent="0.2">
      <c r="A102" s="37"/>
      <c r="B102" s="37"/>
      <c r="C102" s="35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75" customHeight="1" x14ac:dyDescent="0.2">
      <c r="A103" s="37"/>
      <c r="B103" s="37"/>
      <c r="C103" s="35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75" customHeight="1" x14ac:dyDescent="0.2">
      <c r="A104" s="37"/>
      <c r="B104" s="37"/>
      <c r="C104" s="35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75" customHeight="1" x14ac:dyDescent="0.2">
      <c r="A105" s="37"/>
      <c r="B105" s="37"/>
      <c r="C105" s="35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75" customHeight="1" x14ac:dyDescent="0.2">
      <c r="A106" s="37"/>
      <c r="B106" s="37"/>
      <c r="C106" s="35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75" customHeight="1" x14ac:dyDescent="0.2">
      <c r="A107" s="37"/>
      <c r="B107" s="37"/>
      <c r="C107" s="35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75" customHeight="1" x14ac:dyDescent="0.2">
      <c r="A108" s="37"/>
      <c r="B108" s="37"/>
      <c r="C108" s="35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75" customHeight="1" x14ac:dyDescent="0.2">
      <c r="A109" s="37"/>
      <c r="B109" s="37"/>
      <c r="C109" s="35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75" customHeight="1" x14ac:dyDescent="0.2">
      <c r="A110" s="37"/>
      <c r="B110" s="37"/>
      <c r="C110" s="35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75" customHeight="1" x14ac:dyDescent="0.2">
      <c r="A111" s="37"/>
      <c r="B111" s="37"/>
      <c r="C111" s="35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75" customHeight="1" x14ac:dyDescent="0.2">
      <c r="A112" s="37"/>
      <c r="B112" s="37"/>
      <c r="C112" s="35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75" customHeight="1" x14ac:dyDescent="0.2">
      <c r="A113" s="37"/>
      <c r="B113" s="37"/>
      <c r="C113" s="35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75" customHeight="1" x14ac:dyDescent="0.2">
      <c r="A114" s="37"/>
      <c r="B114" s="37"/>
      <c r="C114" s="35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75" customHeight="1" x14ac:dyDescent="0.2">
      <c r="A115" s="37"/>
      <c r="B115" s="37"/>
      <c r="C115" s="35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75" customHeight="1" x14ac:dyDescent="0.2">
      <c r="A116" s="37"/>
      <c r="B116" s="37"/>
      <c r="C116" s="35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75" customHeight="1" x14ac:dyDescent="0.2">
      <c r="A117" s="37"/>
      <c r="B117" s="37"/>
      <c r="C117" s="35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75" customHeight="1" x14ac:dyDescent="0.2">
      <c r="A118" s="37"/>
      <c r="B118" s="37"/>
      <c r="C118" s="35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75" customHeight="1" x14ac:dyDescent="0.2">
      <c r="A119" s="37"/>
      <c r="B119" s="37"/>
      <c r="C119" s="35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75" customHeight="1" x14ac:dyDescent="0.2">
      <c r="A120" s="37"/>
      <c r="B120" s="37"/>
      <c r="C120" s="35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75" customHeight="1" x14ac:dyDescent="0.2">
      <c r="A121" s="37"/>
      <c r="B121" s="37"/>
      <c r="C121" s="35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75" customHeight="1" x14ac:dyDescent="0.2">
      <c r="A122" s="37"/>
      <c r="B122" s="37"/>
      <c r="C122" s="35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75" customHeight="1" x14ac:dyDescent="0.2">
      <c r="A123" s="37"/>
      <c r="B123" s="37"/>
      <c r="C123" s="35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75" customHeight="1" x14ac:dyDescent="0.2">
      <c r="A124" s="37"/>
      <c r="B124" s="37"/>
      <c r="C124" s="35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75" customHeight="1" x14ac:dyDescent="0.2">
      <c r="A125" s="37"/>
      <c r="B125" s="37"/>
      <c r="C125" s="35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75" customHeight="1" x14ac:dyDescent="0.2">
      <c r="A126" s="37"/>
      <c r="B126" s="37"/>
      <c r="C126" s="35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75" customHeight="1" x14ac:dyDescent="0.2">
      <c r="A127" s="37"/>
      <c r="B127" s="37"/>
      <c r="C127" s="35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75" customHeight="1" x14ac:dyDescent="0.2">
      <c r="A128" s="37"/>
      <c r="B128" s="37"/>
      <c r="C128" s="35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75" customHeight="1" x14ac:dyDescent="0.2">
      <c r="A129" s="37"/>
      <c r="B129" s="37"/>
      <c r="C129" s="35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75" customHeight="1" x14ac:dyDescent="0.2">
      <c r="A130" s="37"/>
      <c r="B130" s="37"/>
      <c r="C130" s="35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75" customHeight="1" x14ac:dyDescent="0.2">
      <c r="A131" s="37"/>
      <c r="B131" s="37"/>
      <c r="C131" s="35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75" customHeight="1" x14ac:dyDescent="0.2">
      <c r="A132" s="37"/>
      <c r="B132" s="37"/>
      <c r="C132" s="35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75" customHeight="1" x14ac:dyDescent="0.2">
      <c r="A133" s="37"/>
      <c r="B133" s="37"/>
      <c r="C133" s="35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75" customHeight="1" x14ac:dyDescent="0.2">
      <c r="A134" s="37"/>
      <c r="B134" s="37"/>
      <c r="C134" s="35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75" customHeight="1" x14ac:dyDescent="0.2">
      <c r="A135" s="37"/>
      <c r="B135" s="37"/>
      <c r="C135" s="35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75" customHeight="1" x14ac:dyDescent="0.2">
      <c r="A136" s="37"/>
      <c r="B136" s="37"/>
      <c r="C136" s="35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75" customHeight="1" x14ac:dyDescent="0.2">
      <c r="A137" s="37"/>
      <c r="B137" s="37"/>
      <c r="C137" s="35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75" customHeight="1" x14ac:dyDescent="0.2">
      <c r="A138" s="37"/>
      <c r="B138" s="37"/>
      <c r="C138" s="35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75" customHeight="1" x14ac:dyDescent="0.2">
      <c r="A139" s="37"/>
      <c r="B139" s="37"/>
      <c r="C139" s="35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75" customHeight="1" x14ac:dyDescent="0.2">
      <c r="A140" s="37"/>
      <c r="B140" s="37"/>
      <c r="C140" s="35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75" customHeight="1" x14ac:dyDescent="0.2">
      <c r="A141" s="37"/>
      <c r="B141" s="37"/>
      <c r="C141" s="35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75" customHeight="1" x14ac:dyDescent="0.2">
      <c r="A142" s="37"/>
      <c r="B142" s="37"/>
      <c r="C142" s="35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75" customHeight="1" x14ac:dyDescent="0.2">
      <c r="A143" s="37"/>
      <c r="B143" s="37"/>
      <c r="C143" s="35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75" customHeight="1" x14ac:dyDescent="0.2">
      <c r="A144" s="37"/>
      <c r="B144" s="37"/>
      <c r="C144" s="35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75" customHeight="1" x14ac:dyDescent="0.2">
      <c r="A145" s="37"/>
      <c r="B145" s="37"/>
      <c r="C145" s="35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75" customHeight="1" x14ac:dyDescent="0.2">
      <c r="A146" s="37"/>
      <c r="B146" s="37"/>
      <c r="C146" s="35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75" customHeight="1" x14ac:dyDescent="0.2">
      <c r="A147" s="37"/>
      <c r="B147" s="37"/>
      <c r="C147" s="35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75" customHeight="1" x14ac:dyDescent="0.2">
      <c r="A148" s="37"/>
      <c r="B148" s="37"/>
      <c r="C148" s="35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75" customHeight="1" x14ac:dyDescent="0.2">
      <c r="A149" s="37"/>
      <c r="B149" s="37"/>
      <c r="C149" s="35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75" customHeight="1" x14ac:dyDescent="0.2">
      <c r="A150" s="37"/>
      <c r="B150" s="37"/>
      <c r="C150" s="35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75" customHeight="1" x14ac:dyDescent="0.2">
      <c r="A151" s="37"/>
      <c r="B151" s="37"/>
      <c r="C151" s="35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75" customHeight="1" x14ac:dyDescent="0.2">
      <c r="A152" s="37"/>
      <c r="B152" s="37"/>
      <c r="C152" s="35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75" customHeight="1" x14ac:dyDescent="0.2">
      <c r="A153" s="37"/>
      <c r="B153" s="37"/>
      <c r="C153" s="35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75" customHeight="1" x14ac:dyDescent="0.2">
      <c r="A154" s="37"/>
      <c r="B154" s="37"/>
      <c r="C154" s="35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75" customHeight="1" x14ac:dyDescent="0.2">
      <c r="A155" s="37"/>
      <c r="B155" s="37"/>
      <c r="C155" s="35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75" customHeight="1" x14ac:dyDescent="0.2">
      <c r="A156" s="37"/>
      <c r="B156" s="37"/>
      <c r="C156" s="35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75" customHeight="1" x14ac:dyDescent="0.2">
      <c r="A157" s="37"/>
      <c r="B157" s="37"/>
      <c r="C157" s="35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75" customHeight="1" x14ac:dyDescent="0.2">
      <c r="A158" s="37"/>
      <c r="B158" s="37"/>
      <c r="C158" s="35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75" customHeight="1" x14ac:dyDescent="0.2">
      <c r="A159" s="37"/>
      <c r="B159" s="37"/>
      <c r="C159" s="35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75" customHeight="1" x14ac:dyDescent="0.2">
      <c r="A160" s="37"/>
      <c r="B160" s="37"/>
      <c r="C160" s="35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75" customHeight="1" x14ac:dyDescent="0.2">
      <c r="A161" s="37"/>
      <c r="B161" s="37"/>
      <c r="C161" s="35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75" customHeight="1" x14ac:dyDescent="0.2">
      <c r="A162" s="37"/>
      <c r="B162" s="37"/>
      <c r="C162" s="35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75" customHeight="1" x14ac:dyDescent="0.2">
      <c r="A163" s="37"/>
      <c r="B163" s="37"/>
      <c r="C163" s="35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75" customHeight="1" x14ac:dyDescent="0.2">
      <c r="A164" s="37"/>
      <c r="B164" s="37"/>
      <c r="C164" s="35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75" customHeight="1" x14ac:dyDescent="0.2">
      <c r="A165" s="37"/>
      <c r="B165" s="37"/>
      <c r="C165" s="35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75" customHeight="1" x14ac:dyDescent="0.2">
      <c r="A166" s="37"/>
      <c r="B166" s="37"/>
      <c r="C166" s="35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75" customHeight="1" x14ac:dyDescent="0.2">
      <c r="A167" s="37"/>
      <c r="B167" s="37"/>
      <c r="C167" s="35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75" customHeight="1" x14ac:dyDescent="0.2">
      <c r="A168" s="37"/>
      <c r="B168" s="37"/>
      <c r="C168" s="35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75" customHeight="1" x14ac:dyDescent="0.2">
      <c r="A169" s="37"/>
      <c r="B169" s="37"/>
      <c r="C169" s="35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75" customHeight="1" x14ac:dyDescent="0.2">
      <c r="A170" s="37"/>
      <c r="B170" s="37"/>
      <c r="C170" s="35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75" customHeight="1" x14ac:dyDescent="0.2">
      <c r="A171" s="37"/>
      <c r="B171" s="37"/>
      <c r="C171" s="35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75" customHeight="1" x14ac:dyDescent="0.2">
      <c r="A172" s="37"/>
      <c r="B172" s="37"/>
      <c r="C172" s="35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75" customHeight="1" x14ac:dyDescent="0.2">
      <c r="A173" s="37"/>
      <c r="B173" s="37"/>
      <c r="C173" s="35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75" customHeight="1" x14ac:dyDescent="0.2">
      <c r="A174" s="37"/>
      <c r="B174" s="37"/>
      <c r="C174" s="35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75" customHeight="1" x14ac:dyDescent="0.2">
      <c r="A175" s="37"/>
      <c r="B175" s="37"/>
      <c r="C175" s="35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75" customHeight="1" x14ac:dyDescent="0.2">
      <c r="A176" s="37"/>
      <c r="B176" s="37"/>
      <c r="C176" s="35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75" customHeight="1" x14ac:dyDescent="0.2">
      <c r="A177" s="37"/>
      <c r="B177" s="37"/>
      <c r="C177" s="35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75" customHeight="1" x14ac:dyDescent="0.2">
      <c r="A178" s="37"/>
      <c r="B178" s="37"/>
      <c r="C178" s="35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75" customHeight="1" x14ac:dyDescent="0.2">
      <c r="A179" s="37"/>
      <c r="B179" s="37"/>
      <c r="C179" s="35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75" customHeight="1" x14ac:dyDescent="0.2">
      <c r="A180" s="37"/>
      <c r="B180" s="37"/>
      <c r="C180" s="35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75" customHeight="1" x14ac:dyDescent="0.2">
      <c r="A181" s="37"/>
      <c r="B181" s="37"/>
      <c r="C181" s="35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75" customHeight="1" x14ac:dyDescent="0.2">
      <c r="A182" s="37"/>
      <c r="B182" s="37"/>
      <c r="C182" s="35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75" customHeight="1" x14ac:dyDescent="0.2">
      <c r="A183" s="37"/>
      <c r="B183" s="37"/>
      <c r="C183" s="35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75" customHeight="1" x14ac:dyDescent="0.2">
      <c r="A184" s="37"/>
      <c r="B184" s="37"/>
      <c r="C184" s="35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75" customHeight="1" x14ac:dyDescent="0.2">
      <c r="A185" s="37"/>
      <c r="B185" s="37"/>
      <c r="C185" s="35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75" customHeight="1" x14ac:dyDescent="0.2">
      <c r="A186" s="37"/>
      <c r="B186" s="37"/>
      <c r="C186" s="35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75" customHeight="1" x14ac:dyDescent="0.2">
      <c r="A187" s="37"/>
      <c r="B187" s="37"/>
      <c r="C187" s="35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75" customHeight="1" x14ac:dyDescent="0.2">
      <c r="A188" s="37"/>
      <c r="B188" s="37"/>
      <c r="C188" s="35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75" customHeight="1" x14ac:dyDescent="0.2">
      <c r="A189" s="37"/>
      <c r="B189" s="37"/>
      <c r="C189" s="35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75" customHeight="1" x14ac:dyDescent="0.2">
      <c r="A190" s="37"/>
      <c r="B190" s="37"/>
      <c r="C190" s="35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75" customHeight="1" x14ac:dyDescent="0.2">
      <c r="A191" s="37"/>
      <c r="B191" s="37"/>
      <c r="C191" s="35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75" customHeight="1" x14ac:dyDescent="0.2">
      <c r="A192" s="37"/>
      <c r="B192" s="37"/>
      <c r="C192" s="35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75" customHeight="1" x14ac:dyDescent="0.2">
      <c r="A193" s="37"/>
      <c r="B193" s="37"/>
      <c r="C193" s="35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75" customHeight="1" x14ac:dyDescent="0.2">
      <c r="A194" s="37"/>
      <c r="B194" s="37"/>
      <c r="C194" s="35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75" customHeight="1" x14ac:dyDescent="0.2">
      <c r="A195" s="37"/>
      <c r="B195" s="37"/>
      <c r="C195" s="35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75" customHeight="1" x14ac:dyDescent="0.2">
      <c r="A196" s="37"/>
      <c r="B196" s="37"/>
      <c r="C196" s="35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75" customHeight="1" x14ac:dyDescent="0.2">
      <c r="A197" s="37"/>
      <c r="B197" s="37"/>
      <c r="C197" s="35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75" customHeight="1" x14ac:dyDescent="0.2">
      <c r="A198" s="37"/>
      <c r="B198" s="37"/>
      <c r="C198" s="35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75" customHeight="1" x14ac:dyDescent="0.2">
      <c r="A199" s="37"/>
      <c r="B199" s="37"/>
      <c r="C199" s="35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75" customHeight="1" x14ac:dyDescent="0.2">
      <c r="A200" s="37"/>
      <c r="B200" s="37"/>
      <c r="C200" s="35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75" customHeight="1" x14ac:dyDescent="0.2">
      <c r="A201" s="37"/>
      <c r="B201" s="37"/>
      <c r="C201" s="35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75" customHeight="1" x14ac:dyDescent="0.2">
      <c r="A202" s="37"/>
      <c r="B202" s="37"/>
      <c r="C202" s="35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75" customHeight="1" x14ac:dyDescent="0.2">
      <c r="A203" s="37"/>
      <c r="B203" s="37"/>
      <c r="C203" s="35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75" customHeight="1" x14ac:dyDescent="0.2">
      <c r="A204" s="37"/>
      <c r="B204" s="37"/>
      <c r="C204" s="35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75" customHeight="1" x14ac:dyDescent="0.2">
      <c r="A205" s="37"/>
      <c r="B205" s="37"/>
      <c r="C205" s="35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75" customHeight="1" x14ac:dyDescent="0.2">
      <c r="A206" s="37"/>
      <c r="B206" s="37"/>
      <c r="C206" s="35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75" customHeight="1" x14ac:dyDescent="0.2">
      <c r="A207" s="37"/>
      <c r="B207" s="37"/>
      <c r="C207" s="35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75" customHeight="1" x14ac:dyDescent="0.2">
      <c r="A208" s="37"/>
      <c r="B208" s="37"/>
      <c r="C208" s="35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75" customHeight="1" x14ac:dyDescent="0.2">
      <c r="A209" s="37"/>
      <c r="B209" s="37"/>
      <c r="C209" s="35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75" customHeight="1" x14ac:dyDescent="0.2">
      <c r="A210" s="37"/>
      <c r="B210" s="37"/>
      <c r="C210" s="35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75" customHeight="1" x14ac:dyDescent="0.2">
      <c r="A211" s="37"/>
      <c r="B211" s="37"/>
      <c r="C211" s="35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75" customHeight="1" x14ac:dyDescent="0.2">
      <c r="A212" s="37"/>
      <c r="B212" s="37"/>
      <c r="C212" s="35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75" customHeight="1" x14ac:dyDescent="0.2">
      <c r="A213" s="37"/>
      <c r="B213" s="37"/>
      <c r="C213" s="35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75" customHeight="1" x14ac:dyDescent="0.2">
      <c r="A214" s="37"/>
      <c r="B214" s="37"/>
      <c r="C214" s="35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75" customHeight="1" x14ac:dyDescent="0.2">
      <c r="A215" s="37"/>
      <c r="B215" s="37"/>
      <c r="C215" s="35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75" customHeight="1" x14ac:dyDescent="0.2">
      <c r="A216" s="37"/>
      <c r="B216" s="37"/>
      <c r="C216" s="35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75" customHeight="1" x14ac:dyDescent="0.2">
      <c r="A217" s="37"/>
      <c r="B217" s="37"/>
      <c r="C217" s="35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75" customHeight="1" x14ac:dyDescent="0.2">
      <c r="A218" s="37"/>
      <c r="B218" s="37"/>
      <c r="C218" s="35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75" customHeight="1" x14ac:dyDescent="0.2">
      <c r="A219" s="37"/>
      <c r="B219" s="37"/>
      <c r="C219" s="35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75" customHeight="1" x14ac:dyDescent="0.2">
      <c r="A220" s="37"/>
      <c r="B220" s="37"/>
      <c r="C220" s="35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75" customHeight="1" x14ac:dyDescent="0.2">
      <c r="A221" s="37"/>
      <c r="B221" s="37"/>
      <c r="C221" s="35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75" customHeight="1" x14ac:dyDescent="0.2">
      <c r="A222" s="37"/>
      <c r="B222" s="37"/>
      <c r="C222" s="35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75" customHeight="1" x14ac:dyDescent="0.2">
      <c r="A223" s="37"/>
      <c r="B223" s="37"/>
      <c r="C223" s="35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75" customHeight="1" x14ac:dyDescent="0.2">
      <c r="A224" s="37"/>
      <c r="B224" s="37"/>
      <c r="C224" s="35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75" customHeight="1" x14ac:dyDescent="0.2">
      <c r="A225" s="37"/>
      <c r="B225" s="37"/>
      <c r="C225" s="35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75" customHeight="1" x14ac:dyDescent="0.2">
      <c r="A226" s="37"/>
      <c r="B226" s="37"/>
      <c r="C226" s="35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75" customHeight="1" x14ac:dyDescent="0.2">
      <c r="A227" s="37"/>
      <c r="B227" s="37"/>
      <c r="C227" s="35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75" customHeight="1" x14ac:dyDescent="0.2">
      <c r="A228" s="37"/>
      <c r="B228" s="37"/>
      <c r="C228" s="35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75" customHeight="1" x14ac:dyDescent="0.2">
      <c r="A229" s="37"/>
      <c r="B229" s="37"/>
      <c r="C229" s="35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75" customHeight="1" x14ac:dyDescent="0.2">
      <c r="A230" s="37"/>
      <c r="B230" s="37"/>
      <c r="C230" s="35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75" customHeight="1" x14ac:dyDescent="0.2">
      <c r="A231" s="37"/>
      <c r="B231" s="37"/>
      <c r="C231" s="35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75" customHeight="1" x14ac:dyDescent="0.2">
      <c r="A232" s="37"/>
      <c r="B232" s="37"/>
      <c r="C232" s="35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75" customHeight="1" x14ac:dyDescent="0.2">
      <c r="A233" s="37"/>
      <c r="B233" s="37"/>
      <c r="C233" s="35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75" customHeight="1" x14ac:dyDescent="0.2">
      <c r="A234" s="37"/>
      <c r="B234" s="37"/>
      <c r="C234" s="35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75" customHeight="1" x14ac:dyDescent="0.2">
      <c r="A235" s="37"/>
      <c r="B235" s="37"/>
      <c r="C235" s="35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75" customHeight="1" x14ac:dyDescent="0.2">
      <c r="A236" s="37"/>
      <c r="B236" s="37"/>
      <c r="C236" s="35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75" customHeight="1" x14ac:dyDescent="0.2">
      <c r="A237" s="37"/>
      <c r="B237" s="37"/>
      <c r="C237" s="35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75" customHeight="1" x14ac:dyDescent="0.2">
      <c r="A238" s="37"/>
      <c r="B238" s="37"/>
      <c r="C238" s="35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75" customHeight="1" x14ac:dyDescent="0.2">
      <c r="A239" s="37"/>
      <c r="B239" s="37"/>
      <c r="C239" s="35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75" customHeight="1" x14ac:dyDescent="0.2">
      <c r="A240" s="37"/>
      <c r="B240" s="37"/>
      <c r="C240" s="35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75" customHeight="1" x14ac:dyDescent="0.2">
      <c r="A241" s="37"/>
      <c r="B241" s="37"/>
      <c r="C241" s="35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75" customHeight="1" x14ac:dyDescent="0.2">
      <c r="A242" s="37"/>
      <c r="B242" s="37"/>
      <c r="C242" s="35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75" customHeight="1" x14ac:dyDescent="0.2">
      <c r="A243" s="37"/>
      <c r="B243" s="37"/>
      <c r="C243" s="35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75" customHeight="1" x14ac:dyDescent="0.2">
      <c r="A244" s="37"/>
      <c r="B244" s="37"/>
      <c r="C244" s="35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75" customHeight="1" x14ac:dyDescent="0.2">
      <c r="A245" s="37"/>
      <c r="B245" s="37"/>
      <c r="C245" s="35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75" customHeight="1" x14ac:dyDescent="0.2">
      <c r="A246" s="37"/>
      <c r="B246" s="37"/>
      <c r="C246" s="35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75" customHeight="1" x14ac:dyDescent="0.2">
      <c r="A247" s="37"/>
      <c r="B247" s="37"/>
      <c r="C247" s="35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75" customHeight="1" x14ac:dyDescent="0.2">
      <c r="A248" s="37"/>
      <c r="B248" s="37"/>
      <c r="C248" s="35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75" customHeight="1" x14ac:dyDescent="0.2">
      <c r="A249" s="37"/>
      <c r="B249" s="37"/>
      <c r="C249" s="35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75" customHeight="1" x14ac:dyDescent="0.2">
      <c r="A250" s="37"/>
      <c r="B250" s="37"/>
      <c r="C250" s="35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75" customHeight="1" x14ac:dyDescent="0.2">
      <c r="A251" s="37"/>
      <c r="B251" s="37"/>
      <c r="C251" s="35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75" customHeight="1" x14ac:dyDescent="0.2">
      <c r="A252" s="37"/>
      <c r="B252" s="37"/>
      <c r="C252" s="35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75" customHeight="1" x14ac:dyDescent="0.2">
      <c r="A253" s="37"/>
      <c r="B253" s="37"/>
      <c r="C253" s="35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75" customHeight="1" x14ac:dyDescent="0.2">
      <c r="A254" s="37"/>
      <c r="B254" s="37"/>
      <c r="C254" s="35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75" customHeight="1" x14ac:dyDescent="0.2">
      <c r="A255" s="37"/>
      <c r="B255" s="37"/>
      <c r="C255" s="35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75" customHeight="1" x14ac:dyDescent="0.2">
      <c r="A256" s="37"/>
      <c r="B256" s="37"/>
      <c r="C256" s="35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75" customHeight="1" x14ac:dyDescent="0.2">
      <c r="A257" s="37"/>
      <c r="B257" s="37"/>
      <c r="C257" s="35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75" customHeight="1" x14ac:dyDescent="0.2">
      <c r="A258" s="37"/>
      <c r="B258" s="37"/>
      <c r="C258" s="35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75" customHeight="1" x14ac:dyDescent="0.2">
      <c r="A259" s="37"/>
      <c r="B259" s="37"/>
      <c r="C259" s="35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75" customHeight="1" x14ac:dyDescent="0.2">
      <c r="A260" s="37"/>
      <c r="B260" s="37"/>
      <c r="C260" s="35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75" customHeight="1" x14ac:dyDescent="0.2">
      <c r="A261" s="37"/>
      <c r="B261" s="37"/>
      <c r="C261" s="35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75" customHeight="1" x14ac:dyDescent="0.2">
      <c r="A262" s="37"/>
      <c r="B262" s="37"/>
      <c r="C262" s="35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75" customHeight="1" x14ac:dyDescent="0.2">
      <c r="A263" s="37"/>
      <c r="B263" s="37"/>
      <c r="C263" s="35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75" customHeight="1" x14ac:dyDescent="0.2">
      <c r="A264" s="37"/>
      <c r="B264" s="37"/>
      <c r="C264" s="35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75" customHeight="1" x14ac:dyDescent="0.2">
      <c r="A265" s="37"/>
      <c r="B265" s="37"/>
      <c r="C265" s="35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75" customHeight="1" x14ac:dyDescent="0.2">
      <c r="A266" s="37"/>
      <c r="B266" s="37"/>
      <c r="C266" s="35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75" customHeight="1" x14ac:dyDescent="0.2">
      <c r="A267" s="37"/>
      <c r="B267" s="37"/>
      <c r="C267" s="35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75" customHeight="1" x14ac:dyDescent="0.2">
      <c r="A268" s="37"/>
      <c r="B268" s="37"/>
      <c r="C268" s="35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75" customHeight="1" x14ac:dyDescent="0.2">
      <c r="A269" s="37"/>
      <c r="B269" s="37"/>
      <c r="C269" s="35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75" customHeight="1" x14ac:dyDescent="0.2">
      <c r="A270" s="37"/>
      <c r="B270" s="37"/>
      <c r="C270" s="35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75" customHeight="1" x14ac:dyDescent="0.2">
      <c r="A271" s="37"/>
      <c r="B271" s="37"/>
      <c r="C271" s="35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75" customHeight="1" x14ac:dyDescent="0.2">
      <c r="A272" s="37"/>
      <c r="B272" s="37"/>
      <c r="C272" s="35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75" customHeight="1" x14ac:dyDescent="0.2">
      <c r="A273" s="37"/>
      <c r="B273" s="37"/>
      <c r="C273" s="35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75" customHeight="1" x14ac:dyDescent="0.2">
      <c r="A274" s="37"/>
      <c r="B274" s="37"/>
      <c r="C274" s="35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75" customHeight="1" x14ac:dyDescent="0.2">
      <c r="A275" s="37"/>
      <c r="B275" s="37"/>
      <c r="C275" s="35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75" customHeight="1" x14ac:dyDescent="0.2">
      <c r="A276" s="37"/>
      <c r="B276" s="37"/>
      <c r="C276" s="35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75" customHeight="1" x14ac:dyDescent="0.2">
      <c r="A277" s="37"/>
      <c r="B277" s="37"/>
      <c r="C277" s="35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75" customHeight="1" x14ac:dyDescent="0.2">
      <c r="A278" s="37"/>
      <c r="B278" s="37"/>
      <c r="C278" s="35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75" customHeight="1" x14ac:dyDescent="0.2">
      <c r="A279" s="37"/>
      <c r="B279" s="37"/>
      <c r="C279" s="35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75" customHeight="1" x14ac:dyDescent="0.2">
      <c r="A280" s="37"/>
      <c r="B280" s="37"/>
      <c r="C280" s="35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75" customHeight="1" x14ac:dyDescent="0.2">
      <c r="A281" s="37"/>
      <c r="B281" s="37"/>
      <c r="C281" s="35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75" customHeight="1" x14ac:dyDescent="0.2">
      <c r="A282" s="37"/>
      <c r="B282" s="37"/>
      <c r="C282" s="35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75" customHeight="1" x14ac:dyDescent="0.2">
      <c r="A283" s="37"/>
      <c r="B283" s="37"/>
      <c r="C283" s="35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F00-000000000000}">
      <formula1>"TOU,non-TOU"</formula1>
    </dataValidation>
    <dataValidation type="list" allowBlank="1" showErrorMessage="1" sqref="E15:E28 E30:E38 E40:E41 E43:E51 E57 E63" xr:uid="{00000000-0002-0000-1F00-000001000000}">
      <formula1>#REF!</formula1>
    </dataValidation>
    <dataValidation type="list" allowBlank="1" showInputMessage="1" showErrorMessage="1" prompt="Select Charge Unit - monthly, per kWh, per kW" sqref="D15:D28 D30:D38 D40:D41 D43:D51 D57 D63" xr:uid="{00000000-0002-0000-1F00-000002000000}">
      <formula1>"Monthly,per kWh,per kW"</formula1>
    </dataValidation>
  </dataValidations>
  <pageMargins left="0.74803149606299213" right="0.74803149606299213" top="0.98425196850393704" bottom="0.98425196850393704" header="0" footer="0"/>
  <pageSetup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A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3.42578125" customWidth="1"/>
    <col min="4" max="4" width="11.42578125" customWidth="1"/>
    <col min="5" max="5" width="1.42578125" customWidth="1"/>
    <col min="6" max="6" width="10.85546875" customWidth="1"/>
    <col min="7" max="7" width="10.28515625" customWidth="1"/>
    <col min="8" max="8" width="12.28515625" customWidth="1"/>
    <col min="9" max="9" width="1.42578125" customWidth="1"/>
    <col min="10" max="11" width="10.28515625" customWidth="1"/>
    <col min="12" max="12" width="12.28515625" customWidth="1"/>
    <col min="13" max="13" width="1.42578125" customWidth="1"/>
    <col min="14" max="14" width="10.28515625" customWidth="1"/>
    <col min="15" max="15" width="10" customWidth="1"/>
    <col min="16" max="16" width="1.7109375" customWidth="1"/>
    <col min="17" max="18" width="10.28515625" customWidth="1"/>
    <col min="19" max="19" width="12.28515625" customWidth="1"/>
    <col min="20" max="20" width="0.42578125" customWidth="1"/>
    <col min="21" max="21" width="10.28515625" customWidth="1"/>
    <col min="22" max="22" width="10" customWidth="1"/>
    <col min="23" max="23" width="2.28515625" customWidth="1"/>
    <col min="24" max="25" width="10.28515625" customWidth="1"/>
    <col min="26" max="26" width="12.28515625" customWidth="1"/>
    <col min="27" max="27" width="0.42578125" customWidth="1"/>
    <col min="28" max="28" width="10.28515625" customWidth="1"/>
    <col min="29" max="29" width="10" customWidth="1"/>
    <col min="30" max="30" width="2.140625" customWidth="1"/>
    <col min="31" max="32" width="10.28515625" customWidth="1"/>
    <col min="33" max="33" width="12.28515625" customWidth="1"/>
    <col min="34" max="34" width="0.42578125" customWidth="1"/>
    <col min="35" max="35" width="10.28515625" customWidth="1"/>
    <col min="36" max="36" width="10" customWidth="1"/>
    <col min="37" max="37" width="0.7109375" customWidth="1"/>
    <col min="38" max="39" width="10.28515625" customWidth="1"/>
    <col min="40" max="40" width="12.28515625" customWidth="1"/>
    <col min="41" max="41" width="1.28515625" customWidth="1"/>
    <col min="42" max="42" width="10.28515625" customWidth="1"/>
    <col min="43" max="43" width="10" customWidth="1"/>
    <col min="44" max="44" width="1.28515625" customWidth="1"/>
    <col min="45" max="53" width="12.42578125" customWidth="1"/>
  </cols>
  <sheetData>
    <row r="1" spans="1:53" ht="7.5" customHeight="1" x14ac:dyDescent="0.2">
      <c r="A1" s="37"/>
      <c r="B1" s="37"/>
      <c r="C1" s="357"/>
      <c r="D1" s="37"/>
      <c r="E1" s="37"/>
      <c r="F1" s="37"/>
      <c r="G1" s="37"/>
      <c r="H1" s="37"/>
      <c r="I1" s="37"/>
      <c r="J1" s="37"/>
      <c r="K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row>
    <row r="2" spans="1:53" ht="18.75" customHeight="1" x14ac:dyDescent="0.25">
      <c r="A2" s="37"/>
      <c r="B2" s="37"/>
      <c r="C2" s="358"/>
      <c r="D2" s="183"/>
      <c r="E2" s="183"/>
      <c r="F2" s="183" t="s">
        <v>229</v>
      </c>
      <c r="G2" s="183"/>
      <c r="H2" s="183"/>
      <c r="I2" s="183"/>
      <c r="J2" s="183"/>
      <c r="K2" s="183"/>
      <c r="L2" s="183"/>
      <c r="M2" s="183"/>
      <c r="N2" s="183"/>
      <c r="O2" s="18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row>
    <row r="3" spans="1:53" ht="18.75" customHeight="1" x14ac:dyDescent="0.25">
      <c r="A3" s="37"/>
      <c r="B3" s="37"/>
      <c r="C3" s="358"/>
      <c r="D3" s="183"/>
      <c r="E3" s="183"/>
      <c r="F3" s="183" t="s">
        <v>231</v>
      </c>
      <c r="G3" s="183"/>
      <c r="H3" s="183"/>
      <c r="I3" s="183"/>
      <c r="J3" s="183"/>
      <c r="K3" s="183"/>
      <c r="L3" s="183"/>
      <c r="M3" s="183"/>
      <c r="N3" s="183"/>
      <c r="O3" s="183"/>
      <c r="P3" s="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
      <c r="AT3" s="3"/>
      <c r="AU3" s="3"/>
      <c r="AV3" s="3"/>
      <c r="AW3" s="3"/>
      <c r="AX3" s="3"/>
      <c r="AY3" s="3"/>
      <c r="AZ3" s="3"/>
      <c r="BA3" s="3"/>
    </row>
    <row r="4" spans="1:53" ht="7.5" customHeight="1" x14ac:dyDescent="0.2">
      <c r="A4" s="37"/>
      <c r="B4" s="37"/>
      <c r="C4" s="357"/>
      <c r="D4" s="37"/>
      <c r="E4" s="37"/>
      <c r="F4" s="37"/>
      <c r="G4" s="37"/>
      <c r="H4" s="37"/>
      <c r="I4" s="37"/>
      <c r="J4" s="37"/>
      <c r="K4" s="37"/>
      <c r="L4" s="3"/>
      <c r="M4" s="3"/>
      <c r="N4" s="3"/>
      <c r="O4" s="3"/>
      <c r="P4" s="3"/>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
      <c r="AT4" s="3"/>
      <c r="AU4" s="3"/>
      <c r="AV4" s="3"/>
      <c r="AW4" s="3"/>
      <c r="AX4" s="3"/>
      <c r="AY4" s="3"/>
      <c r="AZ4" s="3"/>
      <c r="BA4" s="3"/>
    </row>
    <row r="5" spans="1:53" ht="7.5" customHeight="1" x14ac:dyDescent="0.2">
      <c r="A5" s="37"/>
      <c r="B5" s="37"/>
      <c r="C5" s="357"/>
      <c r="D5" s="37"/>
      <c r="E5" s="37"/>
      <c r="F5" s="37"/>
      <c r="G5" s="37"/>
      <c r="H5" s="37"/>
      <c r="I5" s="37"/>
      <c r="J5" s="37"/>
      <c r="K5" s="37"/>
      <c r="L5" s="3"/>
      <c r="M5" s="3"/>
      <c r="N5" s="3"/>
      <c r="O5" s="3"/>
      <c r="P5" s="3"/>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
      <c r="AT5" s="3"/>
      <c r="AU5" s="3"/>
      <c r="AV5" s="3"/>
      <c r="AW5" s="3"/>
      <c r="AX5" s="3"/>
      <c r="AY5" s="3"/>
      <c r="AZ5" s="3"/>
      <c r="BA5" s="3"/>
    </row>
    <row r="6" spans="1:53" ht="12.75" customHeight="1" x14ac:dyDescent="0.2">
      <c r="A6" s="37"/>
      <c r="B6" s="138" t="s">
        <v>232</v>
      </c>
      <c r="C6" s="357"/>
      <c r="D6" s="309" t="s">
        <v>160</v>
      </c>
      <c r="E6" s="310"/>
      <c r="F6" s="310"/>
      <c r="G6" s="310"/>
      <c r="H6" s="310"/>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c r="AU6" s="3"/>
      <c r="AV6" s="3"/>
      <c r="AW6" s="3"/>
      <c r="AX6" s="3"/>
      <c r="AY6" s="3"/>
      <c r="AZ6" s="3"/>
      <c r="BA6" s="3"/>
    </row>
    <row r="7" spans="1:53" ht="7.5" customHeight="1" x14ac:dyDescent="0.25">
      <c r="A7" s="37"/>
      <c r="B7" s="187"/>
      <c r="C7" s="35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53" ht="12.75" customHeight="1" x14ac:dyDescent="0.25">
      <c r="A8" s="37"/>
      <c r="B8" s="138" t="s">
        <v>233</v>
      </c>
      <c r="C8" s="35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53" ht="12.75" customHeight="1" x14ac:dyDescent="0.25">
      <c r="A9" s="37"/>
      <c r="B9" s="187"/>
      <c r="C9" s="357"/>
      <c r="D9" s="125" t="s">
        <v>235</v>
      </c>
      <c r="E9" s="125"/>
      <c r="F9" s="190">
        <v>1277500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53" ht="12.75" customHeight="1" x14ac:dyDescent="0.2">
      <c r="A10" s="37"/>
      <c r="B10" s="37"/>
      <c r="C10" s="357"/>
      <c r="D10" s="37"/>
      <c r="E10" s="37"/>
      <c r="F10" s="190">
        <v>4000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53" ht="12.75" customHeight="1" x14ac:dyDescent="0.2">
      <c r="A11" s="37"/>
      <c r="B11" s="37"/>
      <c r="C11" s="35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53" ht="12.75" customHeight="1" x14ac:dyDescent="0.2">
      <c r="A12" s="37"/>
      <c r="B12" s="37"/>
      <c r="C12" s="35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53" ht="12.75" customHeight="1" x14ac:dyDescent="0.2">
      <c r="A13" s="37"/>
      <c r="B13" s="37"/>
      <c r="C13" s="35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53" ht="12.75" customHeight="1" x14ac:dyDescent="0.2">
      <c r="A14" s="37"/>
      <c r="B14" s="37"/>
      <c r="C14" s="35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53" ht="12.75" customHeight="1" x14ac:dyDescent="0.2">
      <c r="A15" s="37"/>
      <c r="B15" s="139" t="s">
        <v>156</v>
      </c>
      <c r="C15" s="199" t="str">
        <f t="shared" ref="C15:C28" si="0">D$6&amp;"."&amp;B15</f>
        <v>General Service 1,500 to 4,999 KW.Monthly Service Charge</v>
      </c>
      <c r="D15" s="200" t="s">
        <v>244</v>
      </c>
      <c r="E15" s="139"/>
      <c r="F15" s="201">
        <f>IFERROR(VLOOKUP($C15,'Proposed Rates'!$B:$J,F$11,FALSE),0)</f>
        <v>4126.75</v>
      </c>
      <c r="G15" s="219">
        <f t="shared" ref="G15:G28" si="1">IF($D15="Monthly",1,IF($D15="per KW",$F$10,IF($D15="per kWh",$F$9,0)))</f>
        <v>1</v>
      </c>
      <c r="H15" s="204">
        <f t="shared" ref="H15:H28" si="2">G15*F15</f>
        <v>4126.75</v>
      </c>
      <c r="I15" s="38"/>
      <c r="J15" s="201">
        <f>IFERROR(VLOOKUP($C15,'Proposed Rates'!$B:$J,J$11,FALSE),0)</f>
        <v>4126.75</v>
      </c>
      <c r="K15" s="219">
        <f t="shared" ref="K15:K28" si="3">IF($D15="Monthly",1,IF($D15="per KW",$F$10,IF($D15="per kWh",$F$9,0)))</f>
        <v>1</v>
      </c>
      <c r="L15" s="204">
        <f t="shared" ref="L15:L28" si="4">K15*J15</f>
        <v>4126.75</v>
      </c>
      <c r="M15" s="38"/>
      <c r="N15" s="205">
        <f t="shared" ref="N15:N46" si="5">L15-H15</f>
        <v>0</v>
      </c>
      <c r="O15" s="206">
        <f t="shared" ref="O15:O46" si="6">IF((H15)=0,"",(N15/H15))</f>
        <v>0</v>
      </c>
      <c r="P15" s="37"/>
      <c r="Q15" s="201">
        <f>IFERROR(VLOOKUP($C15,'Proposed Rates'!$B:$J,Q$11,FALSE),0)</f>
        <v>4126.75</v>
      </c>
      <c r="R15" s="219">
        <f t="shared" ref="R15:R28" si="7">IF($D15="Monthly",1,IF($D15="per KW",$F$10,IF($D15="per kWh",$F$9,0)))</f>
        <v>1</v>
      </c>
      <c r="S15" s="204">
        <f t="shared" ref="S15:S28" si="8">R15*Q15</f>
        <v>4126.75</v>
      </c>
      <c r="T15" s="38"/>
      <c r="U15" s="205">
        <f t="shared" ref="U15:U46" si="9">S15-L15</f>
        <v>0</v>
      </c>
      <c r="V15" s="206">
        <f t="shared" ref="V15:V46" si="10">IF((L15)=0,"",(U15/L15))</f>
        <v>0</v>
      </c>
      <c r="W15" s="37"/>
      <c r="X15" s="201">
        <f>IFERROR(VLOOKUP($C15,'Proposed Rates'!$B:$J,X$11,FALSE),0)</f>
        <v>4126.75</v>
      </c>
      <c r="Y15" s="219">
        <f t="shared" ref="Y15:Y28" si="11">IF($D15="Monthly",1,IF($D15="per KW",$F$10,IF($D15="per kWh",$F$9,0)))</f>
        <v>1</v>
      </c>
      <c r="Z15" s="204">
        <f t="shared" ref="Z15:Z28" si="12">Y15*X15</f>
        <v>4126.75</v>
      </c>
      <c r="AA15" s="38"/>
      <c r="AB15" s="205">
        <f t="shared" ref="AB15:AB46" si="13">Z15-S15</f>
        <v>0</v>
      </c>
      <c r="AC15" s="206">
        <f t="shared" ref="AC15:AC46" si="14">IF((S15)=0,"",(AB15/S15))</f>
        <v>0</v>
      </c>
      <c r="AD15" s="37"/>
      <c r="AE15" s="201">
        <f>IFERROR(VLOOKUP($C15,'Proposed Rates'!$B:$J,AE$11,FALSE),0)</f>
        <v>4126.75</v>
      </c>
      <c r="AF15" s="219">
        <f t="shared" ref="AF15:AF28" si="15">IF($D15="Monthly",1,IF($D15="per KW",$F$10,IF($D15="per kWh",$F$9,0)))</f>
        <v>1</v>
      </c>
      <c r="AG15" s="204">
        <f t="shared" ref="AG15:AG28" si="16">AF15*AE15</f>
        <v>4126.75</v>
      </c>
      <c r="AH15" s="38"/>
      <c r="AI15" s="205">
        <f t="shared" ref="AI15:AI46" si="17">AG15-Z15</f>
        <v>0</v>
      </c>
      <c r="AJ15" s="206">
        <f t="shared" ref="AJ15:AJ46" si="18">IF((Z15)=0,"",(AI15/Z15))</f>
        <v>0</v>
      </c>
      <c r="AK15" s="37"/>
      <c r="AL15" s="201">
        <f>IFERROR(VLOOKUP($C15,'Proposed Rates'!$B:$J,AL$11,FALSE),0)</f>
        <v>4126.75</v>
      </c>
      <c r="AM15" s="219">
        <f t="shared" ref="AM15:AM28" si="19">IF($D15="Monthly",1,IF($D15="per KW",$F$10,IF($D15="per kWh",$F$9,0)))</f>
        <v>1</v>
      </c>
      <c r="AN15" s="204">
        <f t="shared" ref="AN15:AN28" si="20">AM15*AL15</f>
        <v>4126.75</v>
      </c>
      <c r="AO15" s="38"/>
      <c r="AP15" s="205">
        <f t="shared" ref="AP15:AP46" si="21">AN15-AG15</f>
        <v>0</v>
      </c>
      <c r="AQ15" s="206">
        <f t="shared" ref="AQ15:AQ46" si="22">IF((AG15)=0,"",(AP15/AG15))</f>
        <v>0</v>
      </c>
      <c r="AR15" s="207"/>
    </row>
    <row r="16" spans="1:53" ht="12.75" customHeight="1" x14ac:dyDescent="0.2">
      <c r="A16" s="37"/>
      <c r="B16" s="139" t="s">
        <v>245</v>
      </c>
      <c r="C16" s="199" t="str">
        <f t="shared" si="0"/>
        <v>General Service 1,500 to 4,999 KW.Smart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row>
    <row r="17" spans="1:44" ht="12.75" customHeight="1" x14ac:dyDescent="0.2">
      <c r="A17" s="37"/>
      <c r="B17" s="208" t="str">
        <f>'Proposed Rates'!C115</f>
        <v>Rate Rider Calculation for PILs</v>
      </c>
      <c r="C17" s="199" t="str">
        <f t="shared" si="0"/>
        <v>General Service 1,500 to 4,999 KW.Rate Rider Calculation for PILs</v>
      </c>
      <c r="D17" s="200" t="s">
        <v>315</v>
      </c>
      <c r="E17" s="139"/>
      <c r="F17" s="201">
        <f>IFERROR(VLOOKUP($C17,'Proposed Rates'!$B:$J,F$11,FALSE),0)</f>
        <v>0</v>
      </c>
      <c r="G17" s="219">
        <f t="shared" si="1"/>
        <v>4000</v>
      </c>
      <c r="H17" s="204">
        <f t="shared" si="2"/>
        <v>0</v>
      </c>
      <c r="I17" s="38"/>
      <c r="J17" s="201">
        <f>IFERROR(VLOOKUP($C17,'Proposed Rates'!$B:$J,J$11,FALSE),0)</f>
        <v>0</v>
      </c>
      <c r="K17" s="219">
        <f t="shared" si="3"/>
        <v>4000</v>
      </c>
      <c r="L17" s="204">
        <f t="shared" si="4"/>
        <v>0</v>
      </c>
      <c r="M17" s="38"/>
      <c r="N17" s="205">
        <f t="shared" si="5"/>
        <v>0</v>
      </c>
      <c r="O17" s="206" t="str">
        <f t="shared" si="6"/>
        <v/>
      </c>
      <c r="P17" s="37"/>
      <c r="Q17" s="201">
        <f>IFERROR(VLOOKUP($C17,'Proposed Rates'!$B:$J,Q$11,FALSE),0)</f>
        <v>0</v>
      </c>
      <c r="R17" s="219">
        <f t="shared" si="7"/>
        <v>4000</v>
      </c>
      <c r="S17" s="204">
        <f t="shared" si="8"/>
        <v>0</v>
      </c>
      <c r="T17" s="38"/>
      <c r="U17" s="205">
        <f t="shared" si="9"/>
        <v>0</v>
      </c>
      <c r="V17" s="206" t="str">
        <f t="shared" si="10"/>
        <v/>
      </c>
      <c r="W17" s="37"/>
      <c r="X17" s="201">
        <f>IFERROR(VLOOKUP($C17,'Proposed Rates'!$B:$J,X$11,FALSE),0)</f>
        <v>0</v>
      </c>
      <c r="Y17" s="219">
        <f t="shared" si="11"/>
        <v>4000</v>
      </c>
      <c r="Z17" s="204">
        <f t="shared" si="12"/>
        <v>0</v>
      </c>
      <c r="AA17" s="38"/>
      <c r="AB17" s="205">
        <f t="shared" si="13"/>
        <v>0</v>
      </c>
      <c r="AC17" s="206" t="str">
        <f t="shared" si="14"/>
        <v/>
      </c>
      <c r="AD17" s="37"/>
      <c r="AE17" s="201">
        <f>IFERROR(VLOOKUP($C17,'Proposed Rates'!$B:$J,AE$11,FALSE),0)</f>
        <v>0</v>
      </c>
      <c r="AF17" s="219">
        <f t="shared" si="15"/>
        <v>4000</v>
      </c>
      <c r="AG17" s="204">
        <f t="shared" si="16"/>
        <v>0</v>
      </c>
      <c r="AH17" s="38"/>
      <c r="AI17" s="205">
        <f t="shared" si="17"/>
        <v>0</v>
      </c>
      <c r="AJ17" s="206" t="str">
        <f t="shared" si="18"/>
        <v/>
      </c>
      <c r="AK17" s="37"/>
      <c r="AL17" s="201">
        <f>IFERROR(VLOOKUP($C17,'Proposed Rates'!$B:$J,AL$11,FALSE),0)</f>
        <v>0</v>
      </c>
      <c r="AM17" s="219">
        <f t="shared" si="19"/>
        <v>4000</v>
      </c>
      <c r="AN17" s="204">
        <f t="shared" si="20"/>
        <v>0</v>
      </c>
      <c r="AO17" s="38"/>
      <c r="AP17" s="205">
        <f t="shared" si="21"/>
        <v>0</v>
      </c>
      <c r="AQ17" s="206" t="str">
        <f t="shared" si="22"/>
        <v/>
      </c>
      <c r="AR17" s="207"/>
    </row>
    <row r="18" spans="1:44" ht="12.75" customHeight="1" x14ac:dyDescent="0.2">
      <c r="A18" s="37"/>
      <c r="B18" s="208" t="str">
        <f>'Proposed Rates'!C128</f>
        <v>Rate Rider Calculation for Generic</v>
      </c>
      <c r="C18" s="199" t="str">
        <f t="shared" si="0"/>
        <v>General Service 1,500 to 4,999 KW.Rate Rider Calculation for Generic</v>
      </c>
      <c r="D18" s="200" t="s">
        <v>315</v>
      </c>
      <c r="E18" s="139"/>
      <c r="F18" s="201">
        <f>IFERROR(VLOOKUP($C18,'Proposed Rates'!$B:$J,F$11,FALSE),0)</f>
        <v>0</v>
      </c>
      <c r="G18" s="219">
        <f t="shared" si="1"/>
        <v>4000</v>
      </c>
      <c r="H18" s="204">
        <f t="shared" si="2"/>
        <v>0</v>
      </c>
      <c r="I18" s="38"/>
      <c r="J18" s="201">
        <f>IFERROR(VLOOKUP($C18,'Proposed Rates'!$B:$J,J$11,FALSE),0)</f>
        <v>0</v>
      </c>
      <c r="K18" s="219">
        <f t="shared" si="3"/>
        <v>4000</v>
      </c>
      <c r="L18" s="204">
        <f t="shared" si="4"/>
        <v>0</v>
      </c>
      <c r="M18" s="38"/>
      <c r="N18" s="205">
        <f t="shared" si="5"/>
        <v>0</v>
      </c>
      <c r="O18" s="206" t="str">
        <f t="shared" si="6"/>
        <v/>
      </c>
      <c r="P18" s="37"/>
      <c r="Q18" s="201">
        <f>IFERROR(VLOOKUP($C18,'Proposed Rates'!$B:$J,Q$11,FALSE),0)</f>
        <v>0</v>
      </c>
      <c r="R18" s="219">
        <f t="shared" si="7"/>
        <v>4000</v>
      </c>
      <c r="S18" s="204">
        <f t="shared" si="8"/>
        <v>0</v>
      </c>
      <c r="T18" s="38"/>
      <c r="U18" s="205">
        <f t="shared" si="9"/>
        <v>0</v>
      </c>
      <c r="V18" s="206" t="str">
        <f t="shared" si="10"/>
        <v/>
      </c>
      <c r="W18" s="37"/>
      <c r="X18" s="201">
        <f>IFERROR(VLOOKUP($C18,'Proposed Rates'!$B:$J,X$11,FALSE),0)</f>
        <v>0</v>
      </c>
      <c r="Y18" s="219">
        <f t="shared" si="11"/>
        <v>4000</v>
      </c>
      <c r="Z18" s="204">
        <f t="shared" si="12"/>
        <v>0</v>
      </c>
      <c r="AA18" s="38"/>
      <c r="AB18" s="205">
        <f t="shared" si="13"/>
        <v>0</v>
      </c>
      <c r="AC18" s="206" t="str">
        <f t="shared" si="14"/>
        <v/>
      </c>
      <c r="AD18" s="37"/>
      <c r="AE18" s="201">
        <f>IFERROR(VLOOKUP($C18,'Proposed Rates'!$B:$J,AE$11,FALSE),0)</f>
        <v>0</v>
      </c>
      <c r="AF18" s="219">
        <f t="shared" si="15"/>
        <v>4000</v>
      </c>
      <c r="AG18" s="204">
        <f t="shared" si="16"/>
        <v>0</v>
      </c>
      <c r="AH18" s="38"/>
      <c r="AI18" s="205">
        <f t="shared" si="17"/>
        <v>0</v>
      </c>
      <c r="AJ18" s="206" t="str">
        <f t="shared" si="18"/>
        <v/>
      </c>
      <c r="AK18" s="37"/>
      <c r="AL18" s="201">
        <f>IFERROR(VLOOKUP($C18,'Proposed Rates'!$B:$J,AL$11,FALSE),0)</f>
        <v>0</v>
      </c>
      <c r="AM18" s="219">
        <f t="shared" si="19"/>
        <v>4000</v>
      </c>
      <c r="AN18" s="204">
        <f t="shared" si="20"/>
        <v>0</v>
      </c>
      <c r="AO18" s="38"/>
      <c r="AP18" s="205">
        <f t="shared" si="21"/>
        <v>0</v>
      </c>
      <c r="AQ18" s="206" t="str">
        <f t="shared" si="22"/>
        <v/>
      </c>
      <c r="AR18" s="207"/>
    </row>
    <row r="19" spans="1:44" ht="12.75" customHeight="1" x14ac:dyDescent="0.2">
      <c r="A19" s="37"/>
      <c r="B19" s="139" t="s">
        <v>54</v>
      </c>
      <c r="C19" s="199" t="str">
        <f t="shared" si="0"/>
        <v>General Service 1,500 to 4,999 KW.Distribution Volumetric Rate</v>
      </c>
      <c r="D19" s="200" t="s">
        <v>315</v>
      </c>
      <c r="E19" s="139"/>
      <c r="F19" s="201">
        <f>IFERROR(VLOOKUP($C19,'Proposed Rates'!$B:$J,F$11,FALSE),0)</f>
        <v>6.0796000000000001</v>
      </c>
      <c r="G19" s="219">
        <f t="shared" si="1"/>
        <v>4000</v>
      </c>
      <c r="H19" s="204">
        <f t="shared" si="2"/>
        <v>24318.400000000001</v>
      </c>
      <c r="I19" s="38"/>
      <c r="J19" s="201">
        <f>IFERROR(VLOOKUP($C19,'Proposed Rates'!$B:$J,J$11,FALSE),0)</f>
        <v>7.7560000000000002</v>
      </c>
      <c r="K19" s="219">
        <f t="shared" si="3"/>
        <v>4000</v>
      </c>
      <c r="L19" s="204">
        <f t="shared" si="4"/>
        <v>31024</v>
      </c>
      <c r="M19" s="38"/>
      <c r="N19" s="205">
        <f t="shared" si="5"/>
        <v>6705.5999999999985</v>
      </c>
      <c r="O19" s="206">
        <f t="shared" si="6"/>
        <v>0.27574182512007361</v>
      </c>
      <c r="P19" s="37"/>
      <c r="Q19" s="201">
        <f>IFERROR(VLOOKUP($C19,'Proposed Rates'!$B:$J,Q$11,FALSE),0)</f>
        <v>8.5495000000000001</v>
      </c>
      <c r="R19" s="219">
        <f t="shared" si="7"/>
        <v>4000</v>
      </c>
      <c r="S19" s="204">
        <f t="shared" si="8"/>
        <v>34198</v>
      </c>
      <c r="T19" s="38"/>
      <c r="U19" s="205">
        <f t="shared" si="9"/>
        <v>3174</v>
      </c>
      <c r="V19" s="206">
        <f t="shared" si="10"/>
        <v>0.10230789066529139</v>
      </c>
      <c r="W19" s="37"/>
      <c r="X19" s="201">
        <f>IFERROR(VLOOKUP($C19,'Proposed Rates'!$B:$J,X$11,FALSE),0)</f>
        <v>9.3592999999999993</v>
      </c>
      <c r="Y19" s="219">
        <f t="shared" si="11"/>
        <v>4000</v>
      </c>
      <c r="Z19" s="204">
        <f t="shared" si="12"/>
        <v>37437.199999999997</v>
      </c>
      <c r="AA19" s="38"/>
      <c r="AB19" s="205">
        <f t="shared" si="13"/>
        <v>3239.1999999999971</v>
      </c>
      <c r="AC19" s="206">
        <f t="shared" si="14"/>
        <v>9.4718989414585564E-2</v>
      </c>
      <c r="AD19" s="37"/>
      <c r="AE19" s="201">
        <f>IFERROR(VLOOKUP($C19,'Proposed Rates'!$B:$J,AE$11,FALSE),0)</f>
        <v>10.026899999999999</v>
      </c>
      <c r="AF19" s="219">
        <f t="shared" si="15"/>
        <v>4000</v>
      </c>
      <c r="AG19" s="204">
        <f t="shared" si="16"/>
        <v>40107.599999999999</v>
      </c>
      <c r="AH19" s="38"/>
      <c r="AI19" s="205">
        <f t="shared" si="17"/>
        <v>2670.4000000000015</v>
      </c>
      <c r="AJ19" s="206">
        <f t="shared" si="18"/>
        <v>7.1330120842370739E-2</v>
      </c>
      <c r="AK19" s="37"/>
      <c r="AL19" s="201">
        <f>IFERROR(VLOOKUP($C19,'Proposed Rates'!$B:$J,AL$11,FALSE),0)</f>
        <v>10.609</v>
      </c>
      <c r="AM19" s="219">
        <f t="shared" si="19"/>
        <v>4000</v>
      </c>
      <c r="AN19" s="204">
        <f t="shared" si="20"/>
        <v>42436</v>
      </c>
      <c r="AO19" s="38"/>
      <c r="AP19" s="205">
        <f t="shared" si="21"/>
        <v>2328.4000000000015</v>
      </c>
      <c r="AQ19" s="206">
        <f t="shared" si="22"/>
        <v>5.8053835183356807E-2</v>
      </c>
      <c r="AR19" s="207"/>
    </row>
    <row r="20" spans="1:44" ht="12.75" customHeight="1" x14ac:dyDescent="0.2">
      <c r="A20" s="37"/>
      <c r="B20" s="139" t="s">
        <v>247</v>
      </c>
      <c r="C20" s="199" t="str">
        <f t="shared" si="0"/>
        <v>General Service 1,500 to 4,999 KW.Smart Meter Disposition Rider</v>
      </c>
      <c r="D20" s="200" t="s">
        <v>246</v>
      </c>
      <c r="E20" s="139"/>
      <c r="F20" s="201">
        <f>IFERROR(VLOOKUP($C20,'Proposed Rates'!$B:$J,F$11,FALSE),0)</f>
        <v>0</v>
      </c>
      <c r="G20" s="219">
        <f t="shared" si="1"/>
        <v>1277500</v>
      </c>
      <c r="H20" s="204">
        <f t="shared" si="2"/>
        <v>0</v>
      </c>
      <c r="I20" s="38"/>
      <c r="J20" s="201">
        <f>IFERROR(VLOOKUP($C20,'Proposed Rates'!$B:$J,J$11,FALSE),0)</f>
        <v>0</v>
      </c>
      <c r="K20" s="219">
        <f t="shared" si="3"/>
        <v>1277500</v>
      </c>
      <c r="L20" s="204">
        <f t="shared" si="4"/>
        <v>0</v>
      </c>
      <c r="M20" s="38"/>
      <c r="N20" s="205">
        <f t="shared" si="5"/>
        <v>0</v>
      </c>
      <c r="O20" s="206" t="str">
        <f t="shared" si="6"/>
        <v/>
      </c>
      <c r="P20" s="37"/>
      <c r="Q20" s="201">
        <f>IFERROR(VLOOKUP($C20,'Proposed Rates'!$B:$J,Q$11,FALSE),0)</f>
        <v>0</v>
      </c>
      <c r="R20" s="219">
        <f t="shared" si="7"/>
        <v>1277500</v>
      </c>
      <c r="S20" s="204">
        <f t="shared" si="8"/>
        <v>0</v>
      </c>
      <c r="T20" s="38"/>
      <c r="U20" s="205">
        <f t="shared" si="9"/>
        <v>0</v>
      </c>
      <c r="V20" s="206" t="str">
        <f t="shared" si="10"/>
        <v/>
      </c>
      <c r="W20" s="37"/>
      <c r="X20" s="201">
        <f>IFERROR(VLOOKUP($C20,'Proposed Rates'!$B:$J,X$11,FALSE),0)</f>
        <v>0</v>
      </c>
      <c r="Y20" s="219">
        <f t="shared" si="11"/>
        <v>1277500</v>
      </c>
      <c r="Z20" s="204">
        <f t="shared" si="12"/>
        <v>0</v>
      </c>
      <c r="AA20" s="38"/>
      <c r="AB20" s="205">
        <f t="shared" si="13"/>
        <v>0</v>
      </c>
      <c r="AC20" s="206" t="str">
        <f t="shared" si="14"/>
        <v/>
      </c>
      <c r="AD20" s="37"/>
      <c r="AE20" s="201">
        <f>IFERROR(VLOOKUP($C20,'Proposed Rates'!$B:$J,AE$11,FALSE),0)</f>
        <v>0</v>
      </c>
      <c r="AF20" s="219">
        <f t="shared" si="15"/>
        <v>1277500</v>
      </c>
      <c r="AG20" s="204">
        <f t="shared" si="16"/>
        <v>0</v>
      </c>
      <c r="AH20" s="38"/>
      <c r="AI20" s="205">
        <f t="shared" si="17"/>
        <v>0</v>
      </c>
      <c r="AJ20" s="206" t="str">
        <f t="shared" si="18"/>
        <v/>
      </c>
      <c r="AK20" s="37"/>
      <c r="AL20" s="201">
        <f>IFERROR(VLOOKUP($C20,'Proposed Rates'!$B:$J,AL$11,FALSE),0)</f>
        <v>0</v>
      </c>
      <c r="AM20" s="219">
        <f t="shared" si="19"/>
        <v>1277500</v>
      </c>
      <c r="AN20" s="204">
        <f t="shared" si="20"/>
        <v>0</v>
      </c>
      <c r="AO20" s="38"/>
      <c r="AP20" s="205">
        <f t="shared" si="21"/>
        <v>0</v>
      </c>
      <c r="AQ20" s="206" t="str">
        <f t="shared" si="22"/>
        <v/>
      </c>
      <c r="AR20" s="207"/>
    </row>
    <row r="21" spans="1:44" ht="12.75" customHeight="1" x14ac:dyDescent="0.2">
      <c r="A21" s="37"/>
      <c r="B21" s="139" t="s">
        <v>179</v>
      </c>
      <c r="C21" s="199" t="str">
        <f t="shared" si="0"/>
        <v>General Service 1,500 to 4,999 KW.LRAM Rate Rider</v>
      </c>
      <c r="D21" s="200" t="s">
        <v>315</v>
      </c>
      <c r="E21" s="139"/>
      <c r="F21" s="218">
        <f>'Proposed Rates'!E80+'Proposed Rates'!E93</f>
        <v>0.2021</v>
      </c>
      <c r="G21" s="219">
        <f t="shared" si="1"/>
        <v>4000</v>
      </c>
      <c r="H21" s="204">
        <f t="shared" si="2"/>
        <v>808.4</v>
      </c>
      <c r="I21" s="38"/>
      <c r="J21" s="218">
        <f>'Proposed Rates'!F80+'Proposed Rates'!F93</f>
        <v>-0.39979999999999999</v>
      </c>
      <c r="K21" s="219">
        <f t="shared" si="3"/>
        <v>4000</v>
      </c>
      <c r="L21" s="204">
        <f t="shared" si="4"/>
        <v>-1599.2</v>
      </c>
      <c r="M21" s="38"/>
      <c r="N21" s="205">
        <f t="shared" si="5"/>
        <v>-2407.6</v>
      </c>
      <c r="O21" s="206">
        <f t="shared" si="6"/>
        <v>-2.978228599703117</v>
      </c>
      <c r="P21" s="37"/>
      <c r="Q21" s="218">
        <f>'Proposed Rates'!G80+'Proposed Rates'!G93</f>
        <v>0</v>
      </c>
      <c r="R21" s="219">
        <f t="shared" si="7"/>
        <v>4000</v>
      </c>
      <c r="S21" s="204">
        <f t="shared" si="8"/>
        <v>0</v>
      </c>
      <c r="T21" s="38"/>
      <c r="U21" s="205">
        <f t="shared" si="9"/>
        <v>1599.2</v>
      </c>
      <c r="V21" s="206">
        <f t="shared" si="10"/>
        <v>-1</v>
      </c>
      <c r="W21" s="37"/>
      <c r="X21" s="201">
        <f>IFERROR(VLOOKUP($C21,'Proposed Rates'!$B:$J,X$11,FALSE),0)</f>
        <v>0</v>
      </c>
      <c r="Y21" s="219">
        <f t="shared" si="11"/>
        <v>4000</v>
      </c>
      <c r="Z21" s="204">
        <f t="shared" si="12"/>
        <v>0</v>
      </c>
      <c r="AA21" s="38"/>
      <c r="AB21" s="205">
        <f t="shared" si="13"/>
        <v>0</v>
      </c>
      <c r="AC21" s="206" t="str">
        <f t="shared" si="14"/>
        <v/>
      </c>
      <c r="AD21" s="37"/>
      <c r="AE21" s="201">
        <f>IFERROR(VLOOKUP($C21,'Proposed Rates'!$B:$J,AE$11,FALSE),0)</f>
        <v>0</v>
      </c>
      <c r="AF21" s="219">
        <f t="shared" si="15"/>
        <v>4000</v>
      </c>
      <c r="AG21" s="204">
        <f t="shared" si="16"/>
        <v>0</v>
      </c>
      <c r="AH21" s="38"/>
      <c r="AI21" s="205">
        <f t="shared" si="17"/>
        <v>0</v>
      </c>
      <c r="AJ21" s="206" t="str">
        <f t="shared" si="18"/>
        <v/>
      </c>
      <c r="AK21" s="37"/>
      <c r="AL21" s="201">
        <f>IFERROR(VLOOKUP($C21,'Proposed Rates'!$B:$J,AL$11,FALSE),0)</f>
        <v>0</v>
      </c>
      <c r="AM21" s="219">
        <f t="shared" si="19"/>
        <v>4000</v>
      </c>
      <c r="AN21" s="204">
        <f t="shared" si="20"/>
        <v>0</v>
      </c>
      <c r="AO21" s="38"/>
      <c r="AP21" s="205">
        <f t="shared" si="21"/>
        <v>0</v>
      </c>
      <c r="AQ21" s="206" t="str">
        <f t="shared" si="22"/>
        <v/>
      </c>
      <c r="AR21" s="207"/>
    </row>
    <row r="22" spans="1:44" ht="12.75" customHeight="1" x14ac:dyDescent="0.2">
      <c r="A22" s="37"/>
      <c r="B22" s="288" t="s">
        <v>175</v>
      </c>
      <c r="C22" s="199" t="str">
        <f t="shared" si="0"/>
        <v>General Service 1,500 to 4,999 KW.Deferral/Variance Account Disposition Rate Rider Group 2</v>
      </c>
      <c r="D22" s="200" t="s">
        <v>315</v>
      </c>
      <c r="E22" s="139"/>
      <c r="F22" s="201">
        <f>IFERROR(VLOOKUP($C22,'Proposed Rates'!$B:$J,F$11,FALSE),0)</f>
        <v>0</v>
      </c>
      <c r="G22" s="219">
        <f t="shared" si="1"/>
        <v>4000</v>
      </c>
      <c r="H22" s="204">
        <f t="shared" si="2"/>
        <v>0</v>
      </c>
      <c r="I22" s="38"/>
      <c r="J22" s="201">
        <f>IFERROR(VLOOKUP($C22,'Proposed Rates'!$B:$J,J$11,FALSE),0)</f>
        <v>-0.13320000000000001</v>
      </c>
      <c r="K22" s="219">
        <f t="shared" si="3"/>
        <v>4000</v>
      </c>
      <c r="L22" s="204">
        <f t="shared" si="4"/>
        <v>-532.80000000000007</v>
      </c>
      <c r="M22" s="38"/>
      <c r="N22" s="205">
        <f t="shared" si="5"/>
        <v>-532.80000000000007</v>
      </c>
      <c r="O22" s="206" t="str">
        <f t="shared" si="6"/>
        <v/>
      </c>
      <c r="P22" s="37"/>
      <c r="Q22" s="201">
        <f>IFERROR(VLOOKUP($C22,'Proposed Rates'!$B:$J,Q$11,FALSE),0)</f>
        <v>0</v>
      </c>
      <c r="R22" s="219">
        <f t="shared" si="7"/>
        <v>4000</v>
      </c>
      <c r="S22" s="204">
        <f t="shared" si="8"/>
        <v>0</v>
      </c>
      <c r="T22" s="38"/>
      <c r="U22" s="205">
        <f t="shared" si="9"/>
        <v>532.80000000000007</v>
      </c>
      <c r="V22" s="206">
        <f t="shared" si="10"/>
        <v>-1</v>
      </c>
      <c r="W22" s="37"/>
      <c r="X22" s="201">
        <f>IFERROR(VLOOKUP($C22,'Proposed Rates'!$B:$J,X$11,FALSE),0)</f>
        <v>0</v>
      </c>
      <c r="Y22" s="219">
        <f t="shared" si="11"/>
        <v>4000</v>
      </c>
      <c r="Z22" s="204">
        <f t="shared" si="12"/>
        <v>0</v>
      </c>
      <c r="AA22" s="38"/>
      <c r="AB22" s="205">
        <f t="shared" si="13"/>
        <v>0</v>
      </c>
      <c r="AC22" s="206" t="str">
        <f t="shared" si="14"/>
        <v/>
      </c>
      <c r="AD22" s="37"/>
      <c r="AE22" s="201">
        <f>IFERROR(VLOOKUP($C22,'Proposed Rates'!$B:$J,AE$11,FALSE),0)</f>
        <v>0</v>
      </c>
      <c r="AF22" s="219">
        <f t="shared" si="15"/>
        <v>4000</v>
      </c>
      <c r="AG22" s="204">
        <f t="shared" si="16"/>
        <v>0</v>
      </c>
      <c r="AH22" s="38"/>
      <c r="AI22" s="205">
        <f t="shared" si="17"/>
        <v>0</v>
      </c>
      <c r="AJ22" s="206" t="str">
        <f t="shared" si="18"/>
        <v/>
      </c>
      <c r="AK22" s="37"/>
      <c r="AL22" s="201">
        <f>IFERROR(VLOOKUP($C22,'Proposed Rates'!$B:$J,AL$11,FALSE),0)</f>
        <v>0</v>
      </c>
      <c r="AM22" s="219">
        <f t="shared" si="19"/>
        <v>4000</v>
      </c>
      <c r="AN22" s="204">
        <f t="shared" si="20"/>
        <v>0</v>
      </c>
      <c r="AO22" s="38"/>
      <c r="AP22" s="205">
        <f t="shared" si="21"/>
        <v>0</v>
      </c>
      <c r="AQ22" s="206" t="str">
        <f t="shared" si="22"/>
        <v/>
      </c>
      <c r="AR22" s="207"/>
    </row>
    <row r="23" spans="1:44" ht="12.75" customHeight="1" x14ac:dyDescent="0.2">
      <c r="A23" s="37"/>
      <c r="B23" s="208"/>
      <c r="C23" s="199" t="str">
        <f t="shared" si="0"/>
        <v>General Service 1,500 to 4,999 KW.</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row>
    <row r="24" spans="1:44" ht="12.75" customHeight="1" x14ac:dyDescent="0.2">
      <c r="A24" s="37"/>
      <c r="B24" s="208"/>
      <c r="C24" s="199" t="str">
        <f t="shared" si="0"/>
        <v>General Service 1,500 to 4,999 KW.</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row>
    <row r="25" spans="1:44" ht="12.75" customHeight="1" x14ac:dyDescent="0.2">
      <c r="A25" s="37"/>
      <c r="B25" s="208"/>
      <c r="C25" s="199" t="str">
        <f t="shared" si="0"/>
        <v>General Service 1,500 to 4,999 KW.</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row>
    <row r="26" spans="1:44" ht="12.75" customHeight="1" x14ac:dyDescent="0.2">
      <c r="A26" s="37"/>
      <c r="B26" s="288"/>
      <c r="C26" s="199" t="str">
        <f t="shared" si="0"/>
        <v>General Service 1,500 to 4,999 KW.</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row>
    <row r="27" spans="1:44" ht="12.75" customHeight="1" x14ac:dyDescent="0.2">
      <c r="A27" s="37"/>
      <c r="B27" s="208"/>
      <c r="C27" s="199" t="str">
        <f t="shared" si="0"/>
        <v>General Service 1,500 to 4,999 KW.</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row>
    <row r="28" spans="1:44" ht="12.75" customHeight="1" x14ac:dyDescent="0.2">
      <c r="A28" s="37"/>
      <c r="B28" s="208"/>
      <c r="C28" s="199" t="str">
        <f t="shared" si="0"/>
        <v>General Service 1,500 to 4,999 KW.</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row>
    <row r="29" spans="1:44" ht="12.75" customHeight="1" x14ac:dyDescent="0.2">
      <c r="A29" s="125"/>
      <c r="B29" s="209" t="s">
        <v>248</v>
      </c>
      <c r="C29" s="359"/>
      <c r="D29" s="210"/>
      <c r="E29" s="210"/>
      <c r="F29" s="211"/>
      <c r="G29" s="304"/>
      <c r="H29" s="213">
        <f>SUM(H15:H28)</f>
        <v>29253.550000000003</v>
      </c>
      <c r="I29" s="214"/>
      <c r="J29" s="211"/>
      <c r="K29" s="304"/>
      <c r="L29" s="213">
        <f>SUM(L15:L28)</f>
        <v>33018.75</v>
      </c>
      <c r="M29" s="214"/>
      <c r="N29" s="215">
        <f t="shared" si="5"/>
        <v>3765.1999999999971</v>
      </c>
      <c r="O29" s="216">
        <f t="shared" si="6"/>
        <v>0.12870916521242709</v>
      </c>
      <c r="P29" s="125"/>
      <c r="Q29" s="211"/>
      <c r="R29" s="304"/>
      <c r="S29" s="213">
        <f>SUM(S15:S28)</f>
        <v>38324.75</v>
      </c>
      <c r="T29" s="214"/>
      <c r="U29" s="215">
        <f t="shared" si="9"/>
        <v>5306</v>
      </c>
      <c r="V29" s="216">
        <f t="shared" si="10"/>
        <v>0.16069657391633541</v>
      </c>
      <c r="W29" s="125"/>
      <c r="X29" s="211"/>
      <c r="Y29" s="304"/>
      <c r="Z29" s="213">
        <f>SUM(Z15:Z28)</f>
        <v>41563.949999999997</v>
      </c>
      <c r="AA29" s="214"/>
      <c r="AB29" s="215">
        <f t="shared" si="13"/>
        <v>3239.1999999999971</v>
      </c>
      <c r="AC29" s="216">
        <f t="shared" si="14"/>
        <v>8.4519794649671479E-2</v>
      </c>
      <c r="AD29" s="125"/>
      <c r="AE29" s="211"/>
      <c r="AF29" s="304"/>
      <c r="AG29" s="213">
        <f>SUM(AG15:AG28)</f>
        <v>44234.35</v>
      </c>
      <c r="AH29" s="214"/>
      <c r="AI29" s="215">
        <f t="shared" si="17"/>
        <v>2670.4000000000015</v>
      </c>
      <c r="AJ29" s="216">
        <f t="shared" si="18"/>
        <v>6.4247984130478497E-2</v>
      </c>
      <c r="AK29" s="125"/>
      <c r="AL29" s="211"/>
      <c r="AM29" s="304"/>
      <c r="AN29" s="213">
        <f>SUM(AN15:AN28)</f>
        <v>46562.75</v>
      </c>
      <c r="AO29" s="214"/>
      <c r="AP29" s="215">
        <f t="shared" si="21"/>
        <v>2328.4000000000015</v>
      </c>
      <c r="AQ29" s="216">
        <f t="shared" si="22"/>
        <v>5.2637825581250804E-2</v>
      </c>
      <c r="AR29" s="217"/>
    </row>
    <row r="30" spans="1:44" ht="12.75" customHeight="1" x14ac:dyDescent="0.2">
      <c r="A30" s="37"/>
      <c r="B30" s="208" t="s">
        <v>172</v>
      </c>
      <c r="C30" s="199" t="str">
        <f t="shared" ref="C30:C38" si="23">D$6&amp;"."&amp;B30</f>
        <v>General Service 1,500 to 4,999 KW.DVA Disposition Rate Rider Group 1 -2025</v>
      </c>
      <c r="D30" s="200" t="s">
        <v>315</v>
      </c>
      <c r="E30" s="139"/>
      <c r="F30" s="218">
        <f>IFERROR(VLOOKUP($C30,'Proposed Rates'!$B:$J,F$11,FALSE),0)</f>
        <v>5.3600000000000002E-2</v>
      </c>
      <c r="G30" s="219">
        <f t="shared" ref="G30:G36" si="24">IF($D30="Monthly",1,IF($D30="per KW",$F$10,IF($D30="per kWh",$F$9,0)))</f>
        <v>4000</v>
      </c>
      <c r="H30" s="204">
        <f t="shared" ref="H30:H38" si="25">G30*F30</f>
        <v>214.4</v>
      </c>
      <c r="I30" s="38"/>
      <c r="J30" s="218">
        <f>IFERROR(VLOOKUP($C30,'Proposed Rates'!$B:$J,J$11,FALSE),0)</f>
        <v>0</v>
      </c>
      <c r="K30" s="219">
        <f t="shared" ref="K30:K36" si="26">IF($D30="Monthly",1,IF($D30="per KW",$F$10,IF($D30="per kWh",$F$9,0)))</f>
        <v>4000</v>
      </c>
      <c r="L30" s="204">
        <f t="shared" ref="L30:L38" si="27">K30*J30</f>
        <v>0</v>
      </c>
      <c r="M30" s="38"/>
      <c r="N30" s="205">
        <f t="shared" si="5"/>
        <v>-214.4</v>
      </c>
      <c r="O30" s="206">
        <f t="shared" si="6"/>
        <v>-1</v>
      </c>
      <c r="P30" s="37"/>
      <c r="Q30" s="218">
        <f>IFERROR(VLOOKUP($C30,'Proposed Rates'!$B:$J,Q$11,FALSE),0)</f>
        <v>0</v>
      </c>
      <c r="R30" s="219">
        <f t="shared" ref="R30:R36" si="28">IF($D30="Monthly",1,IF($D30="per KW",$F$10,IF($D30="per kWh",$F$9,0)))</f>
        <v>4000</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4000</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4000</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4000</v>
      </c>
      <c r="AN30" s="204">
        <f t="shared" ref="AN30:AN38" si="35">AM30*AL30</f>
        <v>0</v>
      </c>
      <c r="AO30" s="38"/>
      <c r="AP30" s="205">
        <f t="shared" si="21"/>
        <v>0</v>
      </c>
      <c r="AQ30" s="206" t="str">
        <f t="shared" si="22"/>
        <v/>
      </c>
      <c r="AR30" s="207"/>
    </row>
    <row r="31" spans="1:44" ht="12.75" customHeight="1" x14ac:dyDescent="0.2">
      <c r="A31" s="37"/>
      <c r="B31" s="288" t="s">
        <v>174</v>
      </c>
      <c r="C31" s="199" t="str">
        <f t="shared" si="23"/>
        <v>General Service 1,500 to 4,999 KW.DVA Disposition Rate Rider Group 1 - 2024</v>
      </c>
      <c r="D31" s="200" t="s">
        <v>315</v>
      </c>
      <c r="E31" s="139"/>
      <c r="F31" s="218">
        <f>IFERROR(VLOOKUP($C31,'Proposed Rates'!$B:$J,F$11,FALSE),0)</f>
        <v>0</v>
      </c>
      <c r="G31" s="219">
        <f t="shared" si="24"/>
        <v>4000</v>
      </c>
      <c r="H31" s="204">
        <f t="shared" si="25"/>
        <v>0</v>
      </c>
      <c r="I31" s="38"/>
      <c r="J31" s="218">
        <f>IFERROR(VLOOKUP($C31,'Proposed Rates'!$B:$J,J$11,FALSE),0)</f>
        <v>0</v>
      </c>
      <c r="K31" s="219">
        <f t="shared" si="26"/>
        <v>4000</v>
      </c>
      <c r="L31" s="204">
        <f t="shared" si="27"/>
        <v>0</v>
      </c>
      <c r="M31" s="38"/>
      <c r="N31" s="205">
        <f t="shared" si="5"/>
        <v>0</v>
      </c>
      <c r="O31" s="206" t="str">
        <f t="shared" si="6"/>
        <v/>
      </c>
      <c r="P31" s="37"/>
      <c r="Q31" s="218">
        <f>IFERROR(VLOOKUP($C31,'Proposed Rates'!$B:$J,Q$11,FALSE),0)</f>
        <v>0</v>
      </c>
      <c r="R31" s="219">
        <f t="shared" si="28"/>
        <v>4000</v>
      </c>
      <c r="S31" s="204">
        <f t="shared" si="29"/>
        <v>0</v>
      </c>
      <c r="T31" s="38"/>
      <c r="U31" s="205">
        <f t="shared" si="9"/>
        <v>0</v>
      </c>
      <c r="V31" s="206" t="str">
        <f t="shared" si="10"/>
        <v/>
      </c>
      <c r="W31" s="37"/>
      <c r="X31" s="218">
        <f>IFERROR(VLOOKUP($C31,'Proposed Rates'!$B:$J,X$11,FALSE),0)</f>
        <v>0</v>
      </c>
      <c r="Y31" s="219">
        <f t="shared" si="30"/>
        <v>4000</v>
      </c>
      <c r="Z31" s="204">
        <f t="shared" si="31"/>
        <v>0</v>
      </c>
      <c r="AA31" s="38"/>
      <c r="AB31" s="205">
        <f t="shared" si="13"/>
        <v>0</v>
      </c>
      <c r="AC31" s="206" t="str">
        <f t="shared" si="14"/>
        <v/>
      </c>
      <c r="AD31" s="37"/>
      <c r="AE31" s="218">
        <f>IFERROR(VLOOKUP($C31,'Proposed Rates'!$B:$J,AE$11,FALSE),0)</f>
        <v>0</v>
      </c>
      <c r="AF31" s="219">
        <f t="shared" si="32"/>
        <v>4000</v>
      </c>
      <c r="AG31" s="204">
        <f t="shared" si="33"/>
        <v>0</v>
      </c>
      <c r="AH31" s="38"/>
      <c r="AI31" s="205">
        <f t="shared" si="17"/>
        <v>0</v>
      </c>
      <c r="AJ31" s="206" t="str">
        <f t="shared" si="18"/>
        <v/>
      </c>
      <c r="AK31" s="37"/>
      <c r="AL31" s="218">
        <f>IFERROR(VLOOKUP($C31,'Proposed Rates'!$B:$J,AL$11,FALSE),0)</f>
        <v>0</v>
      </c>
      <c r="AM31" s="219">
        <f t="shared" si="34"/>
        <v>4000</v>
      </c>
      <c r="AN31" s="204">
        <f t="shared" si="35"/>
        <v>0</v>
      </c>
      <c r="AO31" s="38"/>
      <c r="AP31" s="205">
        <f t="shared" si="21"/>
        <v>0</v>
      </c>
      <c r="AQ31" s="206" t="str">
        <f t="shared" si="22"/>
        <v/>
      </c>
      <c r="AR31" s="207"/>
    </row>
    <row r="32" spans="1:44" ht="12.75" customHeight="1" x14ac:dyDescent="0.2">
      <c r="A32" s="37"/>
      <c r="B32" s="288" t="s">
        <v>182</v>
      </c>
      <c r="C32" s="199" t="str">
        <f t="shared" si="23"/>
        <v>General Service 1,500 to 4,999 KW.CBR Class B Rate Riders</v>
      </c>
      <c r="D32" s="200" t="s">
        <v>246</v>
      </c>
      <c r="E32" s="139"/>
      <c r="F32" s="218">
        <f>IFERROR(VLOOKUP($C32,'Proposed Rates'!$B:$J,F$11,FALSE),0)</f>
        <v>2.0000000000000001E-4</v>
      </c>
      <c r="G32" s="219">
        <f t="shared" si="24"/>
        <v>1277500</v>
      </c>
      <c r="H32" s="204">
        <f t="shared" si="25"/>
        <v>255.5</v>
      </c>
      <c r="I32" s="289"/>
      <c r="J32" s="218">
        <f>IFERROR(VLOOKUP($C32,'Proposed Rates'!$B:$J,J$11,FALSE),0)</f>
        <v>0</v>
      </c>
      <c r="K32" s="219">
        <f t="shared" si="26"/>
        <v>1277500</v>
      </c>
      <c r="L32" s="204">
        <f t="shared" si="27"/>
        <v>0</v>
      </c>
      <c r="M32" s="221"/>
      <c r="N32" s="205">
        <f t="shared" si="5"/>
        <v>-255.5</v>
      </c>
      <c r="O32" s="206">
        <f t="shared" si="6"/>
        <v>-1</v>
      </c>
      <c r="P32" s="37"/>
      <c r="Q32" s="218">
        <f>IFERROR(VLOOKUP($C32,'Proposed Rates'!$B:$J,Q$11,FALSE),0)</f>
        <v>0</v>
      </c>
      <c r="R32" s="219">
        <f t="shared" si="28"/>
        <v>1277500</v>
      </c>
      <c r="S32" s="204">
        <f t="shared" si="29"/>
        <v>0</v>
      </c>
      <c r="T32" s="221"/>
      <c r="U32" s="205">
        <f t="shared" si="9"/>
        <v>0</v>
      </c>
      <c r="V32" s="206" t="str">
        <f t="shared" si="10"/>
        <v/>
      </c>
      <c r="W32" s="37"/>
      <c r="X32" s="218">
        <f>IFERROR(VLOOKUP($C32,'Proposed Rates'!$B:$J,X$11,FALSE),0)</f>
        <v>0</v>
      </c>
      <c r="Y32" s="219">
        <f t="shared" si="30"/>
        <v>1277500</v>
      </c>
      <c r="Z32" s="204">
        <f t="shared" si="31"/>
        <v>0</v>
      </c>
      <c r="AA32" s="38"/>
      <c r="AB32" s="205">
        <f t="shared" si="13"/>
        <v>0</v>
      </c>
      <c r="AC32" s="206" t="str">
        <f t="shared" si="14"/>
        <v/>
      </c>
      <c r="AD32" s="37"/>
      <c r="AE32" s="218">
        <f>IFERROR(VLOOKUP($C32,'Proposed Rates'!$B:$J,AE$11,FALSE),0)</f>
        <v>0</v>
      </c>
      <c r="AF32" s="219">
        <f t="shared" si="32"/>
        <v>1277500</v>
      </c>
      <c r="AG32" s="204">
        <f t="shared" si="33"/>
        <v>0</v>
      </c>
      <c r="AH32" s="38"/>
      <c r="AI32" s="205">
        <f t="shared" si="17"/>
        <v>0</v>
      </c>
      <c r="AJ32" s="206" t="str">
        <f t="shared" si="18"/>
        <v/>
      </c>
      <c r="AK32" s="37"/>
      <c r="AL32" s="218">
        <f>IFERROR(VLOOKUP($C32,'Proposed Rates'!$B:$J,AL$11,FALSE),0)</f>
        <v>0</v>
      </c>
      <c r="AM32" s="219">
        <f t="shared" si="34"/>
        <v>1277500</v>
      </c>
      <c r="AN32" s="204">
        <f t="shared" si="35"/>
        <v>0</v>
      </c>
      <c r="AO32" s="221"/>
      <c r="AP32" s="205">
        <f t="shared" si="21"/>
        <v>0</v>
      </c>
      <c r="AQ32" s="206" t="str">
        <f t="shared" si="22"/>
        <v/>
      </c>
      <c r="AR32" s="207"/>
    </row>
    <row r="33" spans="1:44" ht="12.75" customHeight="1" x14ac:dyDescent="0.2">
      <c r="A33" s="37"/>
      <c r="B33" s="288" t="s">
        <v>187</v>
      </c>
      <c r="C33" s="199" t="str">
        <f t="shared" si="23"/>
        <v>General Service 1,500 to 4,999 KW.GA Rate Riders</v>
      </c>
      <c r="D33" s="200" t="s">
        <v>246</v>
      </c>
      <c r="E33" s="139"/>
      <c r="F33" s="218">
        <f>IFERROR(VLOOKUP($C33,'Proposed Rates'!$B:$J,F$11,FALSE),0)</f>
        <v>3.8999999999999998E-3</v>
      </c>
      <c r="G33" s="219">
        <f t="shared" si="24"/>
        <v>1277500</v>
      </c>
      <c r="H33" s="204">
        <f t="shared" si="25"/>
        <v>4982.25</v>
      </c>
      <c r="I33" s="289"/>
      <c r="J33" s="218">
        <f>IFERROR(VLOOKUP($C33,'Proposed Rates'!$B:$J,J$11,FALSE),0)</f>
        <v>0</v>
      </c>
      <c r="K33" s="219">
        <f t="shared" si="26"/>
        <v>1277500</v>
      </c>
      <c r="L33" s="204">
        <f t="shared" si="27"/>
        <v>0</v>
      </c>
      <c r="M33" s="221"/>
      <c r="N33" s="205">
        <f t="shared" si="5"/>
        <v>-4982.25</v>
      </c>
      <c r="O33" s="206">
        <f t="shared" si="6"/>
        <v>-1</v>
      </c>
      <c r="P33" s="37"/>
      <c r="Q33" s="218">
        <f>IFERROR(VLOOKUP($C33,'Proposed Rates'!$B:$J,Q$11,FALSE),0)</f>
        <v>0</v>
      </c>
      <c r="R33" s="219">
        <f t="shared" si="28"/>
        <v>1277500</v>
      </c>
      <c r="S33" s="204">
        <f t="shared" si="29"/>
        <v>0</v>
      </c>
      <c r="T33" s="221"/>
      <c r="U33" s="205">
        <f t="shared" si="9"/>
        <v>0</v>
      </c>
      <c r="V33" s="206" t="str">
        <f t="shared" si="10"/>
        <v/>
      </c>
      <c r="W33" s="37"/>
      <c r="X33" s="218">
        <f>IFERROR(VLOOKUP($C33,'Proposed Rates'!$B:$J,X$11,FALSE),0)</f>
        <v>0</v>
      </c>
      <c r="Y33" s="219">
        <f t="shared" si="30"/>
        <v>1277500</v>
      </c>
      <c r="Z33" s="204">
        <f t="shared" si="31"/>
        <v>0</v>
      </c>
      <c r="AA33" s="221"/>
      <c r="AB33" s="205">
        <f t="shared" si="13"/>
        <v>0</v>
      </c>
      <c r="AC33" s="206" t="str">
        <f t="shared" si="14"/>
        <v/>
      </c>
      <c r="AD33" s="37"/>
      <c r="AE33" s="218">
        <f>IFERROR(VLOOKUP($C33,'Proposed Rates'!$B:$J,AE$11,FALSE),0)</f>
        <v>0</v>
      </c>
      <c r="AF33" s="219">
        <f t="shared" si="32"/>
        <v>1277500</v>
      </c>
      <c r="AG33" s="204">
        <f t="shared" si="33"/>
        <v>0</v>
      </c>
      <c r="AH33" s="221"/>
      <c r="AI33" s="205">
        <f t="shared" si="17"/>
        <v>0</v>
      </c>
      <c r="AJ33" s="206" t="str">
        <f t="shared" si="18"/>
        <v/>
      </c>
      <c r="AK33" s="37"/>
      <c r="AL33" s="218">
        <f>IFERROR(VLOOKUP($C33,'Proposed Rates'!$B:$J,AL$11,FALSE),0)</f>
        <v>0</v>
      </c>
      <c r="AM33" s="219">
        <f t="shared" si="34"/>
        <v>1277500</v>
      </c>
      <c r="AN33" s="204">
        <f t="shared" si="35"/>
        <v>0</v>
      </c>
      <c r="AO33" s="221"/>
      <c r="AP33" s="205">
        <f t="shared" si="21"/>
        <v>0</v>
      </c>
      <c r="AQ33" s="206" t="str">
        <f t="shared" si="22"/>
        <v/>
      </c>
      <c r="AR33" s="207"/>
    </row>
    <row r="34" spans="1:44" ht="12.75" customHeight="1" x14ac:dyDescent="0.2">
      <c r="A34" s="37"/>
      <c r="B34" s="288" t="s">
        <v>190</v>
      </c>
      <c r="C34" s="199" t="str">
        <f t="shared" si="23"/>
        <v>General Service 1,500 to 4,999 KW.Total Deferral/Variance Account Rate RidersYr2</v>
      </c>
      <c r="D34" s="200" t="s">
        <v>315</v>
      </c>
      <c r="E34" s="139"/>
      <c r="F34" s="218">
        <f>IFERROR(VLOOKUP($C34,'Proposed Rates'!$B:$J,F$11,FALSE),0)</f>
        <v>0</v>
      </c>
      <c r="G34" s="219">
        <f t="shared" si="24"/>
        <v>4000</v>
      </c>
      <c r="H34" s="204">
        <f t="shared" si="25"/>
        <v>0</v>
      </c>
      <c r="I34" s="289"/>
      <c r="J34" s="218">
        <f>IFERROR(VLOOKUP($C34,'Proposed Rates'!$B:$J,J$11,FALSE),0)</f>
        <v>0</v>
      </c>
      <c r="K34" s="219">
        <f t="shared" si="26"/>
        <v>4000</v>
      </c>
      <c r="L34" s="204">
        <f t="shared" si="27"/>
        <v>0</v>
      </c>
      <c r="M34" s="221"/>
      <c r="N34" s="205">
        <f t="shared" si="5"/>
        <v>0</v>
      </c>
      <c r="O34" s="206" t="str">
        <f t="shared" si="6"/>
        <v/>
      </c>
      <c r="P34" s="37"/>
      <c r="Q34" s="218">
        <f>IFERROR(VLOOKUP($C34,'Proposed Rates'!$B:$J,Q$11,FALSE),0)</f>
        <v>0</v>
      </c>
      <c r="R34" s="219">
        <f t="shared" si="28"/>
        <v>4000</v>
      </c>
      <c r="S34" s="204">
        <f t="shared" si="29"/>
        <v>0</v>
      </c>
      <c r="T34" s="221"/>
      <c r="U34" s="205">
        <f t="shared" si="9"/>
        <v>0</v>
      </c>
      <c r="V34" s="206" t="str">
        <f t="shared" si="10"/>
        <v/>
      </c>
      <c r="W34" s="37"/>
      <c r="X34" s="218">
        <f>IFERROR(VLOOKUP($C34,'Proposed Rates'!$B:$J,X$11,FALSE),0)</f>
        <v>0</v>
      </c>
      <c r="Y34" s="219">
        <f t="shared" si="30"/>
        <v>4000</v>
      </c>
      <c r="Z34" s="204">
        <f t="shared" si="31"/>
        <v>0</v>
      </c>
      <c r="AA34" s="221"/>
      <c r="AB34" s="205">
        <f t="shared" si="13"/>
        <v>0</v>
      </c>
      <c r="AC34" s="206" t="str">
        <f t="shared" si="14"/>
        <v/>
      </c>
      <c r="AD34" s="37"/>
      <c r="AE34" s="218">
        <f>IFERROR(VLOOKUP($C34,'Proposed Rates'!$B:$J,AE$11,FALSE),0)</f>
        <v>0</v>
      </c>
      <c r="AF34" s="219">
        <f t="shared" si="32"/>
        <v>4000</v>
      </c>
      <c r="AG34" s="204">
        <f t="shared" si="33"/>
        <v>0</v>
      </c>
      <c r="AH34" s="221"/>
      <c r="AI34" s="205">
        <f t="shared" si="17"/>
        <v>0</v>
      </c>
      <c r="AJ34" s="206" t="str">
        <f t="shared" si="18"/>
        <v/>
      </c>
      <c r="AK34" s="37"/>
      <c r="AL34" s="218">
        <f>IFERROR(VLOOKUP($C34,'Proposed Rates'!$B:$J,AL$11,FALSE),0)</f>
        <v>0</v>
      </c>
      <c r="AM34" s="219">
        <f t="shared" si="34"/>
        <v>4000</v>
      </c>
      <c r="AN34" s="204">
        <f t="shared" si="35"/>
        <v>0</v>
      </c>
      <c r="AO34" s="221"/>
      <c r="AP34" s="205">
        <f t="shared" si="21"/>
        <v>0</v>
      </c>
      <c r="AQ34" s="206" t="str">
        <f t="shared" si="22"/>
        <v/>
      </c>
      <c r="AR34" s="207"/>
    </row>
    <row r="35" spans="1:44" ht="12.75" customHeight="1" x14ac:dyDescent="0.2">
      <c r="A35" s="37"/>
      <c r="B35" s="288" t="s">
        <v>192</v>
      </c>
      <c r="C35" s="199" t="str">
        <f t="shared" si="23"/>
        <v>General Service 1,500 to 4,999 KW.Total Deferral/Variance Account Rate Riders</v>
      </c>
      <c r="D35" s="200" t="s">
        <v>315</v>
      </c>
      <c r="E35" s="139"/>
      <c r="F35" s="218">
        <f>IFERROR(VLOOKUP($C35,'Proposed Rates'!$B:$J,F$11,FALSE),0)</f>
        <v>0</v>
      </c>
      <c r="G35" s="219">
        <f t="shared" si="24"/>
        <v>4000</v>
      </c>
      <c r="H35" s="204">
        <f t="shared" si="25"/>
        <v>0</v>
      </c>
      <c r="I35" s="38"/>
      <c r="J35" s="218">
        <f>IFERROR(VLOOKUP($C35,'Proposed Rates'!$B:$J,J$11,FALSE),0)</f>
        <v>0</v>
      </c>
      <c r="K35" s="219">
        <f t="shared" si="26"/>
        <v>4000</v>
      </c>
      <c r="L35" s="204">
        <f t="shared" si="27"/>
        <v>0</v>
      </c>
      <c r="M35" s="38"/>
      <c r="N35" s="205">
        <f t="shared" si="5"/>
        <v>0</v>
      </c>
      <c r="O35" s="206" t="str">
        <f t="shared" si="6"/>
        <v/>
      </c>
      <c r="P35" s="37"/>
      <c r="Q35" s="218">
        <f>IFERROR(VLOOKUP($C35,'Proposed Rates'!$B:$J,Q$11,FALSE),0)</f>
        <v>0</v>
      </c>
      <c r="R35" s="219">
        <f t="shared" si="28"/>
        <v>4000</v>
      </c>
      <c r="S35" s="204">
        <f t="shared" si="29"/>
        <v>0</v>
      </c>
      <c r="T35" s="38"/>
      <c r="U35" s="205">
        <f t="shared" si="9"/>
        <v>0</v>
      </c>
      <c r="V35" s="206" t="str">
        <f t="shared" si="10"/>
        <v/>
      </c>
      <c r="W35" s="37"/>
      <c r="X35" s="218">
        <f>IFERROR(VLOOKUP($C35,'Proposed Rates'!$B:$J,X$11,FALSE),0)</f>
        <v>0</v>
      </c>
      <c r="Y35" s="219">
        <f t="shared" si="30"/>
        <v>4000</v>
      </c>
      <c r="Z35" s="204">
        <f t="shared" si="31"/>
        <v>0</v>
      </c>
      <c r="AA35" s="38"/>
      <c r="AB35" s="205">
        <f t="shared" si="13"/>
        <v>0</v>
      </c>
      <c r="AC35" s="206" t="str">
        <f t="shared" si="14"/>
        <v/>
      </c>
      <c r="AD35" s="37"/>
      <c r="AE35" s="218">
        <f>IFERROR(VLOOKUP($C35,'Proposed Rates'!$B:$J,AE$11,FALSE),0)</f>
        <v>0</v>
      </c>
      <c r="AF35" s="219">
        <f t="shared" si="32"/>
        <v>4000</v>
      </c>
      <c r="AG35" s="204">
        <f t="shared" si="33"/>
        <v>0</v>
      </c>
      <c r="AH35" s="38"/>
      <c r="AI35" s="205">
        <f t="shared" si="17"/>
        <v>0</v>
      </c>
      <c r="AJ35" s="206" t="str">
        <f t="shared" si="18"/>
        <v/>
      </c>
      <c r="AK35" s="37"/>
      <c r="AL35" s="218">
        <f>IFERROR(VLOOKUP($C35,'Proposed Rates'!$B:$J,AL$11,FALSE),0)</f>
        <v>0</v>
      </c>
      <c r="AM35" s="219">
        <f t="shared" si="34"/>
        <v>4000</v>
      </c>
      <c r="AN35" s="204">
        <f t="shared" si="35"/>
        <v>0</v>
      </c>
      <c r="AO35" s="38"/>
      <c r="AP35" s="205">
        <f t="shared" si="21"/>
        <v>0</v>
      </c>
      <c r="AQ35" s="206" t="str">
        <f t="shared" si="22"/>
        <v/>
      </c>
      <c r="AR35" s="207"/>
    </row>
    <row r="36" spans="1:44" ht="12.75" customHeight="1" x14ac:dyDescent="0.2">
      <c r="A36" s="37"/>
      <c r="B36" s="139" t="s">
        <v>207</v>
      </c>
      <c r="C36" s="199" t="str">
        <f t="shared" si="23"/>
        <v>General Service 1,500 to 4,999 KW.Low Voltage Service Charge</v>
      </c>
      <c r="D36" s="200" t="s">
        <v>315</v>
      </c>
      <c r="E36" s="139"/>
      <c r="F36" s="222">
        <f>IFERROR(VLOOKUP($C36,'Proposed Rates'!$B:$J,F$11,FALSE),0)</f>
        <v>2.2040000000000001E-2</v>
      </c>
      <c r="G36" s="219">
        <f t="shared" si="24"/>
        <v>4000</v>
      </c>
      <c r="H36" s="204">
        <f t="shared" si="25"/>
        <v>88.16</v>
      </c>
      <c r="I36" s="38"/>
      <c r="J36" s="222">
        <f>IFERROR(VLOOKUP($C36,'Proposed Rates'!$B:$J,J$11,FALSE),0)</f>
        <v>2.6249999999999999E-2</v>
      </c>
      <c r="K36" s="219">
        <f t="shared" si="26"/>
        <v>4000</v>
      </c>
      <c r="L36" s="204">
        <f t="shared" si="27"/>
        <v>105</v>
      </c>
      <c r="M36" s="38"/>
      <c r="N36" s="205">
        <f t="shared" si="5"/>
        <v>16.840000000000003</v>
      </c>
      <c r="O36" s="206">
        <f t="shared" si="6"/>
        <v>0.19101633393829406</v>
      </c>
      <c r="P36" s="37"/>
      <c r="Q36" s="222">
        <f>IFERROR(VLOOKUP($C36,'Proposed Rates'!$B:$J,Q$11,FALSE),0)</f>
        <v>2.6939999999999999E-2</v>
      </c>
      <c r="R36" s="219">
        <f t="shared" si="28"/>
        <v>4000</v>
      </c>
      <c r="S36" s="204">
        <f t="shared" si="29"/>
        <v>107.75999999999999</v>
      </c>
      <c r="T36" s="38"/>
      <c r="U36" s="205">
        <f t="shared" si="9"/>
        <v>2.7599999999999909</v>
      </c>
      <c r="V36" s="206">
        <f t="shared" si="10"/>
        <v>2.6285714285714201E-2</v>
      </c>
      <c r="W36" s="37"/>
      <c r="X36" s="222">
        <f>IFERROR(VLOOKUP($C36,'Proposed Rates'!$B:$J,X$11,FALSE),0)</f>
        <v>2.7289999999999998E-2</v>
      </c>
      <c r="Y36" s="219">
        <f t="shared" si="30"/>
        <v>4000</v>
      </c>
      <c r="Z36" s="204">
        <f t="shared" si="31"/>
        <v>109.16</v>
      </c>
      <c r="AA36" s="38"/>
      <c r="AB36" s="205">
        <f t="shared" si="13"/>
        <v>1.4000000000000057</v>
      </c>
      <c r="AC36" s="206">
        <f t="shared" si="14"/>
        <v>1.2991833704528636E-2</v>
      </c>
      <c r="AD36" s="37"/>
      <c r="AE36" s="222">
        <f>IFERROR(VLOOKUP($C36,'Proposed Rates'!$B:$J,AE$11,FALSE),0)</f>
        <v>2.7730000000000001E-2</v>
      </c>
      <c r="AF36" s="219">
        <f t="shared" si="32"/>
        <v>4000</v>
      </c>
      <c r="AG36" s="204">
        <f t="shared" si="33"/>
        <v>110.92</v>
      </c>
      <c r="AH36" s="38"/>
      <c r="AI36" s="205">
        <f t="shared" si="17"/>
        <v>1.7600000000000051</v>
      </c>
      <c r="AJ36" s="206">
        <f t="shared" si="18"/>
        <v>1.6123122022718994E-2</v>
      </c>
      <c r="AK36" s="37"/>
      <c r="AL36" s="222">
        <f>IFERROR(VLOOKUP($C36,'Proposed Rates'!$B:$J,AL$11,FALSE),0)</f>
        <v>2.8219999999999999E-2</v>
      </c>
      <c r="AM36" s="219">
        <f t="shared" si="34"/>
        <v>4000</v>
      </c>
      <c r="AN36" s="204">
        <f t="shared" si="35"/>
        <v>112.88</v>
      </c>
      <c r="AO36" s="38"/>
      <c r="AP36" s="205">
        <f t="shared" si="21"/>
        <v>1.9599999999999937</v>
      </c>
      <c r="AQ36" s="206">
        <f t="shared" si="22"/>
        <v>1.7670393076090821E-2</v>
      </c>
      <c r="AR36" s="207"/>
    </row>
    <row r="37" spans="1:44" ht="12.75" customHeight="1" x14ac:dyDescent="0.2">
      <c r="A37" s="37"/>
      <c r="B37" s="139" t="s">
        <v>250</v>
      </c>
      <c r="C37" s="199" t="str">
        <f t="shared" si="23"/>
        <v>General Service 1,500 to 4,999 KW.Line Losses on Cost of Power</v>
      </c>
      <c r="D37" s="200" t="s">
        <v>246</v>
      </c>
      <c r="E37" s="139"/>
      <c r="F37" s="360"/>
      <c r="G37" s="311">
        <f>$F$9*(1+F65)-$F$9</f>
        <v>43179.5</v>
      </c>
      <c r="H37" s="204">
        <f t="shared" si="25"/>
        <v>0</v>
      </c>
      <c r="I37" s="38"/>
      <c r="J37" s="360"/>
      <c r="K37" s="311">
        <f>$F$9*(1+J65)-$F$9</f>
        <v>42412.999999999767</v>
      </c>
      <c r="L37" s="204">
        <f t="shared" si="27"/>
        <v>0</v>
      </c>
      <c r="M37" s="38"/>
      <c r="N37" s="205">
        <f t="shared" si="5"/>
        <v>0</v>
      </c>
      <c r="O37" s="206" t="str">
        <f t="shared" si="6"/>
        <v/>
      </c>
      <c r="P37" s="37"/>
      <c r="Q37" s="360"/>
      <c r="R37" s="311">
        <f>$F$9*(1+Q65)-$F$9</f>
        <v>42412.999999999767</v>
      </c>
      <c r="S37" s="204">
        <f t="shared" si="29"/>
        <v>0</v>
      </c>
      <c r="T37" s="38"/>
      <c r="U37" s="205">
        <f t="shared" si="9"/>
        <v>0</v>
      </c>
      <c r="V37" s="206" t="str">
        <f t="shared" si="10"/>
        <v/>
      </c>
      <c r="W37" s="37"/>
      <c r="X37" s="360"/>
      <c r="Y37" s="311">
        <f>$F$9*(1+X65)-$F$9</f>
        <v>42412.999999999767</v>
      </c>
      <c r="Z37" s="204">
        <f t="shared" si="31"/>
        <v>0</v>
      </c>
      <c r="AA37" s="38"/>
      <c r="AB37" s="205">
        <f t="shared" si="13"/>
        <v>0</v>
      </c>
      <c r="AC37" s="206" t="str">
        <f t="shared" si="14"/>
        <v/>
      </c>
      <c r="AD37" s="37"/>
      <c r="AE37" s="360"/>
      <c r="AF37" s="311">
        <f>$F$9*(1+AE65)-$F$9</f>
        <v>42412.999999999767</v>
      </c>
      <c r="AG37" s="204">
        <f t="shared" si="33"/>
        <v>0</v>
      </c>
      <c r="AH37" s="38"/>
      <c r="AI37" s="205">
        <f t="shared" si="17"/>
        <v>0</v>
      </c>
      <c r="AJ37" s="206" t="str">
        <f t="shared" si="18"/>
        <v/>
      </c>
      <c r="AK37" s="37"/>
      <c r="AL37" s="360"/>
      <c r="AM37" s="311">
        <f>$F$9*(1+AL65)-$F$9</f>
        <v>42412.999999999767</v>
      </c>
      <c r="AN37" s="204">
        <f t="shared" si="35"/>
        <v>0</v>
      </c>
      <c r="AO37" s="38"/>
      <c r="AP37" s="205">
        <f t="shared" si="21"/>
        <v>0</v>
      </c>
      <c r="AQ37" s="206" t="str">
        <f t="shared" si="22"/>
        <v/>
      </c>
      <c r="AR37" s="207"/>
    </row>
    <row r="38" spans="1:44" ht="12.75" customHeight="1" x14ac:dyDescent="0.2">
      <c r="A38" s="37"/>
      <c r="B38" s="139" t="s">
        <v>209</v>
      </c>
      <c r="C38" s="199" t="str">
        <f t="shared" si="23"/>
        <v>General Service 1,500 to 4,999 KW.Smart Meter Entity Charge</v>
      </c>
      <c r="D38" s="200" t="s">
        <v>244</v>
      </c>
      <c r="E38" s="139"/>
      <c r="F38" s="222">
        <f>IFERROR(VLOOKUP($C38,'Proposed Rates'!$B:$J,F$11,FALSE),0)</f>
        <v>0</v>
      </c>
      <c r="G38" s="219">
        <f>IF($D38="Monthly",1,IF($D38="per KW",$F$10,IF($D38="per kWh",$F$9,0)))</f>
        <v>1</v>
      </c>
      <c r="H38" s="204">
        <f t="shared" si="25"/>
        <v>0</v>
      </c>
      <c r="I38" s="38"/>
      <c r="J38" s="222">
        <f>IFERROR(VLOOKUP($C38,'Proposed Rates'!$B:$J,J$11,FALSE),0)</f>
        <v>0</v>
      </c>
      <c r="K38" s="219">
        <f>IF($D38="Monthly",1,IF($D38="per KW",$F$10,IF($D38="per kWh",$F$9,0)))</f>
        <v>1</v>
      </c>
      <c r="L38" s="204">
        <f t="shared" si="27"/>
        <v>0</v>
      </c>
      <c r="M38" s="38"/>
      <c r="N38" s="205">
        <f t="shared" si="5"/>
        <v>0</v>
      </c>
      <c r="O38" s="206" t="str">
        <f t="shared" si="6"/>
        <v/>
      </c>
      <c r="P38" s="37"/>
      <c r="Q38" s="222">
        <f>IFERROR(VLOOKUP($C38,'Proposed Rates'!$B:$J,Q$11,FALSE),0)</f>
        <v>0</v>
      </c>
      <c r="R38" s="219">
        <f>IF($D38="Monthly",1,IF($D38="per KW",$F$10,IF($D38="per kWh",$F$9,0)))</f>
        <v>1</v>
      </c>
      <c r="S38" s="204">
        <f t="shared" si="29"/>
        <v>0</v>
      </c>
      <c r="T38" s="38"/>
      <c r="U38" s="205">
        <f t="shared" si="9"/>
        <v>0</v>
      </c>
      <c r="V38" s="206" t="str">
        <f t="shared" si="10"/>
        <v/>
      </c>
      <c r="W38" s="37"/>
      <c r="X38" s="222">
        <f>IFERROR(VLOOKUP($C38,'Proposed Rates'!$B:$J,X$11,FALSE),0)</f>
        <v>0</v>
      </c>
      <c r="Y38" s="219">
        <f>IF($D38="Monthly",1,IF($D38="per KW",$F$10,IF($D38="per kWh",$F$9,0)))</f>
        <v>1</v>
      </c>
      <c r="Z38" s="204">
        <f t="shared" si="31"/>
        <v>0</v>
      </c>
      <c r="AA38" s="38"/>
      <c r="AB38" s="205">
        <f t="shared" si="13"/>
        <v>0</v>
      </c>
      <c r="AC38" s="206" t="str">
        <f t="shared" si="14"/>
        <v/>
      </c>
      <c r="AD38" s="37"/>
      <c r="AE38" s="222">
        <f>IFERROR(VLOOKUP($C38,'Proposed Rates'!$B:$J,AE$11,FALSE),0)</f>
        <v>0</v>
      </c>
      <c r="AF38" s="219">
        <f>IF($D38="Monthly",1,IF($D38="per KW",$F$10,IF($D38="per kWh",$F$9,0)))</f>
        <v>1</v>
      </c>
      <c r="AG38" s="204">
        <f t="shared" si="33"/>
        <v>0</v>
      </c>
      <c r="AH38" s="38"/>
      <c r="AI38" s="205">
        <f t="shared" si="17"/>
        <v>0</v>
      </c>
      <c r="AJ38" s="206" t="str">
        <f t="shared" si="18"/>
        <v/>
      </c>
      <c r="AK38" s="37"/>
      <c r="AL38" s="222">
        <f>IFERROR(VLOOKUP($C38,'Proposed Rates'!$B:$J,AL$11,FALSE),0)</f>
        <v>0</v>
      </c>
      <c r="AM38" s="219">
        <f>IF($D38="Monthly",1,IF($D38="per KW",$F$10,IF($D38="per kWh",$F$9,0)))</f>
        <v>1</v>
      </c>
      <c r="AN38" s="204">
        <f t="shared" si="35"/>
        <v>0</v>
      </c>
      <c r="AO38" s="38"/>
      <c r="AP38" s="205">
        <f t="shared" si="21"/>
        <v>0</v>
      </c>
      <c r="AQ38" s="206" t="str">
        <f t="shared" si="22"/>
        <v/>
      </c>
      <c r="AR38" s="207"/>
    </row>
    <row r="39" spans="1:44" ht="12.75" customHeight="1" x14ac:dyDescent="0.2">
      <c r="A39" s="37"/>
      <c r="B39" s="290" t="s">
        <v>251</v>
      </c>
      <c r="C39" s="361"/>
      <c r="D39" s="226"/>
      <c r="E39" s="226"/>
      <c r="F39" s="227"/>
      <c r="G39" s="305"/>
      <c r="H39" s="213">
        <f>SUM(H30:H38)+H29</f>
        <v>34793.86</v>
      </c>
      <c r="I39" s="229"/>
      <c r="J39" s="227"/>
      <c r="K39" s="305"/>
      <c r="L39" s="213">
        <f>SUM(L30:L38)+L29</f>
        <v>33123.75</v>
      </c>
      <c r="M39" s="229"/>
      <c r="N39" s="215">
        <f t="shared" si="5"/>
        <v>-1670.1100000000006</v>
      </c>
      <c r="O39" s="216">
        <f t="shared" si="6"/>
        <v>-4.8000135656118652E-2</v>
      </c>
      <c r="P39" s="37"/>
      <c r="Q39" s="227"/>
      <c r="R39" s="305"/>
      <c r="S39" s="213">
        <f>SUM(S30:S38)+S29</f>
        <v>38432.51</v>
      </c>
      <c r="T39" s="229"/>
      <c r="U39" s="215">
        <f t="shared" si="9"/>
        <v>5308.760000000002</v>
      </c>
      <c r="V39" s="216">
        <f t="shared" si="10"/>
        <v>0.16027050077361416</v>
      </c>
      <c r="W39" s="37"/>
      <c r="X39" s="227"/>
      <c r="Y39" s="305"/>
      <c r="Z39" s="213">
        <f>SUM(Z30:Z38)+Z29</f>
        <v>41673.11</v>
      </c>
      <c r="AA39" s="229"/>
      <c r="AB39" s="215">
        <f t="shared" si="13"/>
        <v>3240.5999999999985</v>
      </c>
      <c r="AC39" s="216">
        <f t="shared" si="14"/>
        <v>8.4319239102520191E-2</v>
      </c>
      <c r="AD39" s="37"/>
      <c r="AE39" s="227"/>
      <c r="AF39" s="305"/>
      <c r="AG39" s="213">
        <f>SUM(AG30:AG38)+AG29</f>
        <v>44345.27</v>
      </c>
      <c r="AH39" s="229"/>
      <c r="AI39" s="215">
        <f t="shared" si="17"/>
        <v>2672.1599999999962</v>
      </c>
      <c r="AJ39" s="216">
        <f t="shared" si="18"/>
        <v>6.4121924185643844E-2</v>
      </c>
      <c r="AK39" s="37"/>
      <c r="AL39" s="227"/>
      <c r="AM39" s="305"/>
      <c r="AN39" s="213">
        <f>SUM(AN30:AN38)+AN29</f>
        <v>46675.63</v>
      </c>
      <c r="AO39" s="229"/>
      <c r="AP39" s="215">
        <f t="shared" si="21"/>
        <v>2330.3600000000006</v>
      </c>
      <c r="AQ39" s="216">
        <f t="shared" si="22"/>
        <v>5.2550362191954199E-2</v>
      </c>
      <c r="AR39" s="217"/>
    </row>
    <row r="40" spans="1:44" ht="12.75" customHeight="1" x14ac:dyDescent="0.2">
      <c r="A40" s="37"/>
      <c r="B40" s="38" t="s">
        <v>193</v>
      </c>
      <c r="C40" s="199" t="str">
        <f t="shared" ref="C40:C41" si="36">D$6&amp;"."&amp;B40</f>
        <v>General Service 1,500 to 4,999 KW.RTSR - Network</v>
      </c>
      <c r="D40" s="230" t="s">
        <v>315</v>
      </c>
      <c r="E40" s="38"/>
      <c r="F40" s="218">
        <f>IFERROR(VLOOKUP($C40,'Proposed Rates'!$B:$J,F$11,FALSE),0)</f>
        <v>5.0336999999999996</v>
      </c>
      <c r="G40" s="219">
        <f t="shared" ref="G40:G41" si="37">IF($D40="Monthly",1,IF($D40="per KW",$F$10,IF($D40="per kWh",$F$9,0)))</f>
        <v>4000</v>
      </c>
      <c r="H40" s="204">
        <f t="shared" ref="H40:H41" si="38">G40*F40</f>
        <v>20134.8</v>
      </c>
      <c r="I40" s="38"/>
      <c r="J40" s="218">
        <f>IFERROR(VLOOKUP($C40,'Proposed Rates'!$B:$J,J$11,FALSE),0)</f>
        <v>5.3013000000000003</v>
      </c>
      <c r="K40" s="219">
        <f t="shared" ref="K40:K41" si="39">IF($D40="Monthly",1,IF($D40="per KW",$F$10,IF($D40="per kWh",$F$9,0)))</f>
        <v>4000</v>
      </c>
      <c r="L40" s="204">
        <f t="shared" ref="L40:L41" si="40">K40*J40</f>
        <v>21205.200000000001</v>
      </c>
      <c r="M40" s="38"/>
      <c r="N40" s="205">
        <f t="shared" si="5"/>
        <v>1070.4000000000015</v>
      </c>
      <c r="O40" s="206">
        <f t="shared" si="6"/>
        <v>5.3161690207998165E-2</v>
      </c>
      <c r="P40" s="37"/>
      <c r="Q40" s="218">
        <f>IFERROR(VLOOKUP($C40,'Proposed Rates'!$B:$J,Q$11,FALSE),0)</f>
        <v>5.3013000000000003</v>
      </c>
      <c r="R40" s="219">
        <f t="shared" ref="R40:R41" si="41">IF($D40="Monthly",1,IF($D40="per KW",$F$10,IF($D40="per kWh",$F$9,0)))</f>
        <v>4000</v>
      </c>
      <c r="S40" s="204">
        <f t="shared" ref="S40:S41" si="42">R40*Q40</f>
        <v>21205.200000000001</v>
      </c>
      <c r="T40" s="38"/>
      <c r="U40" s="205">
        <f t="shared" si="9"/>
        <v>0</v>
      </c>
      <c r="V40" s="206">
        <f t="shared" si="10"/>
        <v>0</v>
      </c>
      <c r="W40" s="37"/>
      <c r="X40" s="218">
        <f>IFERROR(VLOOKUP($C40,'Proposed Rates'!$B:$J,X$11,FALSE),0)</f>
        <v>5.3013000000000003</v>
      </c>
      <c r="Y40" s="219">
        <f t="shared" ref="Y40:Y41" si="43">IF($D40="Monthly",1,IF($D40="per KW",$F$10,IF($D40="per kWh",$F$9,0)))</f>
        <v>4000</v>
      </c>
      <c r="Z40" s="204">
        <f t="shared" ref="Z40:Z41" si="44">Y40*X40</f>
        <v>21205.200000000001</v>
      </c>
      <c r="AA40" s="38"/>
      <c r="AB40" s="205">
        <f t="shared" si="13"/>
        <v>0</v>
      </c>
      <c r="AC40" s="206">
        <f t="shared" si="14"/>
        <v>0</v>
      </c>
      <c r="AD40" s="37"/>
      <c r="AE40" s="218">
        <f>IFERROR(VLOOKUP($C40,'Proposed Rates'!$B:$J,AE$11,FALSE),0)</f>
        <v>5.3013000000000003</v>
      </c>
      <c r="AF40" s="219">
        <f t="shared" ref="AF40:AF41" si="45">IF($D40="Monthly",1,IF($D40="per KW",$F$10,IF($D40="per kWh",$F$9,0)))</f>
        <v>4000</v>
      </c>
      <c r="AG40" s="204">
        <f t="shared" ref="AG40:AG41" si="46">AF40*AE40</f>
        <v>21205.200000000001</v>
      </c>
      <c r="AH40" s="38"/>
      <c r="AI40" s="205">
        <f t="shared" si="17"/>
        <v>0</v>
      </c>
      <c r="AJ40" s="206">
        <f t="shared" si="18"/>
        <v>0</v>
      </c>
      <c r="AK40" s="37"/>
      <c r="AL40" s="218">
        <f>IFERROR(VLOOKUP($C40,'Proposed Rates'!$B:$J,AL$11,FALSE),0)</f>
        <v>5.3013000000000003</v>
      </c>
      <c r="AM40" s="219">
        <f t="shared" ref="AM40:AM41" si="47">IF($D40="Monthly",1,IF($D40="per KW",$F$10,IF($D40="per kWh",$F$9,0)))</f>
        <v>4000</v>
      </c>
      <c r="AN40" s="204">
        <f t="shared" ref="AN40:AN41" si="48">AM40*AL40</f>
        <v>21205.200000000001</v>
      </c>
      <c r="AO40" s="38"/>
      <c r="AP40" s="205">
        <f t="shared" si="21"/>
        <v>0</v>
      </c>
      <c r="AQ40" s="206">
        <f t="shared" si="22"/>
        <v>0</v>
      </c>
      <c r="AR40" s="207"/>
    </row>
    <row r="41" spans="1:44" ht="12.75" customHeight="1" x14ac:dyDescent="0.2">
      <c r="A41" s="37"/>
      <c r="B41" s="291" t="s">
        <v>194</v>
      </c>
      <c r="C41" s="199" t="str">
        <f t="shared" si="36"/>
        <v>General Service 1,500 to 4,999 KW.RTSR - Line and Transformation Connection</v>
      </c>
      <c r="D41" s="230" t="s">
        <v>315</v>
      </c>
      <c r="E41" s="38"/>
      <c r="F41" s="218">
        <f>IFERROR(VLOOKUP($C41,'Proposed Rates'!$B:$J,F$11,FALSE),0)</f>
        <v>3.0125999999999999</v>
      </c>
      <c r="G41" s="219">
        <f t="shared" si="37"/>
        <v>4000</v>
      </c>
      <c r="H41" s="204">
        <f t="shared" si="38"/>
        <v>12050.4</v>
      </c>
      <c r="I41" s="38"/>
      <c r="J41" s="218">
        <f>IFERROR(VLOOKUP($C41,'Proposed Rates'!$B:$J,J$11,FALSE),0)</f>
        <v>3.1154999999999999</v>
      </c>
      <c r="K41" s="219">
        <f t="shared" si="39"/>
        <v>4000</v>
      </c>
      <c r="L41" s="204">
        <f t="shared" si="40"/>
        <v>12462</v>
      </c>
      <c r="M41" s="38"/>
      <c r="N41" s="205">
        <f t="shared" si="5"/>
        <v>411.60000000000036</v>
      </c>
      <c r="O41" s="206">
        <f t="shared" si="6"/>
        <v>3.4156542521410108E-2</v>
      </c>
      <c r="P41" s="37"/>
      <c r="Q41" s="218">
        <f>IFERROR(VLOOKUP($C41,'Proposed Rates'!$B:$J,Q$11,FALSE),0)</f>
        <v>3.1154999999999999</v>
      </c>
      <c r="R41" s="219">
        <f t="shared" si="41"/>
        <v>4000</v>
      </c>
      <c r="S41" s="204">
        <f t="shared" si="42"/>
        <v>12462</v>
      </c>
      <c r="T41" s="38"/>
      <c r="U41" s="205">
        <f t="shared" si="9"/>
        <v>0</v>
      </c>
      <c r="V41" s="206">
        <f t="shared" si="10"/>
        <v>0</v>
      </c>
      <c r="W41" s="37"/>
      <c r="X41" s="218">
        <f>IFERROR(VLOOKUP($C41,'Proposed Rates'!$B:$J,X$11,FALSE),0)</f>
        <v>3.1154999999999999</v>
      </c>
      <c r="Y41" s="219">
        <f t="shared" si="43"/>
        <v>4000</v>
      </c>
      <c r="Z41" s="204">
        <f t="shared" si="44"/>
        <v>12462</v>
      </c>
      <c r="AA41" s="38"/>
      <c r="AB41" s="205">
        <f t="shared" si="13"/>
        <v>0</v>
      </c>
      <c r="AC41" s="206">
        <f t="shared" si="14"/>
        <v>0</v>
      </c>
      <c r="AD41" s="37"/>
      <c r="AE41" s="218">
        <f>IFERROR(VLOOKUP($C41,'Proposed Rates'!$B:$J,AE$11,FALSE),0)</f>
        <v>3.1154999999999999</v>
      </c>
      <c r="AF41" s="219">
        <f t="shared" si="45"/>
        <v>4000</v>
      </c>
      <c r="AG41" s="204">
        <f t="shared" si="46"/>
        <v>12462</v>
      </c>
      <c r="AH41" s="38"/>
      <c r="AI41" s="205">
        <f t="shared" si="17"/>
        <v>0</v>
      </c>
      <c r="AJ41" s="206">
        <f t="shared" si="18"/>
        <v>0</v>
      </c>
      <c r="AK41" s="37"/>
      <c r="AL41" s="218">
        <f>IFERROR(VLOOKUP($C41,'Proposed Rates'!$B:$J,AL$11,FALSE),0)</f>
        <v>3.1154999999999999</v>
      </c>
      <c r="AM41" s="219">
        <f t="shared" si="47"/>
        <v>4000</v>
      </c>
      <c r="AN41" s="204">
        <f t="shared" si="48"/>
        <v>12462</v>
      </c>
      <c r="AO41" s="38"/>
      <c r="AP41" s="205">
        <f t="shared" si="21"/>
        <v>0</v>
      </c>
      <c r="AQ41" s="206">
        <f t="shared" si="22"/>
        <v>0</v>
      </c>
      <c r="AR41" s="207"/>
    </row>
    <row r="42" spans="1:44" ht="12.75" customHeight="1" x14ac:dyDescent="0.2">
      <c r="A42" s="37"/>
      <c r="B42" s="290" t="s">
        <v>252</v>
      </c>
      <c r="C42" s="362"/>
      <c r="D42" s="231"/>
      <c r="E42" s="231"/>
      <c r="F42" s="232"/>
      <c r="G42" s="305"/>
      <c r="H42" s="213">
        <f>SUM(H39:H41)</f>
        <v>66979.06</v>
      </c>
      <c r="I42" s="214"/>
      <c r="J42" s="232"/>
      <c r="K42" s="305"/>
      <c r="L42" s="213">
        <f>SUM(L39:L41)</f>
        <v>66790.95</v>
      </c>
      <c r="M42" s="214"/>
      <c r="N42" s="215">
        <f t="shared" si="5"/>
        <v>-188.11000000000058</v>
      </c>
      <c r="O42" s="216">
        <f t="shared" si="6"/>
        <v>-2.8084896981235715E-3</v>
      </c>
      <c r="P42" s="37"/>
      <c r="Q42" s="232"/>
      <c r="R42" s="305"/>
      <c r="S42" s="213">
        <f>SUM(S39:S41)</f>
        <v>72099.710000000006</v>
      </c>
      <c r="T42" s="214"/>
      <c r="U42" s="215">
        <f t="shared" si="9"/>
        <v>5308.7600000000093</v>
      </c>
      <c r="V42" s="216">
        <f t="shared" si="10"/>
        <v>7.9483223400775252E-2</v>
      </c>
      <c r="W42" s="37"/>
      <c r="X42" s="232"/>
      <c r="Y42" s="305"/>
      <c r="Z42" s="213">
        <f>SUM(Z39:Z41)</f>
        <v>75340.31</v>
      </c>
      <c r="AA42" s="214"/>
      <c r="AB42" s="215">
        <f t="shared" si="13"/>
        <v>3240.5999999999913</v>
      </c>
      <c r="AC42" s="216">
        <f t="shared" si="14"/>
        <v>4.4946089242245094E-2</v>
      </c>
      <c r="AD42" s="37"/>
      <c r="AE42" s="232"/>
      <c r="AF42" s="305"/>
      <c r="AG42" s="213">
        <f>SUM(AG39:AG41)</f>
        <v>78012.47</v>
      </c>
      <c r="AH42" s="214"/>
      <c r="AI42" s="215">
        <f t="shared" si="17"/>
        <v>2672.1600000000035</v>
      </c>
      <c r="AJ42" s="216">
        <f t="shared" si="18"/>
        <v>3.546786574146036E-2</v>
      </c>
      <c r="AK42" s="37"/>
      <c r="AL42" s="232"/>
      <c r="AM42" s="305"/>
      <c r="AN42" s="213">
        <f>SUM(AN39:AN41)</f>
        <v>80342.83</v>
      </c>
      <c r="AO42" s="214"/>
      <c r="AP42" s="215">
        <f t="shared" si="21"/>
        <v>2330.3600000000006</v>
      </c>
      <c r="AQ42" s="216">
        <f t="shared" si="22"/>
        <v>2.987163462456708E-2</v>
      </c>
      <c r="AR42" s="217"/>
    </row>
    <row r="43" spans="1:44" ht="12.75" customHeight="1" x14ac:dyDescent="0.2">
      <c r="A43" s="37"/>
      <c r="B43" s="292" t="s">
        <v>195</v>
      </c>
      <c r="C43" s="199" t="str">
        <f t="shared" ref="C43:C44" si="49">D$6&amp;"."&amp;B43</f>
        <v>General Service 1,500 to 4,999 KW.Wholesale Market Service Charge (WMSC)</v>
      </c>
      <c r="D43" s="200" t="s">
        <v>246</v>
      </c>
      <c r="E43" s="139"/>
      <c r="F43" s="218">
        <f>IFERROR(VLOOKUP($C43,'Proposed Rates'!$B:$J,F$11,FALSE),0)</f>
        <v>4.4999999999999997E-3</v>
      </c>
      <c r="G43" s="312">
        <f t="shared" ref="G43:G44" si="50">$F$9+G$37</f>
        <v>1320679.5</v>
      </c>
      <c r="H43" s="204">
        <f t="shared" ref="H43:H46" si="51">G43*F43</f>
        <v>5943.0577499999999</v>
      </c>
      <c r="I43" s="38"/>
      <c r="J43" s="218">
        <f>IFERROR(VLOOKUP($C43,'Proposed Rates'!$B:$J,J$11,FALSE),0)</f>
        <v>4.4999999999999997E-3</v>
      </c>
      <c r="K43" s="312">
        <f t="shared" ref="K43:K44" si="52">$F$9+K$37</f>
        <v>1319912.9999999998</v>
      </c>
      <c r="L43" s="204">
        <f t="shared" ref="L43:L46" si="53">K43*J43</f>
        <v>5939.6084999999985</v>
      </c>
      <c r="M43" s="38"/>
      <c r="N43" s="205">
        <f t="shared" si="5"/>
        <v>-3.4492500000014843</v>
      </c>
      <c r="O43" s="206">
        <f t="shared" si="6"/>
        <v>-5.8038305281510761E-4</v>
      </c>
      <c r="P43" s="37"/>
      <c r="Q43" s="218">
        <f>IFERROR(VLOOKUP($C43,'Proposed Rates'!$B:$J,Q$11,FALSE),0)</f>
        <v>4.4999999999999997E-3</v>
      </c>
      <c r="R43" s="312">
        <f t="shared" ref="R43:R44" si="54">$F$9+R$37</f>
        <v>1319912.9999999998</v>
      </c>
      <c r="S43" s="204">
        <f t="shared" ref="S43:S46" si="55">R43*Q43</f>
        <v>5939.6084999999985</v>
      </c>
      <c r="T43" s="38"/>
      <c r="U43" s="205">
        <f t="shared" si="9"/>
        <v>0</v>
      </c>
      <c r="V43" s="206">
        <f t="shared" si="10"/>
        <v>0</v>
      </c>
      <c r="W43" s="37"/>
      <c r="X43" s="218">
        <f>IFERROR(VLOOKUP($C43,'Proposed Rates'!$B:$J,X$11,FALSE),0)</f>
        <v>4.4999999999999997E-3</v>
      </c>
      <c r="Y43" s="312">
        <f t="shared" ref="Y43:Y44" si="56">$F$9+Y$37</f>
        <v>1319912.9999999998</v>
      </c>
      <c r="Z43" s="204">
        <f t="shared" ref="Z43:Z46" si="57">Y43*X43</f>
        <v>5939.6084999999985</v>
      </c>
      <c r="AA43" s="38"/>
      <c r="AB43" s="205">
        <f t="shared" si="13"/>
        <v>0</v>
      </c>
      <c r="AC43" s="206">
        <f t="shared" si="14"/>
        <v>0</v>
      </c>
      <c r="AD43" s="37"/>
      <c r="AE43" s="218">
        <f>IFERROR(VLOOKUP($C43,'Proposed Rates'!$B:$J,AE$11,FALSE),0)</f>
        <v>4.4999999999999997E-3</v>
      </c>
      <c r="AF43" s="312">
        <f t="shared" ref="AF43:AF44" si="58">$F$9+AF$37</f>
        <v>1319912.9999999998</v>
      </c>
      <c r="AG43" s="204">
        <f t="shared" ref="AG43:AG46" si="59">AF43*AE43</f>
        <v>5939.6084999999985</v>
      </c>
      <c r="AH43" s="38"/>
      <c r="AI43" s="205">
        <f t="shared" si="17"/>
        <v>0</v>
      </c>
      <c r="AJ43" s="206">
        <f t="shared" si="18"/>
        <v>0</v>
      </c>
      <c r="AK43" s="37"/>
      <c r="AL43" s="218">
        <f>IFERROR(VLOOKUP($C43,'Proposed Rates'!$B:$J,AL$11,FALSE),0)</f>
        <v>4.4999999999999997E-3</v>
      </c>
      <c r="AM43" s="312">
        <f t="shared" ref="AM43:AM44" si="60">$F$9+AM$37</f>
        <v>1319912.9999999998</v>
      </c>
      <c r="AN43" s="204">
        <f t="shared" ref="AN43:AN46" si="61">AM43*AL43</f>
        <v>5939.6084999999985</v>
      </c>
      <c r="AO43" s="38"/>
      <c r="AP43" s="205">
        <f t="shared" si="21"/>
        <v>0</v>
      </c>
      <c r="AQ43" s="206">
        <f t="shared" si="22"/>
        <v>0</v>
      </c>
      <c r="AR43" s="207"/>
    </row>
    <row r="44" spans="1:44" ht="12.75" customHeight="1" x14ac:dyDescent="0.2">
      <c r="A44" s="37"/>
      <c r="B44" s="292" t="s">
        <v>196</v>
      </c>
      <c r="C44" s="199" t="str">
        <f t="shared" si="49"/>
        <v>General Service 1,500 to 4,999 KW.Rural and Remote Rate Protection (RRRP)</v>
      </c>
      <c r="D44" s="200" t="s">
        <v>246</v>
      </c>
      <c r="E44" s="139"/>
      <c r="F44" s="218">
        <f>IFERROR(VLOOKUP($C44,'Proposed Rates'!$B:$J,F$11,FALSE),0)</f>
        <v>1.5E-3</v>
      </c>
      <c r="G44" s="312">
        <f t="shared" si="50"/>
        <v>1320679.5</v>
      </c>
      <c r="H44" s="204">
        <f t="shared" si="51"/>
        <v>1981.0192500000001</v>
      </c>
      <c r="I44" s="38"/>
      <c r="J44" s="218">
        <f>IFERROR(VLOOKUP($C44,'Proposed Rates'!$B:$J,J$11,FALSE),0)</f>
        <v>1.5E-3</v>
      </c>
      <c r="K44" s="312">
        <f t="shared" si="52"/>
        <v>1319912.9999999998</v>
      </c>
      <c r="L44" s="204">
        <f t="shared" si="53"/>
        <v>1979.8694999999998</v>
      </c>
      <c r="M44" s="38"/>
      <c r="N44" s="205">
        <f t="shared" si="5"/>
        <v>-1.1497500000002674</v>
      </c>
      <c r="O44" s="206">
        <f t="shared" si="6"/>
        <v>-5.8038305281499279E-4</v>
      </c>
      <c r="P44" s="37"/>
      <c r="Q44" s="218">
        <f>IFERROR(VLOOKUP($C44,'Proposed Rates'!$B:$J,Q$11,FALSE),0)</f>
        <v>1.5E-3</v>
      </c>
      <c r="R44" s="312">
        <f t="shared" si="54"/>
        <v>1319912.9999999998</v>
      </c>
      <c r="S44" s="204">
        <f t="shared" si="55"/>
        <v>1979.8694999999998</v>
      </c>
      <c r="T44" s="38"/>
      <c r="U44" s="205">
        <f t="shared" si="9"/>
        <v>0</v>
      </c>
      <c r="V44" s="206">
        <f t="shared" si="10"/>
        <v>0</v>
      </c>
      <c r="W44" s="37"/>
      <c r="X44" s="218">
        <f>IFERROR(VLOOKUP($C44,'Proposed Rates'!$B:$J,X$11,FALSE),0)</f>
        <v>1.5E-3</v>
      </c>
      <c r="Y44" s="312">
        <f t="shared" si="56"/>
        <v>1319912.9999999998</v>
      </c>
      <c r="Z44" s="204">
        <f t="shared" si="57"/>
        <v>1979.8694999999998</v>
      </c>
      <c r="AA44" s="38"/>
      <c r="AB44" s="205">
        <f t="shared" si="13"/>
        <v>0</v>
      </c>
      <c r="AC44" s="206">
        <f t="shared" si="14"/>
        <v>0</v>
      </c>
      <c r="AD44" s="37"/>
      <c r="AE44" s="218">
        <f>IFERROR(VLOOKUP($C44,'Proposed Rates'!$B:$J,AE$11,FALSE),0)</f>
        <v>1.5E-3</v>
      </c>
      <c r="AF44" s="312">
        <f t="shared" si="58"/>
        <v>1319912.9999999998</v>
      </c>
      <c r="AG44" s="204">
        <f t="shared" si="59"/>
        <v>1979.8694999999998</v>
      </c>
      <c r="AH44" s="38"/>
      <c r="AI44" s="205">
        <f t="shared" si="17"/>
        <v>0</v>
      </c>
      <c r="AJ44" s="206">
        <f t="shared" si="18"/>
        <v>0</v>
      </c>
      <c r="AK44" s="37"/>
      <c r="AL44" s="218">
        <f>IFERROR(VLOOKUP($C44,'Proposed Rates'!$B:$J,AL$11,FALSE),0)</f>
        <v>1.5E-3</v>
      </c>
      <c r="AM44" s="312">
        <f t="shared" si="60"/>
        <v>1319912.9999999998</v>
      </c>
      <c r="AN44" s="204">
        <f t="shared" si="61"/>
        <v>1979.8694999999998</v>
      </c>
      <c r="AO44" s="38"/>
      <c r="AP44" s="205">
        <f t="shared" si="21"/>
        <v>0</v>
      </c>
      <c r="AQ44" s="206">
        <f t="shared" si="22"/>
        <v>0</v>
      </c>
      <c r="AR44" s="207"/>
    </row>
    <row r="45" spans="1:44" ht="12.75" customHeight="1" x14ac:dyDescent="0.2">
      <c r="A45" s="37"/>
      <c r="B45" s="139" t="s">
        <v>198</v>
      </c>
      <c r="C45" s="366"/>
      <c r="D45" s="200" t="s">
        <v>244</v>
      </c>
      <c r="E45" s="139"/>
      <c r="F45" s="218">
        <f>IFERROR(VLOOKUP($C47,'Proposed Rates'!$B:$J,F$11,FALSE),0)</f>
        <v>0.25</v>
      </c>
      <c r="G45" s="219">
        <f>IF($D45="Monthly",1,IF($D45="per KW",$F$10,IF($D45="per kWh",$F$9,0)))</f>
        <v>1</v>
      </c>
      <c r="H45" s="204">
        <f t="shared" si="51"/>
        <v>0.25</v>
      </c>
      <c r="I45" s="38"/>
      <c r="J45" s="218">
        <f>IFERROR(VLOOKUP($C47,'Proposed Rates'!$B:$J,J$11,FALSE),0)</f>
        <v>1.51</v>
      </c>
      <c r="K45" s="219">
        <f>IF($D45="Monthly",1,IF($D45="per KW",$F$10,IF($D45="per kWh",$F$9,0)))</f>
        <v>1</v>
      </c>
      <c r="L45" s="204">
        <f t="shared" si="53"/>
        <v>1.51</v>
      </c>
      <c r="M45" s="38"/>
      <c r="N45" s="205">
        <f t="shared" si="5"/>
        <v>1.26</v>
      </c>
      <c r="O45" s="206">
        <f t="shared" si="6"/>
        <v>5.04</v>
      </c>
      <c r="P45" s="37"/>
      <c r="Q45" s="218">
        <f>IFERROR(VLOOKUP($C47,'Proposed Rates'!$B:$J,Q$11,FALSE),0)</f>
        <v>1.54</v>
      </c>
      <c r="R45" s="219">
        <f>IF($D45="Monthly",1,IF($D45="per KW",$F$10,IF($D45="per kWh",$F$9,0)))</f>
        <v>1</v>
      </c>
      <c r="S45" s="204">
        <f t="shared" si="55"/>
        <v>1.54</v>
      </c>
      <c r="T45" s="38"/>
      <c r="U45" s="205">
        <f t="shared" si="9"/>
        <v>3.0000000000000027E-2</v>
      </c>
      <c r="V45" s="206">
        <f t="shared" si="10"/>
        <v>1.986754966887419E-2</v>
      </c>
      <c r="W45" s="37"/>
      <c r="X45" s="218">
        <f>IFERROR(VLOOKUP($C47,'Proposed Rates'!$B:$J,X$11,FALSE),0)</f>
        <v>1.57</v>
      </c>
      <c r="Y45" s="219">
        <f>IF($D45="Monthly",1,IF($D45="per KW",$F$10,IF($D45="per kWh",$F$9,0)))</f>
        <v>1</v>
      </c>
      <c r="Z45" s="204">
        <f t="shared" si="57"/>
        <v>1.57</v>
      </c>
      <c r="AA45" s="38"/>
      <c r="AB45" s="205">
        <f t="shared" si="13"/>
        <v>3.0000000000000027E-2</v>
      </c>
      <c r="AC45" s="206">
        <f t="shared" si="14"/>
        <v>1.9480519480519497E-2</v>
      </c>
      <c r="AD45" s="37"/>
      <c r="AE45" s="218">
        <f>IFERROR(VLOOKUP($C47,'Proposed Rates'!$B:$J,AE$11,FALSE),0)</f>
        <v>1.6</v>
      </c>
      <c r="AF45" s="219">
        <f>IF($D45="Monthly",1,IF($D45="per KW",$F$10,IF($D45="per kWh",$F$9,0)))</f>
        <v>1</v>
      </c>
      <c r="AG45" s="204">
        <f t="shared" si="59"/>
        <v>1.6</v>
      </c>
      <c r="AH45" s="38"/>
      <c r="AI45" s="205">
        <f t="shared" si="17"/>
        <v>3.0000000000000027E-2</v>
      </c>
      <c r="AJ45" s="206">
        <f t="shared" si="18"/>
        <v>1.9108280254777087E-2</v>
      </c>
      <c r="AK45" s="37"/>
      <c r="AL45" s="218">
        <f>IFERROR(VLOOKUP($C47,'Proposed Rates'!$B:$J,AL$11,FALSE),0)</f>
        <v>1.63</v>
      </c>
      <c r="AM45" s="219">
        <f>IF($D45="Monthly",1,IF($D45="per KW",$F$10,IF($D45="per kWh",$F$9,0)))</f>
        <v>1</v>
      </c>
      <c r="AN45" s="204">
        <f t="shared" si="61"/>
        <v>1.63</v>
      </c>
      <c r="AO45" s="38"/>
      <c r="AP45" s="205">
        <f t="shared" si="21"/>
        <v>2.9999999999999805E-2</v>
      </c>
      <c r="AQ45" s="206">
        <f t="shared" si="22"/>
        <v>1.8749999999999878E-2</v>
      </c>
      <c r="AR45" s="207"/>
    </row>
    <row r="46" spans="1:44" ht="12.75" customHeight="1" x14ac:dyDescent="0.2">
      <c r="A46" s="37"/>
      <c r="B46" s="139" t="s">
        <v>205</v>
      </c>
      <c r="C46" s="199" t="str">
        <f>B46</f>
        <v>Average IESO Wholesale Market Price</v>
      </c>
      <c r="D46" s="200" t="s">
        <v>246</v>
      </c>
      <c r="E46" s="139"/>
      <c r="F46" s="218">
        <f>IFERROR(VLOOKUP($C46,'Proposed Rates'!$B:$J,F$11,FALSE),0)</f>
        <v>0.10453</v>
      </c>
      <c r="G46" s="312">
        <f>$F$9+G$37</f>
        <v>1320679.5</v>
      </c>
      <c r="H46" s="204">
        <f t="shared" si="51"/>
        <v>138050.62813500001</v>
      </c>
      <c r="I46" s="38"/>
      <c r="J46" s="218">
        <f>IFERROR(VLOOKUP($C46,'Proposed Rates'!$B:$J,J$11,FALSE),0)</f>
        <v>0.10453</v>
      </c>
      <c r="K46" s="312">
        <f>$F$9+K$37</f>
        <v>1319912.9999999998</v>
      </c>
      <c r="L46" s="204">
        <f t="shared" si="53"/>
        <v>137970.50588999997</v>
      </c>
      <c r="M46" s="38"/>
      <c r="N46" s="205">
        <f t="shared" si="5"/>
        <v>-80.122245000035036</v>
      </c>
      <c r="O46" s="206">
        <f t="shared" si="6"/>
        <v>-5.8038305281511162E-4</v>
      </c>
      <c r="P46" s="37"/>
      <c r="Q46" s="218">
        <f>IFERROR(VLOOKUP($C46,'Proposed Rates'!$B:$J,Q$11,FALSE),0)</f>
        <v>0.10453</v>
      </c>
      <c r="R46" s="312">
        <f>$F$9+R$37</f>
        <v>1319912.9999999998</v>
      </c>
      <c r="S46" s="204">
        <f t="shared" si="55"/>
        <v>137970.50588999997</v>
      </c>
      <c r="T46" s="38"/>
      <c r="U46" s="205">
        <f t="shared" si="9"/>
        <v>0</v>
      </c>
      <c r="V46" s="206">
        <f t="shared" si="10"/>
        <v>0</v>
      </c>
      <c r="W46" s="37"/>
      <c r="X46" s="218">
        <f>IFERROR(VLOOKUP($C46,'Proposed Rates'!$B:$J,X$11,FALSE),0)</f>
        <v>0.10453</v>
      </c>
      <c r="Y46" s="312">
        <f>$F$9+Y$37</f>
        <v>1319912.9999999998</v>
      </c>
      <c r="Z46" s="204">
        <f t="shared" si="57"/>
        <v>137970.50588999997</v>
      </c>
      <c r="AA46" s="38"/>
      <c r="AB46" s="205">
        <f t="shared" si="13"/>
        <v>0</v>
      </c>
      <c r="AC46" s="206">
        <f t="shared" si="14"/>
        <v>0</v>
      </c>
      <c r="AD46" s="37"/>
      <c r="AE46" s="218">
        <f>IFERROR(VLOOKUP($C46,'Proposed Rates'!$B:$J,AE$11,FALSE),0)</f>
        <v>0.10453</v>
      </c>
      <c r="AF46" s="312">
        <f>$F$9+AF$37</f>
        <v>1319912.9999999998</v>
      </c>
      <c r="AG46" s="204">
        <f t="shared" si="59"/>
        <v>137970.50588999997</v>
      </c>
      <c r="AH46" s="38"/>
      <c r="AI46" s="205">
        <f t="shared" si="17"/>
        <v>0</v>
      </c>
      <c r="AJ46" s="206">
        <f t="shared" si="18"/>
        <v>0</v>
      </c>
      <c r="AK46" s="37"/>
      <c r="AL46" s="218">
        <f>IFERROR(VLOOKUP($C46,'Proposed Rates'!$B:$J,AL$11,FALSE),0)</f>
        <v>0.10453</v>
      </c>
      <c r="AM46" s="312">
        <f>$F$9+AM$37</f>
        <v>1319912.9999999998</v>
      </c>
      <c r="AN46" s="204">
        <f t="shared" si="61"/>
        <v>137970.50588999997</v>
      </c>
      <c r="AO46" s="38"/>
      <c r="AP46" s="205">
        <f t="shared" si="21"/>
        <v>0</v>
      </c>
      <c r="AQ46" s="206">
        <f t="shared" si="22"/>
        <v>0</v>
      </c>
      <c r="AR46" s="207"/>
    </row>
    <row r="47" spans="1:44" ht="7.5" customHeight="1" x14ac:dyDescent="0.2">
      <c r="A47" s="37"/>
      <c r="B47" s="139"/>
      <c r="C47" s="199" t="str">
        <f t="shared" ref="C47:C50" si="62">D$6&amp;"."&amp;B45</f>
        <v>General Service 1,500 to 4,999 KW.Standard Supply Service Charge</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row>
    <row r="48" spans="1:44" ht="7.5" customHeight="1" x14ac:dyDescent="0.2">
      <c r="A48" s="37"/>
      <c r="B48" s="37"/>
      <c r="C48" s="199" t="str">
        <f t="shared" si="62"/>
        <v>General Service 1,500 to 4,999 KW.Average IESO Wholesale Market Price</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row>
    <row r="49" spans="1:44" ht="7.5" customHeight="1" x14ac:dyDescent="0.2">
      <c r="A49" s="37"/>
      <c r="B49" s="139"/>
      <c r="C49" s="199" t="str">
        <f t="shared" si="62"/>
        <v>General Service 1,500 to 4,999 KW.</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row>
    <row r="50" spans="1:44" ht="7.5" customHeight="1" x14ac:dyDescent="0.2">
      <c r="A50" s="37"/>
      <c r="B50" s="139"/>
      <c r="C50" s="199" t="str">
        <f t="shared" si="62"/>
        <v>General Service 1,500 to 4,999 KW.</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row>
    <row r="51" spans="1:44" ht="8.25" customHeight="1" x14ac:dyDescent="0.2">
      <c r="A51" s="37"/>
      <c r="B51" s="238"/>
      <c r="C51" s="363"/>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row>
    <row r="52" spans="1:44" ht="12.75" customHeight="1" x14ac:dyDescent="0.2">
      <c r="A52" s="37"/>
      <c r="B52" s="248" t="s">
        <v>253</v>
      </c>
      <c r="C52" s="364"/>
      <c r="D52" s="139"/>
      <c r="E52" s="139"/>
      <c r="F52" s="249"/>
      <c r="G52" s="293"/>
      <c r="H52" s="251">
        <f>SUM(H43:H48,H42)</f>
        <v>212954.01513499999</v>
      </c>
      <c r="I52" s="286"/>
      <c r="J52" s="250"/>
      <c r="K52" s="250"/>
      <c r="L52" s="251">
        <f>SUM(L43:L48,L42)</f>
        <v>212682.44389</v>
      </c>
      <c r="M52" s="253"/>
      <c r="N52" s="252">
        <f t="shared" ref="N52:N56" si="63">L52-H52</f>
        <v>-271.57124499999918</v>
      </c>
      <c r="O52" s="254">
        <f t="shared" ref="O52:O56" si="64">IF((H52)=0,"",(N52/H52))</f>
        <v>-1.275257688040488E-3</v>
      </c>
      <c r="P52" s="37"/>
      <c r="Q52" s="250"/>
      <c r="R52" s="250"/>
      <c r="S52" s="251">
        <f>SUM(S43:S48,S42)</f>
        <v>217991.23388999997</v>
      </c>
      <c r="T52" s="253"/>
      <c r="U52" s="252">
        <f t="shared" ref="U52:U56" si="65">S52-L52</f>
        <v>5308.789999999979</v>
      </c>
      <c r="V52" s="254">
        <f t="shared" ref="V52:V56" si="66">IF((L52)=0,"",(U52/L52))</f>
        <v>2.4961110578293436E-2</v>
      </c>
      <c r="W52" s="37"/>
      <c r="X52" s="250"/>
      <c r="Y52" s="250"/>
      <c r="Z52" s="251">
        <f>SUM(Z43:Z48,Z42)</f>
        <v>221231.86388999998</v>
      </c>
      <c r="AA52" s="253"/>
      <c r="AB52" s="252">
        <f t="shared" ref="AB52:AB56" si="67">Z52-S52</f>
        <v>3240.6300000000047</v>
      </c>
      <c r="AC52" s="254">
        <f t="shared" ref="AC52:AC56" si="68">IF((S52)=0,"",(AB52/S52))</f>
        <v>1.4865873008614883E-2</v>
      </c>
      <c r="AD52" s="37"/>
      <c r="AE52" s="250"/>
      <c r="AF52" s="250"/>
      <c r="AG52" s="251">
        <f>SUM(AG43:AG48,AG42)</f>
        <v>223904.05388999998</v>
      </c>
      <c r="AH52" s="253"/>
      <c r="AI52" s="252">
        <f t="shared" ref="AI52:AI56" si="69">AG52-Z52</f>
        <v>2672.1900000000023</v>
      </c>
      <c r="AJ52" s="254">
        <f t="shared" ref="AJ52:AJ56" si="70">IF((Z52)=0,"",(AI52/Z52))</f>
        <v>1.207868501857697E-2</v>
      </c>
      <c r="AK52" s="37"/>
      <c r="AL52" s="250"/>
      <c r="AM52" s="250"/>
      <c r="AN52" s="251">
        <f>SUM(AN43:AN48,AN42)</f>
        <v>226234.44389</v>
      </c>
      <c r="AO52" s="253"/>
      <c r="AP52" s="252">
        <f t="shared" ref="AP52:AP56" si="71">AN52-AG52</f>
        <v>2330.390000000014</v>
      </c>
      <c r="AQ52" s="254">
        <f t="shared" ref="AQ52:AQ56" si="72">IF((AG52)=0,"",(AP52/AG52))</f>
        <v>1.0407984846691934E-2</v>
      </c>
      <c r="AR52" s="255"/>
    </row>
    <row r="53" spans="1:44" ht="12.75" customHeight="1" x14ac:dyDescent="0.2">
      <c r="A53" s="37"/>
      <c r="B53" s="256" t="s">
        <v>254</v>
      </c>
      <c r="C53" s="364"/>
      <c r="D53" s="139"/>
      <c r="E53" s="139"/>
      <c r="F53" s="249">
        <v>0.13</v>
      </c>
      <c r="G53" s="38"/>
      <c r="H53" s="294">
        <f>H52*F53</f>
        <v>27684.021967550001</v>
      </c>
      <c r="I53" s="221"/>
      <c r="J53" s="257">
        <v>0.13</v>
      </c>
      <c r="K53" s="221"/>
      <c r="L53" s="204">
        <f>L52*J53</f>
        <v>27648.717705700001</v>
      </c>
      <c r="M53" s="38"/>
      <c r="N53" s="205">
        <f t="shared" si="63"/>
        <v>-35.30426185000033</v>
      </c>
      <c r="O53" s="206">
        <f t="shared" si="64"/>
        <v>-1.2752576880405036E-3</v>
      </c>
      <c r="P53" s="37"/>
      <c r="Q53" s="257">
        <v>0.13</v>
      </c>
      <c r="R53" s="221"/>
      <c r="S53" s="204">
        <f>S52*Q53</f>
        <v>28338.860405699998</v>
      </c>
      <c r="T53" s="38"/>
      <c r="U53" s="205">
        <f t="shared" si="65"/>
        <v>690.14269999999669</v>
      </c>
      <c r="V53" s="206">
        <f t="shared" si="66"/>
        <v>2.4961110578293415E-2</v>
      </c>
      <c r="W53" s="37"/>
      <c r="X53" s="257">
        <v>0.13</v>
      </c>
      <c r="Y53" s="221"/>
      <c r="Z53" s="204">
        <f>Z52*X53</f>
        <v>28760.142305699999</v>
      </c>
      <c r="AA53" s="38"/>
      <c r="AB53" s="205">
        <f t="shared" si="67"/>
        <v>421.28190000000177</v>
      </c>
      <c r="AC53" s="206">
        <f t="shared" si="68"/>
        <v>1.4865873008614925E-2</v>
      </c>
      <c r="AD53" s="37"/>
      <c r="AE53" s="257">
        <v>0.13</v>
      </c>
      <c r="AF53" s="221"/>
      <c r="AG53" s="204">
        <f>AG52*AE53</f>
        <v>29107.527005699998</v>
      </c>
      <c r="AH53" s="38"/>
      <c r="AI53" s="205">
        <f t="shared" si="69"/>
        <v>347.3846999999987</v>
      </c>
      <c r="AJ53" s="206">
        <f t="shared" si="70"/>
        <v>1.2078685018576915E-2</v>
      </c>
      <c r="AK53" s="37"/>
      <c r="AL53" s="257">
        <v>0.13</v>
      </c>
      <c r="AM53" s="221"/>
      <c r="AN53" s="204">
        <f>AN52*AL53</f>
        <v>29410.477705699999</v>
      </c>
      <c r="AO53" s="38"/>
      <c r="AP53" s="205">
        <f t="shared" si="71"/>
        <v>302.95070000000123</v>
      </c>
      <c r="AQ53" s="206">
        <f t="shared" si="72"/>
        <v>1.0407984846691913E-2</v>
      </c>
      <c r="AR53" s="207"/>
    </row>
    <row r="54" spans="1:44" ht="12.75" customHeight="1" x14ac:dyDescent="0.2">
      <c r="A54" s="37"/>
      <c r="B54" s="295" t="s">
        <v>339</v>
      </c>
      <c r="C54" s="364"/>
      <c r="D54" s="139"/>
      <c r="E54" s="139"/>
      <c r="F54" s="259"/>
      <c r="G54" s="38"/>
      <c r="H54" s="294">
        <f>H52+H53</f>
        <v>240638.03710255001</v>
      </c>
      <c r="I54" s="221"/>
      <c r="J54" s="221"/>
      <c r="K54" s="221"/>
      <c r="L54" s="204">
        <f>L52+L53</f>
        <v>240331.16159569999</v>
      </c>
      <c r="M54" s="38"/>
      <c r="N54" s="205">
        <f t="shared" si="63"/>
        <v>-306.8755068500177</v>
      </c>
      <c r="O54" s="206">
        <f t="shared" si="64"/>
        <v>-1.2752576880405654E-3</v>
      </c>
      <c r="P54" s="37"/>
      <c r="Q54" s="221"/>
      <c r="R54" s="221"/>
      <c r="S54" s="204">
        <f>S52+S53</f>
        <v>246330.09429569996</v>
      </c>
      <c r="T54" s="38"/>
      <c r="U54" s="205">
        <f t="shared" si="65"/>
        <v>5998.9326999999757</v>
      </c>
      <c r="V54" s="206">
        <f t="shared" si="66"/>
        <v>2.4961110578293436E-2</v>
      </c>
      <c r="W54" s="37"/>
      <c r="X54" s="221"/>
      <c r="Y54" s="221"/>
      <c r="Z54" s="204">
        <f>Z52+Z53</f>
        <v>249992.00619569997</v>
      </c>
      <c r="AA54" s="38"/>
      <c r="AB54" s="205">
        <f t="shared" si="67"/>
        <v>3661.9119000000064</v>
      </c>
      <c r="AC54" s="206">
        <f t="shared" si="68"/>
        <v>1.4865873008614888E-2</v>
      </c>
      <c r="AD54" s="37"/>
      <c r="AE54" s="221"/>
      <c r="AF54" s="221"/>
      <c r="AG54" s="204">
        <f>AG52+AG53</f>
        <v>253011.58089569997</v>
      </c>
      <c r="AH54" s="38"/>
      <c r="AI54" s="205">
        <f t="shared" si="69"/>
        <v>3019.5746999999974</v>
      </c>
      <c r="AJ54" s="206">
        <f t="shared" si="70"/>
        <v>1.2078685018576951E-2</v>
      </c>
      <c r="AK54" s="37"/>
      <c r="AL54" s="221"/>
      <c r="AM54" s="221"/>
      <c r="AN54" s="204">
        <f>AN52+AN53</f>
        <v>255644.9215957</v>
      </c>
      <c r="AO54" s="38"/>
      <c r="AP54" s="205">
        <f t="shared" si="71"/>
        <v>2633.3407000000298</v>
      </c>
      <c r="AQ54" s="206">
        <f t="shared" si="72"/>
        <v>1.0407984846691989E-2</v>
      </c>
      <c r="AR54" s="207"/>
    </row>
    <row r="55" spans="1:44" ht="15.75" customHeight="1" x14ac:dyDescent="0.2">
      <c r="A55" s="37"/>
      <c r="B55" s="462" t="s">
        <v>211</v>
      </c>
      <c r="C55" s="441"/>
      <c r="D55" s="441"/>
      <c r="E55" s="139"/>
      <c r="F55" s="259"/>
      <c r="G55" s="38"/>
      <c r="H55" s="296">
        <f>F55*H52</f>
        <v>0</v>
      </c>
      <c r="I55" s="221"/>
      <c r="J55" s="221"/>
      <c r="K55" s="221"/>
      <c r="L55" s="316">
        <f>J55*L52</f>
        <v>0</v>
      </c>
      <c r="M55" s="38"/>
      <c r="N55" s="261">
        <f t="shared" si="63"/>
        <v>0</v>
      </c>
      <c r="O55" s="263" t="str">
        <f t="shared" si="64"/>
        <v/>
      </c>
      <c r="P55" s="37"/>
      <c r="Q55" s="221"/>
      <c r="R55" s="221"/>
      <c r="S55" s="316">
        <f>Q55*S52</f>
        <v>0</v>
      </c>
      <c r="T55" s="38"/>
      <c r="U55" s="261">
        <f t="shared" si="65"/>
        <v>0</v>
      </c>
      <c r="V55" s="263" t="str">
        <f t="shared" si="66"/>
        <v/>
      </c>
      <c r="W55" s="37"/>
      <c r="X55" s="221"/>
      <c r="Y55" s="221"/>
      <c r="Z55" s="316">
        <f>X55*Z52</f>
        <v>0</v>
      </c>
      <c r="AA55" s="38"/>
      <c r="AB55" s="261">
        <f t="shared" si="67"/>
        <v>0</v>
      </c>
      <c r="AC55" s="263" t="str">
        <f t="shared" si="68"/>
        <v/>
      </c>
      <c r="AD55" s="37"/>
      <c r="AE55" s="221"/>
      <c r="AF55" s="221"/>
      <c r="AG55" s="316">
        <f>AE55*AG52</f>
        <v>0</v>
      </c>
      <c r="AH55" s="38"/>
      <c r="AI55" s="261">
        <f t="shared" si="69"/>
        <v>0</v>
      </c>
      <c r="AJ55" s="263" t="str">
        <f t="shared" si="70"/>
        <v/>
      </c>
      <c r="AK55" s="37"/>
      <c r="AL55" s="221"/>
      <c r="AM55" s="221"/>
      <c r="AN55" s="316">
        <f>AL55*AN52</f>
        <v>0</v>
      </c>
      <c r="AO55" s="38"/>
      <c r="AP55" s="261">
        <f t="shared" si="71"/>
        <v>0</v>
      </c>
      <c r="AQ55" s="263" t="str">
        <f t="shared" si="72"/>
        <v/>
      </c>
      <c r="AR55" s="264"/>
    </row>
    <row r="56" spans="1:44" ht="13.5" customHeight="1" x14ac:dyDescent="0.2">
      <c r="A56" s="37"/>
      <c r="B56" s="464" t="s">
        <v>256</v>
      </c>
      <c r="C56" s="439"/>
      <c r="D56" s="440"/>
      <c r="E56" s="265"/>
      <c r="F56" s="266"/>
      <c r="G56" s="297"/>
      <c r="H56" s="298">
        <f>H54-H55</f>
        <v>240638.03710255001</v>
      </c>
      <c r="I56" s="267"/>
      <c r="J56" s="267"/>
      <c r="K56" s="267"/>
      <c r="L56" s="268">
        <f>L54-L55</f>
        <v>240331.16159569999</v>
      </c>
      <c r="M56" s="269"/>
      <c r="N56" s="270">
        <f t="shared" si="63"/>
        <v>-306.8755068500177</v>
      </c>
      <c r="O56" s="271">
        <f t="shared" si="64"/>
        <v>-1.2752576880405654E-3</v>
      </c>
      <c r="P56" s="37"/>
      <c r="Q56" s="267"/>
      <c r="R56" s="267"/>
      <c r="S56" s="268">
        <f>S54-S55</f>
        <v>246330.09429569996</v>
      </c>
      <c r="T56" s="269"/>
      <c r="U56" s="270">
        <f t="shared" si="65"/>
        <v>5998.9326999999757</v>
      </c>
      <c r="V56" s="271">
        <f t="shared" si="66"/>
        <v>2.4961110578293436E-2</v>
      </c>
      <c r="W56" s="37"/>
      <c r="X56" s="267"/>
      <c r="Y56" s="267"/>
      <c r="Z56" s="268">
        <f>Z54-Z55</f>
        <v>249992.00619569997</v>
      </c>
      <c r="AA56" s="269"/>
      <c r="AB56" s="270">
        <f t="shared" si="67"/>
        <v>3661.9119000000064</v>
      </c>
      <c r="AC56" s="271">
        <f t="shared" si="68"/>
        <v>1.4865873008614888E-2</v>
      </c>
      <c r="AD56" s="37"/>
      <c r="AE56" s="267"/>
      <c r="AF56" s="267"/>
      <c r="AG56" s="268">
        <f>AG54-AG55</f>
        <v>253011.58089569997</v>
      </c>
      <c r="AH56" s="269"/>
      <c r="AI56" s="270">
        <f t="shared" si="69"/>
        <v>3019.5746999999974</v>
      </c>
      <c r="AJ56" s="271">
        <f t="shared" si="70"/>
        <v>1.2078685018576951E-2</v>
      </c>
      <c r="AK56" s="37"/>
      <c r="AL56" s="267"/>
      <c r="AM56" s="267"/>
      <c r="AN56" s="268">
        <f>AN54-AN55</f>
        <v>255644.9215957</v>
      </c>
      <c r="AO56" s="269"/>
      <c r="AP56" s="270">
        <f t="shared" si="71"/>
        <v>2633.3407000000298</v>
      </c>
      <c r="AQ56" s="271">
        <f t="shared" si="72"/>
        <v>1.0407984846691989E-2</v>
      </c>
      <c r="AR56" s="272"/>
    </row>
    <row r="57" spans="1:44" ht="8.25" customHeight="1" x14ac:dyDescent="0.2">
      <c r="A57" s="37"/>
      <c r="B57" s="238"/>
      <c r="C57" s="363"/>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row>
    <row r="58" spans="1:44" ht="12.75" customHeight="1" x14ac:dyDescent="0.2">
      <c r="A58" s="317"/>
      <c r="B58" s="318" t="s">
        <v>257</v>
      </c>
      <c r="C58" s="365"/>
      <c r="D58" s="319"/>
      <c r="E58" s="319"/>
      <c r="F58" s="320"/>
      <c r="G58" s="321"/>
      <c r="H58" s="322">
        <f>SUM(H49:H50,H42,H43:H45)</f>
        <v>74903.387000000002</v>
      </c>
      <c r="I58" s="323"/>
      <c r="J58" s="324"/>
      <c r="K58" s="324"/>
      <c r="L58" s="322">
        <f>SUM(L49:L50,L42,L43:L45)</f>
        <v>74711.937999999995</v>
      </c>
      <c r="M58" s="325"/>
      <c r="N58" s="326">
        <f t="shared" ref="N58:N62" si="73">L58-H58</f>
        <v>-191.4490000000078</v>
      </c>
      <c r="O58" s="327">
        <f t="shared" ref="O58:O62" si="74">IF((H58)=0,"",(N58/H58))</f>
        <v>-2.5559458345990123E-3</v>
      </c>
      <c r="P58" s="317"/>
      <c r="Q58" s="324"/>
      <c r="R58" s="324"/>
      <c r="S58" s="322">
        <f>SUM(S49:S50,S42,S43:S45)</f>
        <v>80020.728000000003</v>
      </c>
      <c r="T58" s="325"/>
      <c r="U58" s="326">
        <f t="shared" ref="U58:U62" si="75">S58-L58</f>
        <v>5308.7900000000081</v>
      </c>
      <c r="V58" s="327">
        <f t="shared" ref="V58:V62" si="76">IF((L58)=0,"",(U58/L58))</f>
        <v>7.1056783455409875E-2</v>
      </c>
      <c r="W58" s="317"/>
      <c r="X58" s="324"/>
      <c r="Y58" s="324"/>
      <c r="Z58" s="322">
        <f>SUM(Z49:Z50,Z42,Z43:Z45)</f>
        <v>83261.358000000007</v>
      </c>
      <c r="AA58" s="325"/>
      <c r="AB58" s="326">
        <f t="shared" ref="AB58:AB62" si="77">Z58-S58</f>
        <v>3240.6300000000047</v>
      </c>
      <c r="AC58" s="327">
        <f t="shared" ref="AC58:AC62" si="78">IF((S58)=0,"",(AB58/S58))</f>
        <v>4.049738212829062E-2</v>
      </c>
      <c r="AD58" s="317"/>
      <c r="AE58" s="324"/>
      <c r="AF58" s="324"/>
      <c r="AG58" s="322">
        <f>SUM(AG49:AG50,AG42,AG43:AG45)</f>
        <v>85933.54800000001</v>
      </c>
      <c r="AH58" s="325"/>
      <c r="AI58" s="326">
        <f t="shared" ref="AI58:AI62" si="79">AG58-Z58</f>
        <v>2672.1900000000023</v>
      </c>
      <c r="AJ58" s="327">
        <f t="shared" ref="AJ58:AJ62" si="80">IF((Z58)=0,"",(AI58/Z58))</f>
        <v>3.2093999715930674E-2</v>
      </c>
      <c r="AK58" s="317"/>
      <c r="AL58" s="324"/>
      <c r="AM58" s="324"/>
      <c r="AN58" s="322">
        <f>SUM(AN49:AN50,AN42,AN43:AN45)</f>
        <v>88263.938000000009</v>
      </c>
      <c r="AO58" s="325"/>
      <c r="AP58" s="326">
        <f t="shared" ref="AP58:AP62" si="81">AN58-AG58</f>
        <v>2330.3899999999994</v>
      </c>
      <c r="AQ58" s="327">
        <f t="shared" ref="AQ58:AQ62" si="82">IF((AG58)=0,"",(AP58/AG58))</f>
        <v>2.7118512551116813E-2</v>
      </c>
      <c r="AR58" s="328"/>
    </row>
    <row r="59" spans="1:44" ht="12.75" customHeight="1" x14ac:dyDescent="0.2">
      <c r="A59" s="317"/>
      <c r="B59" s="329" t="s">
        <v>254</v>
      </c>
      <c r="C59" s="365"/>
      <c r="D59" s="319"/>
      <c r="E59" s="319"/>
      <c r="F59" s="320">
        <v>0.13</v>
      </c>
      <c r="G59" s="321"/>
      <c r="H59" s="330">
        <f>H58*F59</f>
        <v>9737.44031</v>
      </c>
      <c r="I59" s="331"/>
      <c r="J59" s="320">
        <v>0.13</v>
      </c>
      <c r="K59" s="332"/>
      <c r="L59" s="333">
        <f>L58*J59</f>
        <v>9712.5519399999994</v>
      </c>
      <c r="M59" s="334"/>
      <c r="N59" s="335">
        <f t="shared" si="73"/>
        <v>-24.888370000000577</v>
      </c>
      <c r="O59" s="336">
        <f t="shared" si="74"/>
        <v>-2.5559458345989672E-3</v>
      </c>
      <c r="P59" s="317"/>
      <c r="Q59" s="320">
        <v>0.13</v>
      </c>
      <c r="R59" s="332"/>
      <c r="S59" s="333">
        <f>S58*Q59</f>
        <v>10402.694640000002</v>
      </c>
      <c r="T59" s="334"/>
      <c r="U59" s="335">
        <f t="shared" si="75"/>
        <v>690.14270000000215</v>
      </c>
      <c r="V59" s="336">
        <f t="shared" si="76"/>
        <v>7.1056783455409986E-2</v>
      </c>
      <c r="W59" s="317"/>
      <c r="X59" s="320">
        <v>0.13</v>
      </c>
      <c r="Y59" s="332"/>
      <c r="Z59" s="333">
        <f>Z58*X59</f>
        <v>10823.976540000001</v>
      </c>
      <c r="AA59" s="334"/>
      <c r="AB59" s="335">
        <f t="shared" si="77"/>
        <v>421.28189999999995</v>
      </c>
      <c r="AC59" s="336">
        <f t="shared" si="78"/>
        <v>4.049738212829055E-2</v>
      </c>
      <c r="AD59" s="317"/>
      <c r="AE59" s="320">
        <v>0.13</v>
      </c>
      <c r="AF59" s="332"/>
      <c r="AG59" s="333">
        <f>AG58*AE59</f>
        <v>11171.361240000002</v>
      </c>
      <c r="AH59" s="334"/>
      <c r="AI59" s="335">
        <f t="shared" si="79"/>
        <v>347.38470000000052</v>
      </c>
      <c r="AJ59" s="336">
        <f t="shared" si="80"/>
        <v>3.2093999715930695E-2</v>
      </c>
      <c r="AK59" s="317"/>
      <c r="AL59" s="320">
        <v>0.13</v>
      </c>
      <c r="AM59" s="332"/>
      <c r="AN59" s="333">
        <f>AN58*AL59</f>
        <v>11474.311940000001</v>
      </c>
      <c r="AO59" s="334"/>
      <c r="AP59" s="335">
        <f t="shared" si="81"/>
        <v>302.95069999999942</v>
      </c>
      <c r="AQ59" s="336">
        <f t="shared" si="82"/>
        <v>2.7118512551116768E-2</v>
      </c>
      <c r="AR59" s="337"/>
    </row>
    <row r="60" spans="1:44" ht="12.75" customHeight="1" x14ac:dyDescent="0.2">
      <c r="A60" s="317"/>
      <c r="B60" s="356" t="s">
        <v>340</v>
      </c>
      <c r="C60" s="365"/>
      <c r="D60" s="319"/>
      <c r="E60" s="319"/>
      <c r="F60" s="339"/>
      <c r="G60" s="334"/>
      <c r="H60" s="330">
        <f>H58+H59</f>
        <v>84640.827310000008</v>
      </c>
      <c r="I60" s="331"/>
      <c r="J60" s="331"/>
      <c r="K60" s="331"/>
      <c r="L60" s="333">
        <f>L58+L59</f>
        <v>84424.489939999999</v>
      </c>
      <c r="M60" s="334"/>
      <c r="N60" s="335">
        <f t="shared" si="73"/>
        <v>-216.33737000000838</v>
      </c>
      <c r="O60" s="336">
        <f t="shared" si="74"/>
        <v>-2.5559458345990067E-3</v>
      </c>
      <c r="P60" s="317"/>
      <c r="Q60" s="331"/>
      <c r="R60" s="331"/>
      <c r="S60" s="333">
        <f>S58+S59</f>
        <v>90423.422640000004</v>
      </c>
      <c r="T60" s="334"/>
      <c r="U60" s="335">
        <f t="shared" si="75"/>
        <v>5998.9327000000048</v>
      </c>
      <c r="V60" s="336">
        <f t="shared" si="76"/>
        <v>7.1056783455409819E-2</v>
      </c>
      <c r="W60" s="317"/>
      <c r="X60" s="331"/>
      <c r="Y60" s="331"/>
      <c r="Z60" s="333">
        <f>Z58+Z59</f>
        <v>94085.334540000011</v>
      </c>
      <c r="AA60" s="334"/>
      <c r="AB60" s="335">
        <f t="shared" si="77"/>
        <v>3661.9119000000064</v>
      </c>
      <c r="AC60" s="336">
        <f t="shared" si="78"/>
        <v>4.0497382128290627E-2</v>
      </c>
      <c r="AD60" s="317"/>
      <c r="AE60" s="331"/>
      <c r="AF60" s="331"/>
      <c r="AG60" s="333">
        <f>AG58+AG59</f>
        <v>97104.909240000008</v>
      </c>
      <c r="AH60" s="334"/>
      <c r="AI60" s="335">
        <f t="shared" si="79"/>
        <v>3019.5746999999974</v>
      </c>
      <c r="AJ60" s="336">
        <f t="shared" si="80"/>
        <v>3.2093999715930618E-2</v>
      </c>
      <c r="AK60" s="317"/>
      <c r="AL60" s="331"/>
      <c r="AM60" s="331"/>
      <c r="AN60" s="333">
        <f>AN58+AN59</f>
        <v>99738.249940000009</v>
      </c>
      <c r="AO60" s="334"/>
      <c r="AP60" s="335">
        <f t="shared" si="81"/>
        <v>2633.3407000000007</v>
      </c>
      <c r="AQ60" s="336">
        <f t="shared" si="82"/>
        <v>2.7118512551116827E-2</v>
      </c>
      <c r="AR60" s="337"/>
    </row>
    <row r="61" spans="1:44" ht="15.75" customHeight="1" x14ac:dyDescent="0.2">
      <c r="A61" s="317"/>
      <c r="B61" s="474" t="s">
        <v>211</v>
      </c>
      <c r="C61" s="441"/>
      <c r="D61" s="441"/>
      <c r="E61" s="319"/>
      <c r="F61" s="339"/>
      <c r="G61" s="334"/>
      <c r="H61" s="340">
        <f>F61*H58</f>
        <v>0</v>
      </c>
      <c r="I61" s="331"/>
      <c r="J61" s="331"/>
      <c r="K61" s="331"/>
      <c r="L61" s="341">
        <f>J61*L58</f>
        <v>0</v>
      </c>
      <c r="M61" s="334"/>
      <c r="N61" s="342">
        <f t="shared" si="73"/>
        <v>0</v>
      </c>
      <c r="O61" s="343" t="str">
        <f t="shared" si="74"/>
        <v/>
      </c>
      <c r="P61" s="317"/>
      <c r="Q61" s="331"/>
      <c r="R61" s="331"/>
      <c r="S61" s="341">
        <f>Q61*S58</f>
        <v>0</v>
      </c>
      <c r="T61" s="334"/>
      <c r="U61" s="342">
        <f t="shared" si="75"/>
        <v>0</v>
      </c>
      <c r="V61" s="343" t="str">
        <f t="shared" si="76"/>
        <v/>
      </c>
      <c r="W61" s="317"/>
      <c r="X61" s="331"/>
      <c r="Y61" s="331"/>
      <c r="Z61" s="341">
        <f>X61*Z58</f>
        <v>0</v>
      </c>
      <c r="AA61" s="334"/>
      <c r="AB61" s="342">
        <f t="shared" si="77"/>
        <v>0</v>
      </c>
      <c r="AC61" s="343" t="str">
        <f t="shared" si="78"/>
        <v/>
      </c>
      <c r="AD61" s="317"/>
      <c r="AE61" s="331"/>
      <c r="AF61" s="331"/>
      <c r="AG61" s="341">
        <f>AE61*AG58</f>
        <v>0</v>
      </c>
      <c r="AH61" s="334"/>
      <c r="AI61" s="342">
        <f t="shared" si="79"/>
        <v>0</v>
      </c>
      <c r="AJ61" s="343" t="str">
        <f t="shared" si="80"/>
        <v/>
      </c>
      <c r="AK61" s="317"/>
      <c r="AL61" s="331"/>
      <c r="AM61" s="331"/>
      <c r="AN61" s="341">
        <f>AL61*AN58</f>
        <v>0</v>
      </c>
      <c r="AO61" s="334"/>
      <c r="AP61" s="342">
        <f t="shared" si="81"/>
        <v>0</v>
      </c>
      <c r="AQ61" s="343" t="str">
        <f t="shared" si="82"/>
        <v/>
      </c>
      <c r="AR61" s="344"/>
    </row>
    <row r="62" spans="1:44" ht="13.5" customHeight="1" x14ac:dyDescent="0.2">
      <c r="A62" s="317"/>
      <c r="B62" s="473" t="s">
        <v>259</v>
      </c>
      <c r="C62" s="439"/>
      <c r="D62" s="440"/>
      <c r="E62" s="345"/>
      <c r="F62" s="346"/>
      <c r="G62" s="347"/>
      <c r="H62" s="348">
        <f>H60-H61</f>
        <v>84640.827310000008</v>
      </c>
      <c r="I62" s="349"/>
      <c r="J62" s="349"/>
      <c r="K62" s="349"/>
      <c r="L62" s="350">
        <f>L60-L61</f>
        <v>84424.489939999999</v>
      </c>
      <c r="M62" s="351"/>
      <c r="N62" s="352">
        <f t="shared" si="73"/>
        <v>-216.33737000000838</v>
      </c>
      <c r="O62" s="353">
        <f t="shared" si="74"/>
        <v>-2.5559458345990067E-3</v>
      </c>
      <c r="P62" s="317"/>
      <c r="Q62" s="349"/>
      <c r="R62" s="349"/>
      <c r="S62" s="350">
        <f>S60-S61</f>
        <v>90423.422640000004</v>
      </c>
      <c r="T62" s="351"/>
      <c r="U62" s="352">
        <f t="shared" si="75"/>
        <v>5998.9327000000048</v>
      </c>
      <c r="V62" s="353">
        <f t="shared" si="76"/>
        <v>7.1056783455409819E-2</v>
      </c>
      <c r="W62" s="317"/>
      <c r="X62" s="349"/>
      <c r="Y62" s="349"/>
      <c r="Z62" s="350">
        <f>Z60-Z61</f>
        <v>94085.334540000011</v>
      </c>
      <c r="AA62" s="351"/>
      <c r="AB62" s="352">
        <f t="shared" si="77"/>
        <v>3661.9119000000064</v>
      </c>
      <c r="AC62" s="353">
        <f t="shared" si="78"/>
        <v>4.0497382128290627E-2</v>
      </c>
      <c r="AD62" s="317"/>
      <c r="AE62" s="349"/>
      <c r="AF62" s="349"/>
      <c r="AG62" s="350">
        <f>AG60-AG61</f>
        <v>97104.909240000008</v>
      </c>
      <c r="AH62" s="351"/>
      <c r="AI62" s="352">
        <f t="shared" si="79"/>
        <v>3019.5746999999974</v>
      </c>
      <c r="AJ62" s="353">
        <f t="shared" si="80"/>
        <v>3.2093999715930618E-2</v>
      </c>
      <c r="AK62" s="317"/>
      <c r="AL62" s="349"/>
      <c r="AM62" s="349"/>
      <c r="AN62" s="350">
        <f>AN60-AN61</f>
        <v>99738.249940000009</v>
      </c>
      <c r="AO62" s="351"/>
      <c r="AP62" s="352">
        <f t="shared" si="81"/>
        <v>2633.3407000000007</v>
      </c>
      <c r="AQ62" s="353">
        <f t="shared" si="82"/>
        <v>2.7118512551116827E-2</v>
      </c>
      <c r="AR62" s="354"/>
    </row>
    <row r="63" spans="1:44" ht="8.25" customHeight="1" x14ac:dyDescent="0.2">
      <c r="A63" s="37"/>
      <c r="B63" s="238"/>
      <c r="C63" s="363"/>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row>
    <row r="64" spans="1:44" ht="12.75" customHeight="1" x14ac:dyDescent="0.2">
      <c r="A64" s="37"/>
      <c r="B64" s="37"/>
      <c r="C64" s="35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row>
    <row r="65" spans="1:44" ht="12.75" customHeight="1" x14ac:dyDescent="0.2">
      <c r="A65" s="37"/>
      <c r="B65" s="125" t="s">
        <v>260</v>
      </c>
      <c r="C65" s="35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row>
    <row r="66" spans="1:44" ht="12.75" customHeight="1" x14ac:dyDescent="0.2">
      <c r="A66" s="37"/>
      <c r="B66" s="37"/>
      <c r="C66" s="35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5.75" customHeight="1" x14ac:dyDescent="0.2">
      <c r="A67" s="283" t="s">
        <v>341</v>
      </c>
      <c r="B67" s="37"/>
      <c r="C67" s="35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3.5" customHeight="1" x14ac:dyDescent="0.2">
      <c r="A68" s="37"/>
      <c r="B68" s="37"/>
      <c r="C68" s="35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8.25" customHeight="1" x14ac:dyDescent="0.2">
      <c r="A69" s="37" t="s">
        <v>262</v>
      </c>
      <c r="B69" s="37"/>
      <c r="C69" s="35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75" customHeight="1" x14ac:dyDescent="0.2">
      <c r="A70" s="37" t="s">
        <v>263</v>
      </c>
      <c r="B70" s="37"/>
      <c r="C70" s="35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75" customHeight="1" x14ac:dyDescent="0.2">
      <c r="A71" s="37"/>
      <c r="B71" s="37"/>
      <c r="C71" s="35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75" customHeight="1" x14ac:dyDescent="0.2">
      <c r="A72" s="37" t="s">
        <v>264</v>
      </c>
      <c r="B72" s="37"/>
      <c r="C72" s="35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75" customHeight="1" x14ac:dyDescent="0.2">
      <c r="A73" s="37" t="s">
        <v>265</v>
      </c>
      <c r="B73" s="37"/>
      <c r="C73" s="35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75" customHeight="1" x14ac:dyDescent="0.2">
      <c r="A74" s="37"/>
      <c r="B74" s="37"/>
      <c r="C74" s="35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75" customHeight="1" x14ac:dyDescent="0.2">
      <c r="A75" s="37" t="s">
        <v>266</v>
      </c>
      <c r="B75" s="37"/>
      <c r="C75" s="35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75" customHeight="1" x14ac:dyDescent="0.2">
      <c r="A76" s="37" t="s">
        <v>267</v>
      </c>
      <c r="B76" s="37"/>
      <c r="C76" s="35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75" customHeight="1" x14ac:dyDescent="0.2">
      <c r="A77" s="37" t="s">
        <v>268</v>
      </c>
      <c r="B77" s="37"/>
      <c r="C77" s="35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75" customHeight="1" x14ac:dyDescent="0.2">
      <c r="A78" s="37" t="s">
        <v>269</v>
      </c>
      <c r="B78" s="37"/>
      <c r="C78" s="35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75" customHeight="1" x14ac:dyDescent="0.2">
      <c r="A79" s="37" t="s">
        <v>270</v>
      </c>
      <c r="B79" s="37"/>
      <c r="C79" s="35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75" customHeight="1" x14ac:dyDescent="0.2">
      <c r="A80" s="37"/>
      <c r="B80" s="37"/>
      <c r="C80" s="35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75" customHeight="1" x14ac:dyDescent="0.2">
      <c r="A81" s="284"/>
      <c r="B81" s="37" t="s">
        <v>271</v>
      </c>
      <c r="C81" s="35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75" customHeight="1" x14ac:dyDescent="0.2">
      <c r="A82" s="37"/>
      <c r="B82" s="37"/>
      <c r="C82" s="35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75" customHeight="1" x14ac:dyDescent="0.2">
      <c r="A83" s="37"/>
      <c r="B83" s="37" t="s">
        <v>272</v>
      </c>
      <c r="C83" s="35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75" customHeight="1" x14ac:dyDescent="0.2">
      <c r="A84" s="37"/>
      <c r="B84" s="37"/>
      <c r="C84" s="35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75" customHeight="1" x14ac:dyDescent="0.2">
      <c r="A85" s="37"/>
      <c r="B85" s="37"/>
      <c r="C85" s="35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75" customHeight="1" x14ac:dyDescent="0.2">
      <c r="A86" s="37"/>
      <c r="B86" s="37"/>
      <c r="C86" s="35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75" customHeight="1" x14ac:dyDescent="0.2">
      <c r="A87" s="37"/>
      <c r="B87" s="37"/>
      <c r="C87" s="35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75" customHeight="1" x14ac:dyDescent="0.2">
      <c r="A88" s="37"/>
      <c r="B88" s="37"/>
      <c r="C88" s="35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75" customHeight="1" x14ac:dyDescent="0.2">
      <c r="A89" s="37"/>
      <c r="B89" s="37"/>
      <c r="C89" s="35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75" customHeight="1" x14ac:dyDescent="0.2">
      <c r="A90" s="37"/>
      <c r="B90" s="37"/>
      <c r="C90" s="35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75" customHeight="1" x14ac:dyDescent="0.2">
      <c r="A91" s="37"/>
      <c r="B91" s="37"/>
      <c r="C91" s="35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75" customHeight="1" x14ac:dyDescent="0.2">
      <c r="A92" s="37"/>
      <c r="B92" s="37"/>
      <c r="C92" s="35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75" customHeight="1" x14ac:dyDescent="0.2">
      <c r="A93" s="37"/>
      <c r="B93" s="37"/>
      <c r="C93" s="35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75" customHeight="1" x14ac:dyDescent="0.2">
      <c r="A94" s="37"/>
      <c r="B94" s="37"/>
      <c r="C94" s="35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75" customHeight="1" x14ac:dyDescent="0.2">
      <c r="A95" s="37"/>
      <c r="B95" s="37"/>
      <c r="C95" s="35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75" customHeight="1" x14ac:dyDescent="0.2">
      <c r="A96" s="37"/>
      <c r="B96" s="37"/>
      <c r="C96" s="35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75" customHeight="1" x14ac:dyDescent="0.2">
      <c r="A97" s="37"/>
      <c r="B97" s="37"/>
      <c r="C97" s="35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75" customHeight="1" x14ac:dyDescent="0.2">
      <c r="A98" s="37"/>
      <c r="B98" s="37"/>
      <c r="C98" s="35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75" customHeight="1" x14ac:dyDescent="0.2">
      <c r="A99" s="37"/>
      <c r="B99" s="37"/>
      <c r="C99" s="35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75" customHeight="1" x14ac:dyDescent="0.2">
      <c r="A100" s="37"/>
      <c r="B100" s="37"/>
      <c r="C100" s="35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75" customHeight="1" x14ac:dyDescent="0.2">
      <c r="A101" s="37"/>
      <c r="B101" s="37"/>
      <c r="C101" s="35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75" customHeight="1" x14ac:dyDescent="0.2">
      <c r="A102" s="37"/>
      <c r="B102" s="37"/>
      <c r="C102" s="35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75" customHeight="1" x14ac:dyDescent="0.2">
      <c r="A103" s="37"/>
      <c r="B103" s="37"/>
      <c r="C103" s="35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75" customHeight="1" x14ac:dyDescent="0.2">
      <c r="A104" s="37"/>
      <c r="B104" s="37"/>
      <c r="C104" s="35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75" customHeight="1" x14ac:dyDescent="0.2">
      <c r="A105" s="37"/>
      <c r="B105" s="37"/>
      <c r="C105" s="35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75" customHeight="1" x14ac:dyDescent="0.2">
      <c r="A106" s="37"/>
      <c r="B106" s="37"/>
      <c r="C106" s="35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75" customHeight="1" x14ac:dyDescent="0.2">
      <c r="A107" s="37"/>
      <c r="B107" s="37"/>
      <c r="C107" s="35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75" customHeight="1" x14ac:dyDescent="0.2">
      <c r="A108" s="37"/>
      <c r="B108" s="37"/>
      <c r="C108" s="35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75" customHeight="1" x14ac:dyDescent="0.2">
      <c r="A109" s="37"/>
      <c r="B109" s="37"/>
      <c r="C109" s="35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75" customHeight="1" x14ac:dyDescent="0.2">
      <c r="A110" s="37"/>
      <c r="B110" s="37"/>
      <c r="C110" s="35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75" customHeight="1" x14ac:dyDescent="0.2">
      <c r="A111" s="37"/>
      <c r="B111" s="37"/>
      <c r="C111" s="35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75" customHeight="1" x14ac:dyDescent="0.2">
      <c r="A112" s="37"/>
      <c r="B112" s="37"/>
      <c r="C112" s="35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75" customHeight="1" x14ac:dyDescent="0.2">
      <c r="A113" s="37"/>
      <c r="B113" s="37"/>
      <c r="C113" s="35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75" customHeight="1" x14ac:dyDescent="0.2">
      <c r="A114" s="37"/>
      <c r="B114" s="37"/>
      <c r="C114" s="35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75" customHeight="1" x14ac:dyDescent="0.2">
      <c r="A115" s="37"/>
      <c r="B115" s="37"/>
      <c r="C115" s="35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75" customHeight="1" x14ac:dyDescent="0.2">
      <c r="A116" s="37"/>
      <c r="B116" s="37"/>
      <c r="C116" s="35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75" customHeight="1" x14ac:dyDescent="0.2">
      <c r="A117" s="37"/>
      <c r="B117" s="37"/>
      <c r="C117" s="35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75" customHeight="1" x14ac:dyDescent="0.2">
      <c r="A118" s="37"/>
      <c r="B118" s="37"/>
      <c r="C118" s="35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75" customHeight="1" x14ac:dyDescent="0.2">
      <c r="A119" s="37"/>
      <c r="B119" s="37"/>
      <c r="C119" s="35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75" customHeight="1" x14ac:dyDescent="0.2">
      <c r="A120" s="37"/>
      <c r="B120" s="37"/>
      <c r="C120" s="35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75" customHeight="1" x14ac:dyDescent="0.2">
      <c r="A121" s="37"/>
      <c r="B121" s="37"/>
      <c r="C121" s="35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75" customHeight="1" x14ac:dyDescent="0.2">
      <c r="A122" s="37"/>
      <c r="B122" s="37"/>
      <c r="C122" s="35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75" customHeight="1" x14ac:dyDescent="0.2">
      <c r="A123" s="37"/>
      <c r="B123" s="37"/>
      <c r="C123" s="35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75" customHeight="1" x14ac:dyDescent="0.2">
      <c r="A124" s="37"/>
      <c r="B124" s="37"/>
      <c r="C124" s="35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75" customHeight="1" x14ac:dyDescent="0.2">
      <c r="A125" s="37"/>
      <c r="B125" s="37"/>
      <c r="C125" s="35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75" customHeight="1" x14ac:dyDescent="0.2">
      <c r="A126" s="37"/>
      <c r="B126" s="37"/>
      <c r="C126" s="35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75" customHeight="1" x14ac:dyDescent="0.2">
      <c r="A127" s="37"/>
      <c r="B127" s="37"/>
      <c r="C127" s="35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75" customHeight="1" x14ac:dyDescent="0.2">
      <c r="A128" s="37"/>
      <c r="B128" s="37"/>
      <c r="C128" s="35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75" customHeight="1" x14ac:dyDescent="0.2">
      <c r="A129" s="37"/>
      <c r="B129" s="37"/>
      <c r="C129" s="35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75" customHeight="1" x14ac:dyDescent="0.2">
      <c r="A130" s="37"/>
      <c r="B130" s="37"/>
      <c r="C130" s="35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75" customHeight="1" x14ac:dyDescent="0.2">
      <c r="A131" s="37"/>
      <c r="B131" s="37"/>
      <c r="C131" s="35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75" customHeight="1" x14ac:dyDescent="0.2">
      <c r="A132" s="37"/>
      <c r="B132" s="37"/>
      <c r="C132" s="35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75" customHeight="1" x14ac:dyDescent="0.2">
      <c r="A133" s="37"/>
      <c r="B133" s="37"/>
      <c r="C133" s="35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75" customHeight="1" x14ac:dyDescent="0.2">
      <c r="A134" s="37"/>
      <c r="B134" s="37"/>
      <c r="C134" s="35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75" customHeight="1" x14ac:dyDescent="0.2">
      <c r="A135" s="37"/>
      <c r="B135" s="37"/>
      <c r="C135" s="35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75" customHeight="1" x14ac:dyDescent="0.2">
      <c r="A136" s="37"/>
      <c r="B136" s="37"/>
      <c r="C136" s="35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75" customHeight="1" x14ac:dyDescent="0.2">
      <c r="A137" s="37"/>
      <c r="B137" s="37"/>
      <c r="C137" s="35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75" customHeight="1" x14ac:dyDescent="0.2">
      <c r="A138" s="37"/>
      <c r="B138" s="37"/>
      <c r="C138" s="35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75" customHeight="1" x14ac:dyDescent="0.2">
      <c r="A139" s="37"/>
      <c r="B139" s="37"/>
      <c r="C139" s="35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75" customHeight="1" x14ac:dyDescent="0.2">
      <c r="A140" s="37"/>
      <c r="B140" s="37"/>
      <c r="C140" s="35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75" customHeight="1" x14ac:dyDescent="0.2">
      <c r="A141" s="37"/>
      <c r="B141" s="37"/>
      <c r="C141" s="35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75" customHeight="1" x14ac:dyDescent="0.2">
      <c r="A142" s="37"/>
      <c r="B142" s="37"/>
      <c r="C142" s="35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75" customHeight="1" x14ac:dyDescent="0.2">
      <c r="A143" s="37"/>
      <c r="B143" s="37"/>
      <c r="C143" s="35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75" customHeight="1" x14ac:dyDescent="0.2">
      <c r="A144" s="37"/>
      <c r="B144" s="37"/>
      <c r="C144" s="35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75" customHeight="1" x14ac:dyDescent="0.2">
      <c r="A145" s="37"/>
      <c r="B145" s="37"/>
      <c r="C145" s="35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75" customHeight="1" x14ac:dyDescent="0.2">
      <c r="A146" s="37"/>
      <c r="B146" s="37"/>
      <c r="C146" s="35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75" customHeight="1" x14ac:dyDescent="0.2">
      <c r="A147" s="37"/>
      <c r="B147" s="37"/>
      <c r="C147" s="35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75" customHeight="1" x14ac:dyDescent="0.2">
      <c r="A148" s="37"/>
      <c r="B148" s="37"/>
      <c r="C148" s="35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75" customHeight="1" x14ac:dyDescent="0.2">
      <c r="A149" s="37"/>
      <c r="B149" s="37"/>
      <c r="C149" s="35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75" customHeight="1" x14ac:dyDescent="0.2">
      <c r="A150" s="37"/>
      <c r="B150" s="37"/>
      <c r="C150" s="35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75" customHeight="1" x14ac:dyDescent="0.2">
      <c r="A151" s="37"/>
      <c r="B151" s="37"/>
      <c r="C151" s="35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75" customHeight="1" x14ac:dyDescent="0.2">
      <c r="A152" s="37"/>
      <c r="B152" s="37"/>
      <c r="C152" s="35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75" customHeight="1" x14ac:dyDescent="0.2">
      <c r="A153" s="37"/>
      <c r="B153" s="37"/>
      <c r="C153" s="35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75" customHeight="1" x14ac:dyDescent="0.2">
      <c r="A154" s="37"/>
      <c r="B154" s="37"/>
      <c r="C154" s="35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75" customHeight="1" x14ac:dyDescent="0.2">
      <c r="A155" s="37"/>
      <c r="B155" s="37"/>
      <c r="C155" s="35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75" customHeight="1" x14ac:dyDescent="0.2">
      <c r="A156" s="37"/>
      <c r="B156" s="37"/>
      <c r="C156" s="35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75" customHeight="1" x14ac:dyDescent="0.2">
      <c r="A157" s="37"/>
      <c r="B157" s="37"/>
      <c r="C157" s="35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75" customHeight="1" x14ac:dyDescent="0.2">
      <c r="A158" s="37"/>
      <c r="B158" s="37"/>
      <c r="C158" s="35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75" customHeight="1" x14ac:dyDescent="0.2">
      <c r="A159" s="37"/>
      <c r="B159" s="37"/>
      <c r="C159" s="35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75" customHeight="1" x14ac:dyDescent="0.2">
      <c r="A160" s="37"/>
      <c r="B160" s="37"/>
      <c r="C160" s="35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75" customHeight="1" x14ac:dyDescent="0.2">
      <c r="A161" s="37"/>
      <c r="B161" s="37"/>
      <c r="C161" s="35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75" customHeight="1" x14ac:dyDescent="0.2">
      <c r="A162" s="37"/>
      <c r="B162" s="37"/>
      <c r="C162" s="35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75" customHeight="1" x14ac:dyDescent="0.2">
      <c r="A163" s="37"/>
      <c r="B163" s="37"/>
      <c r="C163" s="35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75" customHeight="1" x14ac:dyDescent="0.2">
      <c r="A164" s="37"/>
      <c r="B164" s="37"/>
      <c r="C164" s="35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75" customHeight="1" x14ac:dyDescent="0.2">
      <c r="A165" s="37"/>
      <c r="B165" s="37"/>
      <c r="C165" s="35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75" customHeight="1" x14ac:dyDescent="0.2">
      <c r="A166" s="37"/>
      <c r="B166" s="37"/>
      <c r="C166" s="35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75" customHeight="1" x14ac:dyDescent="0.2">
      <c r="A167" s="37"/>
      <c r="B167" s="37"/>
      <c r="C167" s="35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75" customHeight="1" x14ac:dyDescent="0.2">
      <c r="A168" s="37"/>
      <c r="B168" s="37"/>
      <c r="C168" s="35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75" customHeight="1" x14ac:dyDescent="0.2">
      <c r="A169" s="37"/>
      <c r="B169" s="37"/>
      <c r="C169" s="35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75" customHeight="1" x14ac:dyDescent="0.2">
      <c r="A170" s="37"/>
      <c r="B170" s="37"/>
      <c r="C170" s="35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75" customHeight="1" x14ac:dyDescent="0.2">
      <c r="A171" s="37"/>
      <c r="B171" s="37"/>
      <c r="C171" s="35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75" customHeight="1" x14ac:dyDescent="0.2">
      <c r="A172" s="37"/>
      <c r="B172" s="37"/>
      <c r="C172" s="35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75" customHeight="1" x14ac:dyDescent="0.2">
      <c r="A173" s="37"/>
      <c r="B173" s="37"/>
      <c r="C173" s="35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75" customHeight="1" x14ac:dyDescent="0.2">
      <c r="A174" s="37"/>
      <c r="B174" s="37"/>
      <c r="C174" s="35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75" customHeight="1" x14ac:dyDescent="0.2">
      <c r="A175" s="37"/>
      <c r="B175" s="37"/>
      <c r="C175" s="35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75" customHeight="1" x14ac:dyDescent="0.2">
      <c r="A176" s="37"/>
      <c r="B176" s="37"/>
      <c r="C176" s="35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75" customHeight="1" x14ac:dyDescent="0.2">
      <c r="A177" s="37"/>
      <c r="B177" s="37"/>
      <c r="C177" s="35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75" customHeight="1" x14ac:dyDescent="0.2">
      <c r="A178" s="37"/>
      <c r="B178" s="37"/>
      <c r="C178" s="35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75" customHeight="1" x14ac:dyDescent="0.2">
      <c r="A179" s="37"/>
      <c r="B179" s="37"/>
      <c r="C179" s="35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75" customHeight="1" x14ac:dyDescent="0.2">
      <c r="A180" s="37"/>
      <c r="B180" s="37"/>
      <c r="C180" s="35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75" customHeight="1" x14ac:dyDescent="0.2">
      <c r="A181" s="37"/>
      <c r="B181" s="37"/>
      <c r="C181" s="35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75" customHeight="1" x14ac:dyDescent="0.2">
      <c r="A182" s="37"/>
      <c r="B182" s="37"/>
      <c r="C182" s="35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75" customHeight="1" x14ac:dyDescent="0.2">
      <c r="A183" s="37"/>
      <c r="B183" s="37"/>
      <c r="C183" s="35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75" customHeight="1" x14ac:dyDescent="0.2">
      <c r="A184" s="37"/>
      <c r="B184" s="37"/>
      <c r="C184" s="35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75" customHeight="1" x14ac:dyDescent="0.2">
      <c r="A185" s="37"/>
      <c r="B185" s="37"/>
      <c r="C185" s="35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75" customHeight="1" x14ac:dyDescent="0.2">
      <c r="A186" s="37"/>
      <c r="B186" s="37"/>
      <c r="C186" s="35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75" customHeight="1" x14ac:dyDescent="0.2">
      <c r="A187" s="37"/>
      <c r="B187" s="37"/>
      <c r="C187" s="35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75" customHeight="1" x14ac:dyDescent="0.2">
      <c r="A188" s="37"/>
      <c r="B188" s="37"/>
      <c r="C188" s="35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75" customHeight="1" x14ac:dyDescent="0.2">
      <c r="A189" s="37"/>
      <c r="B189" s="37"/>
      <c r="C189" s="35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75" customHeight="1" x14ac:dyDescent="0.2">
      <c r="A190" s="37"/>
      <c r="B190" s="37"/>
      <c r="C190" s="35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75" customHeight="1" x14ac:dyDescent="0.2">
      <c r="A191" s="37"/>
      <c r="B191" s="37"/>
      <c r="C191" s="35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75" customHeight="1" x14ac:dyDescent="0.2">
      <c r="A192" s="37"/>
      <c r="B192" s="37"/>
      <c r="C192" s="35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75" customHeight="1" x14ac:dyDescent="0.2">
      <c r="A193" s="37"/>
      <c r="B193" s="37"/>
      <c r="C193" s="35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75" customHeight="1" x14ac:dyDescent="0.2">
      <c r="A194" s="37"/>
      <c r="B194" s="37"/>
      <c r="C194" s="35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75" customHeight="1" x14ac:dyDescent="0.2">
      <c r="A195" s="37"/>
      <c r="B195" s="37"/>
      <c r="C195" s="35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75" customHeight="1" x14ac:dyDescent="0.2">
      <c r="A196" s="37"/>
      <c r="B196" s="37"/>
      <c r="C196" s="35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75" customHeight="1" x14ac:dyDescent="0.2">
      <c r="A197" s="37"/>
      <c r="B197" s="37"/>
      <c r="C197" s="35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75" customHeight="1" x14ac:dyDescent="0.2">
      <c r="A198" s="37"/>
      <c r="B198" s="37"/>
      <c r="C198" s="35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75" customHeight="1" x14ac:dyDescent="0.2">
      <c r="A199" s="37"/>
      <c r="B199" s="37"/>
      <c r="C199" s="35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75" customHeight="1" x14ac:dyDescent="0.2">
      <c r="A200" s="37"/>
      <c r="B200" s="37"/>
      <c r="C200" s="35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75" customHeight="1" x14ac:dyDescent="0.2">
      <c r="A201" s="37"/>
      <c r="B201" s="37"/>
      <c r="C201" s="35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75" customHeight="1" x14ac:dyDescent="0.2">
      <c r="A202" s="37"/>
      <c r="B202" s="37"/>
      <c r="C202" s="35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75" customHeight="1" x14ac:dyDescent="0.2">
      <c r="A203" s="37"/>
      <c r="B203" s="37"/>
      <c r="C203" s="35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75" customHeight="1" x14ac:dyDescent="0.2">
      <c r="A204" s="37"/>
      <c r="B204" s="37"/>
      <c r="C204" s="35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75" customHeight="1" x14ac:dyDescent="0.2">
      <c r="A205" s="37"/>
      <c r="B205" s="37"/>
      <c r="C205" s="35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75" customHeight="1" x14ac:dyDescent="0.2">
      <c r="A206" s="37"/>
      <c r="B206" s="37"/>
      <c r="C206" s="35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75" customHeight="1" x14ac:dyDescent="0.2">
      <c r="A207" s="37"/>
      <c r="B207" s="37"/>
      <c r="C207" s="35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75" customHeight="1" x14ac:dyDescent="0.2">
      <c r="A208" s="37"/>
      <c r="B208" s="37"/>
      <c r="C208" s="35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75" customHeight="1" x14ac:dyDescent="0.2">
      <c r="A209" s="37"/>
      <c r="B209" s="37"/>
      <c r="C209" s="35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75" customHeight="1" x14ac:dyDescent="0.2">
      <c r="A210" s="37"/>
      <c r="B210" s="37"/>
      <c r="C210" s="35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75" customHeight="1" x14ac:dyDescent="0.2">
      <c r="A211" s="37"/>
      <c r="B211" s="37"/>
      <c r="C211" s="35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75" customHeight="1" x14ac:dyDescent="0.2">
      <c r="A212" s="37"/>
      <c r="B212" s="37"/>
      <c r="C212" s="35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75" customHeight="1" x14ac:dyDescent="0.2">
      <c r="A213" s="37"/>
      <c r="B213" s="37"/>
      <c r="C213" s="35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75" customHeight="1" x14ac:dyDescent="0.2">
      <c r="A214" s="37"/>
      <c r="B214" s="37"/>
      <c r="C214" s="35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75" customHeight="1" x14ac:dyDescent="0.2">
      <c r="A215" s="37"/>
      <c r="B215" s="37"/>
      <c r="C215" s="35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75" customHeight="1" x14ac:dyDescent="0.2">
      <c r="A216" s="37"/>
      <c r="B216" s="37"/>
      <c r="C216" s="35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75" customHeight="1" x14ac:dyDescent="0.2">
      <c r="A217" s="37"/>
      <c r="B217" s="37"/>
      <c r="C217" s="35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75" customHeight="1" x14ac:dyDescent="0.2">
      <c r="A218" s="37"/>
      <c r="B218" s="37"/>
      <c r="C218" s="35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75" customHeight="1" x14ac:dyDescent="0.2">
      <c r="A219" s="37"/>
      <c r="B219" s="37"/>
      <c r="C219" s="35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75" customHeight="1" x14ac:dyDescent="0.2">
      <c r="A220" s="37"/>
      <c r="B220" s="37"/>
      <c r="C220" s="35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75" customHeight="1" x14ac:dyDescent="0.2">
      <c r="A221" s="37"/>
      <c r="B221" s="37"/>
      <c r="C221" s="35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75" customHeight="1" x14ac:dyDescent="0.2">
      <c r="A222" s="37"/>
      <c r="B222" s="37"/>
      <c r="C222" s="35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75" customHeight="1" x14ac:dyDescent="0.2">
      <c r="A223" s="37"/>
      <c r="B223" s="37"/>
      <c r="C223" s="35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75" customHeight="1" x14ac:dyDescent="0.2">
      <c r="A224" s="37"/>
      <c r="B224" s="37"/>
      <c r="C224" s="35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75" customHeight="1" x14ac:dyDescent="0.2">
      <c r="A225" s="37"/>
      <c r="B225" s="37"/>
      <c r="C225" s="35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75" customHeight="1" x14ac:dyDescent="0.2">
      <c r="A226" s="37"/>
      <c r="B226" s="37"/>
      <c r="C226" s="35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75" customHeight="1" x14ac:dyDescent="0.2">
      <c r="A227" s="37"/>
      <c r="B227" s="37"/>
      <c r="C227" s="35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75" customHeight="1" x14ac:dyDescent="0.2">
      <c r="A228" s="37"/>
      <c r="B228" s="37"/>
      <c r="C228" s="35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75" customHeight="1" x14ac:dyDescent="0.2">
      <c r="A229" s="37"/>
      <c r="B229" s="37"/>
      <c r="C229" s="35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75" customHeight="1" x14ac:dyDescent="0.2">
      <c r="A230" s="37"/>
      <c r="B230" s="37"/>
      <c r="C230" s="35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75" customHeight="1" x14ac:dyDescent="0.2">
      <c r="A231" s="37"/>
      <c r="B231" s="37"/>
      <c r="C231" s="35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75" customHeight="1" x14ac:dyDescent="0.2">
      <c r="A232" s="37"/>
      <c r="B232" s="37"/>
      <c r="C232" s="35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75" customHeight="1" x14ac:dyDescent="0.2">
      <c r="A233" s="37"/>
      <c r="B233" s="37"/>
      <c r="C233" s="35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75" customHeight="1" x14ac:dyDescent="0.2">
      <c r="A234" s="37"/>
      <c r="B234" s="37"/>
      <c r="C234" s="35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75" customHeight="1" x14ac:dyDescent="0.2">
      <c r="A235" s="37"/>
      <c r="B235" s="37"/>
      <c r="C235" s="35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75" customHeight="1" x14ac:dyDescent="0.2">
      <c r="A236" s="37"/>
      <c r="B236" s="37"/>
      <c r="C236" s="35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75" customHeight="1" x14ac:dyDescent="0.2">
      <c r="A237" s="37"/>
      <c r="B237" s="37"/>
      <c r="C237" s="35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75" customHeight="1" x14ac:dyDescent="0.2">
      <c r="A238" s="37"/>
      <c r="B238" s="37"/>
      <c r="C238" s="35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75" customHeight="1" x14ac:dyDescent="0.2">
      <c r="A239" s="37"/>
      <c r="B239" s="37"/>
      <c r="C239" s="35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75" customHeight="1" x14ac:dyDescent="0.2">
      <c r="A240" s="37"/>
      <c r="B240" s="37"/>
      <c r="C240" s="35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75" customHeight="1" x14ac:dyDescent="0.2">
      <c r="A241" s="37"/>
      <c r="B241" s="37"/>
      <c r="C241" s="35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75" customHeight="1" x14ac:dyDescent="0.2">
      <c r="A242" s="37"/>
      <c r="B242" s="37"/>
      <c r="C242" s="35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75" customHeight="1" x14ac:dyDescent="0.2">
      <c r="A243" s="37"/>
      <c r="B243" s="37"/>
      <c r="C243" s="35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75" customHeight="1" x14ac:dyDescent="0.2">
      <c r="A244" s="37"/>
      <c r="B244" s="37"/>
      <c r="C244" s="35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75" customHeight="1" x14ac:dyDescent="0.2">
      <c r="A245" s="37"/>
      <c r="B245" s="37"/>
      <c r="C245" s="35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75" customHeight="1" x14ac:dyDescent="0.2">
      <c r="A246" s="37"/>
      <c r="B246" s="37"/>
      <c r="C246" s="35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75" customHeight="1" x14ac:dyDescent="0.2">
      <c r="A247" s="37"/>
      <c r="B247" s="37"/>
      <c r="C247" s="35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75" customHeight="1" x14ac:dyDescent="0.2">
      <c r="A248" s="37"/>
      <c r="B248" s="37"/>
      <c r="C248" s="35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75" customHeight="1" x14ac:dyDescent="0.2">
      <c r="A249" s="37"/>
      <c r="B249" s="37"/>
      <c r="C249" s="35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75" customHeight="1" x14ac:dyDescent="0.2">
      <c r="A250" s="37"/>
      <c r="B250" s="37"/>
      <c r="C250" s="35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75" customHeight="1" x14ac:dyDescent="0.2">
      <c r="A251" s="37"/>
      <c r="B251" s="37"/>
      <c r="C251" s="35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75" customHeight="1" x14ac:dyDescent="0.2">
      <c r="A252" s="37"/>
      <c r="B252" s="37"/>
      <c r="C252" s="35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75" customHeight="1" x14ac:dyDescent="0.2">
      <c r="A253" s="37"/>
      <c r="B253" s="37"/>
      <c r="C253" s="35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75" customHeight="1" x14ac:dyDescent="0.2">
      <c r="A254" s="37"/>
      <c r="B254" s="37"/>
      <c r="C254" s="35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75" customHeight="1" x14ac:dyDescent="0.2">
      <c r="A255" s="37"/>
      <c r="B255" s="37"/>
      <c r="C255" s="35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75" customHeight="1" x14ac:dyDescent="0.2">
      <c r="A256" s="37"/>
      <c r="B256" s="37"/>
      <c r="C256" s="35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75" customHeight="1" x14ac:dyDescent="0.2">
      <c r="A257" s="37"/>
      <c r="B257" s="37"/>
      <c r="C257" s="35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75" customHeight="1" x14ac:dyDescent="0.2">
      <c r="A258" s="37"/>
      <c r="B258" s="37"/>
      <c r="C258" s="35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75" customHeight="1" x14ac:dyDescent="0.2">
      <c r="A259" s="37"/>
      <c r="B259" s="37"/>
      <c r="C259" s="35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75" customHeight="1" x14ac:dyDescent="0.2">
      <c r="A260" s="37"/>
      <c r="B260" s="37"/>
      <c r="C260" s="35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75" customHeight="1" x14ac:dyDescent="0.2">
      <c r="A261" s="37"/>
      <c r="B261" s="37"/>
      <c r="C261" s="35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75" customHeight="1" x14ac:dyDescent="0.2">
      <c r="A262" s="37"/>
      <c r="B262" s="37"/>
      <c r="C262" s="35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75" customHeight="1" x14ac:dyDescent="0.2">
      <c r="A263" s="37"/>
      <c r="B263" s="37"/>
      <c r="C263" s="35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75" customHeight="1" x14ac:dyDescent="0.2">
      <c r="A264" s="37"/>
      <c r="B264" s="37"/>
      <c r="C264" s="35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75" customHeight="1" x14ac:dyDescent="0.2">
      <c r="A265" s="37"/>
      <c r="B265" s="37"/>
      <c r="C265" s="35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75" customHeight="1" x14ac:dyDescent="0.2">
      <c r="A266" s="37"/>
      <c r="B266" s="37"/>
      <c r="C266" s="35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75" customHeight="1" x14ac:dyDescent="0.2">
      <c r="A267" s="37"/>
      <c r="B267" s="37"/>
      <c r="C267" s="35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75" customHeight="1" x14ac:dyDescent="0.2">
      <c r="A268" s="37"/>
      <c r="B268" s="37"/>
      <c r="C268" s="35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75" customHeight="1" x14ac:dyDescent="0.2">
      <c r="A269" s="37"/>
      <c r="B269" s="37"/>
      <c r="C269" s="35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75" customHeight="1" x14ac:dyDescent="0.2">
      <c r="A270" s="37"/>
      <c r="B270" s="37"/>
      <c r="C270" s="35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75" customHeight="1" x14ac:dyDescent="0.2">
      <c r="A271" s="37"/>
      <c r="B271" s="37"/>
      <c r="C271" s="35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75" customHeight="1" x14ac:dyDescent="0.2">
      <c r="A272" s="37"/>
      <c r="B272" s="37"/>
      <c r="C272" s="35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75" customHeight="1" x14ac:dyDescent="0.2">
      <c r="A273" s="37"/>
      <c r="B273" s="37"/>
      <c r="C273" s="35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75" customHeight="1" x14ac:dyDescent="0.2">
      <c r="A274" s="37"/>
      <c r="B274" s="37"/>
      <c r="C274" s="35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75" customHeight="1" x14ac:dyDescent="0.2">
      <c r="A275" s="37"/>
      <c r="B275" s="37"/>
      <c r="C275" s="35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75" customHeight="1" x14ac:dyDescent="0.2">
      <c r="A276" s="37"/>
      <c r="B276" s="37"/>
      <c r="C276" s="35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75" customHeight="1" x14ac:dyDescent="0.2">
      <c r="A277" s="37"/>
      <c r="B277" s="37"/>
      <c r="C277" s="35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75" customHeight="1" x14ac:dyDescent="0.2">
      <c r="A278" s="37"/>
      <c r="B278" s="37"/>
      <c r="C278" s="35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75" customHeight="1" x14ac:dyDescent="0.2">
      <c r="A279" s="37"/>
      <c r="B279" s="37"/>
      <c r="C279" s="35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75" customHeight="1" x14ac:dyDescent="0.2">
      <c r="A280" s="37"/>
      <c r="B280" s="37"/>
      <c r="C280" s="35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75" customHeight="1" x14ac:dyDescent="0.2">
      <c r="A281" s="37"/>
      <c r="B281" s="37"/>
      <c r="C281" s="35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75" customHeight="1" x14ac:dyDescent="0.2">
      <c r="A282" s="37"/>
      <c r="B282" s="37"/>
      <c r="C282" s="35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75" customHeight="1" x14ac:dyDescent="0.2">
      <c r="A283" s="37"/>
      <c r="B283" s="37"/>
      <c r="C283" s="35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000-000000000000}">
      <formula1>"TOU,non-TOU"</formula1>
    </dataValidation>
    <dataValidation type="list" allowBlank="1" showErrorMessage="1" sqref="E15:E28 E30:E38 E40:E41 E43:E51 E57 E63" xr:uid="{00000000-0002-0000-2000-000001000000}">
      <formula1>#REF!</formula1>
    </dataValidation>
    <dataValidation type="list" allowBlank="1" showInputMessage="1" showErrorMessage="1" prompt="Select Charge Unit - monthly, per kWh, per kW" sqref="D15:D28 D30:D38 D40:D41 D43:D51 D57 D63" xr:uid="{00000000-0002-0000-2000-000002000000}">
      <formula1>"Monthly,per kWh,per kW"</formula1>
    </dataValidation>
  </dataValidations>
  <pageMargins left="0.74803149606299213" right="0.74803149606299213" top="0.98425196850393704" bottom="0.98425196850393704"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R1000"/>
  <sheetViews>
    <sheetView showGridLines="0" topLeftCell="O1" workbookViewId="0">
      <pane ySplit="14" topLeftCell="A36" activePane="bottomLeft" state="frozen"/>
      <selection pane="bottomLeft" activeCell="S52" sqref="S52"/>
    </sheetView>
  </sheetViews>
  <sheetFormatPr defaultColWidth="12.5703125" defaultRowHeight="15" customHeight="1" x14ac:dyDescent="0.2"/>
  <cols>
    <col min="1" max="1" width="2.140625" customWidth="1"/>
    <col min="2" max="2" width="26.42578125" customWidth="1"/>
    <col min="3" max="3" width="3.42578125" customWidth="1"/>
    <col min="4" max="4" width="11.42578125" customWidth="1"/>
    <col min="5" max="5" width="1.42578125" customWidth="1"/>
    <col min="6" max="6" width="13.140625" customWidth="1"/>
    <col min="7" max="7" width="10.28515625" customWidth="1"/>
    <col min="8" max="8" width="12.28515625" customWidth="1"/>
    <col min="9" max="9" width="1.42578125" customWidth="1"/>
    <col min="10" max="10" width="11.28515625" customWidth="1"/>
    <col min="11" max="11" width="10.28515625" customWidth="1"/>
    <col min="12" max="12" width="12.28515625" customWidth="1"/>
    <col min="13" max="13" width="1.42578125" customWidth="1"/>
    <col min="14" max="14" width="11.28515625" customWidth="1"/>
    <col min="15" max="15" width="10" customWidth="1"/>
    <col min="16" max="16" width="1.7109375" customWidth="1"/>
    <col min="17" max="17" width="11.28515625" customWidth="1"/>
    <col min="18" max="18" width="10.28515625" customWidth="1"/>
    <col min="19" max="19" width="12.28515625" customWidth="1"/>
    <col min="20" max="20" width="0.42578125" customWidth="1"/>
    <col min="21" max="21" width="12.140625" customWidth="1"/>
    <col min="22" max="22" width="10" customWidth="1"/>
    <col min="23" max="23" width="2.28515625" customWidth="1"/>
    <col min="24" max="24" width="11.28515625" customWidth="1"/>
    <col min="25" max="25" width="10.28515625" customWidth="1"/>
    <col min="26" max="26" width="12.28515625" customWidth="1"/>
    <col min="27" max="27" width="0.42578125" customWidth="1"/>
    <col min="28" max="28" width="11.28515625" customWidth="1"/>
    <col min="29" max="29" width="10" customWidth="1"/>
    <col min="30" max="30" width="2.140625" customWidth="1"/>
    <col min="31" max="31" width="11.28515625" customWidth="1"/>
    <col min="32" max="32" width="10.28515625" customWidth="1"/>
    <col min="33" max="33" width="12.28515625" customWidth="1"/>
    <col min="34" max="34" width="0.42578125" customWidth="1"/>
    <col min="35" max="35" width="10.28515625" customWidth="1"/>
    <col min="36" max="36" width="10" customWidth="1"/>
    <col min="37" max="37" width="0.7109375" customWidth="1"/>
    <col min="38" max="38" width="11.28515625" customWidth="1"/>
    <col min="39" max="39" width="10.28515625" customWidth="1"/>
    <col min="40" max="40" width="12.28515625" customWidth="1"/>
    <col min="41" max="41" width="1.28515625" customWidth="1"/>
    <col min="42" max="42" width="10.28515625" customWidth="1"/>
    <col min="43" max="43" width="10" customWidth="1"/>
    <col min="44" max="44" width="1.28515625" customWidth="1"/>
  </cols>
  <sheetData>
    <row r="1" spans="1:44" ht="7.5" customHeight="1" x14ac:dyDescent="0.2">
      <c r="A1" s="37"/>
      <c r="B1" s="37"/>
      <c r="C1" s="357"/>
      <c r="D1" s="37"/>
      <c r="E1" s="37"/>
      <c r="F1" s="37"/>
      <c r="G1" s="37"/>
      <c r="H1" s="37"/>
      <c r="I1" s="37"/>
      <c r="J1" s="37"/>
      <c r="K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row>
    <row r="2" spans="1:44" ht="18.75" customHeight="1" x14ac:dyDescent="0.25">
      <c r="A2" s="37"/>
      <c r="B2" s="37"/>
      <c r="C2" s="358"/>
      <c r="D2" s="183"/>
      <c r="E2" s="183"/>
      <c r="F2" s="183" t="s">
        <v>229</v>
      </c>
      <c r="G2" s="183"/>
      <c r="H2" s="183"/>
      <c r="I2" s="183"/>
      <c r="J2" s="183"/>
      <c r="K2" s="183"/>
      <c r="L2" s="183"/>
      <c r="M2" s="183"/>
      <c r="N2" s="183"/>
      <c r="O2" s="18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row>
    <row r="3" spans="1:44" ht="18.75" customHeight="1" x14ac:dyDescent="0.25">
      <c r="A3" s="37"/>
      <c r="B3" s="37"/>
      <c r="C3" s="358"/>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4" ht="7.5" customHeight="1" x14ac:dyDescent="0.2">
      <c r="A4" s="37"/>
      <c r="B4" s="37"/>
      <c r="C4" s="35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4" ht="7.5" customHeight="1" x14ac:dyDescent="0.2">
      <c r="A5" s="37"/>
      <c r="B5" s="37"/>
      <c r="C5" s="35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4" ht="12.75" customHeight="1" x14ac:dyDescent="0.2">
      <c r="A6" s="37"/>
      <c r="B6" s="138" t="s">
        <v>232</v>
      </c>
      <c r="C6" s="357"/>
      <c r="D6" s="185" t="s">
        <v>161</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row>
    <row r="7" spans="1:44" ht="7.5" customHeight="1" x14ac:dyDescent="0.25">
      <c r="A7" s="37"/>
      <c r="B7" s="187"/>
      <c r="C7" s="35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4" ht="12.75" customHeight="1" x14ac:dyDescent="0.25">
      <c r="A8" s="37"/>
      <c r="B8" s="138" t="s">
        <v>233</v>
      </c>
      <c r="C8" s="35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4" ht="12.75" customHeight="1" x14ac:dyDescent="0.25">
      <c r="A9" s="37"/>
      <c r="B9" s="187"/>
      <c r="C9" s="357"/>
      <c r="D9" s="125" t="s">
        <v>235</v>
      </c>
      <c r="E9" s="125"/>
      <c r="F9" s="190">
        <v>4000000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4" ht="12.75" customHeight="1" x14ac:dyDescent="0.2">
      <c r="A10" s="37"/>
      <c r="B10" s="37"/>
      <c r="C10" s="357"/>
      <c r="D10" s="37"/>
      <c r="E10" s="37"/>
      <c r="F10" s="190">
        <v>7500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4" ht="12.75" customHeight="1" x14ac:dyDescent="0.2">
      <c r="A11" s="37"/>
      <c r="B11" s="37"/>
      <c r="C11" s="35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4" ht="12.75" customHeight="1" x14ac:dyDescent="0.2">
      <c r="A12" s="37"/>
      <c r="B12" s="37"/>
      <c r="C12" s="35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4" ht="12.75" customHeight="1" x14ac:dyDescent="0.2">
      <c r="A13" s="37"/>
      <c r="B13" s="37"/>
      <c r="C13" s="35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4" ht="12.75" customHeight="1" x14ac:dyDescent="0.2">
      <c r="A14" s="37"/>
      <c r="B14" s="37"/>
      <c r="C14" s="35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4" ht="12.75" customHeight="1" x14ac:dyDescent="0.2">
      <c r="A15" s="37"/>
      <c r="B15" s="139" t="s">
        <v>156</v>
      </c>
      <c r="C15" s="199" t="str">
        <f t="shared" ref="C15:C28" si="0">D$6&amp;"."&amp;B15</f>
        <v>Large User.Monthly Service Charge</v>
      </c>
      <c r="D15" s="200" t="s">
        <v>244</v>
      </c>
      <c r="E15" s="139"/>
      <c r="F15" s="201">
        <f>IFERROR(VLOOKUP($C15,'Proposed Rates'!$B:$J,F$11,FALSE),0)</f>
        <v>14946.93</v>
      </c>
      <c r="G15" s="219">
        <f t="shared" ref="G15:G28" si="1">IF($D15="Monthly",1,IF($D15="per KW",$F$10,IF($D15="per kWh",$F$9,0)))</f>
        <v>1</v>
      </c>
      <c r="H15" s="204">
        <f t="shared" ref="H15:H28" si="2">G15*F15</f>
        <v>14946.93</v>
      </c>
      <c r="I15" s="38"/>
      <c r="J15" s="201">
        <f>IFERROR(VLOOKUP($C15,'Proposed Rates'!$B:$J,J$11,FALSE),0)</f>
        <v>14946.93</v>
      </c>
      <c r="K15" s="219">
        <f t="shared" ref="K15:K28" si="3">IF($D15="Monthly",1,IF($D15="per KW",$F$10,IF($D15="per kWh",$F$9,0)))</f>
        <v>1</v>
      </c>
      <c r="L15" s="204">
        <f t="shared" ref="L15:L28" si="4">K15*J15</f>
        <v>14946.93</v>
      </c>
      <c r="M15" s="38"/>
      <c r="N15" s="205">
        <f t="shared" ref="N15:N46" si="5">L15-H15</f>
        <v>0</v>
      </c>
      <c r="O15" s="206">
        <f t="shared" ref="O15:O46" si="6">IF((H15)=0,"",(N15/H15))</f>
        <v>0</v>
      </c>
      <c r="P15" s="37"/>
      <c r="Q15" s="201">
        <f>IFERROR(VLOOKUP($C15,'Proposed Rates'!$B:$J,Q$11,FALSE),0)</f>
        <v>14946.93</v>
      </c>
      <c r="R15" s="219">
        <f t="shared" ref="R15:R28" si="7">IF($D15="Monthly",1,IF($D15="per KW",$F$10,IF($D15="per kWh",$F$9,0)))</f>
        <v>1</v>
      </c>
      <c r="S15" s="204">
        <f t="shared" ref="S15:S28" si="8">R15*Q15</f>
        <v>14946.93</v>
      </c>
      <c r="T15" s="38"/>
      <c r="U15" s="205">
        <f t="shared" ref="U15:U46" si="9">S15-L15</f>
        <v>0</v>
      </c>
      <c r="V15" s="206">
        <f t="shared" ref="V15:V46" si="10">IF((L15)=0,"",(U15/L15))</f>
        <v>0</v>
      </c>
      <c r="W15" s="37"/>
      <c r="X15" s="201">
        <f>IFERROR(VLOOKUP($C15,'Proposed Rates'!$B:$J,X$11,FALSE),0)</f>
        <v>14946.93</v>
      </c>
      <c r="Y15" s="219">
        <f t="shared" ref="Y15:Y28" si="11">IF($D15="Monthly",1,IF($D15="per KW",$F$10,IF($D15="per kWh",$F$9,0)))</f>
        <v>1</v>
      </c>
      <c r="Z15" s="204">
        <f t="shared" ref="Z15:Z28" si="12">Y15*X15</f>
        <v>14946.93</v>
      </c>
      <c r="AA15" s="38"/>
      <c r="AB15" s="205">
        <f t="shared" ref="AB15:AB46" si="13">Z15-S15</f>
        <v>0</v>
      </c>
      <c r="AC15" s="206">
        <f t="shared" ref="AC15:AC46" si="14">IF((S15)=0,"",(AB15/S15))</f>
        <v>0</v>
      </c>
      <c r="AD15" s="37"/>
      <c r="AE15" s="201">
        <f>IFERROR(VLOOKUP($C15,'Proposed Rates'!$B:$J,AE$11,FALSE),0)</f>
        <v>14946.93</v>
      </c>
      <c r="AF15" s="219">
        <f t="shared" ref="AF15:AF28" si="15">IF($D15="Monthly",1,IF($D15="per KW",$F$10,IF($D15="per kWh",$F$9,0)))</f>
        <v>1</v>
      </c>
      <c r="AG15" s="204">
        <f t="shared" ref="AG15:AG28" si="16">AF15*AE15</f>
        <v>14946.93</v>
      </c>
      <c r="AH15" s="38"/>
      <c r="AI15" s="205">
        <f t="shared" ref="AI15:AI46" si="17">AG15-Z15</f>
        <v>0</v>
      </c>
      <c r="AJ15" s="206">
        <f t="shared" ref="AJ15:AJ46" si="18">IF((Z15)=0,"",(AI15/Z15))</f>
        <v>0</v>
      </c>
      <c r="AK15" s="37"/>
      <c r="AL15" s="201">
        <f>IFERROR(VLOOKUP($C15,'Proposed Rates'!$B:$J,AL$11,FALSE),0)</f>
        <v>14946.93</v>
      </c>
      <c r="AM15" s="219">
        <f t="shared" ref="AM15:AM28" si="19">IF($D15="Monthly",1,IF($D15="per KW",$F$10,IF($D15="per kWh",$F$9,0)))</f>
        <v>1</v>
      </c>
      <c r="AN15" s="204">
        <f t="shared" ref="AN15:AN28" si="20">AM15*AL15</f>
        <v>14946.93</v>
      </c>
      <c r="AO15" s="38"/>
      <c r="AP15" s="205">
        <f t="shared" ref="AP15:AP46" si="21">AN15-AG15</f>
        <v>0</v>
      </c>
      <c r="AQ15" s="206">
        <f t="shared" ref="AQ15:AQ46" si="22">IF((AG15)=0,"",(AP15/AG15))</f>
        <v>0</v>
      </c>
      <c r="AR15" s="207"/>
    </row>
    <row r="16" spans="1:44" ht="12.75" customHeight="1" x14ac:dyDescent="0.2">
      <c r="A16" s="37"/>
      <c r="B16" s="139" t="s">
        <v>245</v>
      </c>
      <c r="C16" s="199" t="str">
        <f t="shared" si="0"/>
        <v>Large User.Smart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row>
    <row r="17" spans="1:44" ht="12.75" customHeight="1" x14ac:dyDescent="0.2">
      <c r="A17" s="37"/>
      <c r="B17" s="208" t="str">
        <f>'Proposed Rates'!C115</f>
        <v>Rate Rider Calculation for PILs</v>
      </c>
      <c r="C17" s="199" t="str">
        <f t="shared" si="0"/>
        <v>Large User.Rate Rider Calculation for PILs</v>
      </c>
      <c r="D17" s="200" t="s">
        <v>315</v>
      </c>
      <c r="E17" s="139"/>
      <c r="F17" s="201">
        <f>IFERROR(VLOOKUP($C17,'Proposed Rates'!$B:$J,F$11,FALSE),0)</f>
        <v>0</v>
      </c>
      <c r="G17" s="219">
        <f t="shared" si="1"/>
        <v>7500</v>
      </c>
      <c r="H17" s="204">
        <f t="shared" si="2"/>
        <v>0</v>
      </c>
      <c r="I17" s="38"/>
      <c r="J17" s="201">
        <f>IFERROR(VLOOKUP($C17,'Proposed Rates'!$B:$J,J$11,FALSE),0)</f>
        <v>0</v>
      </c>
      <c r="K17" s="219">
        <f t="shared" si="3"/>
        <v>7500</v>
      </c>
      <c r="L17" s="204">
        <f t="shared" si="4"/>
        <v>0</v>
      </c>
      <c r="M17" s="38"/>
      <c r="N17" s="205">
        <f t="shared" si="5"/>
        <v>0</v>
      </c>
      <c r="O17" s="206" t="str">
        <f t="shared" si="6"/>
        <v/>
      </c>
      <c r="P17" s="37"/>
      <c r="Q17" s="201">
        <f>IFERROR(VLOOKUP($C17,'Proposed Rates'!$B:$J,Q$11,FALSE),0)</f>
        <v>0</v>
      </c>
      <c r="R17" s="219">
        <f t="shared" si="7"/>
        <v>7500</v>
      </c>
      <c r="S17" s="204">
        <f t="shared" si="8"/>
        <v>0</v>
      </c>
      <c r="T17" s="38"/>
      <c r="U17" s="205">
        <f t="shared" si="9"/>
        <v>0</v>
      </c>
      <c r="V17" s="206" t="str">
        <f t="shared" si="10"/>
        <v/>
      </c>
      <c r="W17" s="37"/>
      <c r="X17" s="201">
        <f>IFERROR(VLOOKUP($C17,'Proposed Rates'!$B:$J,X$11,FALSE),0)</f>
        <v>0</v>
      </c>
      <c r="Y17" s="219">
        <f t="shared" si="11"/>
        <v>7500</v>
      </c>
      <c r="Z17" s="204">
        <f t="shared" si="12"/>
        <v>0</v>
      </c>
      <c r="AA17" s="38"/>
      <c r="AB17" s="205">
        <f t="shared" si="13"/>
        <v>0</v>
      </c>
      <c r="AC17" s="206" t="str">
        <f t="shared" si="14"/>
        <v/>
      </c>
      <c r="AD17" s="37"/>
      <c r="AE17" s="201">
        <f>IFERROR(VLOOKUP($C17,'Proposed Rates'!$B:$J,AE$11,FALSE),0)</f>
        <v>0</v>
      </c>
      <c r="AF17" s="219">
        <f t="shared" si="15"/>
        <v>7500</v>
      </c>
      <c r="AG17" s="204">
        <f t="shared" si="16"/>
        <v>0</v>
      </c>
      <c r="AH17" s="38"/>
      <c r="AI17" s="205">
        <f t="shared" si="17"/>
        <v>0</v>
      </c>
      <c r="AJ17" s="206" t="str">
        <f t="shared" si="18"/>
        <v/>
      </c>
      <c r="AK17" s="37"/>
      <c r="AL17" s="201">
        <f>IFERROR(VLOOKUP($C17,'Proposed Rates'!$B:$J,AL$11,FALSE),0)</f>
        <v>0</v>
      </c>
      <c r="AM17" s="219">
        <f t="shared" si="19"/>
        <v>7500</v>
      </c>
      <c r="AN17" s="204">
        <f t="shared" si="20"/>
        <v>0</v>
      </c>
      <c r="AO17" s="38"/>
      <c r="AP17" s="205">
        <f t="shared" si="21"/>
        <v>0</v>
      </c>
      <c r="AQ17" s="206" t="str">
        <f t="shared" si="22"/>
        <v/>
      </c>
      <c r="AR17" s="207"/>
    </row>
    <row r="18" spans="1:44" ht="12.75" customHeight="1" x14ac:dyDescent="0.2">
      <c r="A18" s="37"/>
      <c r="B18" s="208" t="str">
        <f>'Proposed Rates'!C128</f>
        <v>Rate Rider Calculation for Generic</v>
      </c>
      <c r="C18" s="199" t="str">
        <f t="shared" si="0"/>
        <v>Large User.Rate Rider Calculation for Generic</v>
      </c>
      <c r="D18" s="200" t="s">
        <v>315</v>
      </c>
      <c r="E18" s="139"/>
      <c r="F18" s="201">
        <f>IFERROR(VLOOKUP($C18,'Proposed Rates'!$B:$J,F$11,FALSE),0)</f>
        <v>0</v>
      </c>
      <c r="G18" s="219">
        <f t="shared" si="1"/>
        <v>7500</v>
      </c>
      <c r="H18" s="204">
        <f t="shared" si="2"/>
        <v>0</v>
      </c>
      <c r="I18" s="38"/>
      <c r="J18" s="201">
        <f>IFERROR(VLOOKUP($C18,'Proposed Rates'!$B:$J,J$11,FALSE),0)</f>
        <v>0</v>
      </c>
      <c r="K18" s="219">
        <f t="shared" si="3"/>
        <v>7500</v>
      </c>
      <c r="L18" s="204">
        <f t="shared" si="4"/>
        <v>0</v>
      </c>
      <c r="M18" s="38"/>
      <c r="N18" s="205">
        <f t="shared" si="5"/>
        <v>0</v>
      </c>
      <c r="O18" s="206" t="str">
        <f t="shared" si="6"/>
        <v/>
      </c>
      <c r="P18" s="37"/>
      <c r="Q18" s="201">
        <f>IFERROR(VLOOKUP($C18,'Proposed Rates'!$B:$J,Q$11,FALSE),0)</f>
        <v>0</v>
      </c>
      <c r="R18" s="219">
        <f t="shared" si="7"/>
        <v>7500</v>
      </c>
      <c r="S18" s="204">
        <f t="shared" si="8"/>
        <v>0</v>
      </c>
      <c r="T18" s="38"/>
      <c r="U18" s="205">
        <f t="shared" si="9"/>
        <v>0</v>
      </c>
      <c r="V18" s="206" t="str">
        <f t="shared" si="10"/>
        <v/>
      </c>
      <c r="W18" s="37"/>
      <c r="X18" s="201">
        <f>IFERROR(VLOOKUP($C18,'Proposed Rates'!$B:$J,X$11,FALSE),0)</f>
        <v>0</v>
      </c>
      <c r="Y18" s="219">
        <f t="shared" si="11"/>
        <v>7500</v>
      </c>
      <c r="Z18" s="204">
        <f t="shared" si="12"/>
        <v>0</v>
      </c>
      <c r="AA18" s="38"/>
      <c r="AB18" s="205">
        <f t="shared" si="13"/>
        <v>0</v>
      </c>
      <c r="AC18" s="206" t="str">
        <f t="shared" si="14"/>
        <v/>
      </c>
      <c r="AD18" s="37"/>
      <c r="AE18" s="201">
        <f>IFERROR(VLOOKUP($C18,'Proposed Rates'!$B:$J,AE$11,FALSE),0)</f>
        <v>0</v>
      </c>
      <c r="AF18" s="219">
        <f t="shared" si="15"/>
        <v>7500</v>
      </c>
      <c r="AG18" s="204">
        <f t="shared" si="16"/>
        <v>0</v>
      </c>
      <c r="AH18" s="38"/>
      <c r="AI18" s="205">
        <f t="shared" si="17"/>
        <v>0</v>
      </c>
      <c r="AJ18" s="206" t="str">
        <f t="shared" si="18"/>
        <v/>
      </c>
      <c r="AK18" s="37"/>
      <c r="AL18" s="201">
        <f>IFERROR(VLOOKUP($C18,'Proposed Rates'!$B:$J,AL$11,FALSE),0)</f>
        <v>0</v>
      </c>
      <c r="AM18" s="219">
        <f t="shared" si="19"/>
        <v>7500</v>
      </c>
      <c r="AN18" s="204">
        <f t="shared" si="20"/>
        <v>0</v>
      </c>
      <c r="AO18" s="38"/>
      <c r="AP18" s="205">
        <f t="shared" si="21"/>
        <v>0</v>
      </c>
      <c r="AQ18" s="206" t="str">
        <f t="shared" si="22"/>
        <v/>
      </c>
      <c r="AR18" s="207"/>
    </row>
    <row r="19" spans="1:44" ht="12.75" customHeight="1" x14ac:dyDescent="0.2">
      <c r="A19" s="37"/>
      <c r="B19" s="139" t="s">
        <v>54</v>
      </c>
      <c r="C19" s="199" t="str">
        <f t="shared" si="0"/>
        <v>Large User.Distribution Volumetric Rate</v>
      </c>
      <c r="D19" s="200" t="s">
        <v>315</v>
      </c>
      <c r="E19" s="139"/>
      <c r="F19" s="218">
        <f>IFERROR(VLOOKUP($C19,'Proposed Rates'!$B:$J,F$11,FALSE),0)</f>
        <v>6.0316000000000001</v>
      </c>
      <c r="G19" s="219">
        <f t="shared" si="1"/>
        <v>7500</v>
      </c>
      <c r="H19" s="204">
        <f t="shared" si="2"/>
        <v>45237</v>
      </c>
      <c r="I19" s="38"/>
      <c r="J19" s="218">
        <f>IFERROR(VLOOKUP($C19,'Proposed Rates'!$B:$J,J$11,FALSE),0)</f>
        <v>7.8803000000000001</v>
      </c>
      <c r="K19" s="219">
        <f t="shared" si="3"/>
        <v>7500</v>
      </c>
      <c r="L19" s="204">
        <f t="shared" si="4"/>
        <v>59102.25</v>
      </c>
      <c r="M19" s="38"/>
      <c r="N19" s="205">
        <f t="shared" si="5"/>
        <v>13865.25</v>
      </c>
      <c r="O19" s="206">
        <f t="shared" si="6"/>
        <v>0.30650242058491944</v>
      </c>
      <c r="P19" s="37"/>
      <c r="Q19" s="218">
        <f>IFERROR(VLOOKUP($C19,'Proposed Rates'!$B:$J,Q$11,FALSE),0)</f>
        <v>8.8745999999999992</v>
      </c>
      <c r="R19" s="219">
        <f t="shared" si="7"/>
        <v>7500</v>
      </c>
      <c r="S19" s="204">
        <f t="shared" si="8"/>
        <v>66559.5</v>
      </c>
      <c r="T19" s="38"/>
      <c r="U19" s="205">
        <f t="shared" si="9"/>
        <v>7457.25</v>
      </c>
      <c r="V19" s="206">
        <f t="shared" si="10"/>
        <v>0.12617539941372791</v>
      </c>
      <c r="W19" s="37"/>
      <c r="X19" s="218">
        <f>IFERROR(VLOOKUP($C19,'Proposed Rates'!$B:$J,X$11,FALSE),0)</f>
        <v>9.8872</v>
      </c>
      <c r="Y19" s="219">
        <f t="shared" si="11"/>
        <v>7500</v>
      </c>
      <c r="Z19" s="204">
        <f t="shared" si="12"/>
        <v>74154</v>
      </c>
      <c r="AA19" s="38"/>
      <c r="AB19" s="205">
        <f t="shared" si="13"/>
        <v>7594.5</v>
      </c>
      <c r="AC19" s="206">
        <f t="shared" si="14"/>
        <v>0.11410091722443828</v>
      </c>
      <c r="AD19" s="37"/>
      <c r="AE19" s="218">
        <f>IFERROR(VLOOKUP($C19,'Proposed Rates'!$B:$J,AE$11,FALSE),0)</f>
        <v>10.626099999999999</v>
      </c>
      <c r="AF19" s="219">
        <f t="shared" si="15"/>
        <v>7500</v>
      </c>
      <c r="AG19" s="204">
        <f t="shared" si="16"/>
        <v>79695.75</v>
      </c>
      <c r="AH19" s="38"/>
      <c r="AI19" s="205">
        <f t="shared" si="17"/>
        <v>5541.75</v>
      </c>
      <c r="AJ19" s="206">
        <f t="shared" si="18"/>
        <v>7.47329881058338E-2</v>
      </c>
      <c r="AK19" s="37"/>
      <c r="AL19" s="218">
        <f>IFERROR(VLOOKUP($C19,'Proposed Rates'!$B:$J,AL$11,FALSE),0)</f>
        <v>11.656599999999999</v>
      </c>
      <c r="AM19" s="219">
        <f t="shared" si="19"/>
        <v>7500</v>
      </c>
      <c r="AN19" s="204">
        <f t="shared" si="20"/>
        <v>87424.5</v>
      </c>
      <c r="AO19" s="38"/>
      <c r="AP19" s="205">
        <f t="shared" si="21"/>
        <v>7728.75</v>
      </c>
      <c r="AQ19" s="206">
        <f t="shared" si="22"/>
        <v>9.6978195198614725E-2</v>
      </c>
      <c r="AR19" s="207"/>
    </row>
    <row r="20" spans="1:44" ht="12.75" customHeight="1" x14ac:dyDescent="0.2">
      <c r="A20" s="37"/>
      <c r="B20" s="139" t="s">
        <v>247</v>
      </c>
      <c r="C20" s="199" t="str">
        <f t="shared" si="0"/>
        <v>Large User.Smart Meter Disposition Rider</v>
      </c>
      <c r="D20" s="200" t="s">
        <v>246</v>
      </c>
      <c r="E20" s="139"/>
      <c r="F20" s="201">
        <f>IFERROR(VLOOKUP($C20,'Proposed Rates'!$B:$J,F$11,FALSE),0)</f>
        <v>0</v>
      </c>
      <c r="G20" s="219">
        <f t="shared" si="1"/>
        <v>4000000</v>
      </c>
      <c r="H20" s="204">
        <f t="shared" si="2"/>
        <v>0</v>
      </c>
      <c r="I20" s="38"/>
      <c r="J20" s="201">
        <f>IFERROR(VLOOKUP($C20,'Proposed Rates'!$B:$J,J$11,FALSE),0)</f>
        <v>0</v>
      </c>
      <c r="K20" s="219">
        <f t="shared" si="3"/>
        <v>4000000</v>
      </c>
      <c r="L20" s="204">
        <f t="shared" si="4"/>
        <v>0</v>
      </c>
      <c r="M20" s="38"/>
      <c r="N20" s="205">
        <f t="shared" si="5"/>
        <v>0</v>
      </c>
      <c r="O20" s="206" t="str">
        <f t="shared" si="6"/>
        <v/>
      </c>
      <c r="P20" s="37"/>
      <c r="Q20" s="201">
        <f>IFERROR(VLOOKUP($C20,'Proposed Rates'!$B:$J,Q$11,FALSE),0)</f>
        <v>0</v>
      </c>
      <c r="R20" s="219">
        <f t="shared" si="7"/>
        <v>4000000</v>
      </c>
      <c r="S20" s="204">
        <f t="shared" si="8"/>
        <v>0</v>
      </c>
      <c r="T20" s="38"/>
      <c r="U20" s="205">
        <f t="shared" si="9"/>
        <v>0</v>
      </c>
      <c r="V20" s="206" t="str">
        <f t="shared" si="10"/>
        <v/>
      </c>
      <c r="W20" s="37"/>
      <c r="X20" s="201">
        <f>IFERROR(VLOOKUP($C20,'Proposed Rates'!$B:$J,X$11,FALSE),0)</f>
        <v>0</v>
      </c>
      <c r="Y20" s="219">
        <f t="shared" si="11"/>
        <v>4000000</v>
      </c>
      <c r="Z20" s="204">
        <f t="shared" si="12"/>
        <v>0</v>
      </c>
      <c r="AA20" s="38"/>
      <c r="AB20" s="205">
        <f t="shared" si="13"/>
        <v>0</v>
      </c>
      <c r="AC20" s="206" t="str">
        <f t="shared" si="14"/>
        <v/>
      </c>
      <c r="AD20" s="37"/>
      <c r="AE20" s="201">
        <f>IFERROR(VLOOKUP($C20,'Proposed Rates'!$B:$J,AE$11,FALSE),0)</f>
        <v>0</v>
      </c>
      <c r="AF20" s="219">
        <f t="shared" si="15"/>
        <v>4000000</v>
      </c>
      <c r="AG20" s="204">
        <f t="shared" si="16"/>
        <v>0</v>
      </c>
      <c r="AH20" s="38"/>
      <c r="AI20" s="205">
        <f t="shared" si="17"/>
        <v>0</v>
      </c>
      <c r="AJ20" s="206" t="str">
        <f t="shared" si="18"/>
        <v/>
      </c>
      <c r="AK20" s="37"/>
      <c r="AL20" s="201">
        <f>IFERROR(VLOOKUP($C20,'Proposed Rates'!$B:$J,AL$11,FALSE),0)</f>
        <v>0</v>
      </c>
      <c r="AM20" s="219">
        <f t="shared" si="19"/>
        <v>4000000</v>
      </c>
      <c r="AN20" s="204">
        <f t="shared" si="20"/>
        <v>0</v>
      </c>
      <c r="AO20" s="38"/>
      <c r="AP20" s="205">
        <f t="shared" si="21"/>
        <v>0</v>
      </c>
      <c r="AQ20" s="206" t="str">
        <f t="shared" si="22"/>
        <v/>
      </c>
      <c r="AR20" s="207"/>
    </row>
    <row r="21" spans="1:44" ht="12.75" customHeight="1" x14ac:dyDescent="0.2">
      <c r="A21" s="37"/>
      <c r="B21" s="139" t="s">
        <v>179</v>
      </c>
      <c r="C21" s="199" t="str">
        <f t="shared" si="0"/>
        <v>Large User.LRAM Rate Rider</v>
      </c>
      <c r="D21" s="200" t="s">
        <v>315</v>
      </c>
      <c r="E21" s="139"/>
      <c r="F21" s="218">
        <f>'Proposed Rates'!E81+'Proposed Rates'!E94</f>
        <v>0.2011</v>
      </c>
      <c r="G21" s="219">
        <f t="shared" si="1"/>
        <v>7500</v>
      </c>
      <c r="H21" s="204">
        <f t="shared" si="2"/>
        <v>1508.25</v>
      </c>
      <c r="I21" s="38"/>
      <c r="J21" s="218">
        <f>'Proposed Rates'!F81+'Proposed Rates'!F94</f>
        <v>-0.48039999999999999</v>
      </c>
      <c r="K21" s="219">
        <f t="shared" si="3"/>
        <v>7500</v>
      </c>
      <c r="L21" s="204">
        <f t="shared" si="4"/>
        <v>-3603</v>
      </c>
      <c r="M21" s="38"/>
      <c r="N21" s="205">
        <f t="shared" si="5"/>
        <v>-5111.25</v>
      </c>
      <c r="O21" s="206">
        <f t="shared" si="6"/>
        <v>-3.3888612630532076</v>
      </c>
      <c r="P21" s="37"/>
      <c r="Q21" s="218">
        <f>'Proposed Rates'!G81+'Proposed Rates'!G94</f>
        <v>0</v>
      </c>
      <c r="R21" s="219">
        <f t="shared" si="7"/>
        <v>7500</v>
      </c>
      <c r="S21" s="204">
        <f t="shared" si="8"/>
        <v>0</v>
      </c>
      <c r="T21" s="38"/>
      <c r="U21" s="205">
        <f t="shared" si="9"/>
        <v>3603</v>
      </c>
      <c r="V21" s="206">
        <f t="shared" si="10"/>
        <v>-1</v>
      </c>
      <c r="W21" s="37"/>
      <c r="X21" s="218">
        <f>IFERROR(VLOOKUP($C21,'Proposed Rates'!$B:$J,X$11,FALSE),0)</f>
        <v>0</v>
      </c>
      <c r="Y21" s="219">
        <f t="shared" si="11"/>
        <v>7500</v>
      </c>
      <c r="Z21" s="204">
        <f t="shared" si="12"/>
        <v>0</v>
      </c>
      <c r="AA21" s="38"/>
      <c r="AB21" s="205">
        <f t="shared" si="13"/>
        <v>0</v>
      </c>
      <c r="AC21" s="206" t="str">
        <f t="shared" si="14"/>
        <v/>
      </c>
      <c r="AD21" s="37"/>
      <c r="AE21" s="218">
        <f>IFERROR(VLOOKUP($C21,'Proposed Rates'!$B:$J,AE$11,FALSE),0)</f>
        <v>0</v>
      </c>
      <c r="AF21" s="219">
        <f t="shared" si="15"/>
        <v>7500</v>
      </c>
      <c r="AG21" s="204">
        <f t="shared" si="16"/>
        <v>0</v>
      </c>
      <c r="AH21" s="38"/>
      <c r="AI21" s="205">
        <f t="shared" si="17"/>
        <v>0</v>
      </c>
      <c r="AJ21" s="206" t="str">
        <f t="shared" si="18"/>
        <v/>
      </c>
      <c r="AK21" s="37"/>
      <c r="AL21" s="218">
        <f>IFERROR(VLOOKUP($C21,'Proposed Rates'!$B:$J,AL$11,FALSE),0)</f>
        <v>0</v>
      </c>
      <c r="AM21" s="219">
        <f t="shared" si="19"/>
        <v>7500</v>
      </c>
      <c r="AN21" s="204">
        <f t="shared" si="20"/>
        <v>0</v>
      </c>
      <c r="AO21" s="38"/>
      <c r="AP21" s="205">
        <f t="shared" si="21"/>
        <v>0</v>
      </c>
      <c r="AQ21" s="206" t="str">
        <f t="shared" si="22"/>
        <v/>
      </c>
      <c r="AR21" s="207"/>
    </row>
    <row r="22" spans="1:44" ht="12.75" customHeight="1" x14ac:dyDescent="0.2">
      <c r="A22" s="37"/>
      <c r="B22" s="288" t="s">
        <v>175</v>
      </c>
      <c r="C22" s="199" t="str">
        <f t="shared" si="0"/>
        <v>Large User.Deferral/Variance Account Disposition Rate Rider Group 2</v>
      </c>
      <c r="D22" s="200" t="s">
        <v>315</v>
      </c>
      <c r="E22" s="139"/>
      <c r="F22" s="201">
        <f>IFERROR(VLOOKUP($C22,'Proposed Rates'!$B:$J,F$11,FALSE),0)</f>
        <v>0</v>
      </c>
      <c r="G22" s="219">
        <f t="shared" si="1"/>
        <v>7500</v>
      </c>
      <c r="H22" s="204">
        <f t="shared" si="2"/>
        <v>0</v>
      </c>
      <c r="I22" s="38"/>
      <c r="J22" s="201">
        <f>IFERROR(VLOOKUP($C22,'Proposed Rates'!$B:$J,J$11,FALSE),0)</f>
        <v>-0.1305</v>
      </c>
      <c r="K22" s="219">
        <f t="shared" si="3"/>
        <v>7500</v>
      </c>
      <c r="L22" s="204">
        <f t="shared" si="4"/>
        <v>-978.75</v>
      </c>
      <c r="M22" s="38"/>
      <c r="N22" s="205">
        <f t="shared" si="5"/>
        <v>-978.75</v>
      </c>
      <c r="O22" s="206" t="str">
        <f t="shared" si="6"/>
        <v/>
      </c>
      <c r="P22" s="37"/>
      <c r="Q22" s="201">
        <f>IFERROR(VLOOKUP($C22,'Proposed Rates'!$B:$J,Q$11,FALSE),0)</f>
        <v>0</v>
      </c>
      <c r="R22" s="219">
        <f t="shared" si="7"/>
        <v>7500</v>
      </c>
      <c r="S22" s="204">
        <f t="shared" si="8"/>
        <v>0</v>
      </c>
      <c r="T22" s="38"/>
      <c r="U22" s="205">
        <f t="shared" si="9"/>
        <v>978.75</v>
      </c>
      <c r="V22" s="206">
        <f t="shared" si="10"/>
        <v>-1</v>
      </c>
      <c r="W22" s="37"/>
      <c r="X22" s="201">
        <f>IFERROR(VLOOKUP($C22,'Proposed Rates'!$B:$J,X$11,FALSE),0)</f>
        <v>0</v>
      </c>
      <c r="Y22" s="219">
        <f t="shared" si="11"/>
        <v>7500</v>
      </c>
      <c r="Z22" s="204">
        <f t="shared" si="12"/>
        <v>0</v>
      </c>
      <c r="AA22" s="38"/>
      <c r="AB22" s="205">
        <f t="shared" si="13"/>
        <v>0</v>
      </c>
      <c r="AC22" s="206" t="str">
        <f t="shared" si="14"/>
        <v/>
      </c>
      <c r="AD22" s="37"/>
      <c r="AE22" s="201">
        <f>IFERROR(VLOOKUP($C22,'Proposed Rates'!$B:$J,AE$11,FALSE),0)</f>
        <v>0</v>
      </c>
      <c r="AF22" s="219">
        <f t="shared" si="15"/>
        <v>7500</v>
      </c>
      <c r="AG22" s="204">
        <f t="shared" si="16"/>
        <v>0</v>
      </c>
      <c r="AH22" s="38"/>
      <c r="AI22" s="205">
        <f t="shared" si="17"/>
        <v>0</v>
      </c>
      <c r="AJ22" s="206" t="str">
        <f t="shared" si="18"/>
        <v/>
      </c>
      <c r="AK22" s="37"/>
      <c r="AL22" s="201">
        <f>IFERROR(VLOOKUP($C22,'Proposed Rates'!$B:$J,AL$11,FALSE),0)</f>
        <v>0</v>
      </c>
      <c r="AM22" s="219">
        <f t="shared" si="19"/>
        <v>7500</v>
      </c>
      <c r="AN22" s="204">
        <f t="shared" si="20"/>
        <v>0</v>
      </c>
      <c r="AO22" s="38"/>
      <c r="AP22" s="205">
        <f t="shared" si="21"/>
        <v>0</v>
      </c>
      <c r="AQ22" s="206" t="str">
        <f t="shared" si="22"/>
        <v/>
      </c>
      <c r="AR22" s="207"/>
    </row>
    <row r="23" spans="1:44" ht="12.75" customHeight="1" x14ac:dyDescent="0.2">
      <c r="A23" s="37"/>
      <c r="B23" s="208"/>
      <c r="C23" s="199" t="str">
        <f t="shared" si="0"/>
        <v>Large User.</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row>
    <row r="24" spans="1:44" ht="12.75" customHeight="1" x14ac:dyDescent="0.2">
      <c r="A24" s="37"/>
      <c r="B24" s="208"/>
      <c r="C24" s="199" t="str">
        <f t="shared" si="0"/>
        <v>Large User.</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row>
    <row r="25" spans="1:44" ht="12.75" customHeight="1" x14ac:dyDescent="0.2">
      <c r="A25" s="37"/>
      <c r="B25" s="208"/>
      <c r="C25" s="199" t="str">
        <f t="shared" si="0"/>
        <v>Large User.</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row>
    <row r="26" spans="1:44" ht="12.75" customHeight="1" x14ac:dyDescent="0.2">
      <c r="A26" s="37"/>
      <c r="B26" s="288"/>
      <c r="C26" s="199" t="str">
        <f t="shared" si="0"/>
        <v>Large User.</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row>
    <row r="27" spans="1:44" ht="12.75" customHeight="1" x14ac:dyDescent="0.2">
      <c r="A27" s="37"/>
      <c r="B27" s="208"/>
      <c r="C27" s="199" t="str">
        <f t="shared" si="0"/>
        <v>Large User.</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row>
    <row r="28" spans="1:44" ht="12.75" customHeight="1" x14ac:dyDescent="0.2">
      <c r="A28" s="37"/>
      <c r="B28" s="208"/>
      <c r="C28" s="199" t="str">
        <f t="shared" si="0"/>
        <v>Large User.</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row>
    <row r="29" spans="1:44" ht="12.75" customHeight="1" x14ac:dyDescent="0.2">
      <c r="A29" s="125"/>
      <c r="B29" s="209" t="s">
        <v>248</v>
      </c>
      <c r="C29" s="359"/>
      <c r="D29" s="210"/>
      <c r="E29" s="210"/>
      <c r="F29" s="211"/>
      <c r="G29" s="304"/>
      <c r="H29" s="213">
        <f>SUM(H15:H28)</f>
        <v>61692.18</v>
      </c>
      <c r="I29" s="214"/>
      <c r="J29" s="211"/>
      <c r="K29" s="304"/>
      <c r="L29" s="213">
        <f>SUM(L15:L28)</f>
        <v>69467.429999999993</v>
      </c>
      <c r="M29" s="214"/>
      <c r="N29" s="215">
        <f t="shared" si="5"/>
        <v>7775.2499999999927</v>
      </c>
      <c r="O29" s="216">
        <f t="shared" si="6"/>
        <v>0.12603299153960831</v>
      </c>
      <c r="P29" s="125"/>
      <c r="Q29" s="211"/>
      <c r="R29" s="304"/>
      <c r="S29" s="213">
        <f>SUM(S15:S28)</f>
        <v>81506.429999999993</v>
      </c>
      <c r="T29" s="214"/>
      <c r="U29" s="215">
        <f t="shared" si="9"/>
        <v>12039</v>
      </c>
      <c r="V29" s="216">
        <f t="shared" si="10"/>
        <v>0.1733042376837606</v>
      </c>
      <c r="W29" s="125"/>
      <c r="X29" s="211"/>
      <c r="Y29" s="304"/>
      <c r="Z29" s="213">
        <f>SUM(Z15:Z28)</f>
        <v>89100.93</v>
      </c>
      <c r="AA29" s="214"/>
      <c r="AB29" s="215">
        <f t="shared" si="13"/>
        <v>7594.5</v>
      </c>
      <c r="AC29" s="216">
        <f t="shared" si="14"/>
        <v>9.3176697838440486E-2</v>
      </c>
      <c r="AD29" s="125"/>
      <c r="AE29" s="211"/>
      <c r="AF29" s="304"/>
      <c r="AG29" s="213">
        <f>SUM(AG15:AG28)</f>
        <v>94642.68</v>
      </c>
      <c r="AH29" s="214"/>
      <c r="AI29" s="215">
        <f t="shared" si="17"/>
        <v>5541.75</v>
      </c>
      <c r="AJ29" s="216">
        <f t="shared" si="18"/>
        <v>6.2196320509785928E-2</v>
      </c>
      <c r="AK29" s="125"/>
      <c r="AL29" s="211"/>
      <c r="AM29" s="304"/>
      <c r="AN29" s="213">
        <f>SUM(AN15:AN28)</f>
        <v>102371.43</v>
      </c>
      <c r="AO29" s="214"/>
      <c r="AP29" s="215">
        <f t="shared" si="21"/>
        <v>7728.75</v>
      </c>
      <c r="AQ29" s="216">
        <f t="shared" si="22"/>
        <v>8.1662416998335222E-2</v>
      </c>
      <c r="AR29" s="217"/>
    </row>
    <row r="30" spans="1:44" ht="12.75" customHeight="1" x14ac:dyDescent="0.2">
      <c r="A30" s="37"/>
      <c r="B30" s="208" t="s">
        <v>172</v>
      </c>
      <c r="C30" s="199" t="str">
        <f t="shared" ref="C30:C38" si="23">D$6&amp;"."&amp;B30</f>
        <v>Large User.DVA Disposition Rate Rider Group 1 -2025</v>
      </c>
      <c r="D30" s="200" t="s">
        <v>315</v>
      </c>
      <c r="E30" s="139"/>
      <c r="F30" s="218">
        <f>IFERROR(VLOOKUP($C30,'Proposed Rates'!$B:$J,F$11,FALSE),0)</f>
        <v>6.3399999999999998E-2</v>
      </c>
      <c r="G30" s="219">
        <f t="shared" ref="G30:G36" si="24">IF($D30="Monthly",1,IF($D30="per KW",$F$10,IF($D30="per kWh",$F$9,0)))</f>
        <v>7500</v>
      </c>
      <c r="H30" s="204">
        <f t="shared" ref="H30:H38" si="25">G30*F30</f>
        <v>475.5</v>
      </c>
      <c r="I30" s="38"/>
      <c r="J30" s="218">
        <f>IFERROR(VLOOKUP($C30,'Proposed Rates'!$B:$J,J$11,FALSE),0)</f>
        <v>0</v>
      </c>
      <c r="K30" s="219">
        <f t="shared" ref="K30:K36" si="26">IF($D30="Monthly",1,IF($D30="per KW",$F$10,IF($D30="per kWh",$F$9,0)))</f>
        <v>7500</v>
      </c>
      <c r="L30" s="204">
        <f t="shared" ref="L30:L38" si="27">K30*J30</f>
        <v>0</v>
      </c>
      <c r="M30" s="38"/>
      <c r="N30" s="205">
        <f t="shared" si="5"/>
        <v>-475.5</v>
      </c>
      <c r="O30" s="206">
        <f t="shared" si="6"/>
        <v>-1</v>
      </c>
      <c r="P30" s="37"/>
      <c r="Q30" s="218">
        <f>IFERROR(VLOOKUP($C30,'Proposed Rates'!$B:$J,Q$11,FALSE),0)</f>
        <v>0</v>
      </c>
      <c r="R30" s="219">
        <f t="shared" ref="R30:R36" si="28">IF($D30="Monthly",1,IF($D30="per KW",$F$10,IF($D30="per kWh",$F$9,0)))</f>
        <v>7500</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7500</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7500</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7500</v>
      </c>
      <c r="AN30" s="204">
        <f t="shared" ref="AN30:AN38" si="35">AM30*AL30</f>
        <v>0</v>
      </c>
      <c r="AO30" s="38"/>
      <c r="AP30" s="205">
        <f t="shared" si="21"/>
        <v>0</v>
      </c>
      <c r="AQ30" s="206" t="str">
        <f t="shared" si="22"/>
        <v/>
      </c>
      <c r="AR30" s="207"/>
    </row>
    <row r="31" spans="1:44" ht="12.75" customHeight="1" x14ac:dyDescent="0.2">
      <c r="A31" s="37"/>
      <c r="B31" s="288" t="s">
        <v>174</v>
      </c>
      <c r="C31" s="199" t="str">
        <f t="shared" si="23"/>
        <v>Large User.DVA Disposition Rate Rider Group 1 - 2024</v>
      </c>
      <c r="D31" s="200" t="s">
        <v>315</v>
      </c>
      <c r="E31" s="139"/>
      <c r="F31" s="201">
        <f>IFERROR(VLOOKUP($C31,'Proposed Rates'!$B:$J,F$11,FALSE),0)</f>
        <v>0</v>
      </c>
      <c r="G31" s="219">
        <f t="shared" si="24"/>
        <v>7500</v>
      </c>
      <c r="H31" s="204">
        <f t="shared" si="25"/>
        <v>0</v>
      </c>
      <c r="I31" s="38"/>
      <c r="J31" s="201">
        <f>IFERROR(VLOOKUP($C31,'Proposed Rates'!$B:$J,J$11,FALSE),0)</f>
        <v>0</v>
      </c>
      <c r="K31" s="219">
        <f t="shared" si="26"/>
        <v>7500</v>
      </c>
      <c r="L31" s="204">
        <f t="shared" si="27"/>
        <v>0</v>
      </c>
      <c r="M31" s="38"/>
      <c r="N31" s="205">
        <f t="shared" si="5"/>
        <v>0</v>
      </c>
      <c r="O31" s="206" t="str">
        <f t="shared" si="6"/>
        <v/>
      </c>
      <c r="P31" s="37"/>
      <c r="Q31" s="201">
        <f>IFERROR(VLOOKUP($C31,'Proposed Rates'!$B:$J,Q$11,FALSE),0)</f>
        <v>0</v>
      </c>
      <c r="R31" s="219">
        <f t="shared" si="28"/>
        <v>7500</v>
      </c>
      <c r="S31" s="204">
        <f t="shared" si="29"/>
        <v>0</v>
      </c>
      <c r="T31" s="38"/>
      <c r="U31" s="205">
        <f t="shared" si="9"/>
        <v>0</v>
      </c>
      <c r="V31" s="206" t="str">
        <f t="shared" si="10"/>
        <v/>
      </c>
      <c r="W31" s="37"/>
      <c r="X31" s="201">
        <f>IFERROR(VLOOKUP($C31,'Proposed Rates'!$B:$J,X$11,FALSE),0)</f>
        <v>0</v>
      </c>
      <c r="Y31" s="219">
        <f t="shared" si="30"/>
        <v>7500</v>
      </c>
      <c r="Z31" s="204">
        <f t="shared" si="31"/>
        <v>0</v>
      </c>
      <c r="AA31" s="38"/>
      <c r="AB31" s="205">
        <f t="shared" si="13"/>
        <v>0</v>
      </c>
      <c r="AC31" s="206" t="str">
        <f t="shared" si="14"/>
        <v/>
      </c>
      <c r="AD31" s="37"/>
      <c r="AE31" s="201">
        <f>IFERROR(VLOOKUP($C31,'Proposed Rates'!$B:$J,AE$11,FALSE),0)</f>
        <v>0</v>
      </c>
      <c r="AF31" s="219">
        <f t="shared" si="32"/>
        <v>7500</v>
      </c>
      <c r="AG31" s="204">
        <f t="shared" si="33"/>
        <v>0</v>
      </c>
      <c r="AH31" s="38"/>
      <c r="AI31" s="205">
        <f t="shared" si="17"/>
        <v>0</v>
      </c>
      <c r="AJ31" s="206" t="str">
        <f t="shared" si="18"/>
        <v/>
      </c>
      <c r="AK31" s="37"/>
      <c r="AL31" s="201">
        <f>IFERROR(VLOOKUP($C31,'Proposed Rates'!$B:$J,AL$11,FALSE),0)</f>
        <v>0</v>
      </c>
      <c r="AM31" s="219">
        <f t="shared" si="34"/>
        <v>7500</v>
      </c>
      <c r="AN31" s="204">
        <f t="shared" si="35"/>
        <v>0</v>
      </c>
      <c r="AO31" s="38"/>
      <c r="AP31" s="205">
        <f t="shared" si="21"/>
        <v>0</v>
      </c>
      <c r="AQ31" s="206" t="str">
        <f t="shared" si="22"/>
        <v/>
      </c>
      <c r="AR31" s="207"/>
    </row>
    <row r="32" spans="1:44" ht="12.75" customHeight="1" x14ac:dyDescent="0.2">
      <c r="A32" s="37"/>
      <c r="B32" s="288" t="s">
        <v>182</v>
      </c>
      <c r="C32" s="199" t="str">
        <f t="shared" si="23"/>
        <v>Large User.CBR Class B Rate Riders</v>
      </c>
      <c r="D32" s="200" t="s">
        <v>246</v>
      </c>
      <c r="E32" s="139"/>
      <c r="F32" s="218">
        <f>IFERROR(VLOOKUP($C32,'Proposed Rates'!$B:$J,F$11,FALSE),0)</f>
        <v>2.0000000000000001E-4</v>
      </c>
      <c r="G32" s="219">
        <f t="shared" si="24"/>
        <v>4000000</v>
      </c>
      <c r="H32" s="204">
        <f t="shared" si="25"/>
        <v>800</v>
      </c>
      <c r="I32" s="289"/>
      <c r="J32" s="218">
        <f>IFERROR(VLOOKUP($C32,'Proposed Rates'!$B:$J,J$11,FALSE),0)</f>
        <v>0</v>
      </c>
      <c r="K32" s="219">
        <f t="shared" si="26"/>
        <v>4000000</v>
      </c>
      <c r="L32" s="204">
        <f t="shared" si="27"/>
        <v>0</v>
      </c>
      <c r="M32" s="221"/>
      <c r="N32" s="205">
        <f t="shared" si="5"/>
        <v>-800</v>
      </c>
      <c r="O32" s="206">
        <f t="shared" si="6"/>
        <v>-1</v>
      </c>
      <c r="P32" s="37"/>
      <c r="Q32" s="218">
        <f>IFERROR(VLOOKUP($C32,'Proposed Rates'!$B:$J,Q$11,FALSE),0)</f>
        <v>0</v>
      </c>
      <c r="R32" s="219">
        <f t="shared" si="28"/>
        <v>4000000</v>
      </c>
      <c r="S32" s="204">
        <f t="shared" si="29"/>
        <v>0</v>
      </c>
      <c r="T32" s="221"/>
      <c r="U32" s="205">
        <f t="shared" si="9"/>
        <v>0</v>
      </c>
      <c r="V32" s="206" t="str">
        <f t="shared" si="10"/>
        <v/>
      </c>
      <c r="W32" s="37"/>
      <c r="X32" s="218">
        <f>IFERROR(VLOOKUP($C32,'Proposed Rates'!$B:$J,X$11,FALSE),0)</f>
        <v>0</v>
      </c>
      <c r="Y32" s="219">
        <f t="shared" si="30"/>
        <v>4000000</v>
      </c>
      <c r="Z32" s="204">
        <f t="shared" si="31"/>
        <v>0</v>
      </c>
      <c r="AA32" s="38"/>
      <c r="AB32" s="205">
        <f t="shared" si="13"/>
        <v>0</v>
      </c>
      <c r="AC32" s="206" t="str">
        <f t="shared" si="14"/>
        <v/>
      </c>
      <c r="AD32" s="37"/>
      <c r="AE32" s="218">
        <f>IFERROR(VLOOKUP($C32,'Proposed Rates'!$B:$J,AE$11,FALSE),0)</f>
        <v>0</v>
      </c>
      <c r="AF32" s="219">
        <f t="shared" si="32"/>
        <v>4000000</v>
      </c>
      <c r="AG32" s="204">
        <f t="shared" si="33"/>
        <v>0</v>
      </c>
      <c r="AH32" s="38"/>
      <c r="AI32" s="205">
        <f t="shared" si="17"/>
        <v>0</v>
      </c>
      <c r="AJ32" s="206" t="str">
        <f t="shared" si="18"/>
        <v/>
      </c>
      <c r="AK32" s="37"/>
      <c r="AL32" s="218">
        <f>IFERROR(VLOOKUP($C32,'Proposed Rates'!$B:$J,AL$11,FALSE),0)</f>
        <v>0</v>
      </c>
      <c r="AM32" s="219">
        <f t="shared" si="34"/>
        <v>4000000</v>
      </c>
      <c r="AN32" s="204">
        <f t="shared" si="35"/>
        <v>0</v>
      </c>
      <c r="AO32" s="221"/>
      <c r="AP32" s="205">
        <f t="shared" si="21"/>
        <v>0</v>
      </c>
      <c r="AQ32" s="206" t="str">
        <f t="shared" si="22"/>
        <v/>
      </c>
      <c r="AR32" s="207"/>
    </row>
    <row r="33" spans="1:44" ht="12.75" customHeight="1" x14ac:dyDescent="0.2">
      <c r="A33" s="37"/>
      <c r="B33" s="288" t="s">
        <v>187</v>
      </c>
      <c r="C33" s="199" t="str">
        <f t="shared" si="23"/>
        <v>Large User.GA Rate Riders</v>
      </c>
      <c r="D33" s="200" t="s">
        <v>246</v>
      </c>
      <c r="E33" s="139"/>
      <c r="F33" s="218">
        <f>IFERROR(VLOOKUP($C33,'Proposed Rates'!$B:$J,F$11,FALSE),0)</f>
        <v>3.8999999999999998E-3</v>
      </c>
      <c r="G33" s="219">
        <f t="shared" si="24"/>
        <v>4000000</v>
      </c>
      <c r="H33" s="204">
        <f t="shared" si="25"/>
        <v>15600</v>
      </c>
      <c r="I33" s="289"/>
      <c r="J33" s="218">
        <f>IFERROR(VLOOKUP($C33,'Proposed Rates'!$B:$J,J$11,FALSE),0)</f>
        <v>0</v>
      </c>
      <c r="K33" s="219">
        <f t="shared" si="26"/>
        <v>4000000</v>
      </c>
      <c r="L33" s="204">
        <f t="shared" si="27"/>
        <v>0</v>
      </c>
      <c r="M33" s="221"/>
      <c r="N33" s="205">
        <f t="shared" si="5"/>
        <v>-15600</v>
      </c>
      <c r="O33" s="206">
        <f t="shared" si="6"/>
        <v>-1</v>
      </c>
      <c r="P33" s="37"/>
      <c r="Q33" s="218">
        <f>IFERROR(VLOOKUP($C33,'Proposed Rates'!$B:$J,Q$11,FALSE),0)</f>
        <v>0</v>
      </c>
      <c r="R33" s="219">
        <f t="shared" si="28"/>
        <v>4000000</v>
      </c>
      <c r="S33" s="204">
        <f t="shared" si="29"/>
        <v>0</v>
      </c>
      <c r="T33" s="221"/>
      <c r="U33" s="205">
        <f t="shared" si="9"/>
        <v>0</v>
      </c>
      <c r="V33" s="206" t="str">
        <f t="shared" si="10"/>
        <v/>
      </c>
      <c r="W33" s="37"/>
      <c r="X33" s="218">
        <f>IFERROR(VLOOKUP($C33,'Proposed Rates'!$B:$J,X$11,FALSE),0)</f>
        <v>0</v>
      </c>
      <c r="Y33" s="219">
        <f t="shared" si="30"/>
        <v>4000000</v>
      </c>
      <c r="Z33" s="204">
        <f t="shared" si="31"/>
        <v>0</v>
      </c>
      <c r="AA33" s="221"/>
      <c r="AB33" s="205">
        <f t="shared" si="13"/>
        <v>0</v>
      </c>
      <c r="AC33" s="206" t="str">
        <f t="shared" si="14"/>
        <v/>
      </c>
      <c r="AD33" s="37"/>
      <c r="AE33" s="218">
        <f>IFERROR(VLOOKUP($C33,'Proposed Rates'!$B:$J,AE$11,FALSE),0)</f>
        <v>0</v>
      </c>
      <c r="AF33" s="219">
        <f t="shared" si="32"/>
        <v>4000000</v>
      </c>
      <c r="AG33" s="204">
        <f t="shared" si="33"/>
        <v>0</v>
      </c>
      <c r="AH33" s="221"/>
      <c r="AI33" s="205">
        <f t="shared" si="17"/>
        <v>0</v>
      </c>
      <c r="AJ33" s="206" t="str">
        <f t="shared" si="18"/>
        <v/>
      </c>
      <c r="AK33" s="37"/>
      <c r="AL33" s="218">
        <f>IFERROR(VLOOKUP($C33,'Proposed Rates'!$B:$J,AL$11,FALSE),0)</f>
        <v>0</v>
      </c>
      <c r="AM33" s="219">
        <f t="shared" si="34"/>
        <v>4000000</v>
      </c>
      <c r="AN33" s="204">
        <f t="shared" si="35"/>
        <v>0</v>
      </c>
      <c r="AO33" s="221"/>
      <c r="AP33" s="205">
        <f t="shared" si="21"/>
        <v>0</v>
      </c>
      <c r="AQ33" s="206" t="str">
        <f t="shared" si="22"/>
        <v/>
      </c>
      <c r="AR33" s="207"/>
    </row>
    <row r="34" spans="1:44" ht="12.75" customHeight="1" x14ac:dyDescent="0.2">
      <c r="A34" s="37"/>
      <c r="B34" s="288" t="s">
        <v>190</v>
      </c>
      <c r="C34" s="199" t="str">
        <f t="shared" si="23"/>
        <v>Large User.Total Deferral/Variance Account Rate RidersYr2</v>
      </c>
      <c r="D34" s="200" t="s">
        <v>315</v>
      </c>
      <c r="E34" s="139"/>
      <c r="F34" s="201">
        <f>IFERROR(VLOOKUP($C34,'Proposed Rates'!$B:$J,F$11,FALSE),0)</f>
        <v>0</v>
      </c>
      <c r="G34" s="219">
        <f t="shared" si="24"/>
        <v>7500</v>
      </c>
      <c r="H34" s="204">
        <f t="shared" si="25"/>
        <v>0</v>
      </c>
      <c r="I34" s="289"/>
      <c r="J34" s="201">
        <f>IFERROR(VLOOKUP($C34,'Proposed Rates'!$B:$J,J$11,FALSE),0)</f>
        <v>0</v>
      </c>
      <c r="K34" s="219">
        <f t="shared" si="26"/>
        <v>7500</v>
      </c>
      <c r="L34" s="204">
        <f t="shared" si="27"/>
        <v>0</v>
      </c>
      <c r="M34" s="221"/>
      <c r="N34" s="205">
        <f t="shared" si="5"/>
        <v>0</v>
      </c>
      <c r="O34" s="206" t="str">
        <f t="shared" si="6"/>
        <v/>
      </c>
      <c r="P34" s="37"/>
      <c r="Q34" s="201">
        <f>IFERROR(VLOOKUP($C34,'Proposed Rates'!$B:$J,Q$11,FALSE),0)</f>
        <v>0</v>
      </c>
      <c r="R34" s="219">
        <f t="shared" si="28"/>
        <v>7500</v>
      </c>
      <c r="S34" s="204">
        <f t="shared" si="29"/>
        <v>0</v>
      </c>
      <c r="T34" s="221"/>
      <c r="U34" s="205">
        <f t="shared" si="9"/>
        <v>0</v>
      </c>
      <c r="V34" s="206" t="str">
        <f t="shared" si="10"/>
        <v/>
      </c>
      <c r="W34" s="37"/>
      <c r="X34" s="201">
        <f>IFERROR(VLOOKUP($C34,'Proposed Rates'!$B:$J,X$11,FALSE),0)</f>
        <v>0</v>
      </c>
      <c r="Y34" s="219">
        <f t="shared" si="30"/>
        <v>7500</v>
      </c>
      <c r="Z34" s="204">
        <f t="shared" si="31"/>
        <v>0</v>
      </c>
      <c r="AA34" s="221"/>
      <c r="AB34" s="205">
        <f t="shared" si="13"/>
        <v>0</v>
      </c>
      <c r="AC34" s="206" t="str">
        <f t="shared" si="14"/>
        <v/>
      </c>
      <c r="AD34" s="37"/>
      <c r="AE34" s="201">
        <f>IFERROR(VLOOKUP($C34,'Proposed Rates'!$B:$J,AE$11,FALSE),0)</f>
        <v>0</v>
      </c>
      <c r="AF34" s="219">
        <f t="shared" si="32"/>
        <v>7500</v>
      </c>
      <c r="AG34" s="204">
        <f t="shared" si="33"/>
        <v>0</v>
      </c>
      <c r="AH34" s="221"/>
      <c r="AI34" s="205">
        <f t="shared" si="17"/>
        <v>0</v>
      </c>
      <c r="AJ34" s="206" t="str">
        <f t="shared" si="18"/>
        <v/>
      </c>
      <c r="AK34" s="37"/>
      <c r="AL34" s="201">
        <f>IFERROR(VLOOKUP($C34,'Proposed Rates'!$B:$J,AL$11,FALSE),0)</f>
        <v>0</v>
      </c>
      <c r="AM34" s="219">
        <f t="shared" si="34"/>
        <v>7500</v>
      </c>
      <c r="AN34" s="204">
        <f t="shared" si="35"/>
        <v>0</v>
      </c>
      <c r="AO34" s="221"/>
      <c r="AP34" s="205">
        <f t="shared" si="21"/>
        <v>0</v>
      </c>
      <c r="AQ34" s="206" t="str">
        <f t="shared" si="22"/>
        <v/>
      </c>
      <c r="AR34" s="207"/>
    </row>
    <row r="35" spans="1:44" ht="12.75" customHeight="1" x14ac:dyDescent="0.2">
      <c r="A35" s="37"/>
      <c r="B35" s="288" t="s">
        <v>192</v>
      </c>
      <c r="C35" s="199" t="str">
        <f t="shared" si="23"/>
        <v>Large User.Total Deferral/Variance Account Rate Riders</v>
      </c>
      <c r="D35" s="200" t="s">
        <v>315</v>
      </c>
      <c r="E35" s="139"/>
      <c r="F35" s="201">
        <f>IFERROR(VLOOKUP($C35,'Proposed Rates'!$B:$J,F$11,FALSE),0)</f>
        <v>0</v>
      </c>
      <c r="G35" s="219">
        <f t="shared" si="24"/>
        <v>7500</v>
      </c>
      <c r="H35" s="204">
        <f t="shared" si="25"/>
        <v>0</v>
      </c>
      <c r="I35" s="38"/>
      <c r="J35" s="201">
        <f>IFERROR(VLOOKUP($C35,'Proposed Rates'!$B:$J,J$11,FALSE),0)</f>
        <v>0</v>
      </c>
      <c r="K35" s="219">
        <f t="shared" si="26"/>
        <v>7500</v>
      </c>
      <c r="L35" s="204">
        <f t="shared" si="27"/>
        <v>0</v>
      </c>
      <c r="M35" s="38"/>
      <c r="N35" s="205">
        <f t="shared" si="5"/>
        <v>0</v>
      </c>
      <c r="O35" s="206" t="str">
        <f t="shared" si="6"/>
        <v/>
      </c>
      <c r="P35" s="37"/>
      <c r="Q35" s="201">
        <f>IFERROR(VLOOKUP($C35,'Proposed Rates'!$B:$J,Q$11,FALSE),0)</f>
        <v>0</v>
      </c>
      <c r="R35" s="219">
        <f t="shared" si="28"/>
        <v>7500</v>
      </c>
      <c r="S35" s="204">
        <f t="shared" si="29"/>
        <v>0</v>
      </c>
      <c r="T35" s="38"/>
      <c r="U35" s="205">
        <f t="shared" si="9"/>
        <v>0</v>
      </c>
      <c r="V35" s="206" t="str">
        <f t="shared" si="10"/>
        <v/>
      </c>
      <c r="W35" s="37"/>
      <c r="X35" s="201">
        <f>IFERROR(VLOOKUP($C35,'Proposed Rates'!$B:$J,X$11,FALSE),0)</f>
        <v>0</v>
      </c>
      <c r="Y35" s="219">
        <f t="shared" si="30"/>
        <v>7500</v>
      </c>
      <c r="Z35" s="204">
        <f t="shared" si="31"/>
        <v>0</v>
      </c>
      <c r="AA35" s="38"/>
      <c r="AB35" s="205">
        <f t="shared" si="13"/>
        <v>0</v>
      </c>
      <c r="AC35" s="206" t="str">
        <f t="shared" si="14"/>
        <v/>
      </c>
      <c r="AD35" s="37"/>
      <c r="AE35" s="201">
        <f>IFERROR(VLOOKUP($C35,'Proposed Rates'!$B:$J,AE$11,FALSE),0)</f>
        <v>0</v>
      </c>
      <c r="AF35" s="219">
        <f t="shared" si="32"/>
        <v>7500</v>
      </c>
      <c r="AG35" s="204">
        <f t="shared" si="33"/>
        <v>0</v>
      </c>
      <c r="AH35" s="38"/>
      <c r="AI35" s="205">
        <f t="shared" si="17"/>
        <v>0</v>
      </c>
      <c r="AJ35" s="206" t="str">
        <f t="shared" si="18"/>
        <v/>
      </c>
      <c r="AK35" s="37"/>
      <c r="AL35" s="201">
        <f>IFERROR(VLOOKUP($C35,'Proposed Rates'!$B:$J,AL$11,FALSE),0)</f>
        <v>0</v>
      </c>
      <c r="AM35" s="219">
        <f t="shared" si="34"/>
        <v>7500</v>
      </c>
      <c r="AN35" s="204">
        <f t="shared" si="35"/>
        <v>0</v>
      </c>
      <c r="AO35" s="38"/>
      <c r="AP35" s="205">
        <f t="shared" si="21"/>
        <v>0</v>
      </c>
      <c r="AQ35" s="206" t="str">
        <f t="shared" si="22"/>
        <v/>
      </c>
      <c r="AR35" s="207"/>
    </row>
    <row r="36" spans="1:44" ht="12.75" customHeight="1" x14ac:dyDescent="0.2">
      <c r="A36" s="37"/>
      <c r="B36" s="139" t="s">
        <v>207</v>
      </c>
      <c r="C36" s="199" t="str">
        <f t="shared" si="23"/>
        <v>Large User.Low Voltage Service Charge</v>
      </c>
      <c r="D36" s="200" t="s">
        <v>315</v>
      </c>
      <c r="E36" s="139"/>
      <c r="F36" s="222">
        <f>IFERROR(VLOOKUP($C36,'Proposed Rates'!$B:$J,F$11,FALSE),0)</f>
        <v>2.4819999999999998E-2</v>
      </c>
      <c r="G36" s="219">
        <f t="shared" si="24"/>
        <v>7500</v>
      </c>
      <c r="H36" s="204">
        <f t="shared" si="25"/>
        <v>186.14999999999998</v>
      </c>
      <c r="I36" s="38"/>
      <c r="J36" s="222">
        <f>IFERROR(VLOOKUP($C36,'Proposed Rates'!$B:$J,J$11,FALSE),0)</f>
        <v>2.9559999999999999E-2</v>
      </c>
      <c r="K36" s="219">
        <f t="shared" si="26"/>
        <v>7500</v>
      </c>
      <c r="L36" s="204">
        <f t="shared" si="27"/>
        <v>221.7</v>
      </c>
      <c r="M36" s="38"/>
      <c r="N36" s="205">
        <f t="shared" si="5"/>
        <v>35.550000000000011</v>
      </c>
      <c r="O36" s="206">
        <f t="shared" si="6"/>
        <v>0.19097502014504442</v>
      </c>
      <c r="P36" s="37"/>
      <c r="Q36" s="222">
        <f>IFERROR(VLOOKUP($C36,'Proposed Rates'!$B:$J,Q$11,FALSE),0)</f>
        <v>3.0339999999999999E-2</v>
      </c>
      <c r="R36" s="219">
        <f t="shared" si="28"/>
        <v>7500</v>
      </c>
      <c r="S36" s="204">
        <f t="shared" si="29"/>
        <v>227.54999999999998</v>
      </c>
      <c r="T36" s="38"/>
      <c r="U36" s="205">
        <f t="shared" si="9"/>
        <v>5.8499999999999943</v>
      </c>
      <c r="V36" s="206">
        <f t="shared" si="10"/>
        <v>2.6387009472259786E-2</v>
      </c>
      <c r="W36" s="37"/>
      <c r="X36" s="222">
        <f>IFERROR(VLOOKUP($C36,'Proposed Rates'!$B:$J,X$11,FALSE),0)</f>
        <v>3.073E-2</v>
      </c>
      <c r="Y36" s="219">
        <f t="shared" si="30"/>
        <v>7500</v>
      </c>
      <c r="Z36" s="204">
        <f t="shared" si="31"/>
        <v>230.47499999999999</v>
      </c>
      <c r="AA36" s="38"/>
      <c r="AB36" s="205">
        <f t="shared" si="13"/>
        <v>2.9250000000000114</v>
      </c>
      <c r="AC36" s="206">
        <f t="shared" si="14"/>
        <v>1.2854317732366564E-2</v>
      </c>
      <c r="AD36" s="37"/>
      <c r="AE36" s="222">
        <f>IFERROR(VLOOKUP($C36,'Proposed Rates'!$B:$J,AE$11,FALSE),0)</f>
        <v>3.1230000000000001E-2</v>
      </c>
      <c r="AF36" s="219">
        <f t="shared" si="32"/>
        <v>7500</v>
      </c>
      <c r="AG36" s="204">
        <f t="shared" si="33"/>
        <v>234.22499999999999</v>
      </c>
      <c r="AH36" s="38"/>
      <c r="AI36" s="205">
        <f t="shared" si="17"/>
        <v>3.75</v>
      </c>
      <c r="AJ36" s="206">
        <f t="shared" si="18"/>
        <v>1.6270745200130166E-2</v>
      </c>
      <c r="AK36" s="37"/>
      <c r="AL36" s="222">
        <f>IFERROR(VLOOKUP($C36,'Proposed Rates'!$B:$J,AL$11,FALSE),0)</f>
        <v>3.177E-2</v>
      </c>
      <c r="AM36" s="219">
        <f t="shared" si="34"/>
        <v>7500</v>
      </c>
      <c r="AN36" s="204">
        <f t="shared" si="35"/>
        <v>238.27500000000001</v>
      </c>
      <c r="AO36" s="38"/>
      <c r="AP36" s="205">
        <f t="shared" si="21"/>
        <v>4.0500000000000114</v>
      </c>
      <c r="AQ36" s="206">
        <f t="shared" si="22"/>
        <v>1.7291066282420799E-2</v>
      </c>
      <c r="AR36" s="207"/>
    </row>
    <row r="37" spans="1:44" ht="12.75" customHeight="1" x14ac:dyDescent="0.2">
      <c r="A37" s="37"/>
      <c r="B37" s="139" t="s">
        <v>250</v>
      </c>
      <c r="C37" s="199" t="str">
        <f t="shared" si="23"/>
        <v>Large User.Line Losses on Cost of Power</v>
      </c>
      <c r="D37" s="200" t="s">
        <v>246</v>
      </c>
      <c r="E37" s="139"/>
      <c r="F37" s="360"/>
      <c r="G37" s="311">
        <f>$F$9*(1+F$65)-$F$9</f>
        <v>20400.000000000466</v>
      </c>
      <c r="H37" s="204">
        <f t="shared" si="25"/>
        <v>0</v>
      </c>
      <c r="I37" s="38"/>
      <c r="J37" s="360"/>
      <c r="K37" s="311">
        <f>$F$9*(1+J$65)-$F$9</f>
        <v>19599.999999999534</v>
      </c>
      <c r="L37" s="204">
        <f t="shared" si="27"/>
        <v>0</v>
      </c>
      <c r="M37" s="38"/>
      <c r="N37" s="205">
        <f t="shared" si="5"/>
        <v>0</v>
      </c>
      <c r="O37" s="206" t="str">
        <f t="shared" si="6"/>
        <v/>
      </c>
      <c r="P37" s="37"/>
      <c r="Q37" s="360"/>
      <c r="R37" s="311">
        <f>$F$9*(1+Q$65)-$F$9</f>
        <v>19599.999999999534</v>
      </c>
      <c r="S37" s="204">
        <f t="shared" si="29"/>
        <v>0</v>
      </c>
      <c r="T37" s="38"/>
      <c r="U37" s="205">
        <f t="shared" si="9"/>
        <v>0</v>
      </c>
      <c r="V37" s="206" t="str">
        <f t="shared" si="10"/>
        <v/>
      </c>
      <c r="W37" s="37"/>
      <c r="X37" s="360"/>
      <c r="Y37" s="311">
        <f>$F$9*(1+X$65)-$F$9</f>
        <v>19599.999999999534</v>
      </c>
      <c r="Z37" s="204">
        <f t="shared" si="31"/>
        <v>0</v>
      </c>
      <c r="AA37" s="38"/>
      <c r="AB37" s="205">
        <f t="shared" si="13"/>
        <v>0</v>
      </c>
      <c r="AC37" s="206" t="str">
        <f t="shared" si="14"/>
        <v/>
      </c>
      <c r="AD37" s="37"/>
      <c r="AE37" s="360"/>
      <c r="AF37" s="311">
        <f>$F$9*(1+AE$65)-$F$9</f>
        <v>19599.999999999534</v>
      </c>
      <c r="AG37" s="204">
        <f t="shared" si="33"/>
        <v>0</v>
      </c>
      <c r="AH37" s="38"/>
      <c r="AI37" s="205">
        <f t="shared" si="17"/>
        <v>0</v>
      </c>
      <c r="AJ37" s="206" t="str">
        <f t="shared" si="18"/>
        <v/>
      </c>
      <c r="AK37" s="37"/>
      <c r="AL37" s="360"/>
      <c r="AM37" s="311">
        <f>$F$9*(1+AL$65)-$F$9</f>
        <v>19599.999999999534</v>
      </c>
      <c r="AN37" s="204">
        <f t="shared" si="35"/>
        <v>0</v>
      </c>
      <c r="AO37" s="38"/>
      <c r="AP37" s="205">
        <f t="shared" si="21"/>
        <v>0</v>
      </c>
      <c r="AQ37" s="206" t="str">
        <f t="shared" si="22"/>
        <v/>
      </c>
      <c r="AR37" s="207"/>
    </row>
    <row r="38" spans="1:44" ht="12.75" customHeight="1" x14ac:dyDescent="0.2">
      <c r="A38" s="37"/>
      <c r="B38" s="139" t="s">
        <v>209</v>
      </c>
      <c r="C38" s="199" t="str">
        <f t="shared" si="23"/>
        <v>Large User.Smart Meter Entity Charge</v>
      </c>
      <c r="D38" s="200" t="s">
        <v>244</v>
      </c>
      <c r="E38" s="139"/>
      <c r="F38" s="201">
        <f>IFERROR(VLOOKUP($C38,'Proposed Rates'!$B:$J,F$11,FALSE),0)</f>
        <v>0</v>
      </c>
      <c r="G38" s="219">
        <f>IF($D38="Monthly",1,IF($D38="per KW",$F$10,IF($D38="per kWh",$F$9,0)))</f>
        <v>1</v>
      </c>
      <c r="H38" s="204">
        <f t="shared" si="25"/>
        <v>0</v>
      </c>
      <c r="I38" s="38"/>
      <c r="J38" s="201">
        <f>IFERROR(VLOOKUP($C38,'Proposed Rates'!$B:$J,J$11,FALSE),0)</f>
        <v>0</v>
      </c>
      <c r="K38" s="219">
        <f>IF($D38="Monthly",1,IF($D38="per KW",$F$10,IF($D38="per kWh",$F$9,0)))</f>
        <v>1</v>
      </c>
      <c r="L38" s="204">
        <f t="shared" si="27"/>
        <v>0</v>
      </c>
      <c r="M38" s="38"/>
      <c r="N38" s="205">
        <f t="shared" si="5"/>
        <v>0</v>
      </c>
      <c r="O38" s="206" t="str">
        <f t="shared" si="6"/>
        <v/>
      </c>
      <c r="P38" s="37"/>
      <c r="Q38" s="201">
        <f>IFERROR(VLOOKUP($C38,'Proposed Rates'!$B:$J,Q$11,FALSE),0)</f>
        <v>0</v>
      </c>
      <c r="R38" s="219">
        <f>IF($D38="Monthly",1,IF($D38="per KW",$F$10,IF($D38="per kWh",$F$9,0)))</f>
        <v>1</v>
      </c>
      <c r="S38" s="204">
        <f t="shared" si="29"/>
        <v>0</v>
      </c>
      <c r="T38" s="38"/>
      <c r="U38" s="205">
        <f t="shared" si="9"/>
        <v>0</v>
      </c>
      <c r="V38" s="206" t="str">
        <f t="shared" si="10"/>
        <v/>
      </c>
      <c r="W38" s="37"/>
      <c r="X38" s="201">
        <f>IFERROR(VLOOKUP($C38,'Proposed Rates'!$B:$J,X$11,FALSE),0)</f>
        <v>0</v>
      </c>
      <c r="Y38" s="219">
        <f>IF($D38="Monthly",1,IF($D38="per KW",$F$10,IF($D38="per kWh",$F$9,0)))</f>
        <v>1</v>
      </c>
      <c r="Z38" s="204">
        <f t="shared" si="31"/>
        <v>0</v>
      </c>
      <c r="AA38" s="38"/>
      <c r="AB38" s="205">
        <f t="shared" si="13"/>
        <v>0</v>
      </c>
      <c r="AC38" s="206" t="str">
        <f t="shared" si="14"/>
        <v/>
      </c>
      <c r="AD38" s="37"/>
      <c r="AE38" s="201">
        <f>IFERROR(VLOOKUP($C38,'Proposed Rates'!$B:$J,AE$11,FALSE),0)</f>
        <v>0</v>
      </c>
      <c r="AF38" s="219">
        <f>IF($D38="Monthly",1,IF($D38="per KW",$F$10,IF($D38="per kWh",$F$9,0)))</f>
        <v>1</v>
      </c>
      <c r="AG38" s="204">
        <f t="shared" si="33"/>
        <v>0</v>
      </c>
      <c r="AH38" s="38"/>
      <c r="AI38" s="205">
        <f t="shared" si="17"/>
        <v>0</v>
      </c>
      <c r="AJ38" s="206" t="str">
        <f t="shared" si="18"/>
        <v/>
      </c>
      <c r="AK38" s="37"/>
      <c r="AL38" s="201">
        <f>IFERROR(VLOOKUP($C38,'Proposed Rates'!$B:$J,AL$11,FALSE),0)</f>
        <v>0</v>
      </c>
      <c r="AM38" s="219">
        <f>IF($D38="Monthly",1,IF($D38="per KW",$F$10,IF($D38="per kWh",$F$9,0)))</f>
        <v>1</v>
      </c>
      <c r="AN38" s="204">
        <f t="shared" si="35"/>
        <v>0</v>
      </c>
      <c r="AO38" s="38"/>
      <c r="AP38" s="205">
        <f t="shared" si="21"/>
        <v>0</v>
      </c>
      <c r="AQ38" s="206" t="str">
        <f t="shared" si="22"/>
        <v/>
      </c>
      <c r="AR38" s="207"/>
    </row>
    <row r="39" spans="1:44" ht="12.75" customHeight="1" x14ac:dyDescent="0.2">
      <c r="A39" s="37"/>
      <c r="B39" s="290" t="s">
        <v>251</v>
      </c>
      <c r="C39" s="361"/>
      <c r="D39" s="226"/>
      <c r="E39" s="226"/>
      <c r="F39" s="227"/>
      <c r="G39" s="305"/>
      <c r="H39" s="213">
        <f>SUM(H30:H38)+H29</f>
        <v>78753.83</v>
      </c>
      <c r="I39" s="229"/>
      <c r="J39" s="227"/>
      <c r="K39" s="305"/>
      <c r="L39" s="213">
        <f>SUM(L30:L38)+L29</f>
        <v>69689.12999999999</v>
      </c>
      <c r="M39" s="229"/>
      <c r="N39" s="215">
        <f t="shared" si="5"/>
        <v>-9064.7000000000116</v>
      </c>
      <c r="O39" s="216">
        <f t="shared" si="6"/>
        <v>-0.11510170362508099</v>
      </c>
      <c r="P39" s="37"/>
      <c r="Q39" s="227"/>
      <c r="R39" s="305"/>
      <c r="S39" s="213">
        <f>SUM(S30:S38)+S29</f>
        <v>81733.98</v>
      </c>
      <c r="T39" s="229"/>
      <c r="U39" s="215">
        <f t="shared" si="9"/>
        <v>12044.850000000006</v>
      </c>
      <c r="V39" s="216">
        <f t="shared" si="10"/>
        <v>0.17283685418371569</v>
      </c>
      <c r="W39" s="37"/>
      <c r="X39" s="227"/>
      <c r="Y39" s="305"/>
      <c r="Z39" s="213">
        <f>SUM(Z30:Z38)+Z29</f>
        <v>89331.404999999999</v>
      </c>
      <c r="AA39" s="229"/>
      <c r="AB39" s="215">
        <f t="shared" si="13"/>
        <v>7597.4250000000029</v>
      </c>
      <c r="AC39" s="216">
        <f t="shared" si="14"/>
        <v>9.2953077777443396E-2</v>
      </c>
      <c r="AD39" s="37"/>
      <c r="AE39" s="227"/>
      <c r="AF39" s="305"/>
      <c r="AG39" s="213">
        <f>SUM(AG30:AG38)+AG29</f>
        <v>94876.904999999999</v>
      </c>
      <c r="AH39" s="229"/>
      <c r="AI39" s="215">
        <f t="shared" si="17"/>
        <v>5545.5</v>
      </c>
      <c r="AJ39" s="216">
        <f t="shared" si="18"/>
        <v>6.2077832538288184E-2</v>
      </c>
      <c r="AK39" s="37"/>
      <c r="AL39" s="227"/>
      <c r="AM39" s="305"/>
      <c r="AN39" s="213">
        <f>SUM(AN30:AN38)+AN29</f>
        <v>102609.70499999999</v>
      </c>
      <c r="AO39" s="229"/>
      <c r="AP39" s="215">
        <f t="shared" si="21"/>
        <v>7732.7999999999884</v>
      </c>
      <c r="AQ39" s="216">
        <f t="shared" si="22"/>
        <v>8.1503501826919719E-2</v>
      </c>
      <c r="AR39" s="217"/>
    </row>
    <row r="40" spans="1:44" ht="12.75" customHeight="1" x14ac:dyDescent="0.2">
      <c r="A40" s="37"/>
      <c r="B40" s="38" t="s">
        <v>193</v>
      </c>
      <c r="C40" s="199" t="str">
        <f t="shared" ref="C40:C41" si="36">D$6&amp;"."&amp;B40</f>
        <v>Large User.RTSR - Network</v>
      </c>
      <c r="D40" s="230" t="s">
        <v>315</v>
      </c>
      <c r="E40" s="38"/>
      <c r="F40" s="218">
        <f>IFERROR(VLOOKUP($C40,'Proposed Rates'!$B:$J,F$11,FALSE),0)</f>
        <v>5.5801999999999996</v>
      </c>
      <c r="G40" s="219">
        <f t="shared" ref="G40:G41" si="37">IF($D40="Monthly",1,IF($D40="per KW",$F$10,IF($D40="per kWh",$F$9,0)))</f>
        <v>7500</v>
      </c>
      <c r="H40" s="204">
        <f t="shared" ref="H40:H41" si="38">G40*F40</f>
        <v>41851.5</v>
      </c>
      <c r="I40" s="38"/>
      <c r="J40" s="218">
        <f>IFERROR(VLOOKUP($C40,'Proposed Rates'!$B:$J,J$11,FALSE),0)</f>
        <v>5.8769</v>
      </c>
      <c r="K40" s="219">
        <f t="shared" ref="K40:K41" si="39">IF($D40="Monthly",1,IF($D40="per KW",$F$10,IF($D40="per kWh",$F$9,0)))</f>
        <v>7500</v>
      </c>
      <c r="L40" s="204">
        <f t="shared" ref="L40:L41" si="40">K40*J40</f>
        <v>44076.75</v>
      </c>
      <c r="M40" s="38"/>
      <c r="N40" s="205">
        <f t="shared" si="5"/>
        <v>2225.25</v>
      </c>
      <c r="O40" s="206">
        <f t="shared" si="6"/>
        <v>5.3170137271065551E-2</v>
      </c>
      <c r="P40" s="37"/>
      <c r="Q40" s="218">
        <f>IFERROR(VLOOKUP($C40,'Proposed Rates'!$B:$J,Q$11,FALSE),0)</f>
        <v>5.8769</v>
      </c>
      <c r="R40" s="219">
        <f t="shared" ref="R40:R41" si="41">IF($D40="Monthly",1,IF($D40="per KW",$F$10,IF($D40="per kWh",$F$9,0)))</f>
        <v>7500</v>
      </c>
      <c r="S40" s="204">
        <f t="shared" ref="S40:S41" si="42">R40*Q40</f>
        <v>44076.75</v>
      </c>
      <c r="T40" s="38"/>
      <c r="U40" s="205">
        <f t="shared" si="9"/>
        <v>0</v>
      </c>
      <c r="V40" s="206">
        <f t="shared" si="10"/>
        <v>0</v>
      </c>
      <c r="W40" s="37"/>
      <c r="X40" s="218">
        <f>IFERROR(VLOOKUP($C40,'Proposed Rates'!$B:$J,X$11,FALSE),0)</f>
        <v>5.8769</v>
      </c>
      <c r="Y40" s="219">
        <f t="shared" ref="Y40:Y41" si="43">IF($D40="Monthly",1,IF($D40="per KW",$F$10,IF($D40="per kWh",$F$9,0)))</f>
        <v>7500</v>
      </c>
      <c r="Z40" s="204">
        <f t="shared" ref="Z40:Z41" si="44">Y40*X40</f>
        <v>44076.75</v>
      </c>
      <c r="AA40" s="38"/>
      <c r="AB40" s="205">
        <f t="shared" si="13"/>
        <v>0</v>
      </c>
      <c r="AC40" s="206">
        <f t="shared" si="14"/>
        <v>0</v>
      </c>
      <c r="AD40" s="37"/>
      <c r="AE40" s="218">
        <f>IFERROR(VLOOKUP($C40,'Proposed Rates'!$B:$J,AE$11,FALSE),0)</f>
        <v>5.8769</v>
      </c>
      <c r="AF40" s="219">
        <f t="shared" ref="AF40:AF41" si="45">IF($D40="Monthly",1,IF($D40="per KW",$F$10,IF($D40="per kWh",$F$9,0)))</f>
        <v>7500</v>
      </c>
      <c r="AG40" s="204">
        <f t="shared" ref="AG40:AG41" si="46">AF40*AE40</f>
        <v>44076.75</v>
      </c>
      <c r="AH40" s="38"/>
      <c r="AI40" s="205">
        <f t="shared" si="17"/>
        <v>0</v>
      </c>
      <c r="AJ40" s="206">
        <f t="shared" si="18"/>
        <v>0</v>
      </c>
      <c r="AK40" s="37"/>
      <c r="AL40" s="218">
        <f>IFERROR(VLOOKUP($C40,'Proposed Rates'!$B:$J,AL$11,FALSE),0)</f>
        <v>5.8769</v>
      </c>
      <c r="AM40" s="219">
        <f t="shared" ref="AM40:AM41" si="47">IF($D40="Monthly",1,IF($D40="per KW",$F$10,IF($D40="per kWh",$F$9,0)))</f>
        <v>7500</v>
      </c>
      <c r="AN40" s="204">
        <f t="shared" ref="AN40:AN41" si="48">AM40*AL40</f>
        <v>44076.75</v>
      </c>
      <c r="AO40" s="38"/>
      <c r="AP40" s="205">
        <f t="shared" si="21"/>
        <v>0</v>
      </c>
      <c r="AQ40" s="206">
        <f t="shared" si="22"/>
        <v>0</v>
      </c>
      <c r="AR40" s="207"/>
    </row>
    <row r="41" spans="1:44" ht="12.75" customHeight="1" x14ac:dyDescent="0.2">
      <c r="A41" s="37"/>
      <c r="B41" s="291" t="s">
        <v>194</v>
      </c>
      <c r="C41" s="199" t="str">
        <f t="shared" si="36"/>
        <v>Large User.RTSR - Line and Transformation Connection</v>
      </c>
      <c r="D41" s="230" t="s">
        <v>315</v>
      </c>
      <c r="E41" s="38"/>
      <c r="F41" s="218">
        <f>IFERROR(VLOOKUP($C41,'Proposed Rates'!$B:$J,F$11,FALSE),0)</f>
        <v>3.3923999999999999</v>
      </c>
      <c r="G41" s="219">
        <f t="shared" si="37"/>
        <v>7500</v>
      </c>
      <c r="H41" s="204">
        <f t="shared" si="38"/>
        <v>25443</v>
      </c>
      <c r="I41" s="38"/>
      <c r="J41" s="218">
        <f>IFERROR(VLOOKUP($C41,'Proposed Rates'!$B:$J,J$11,FALSE),0)</f>
        <v>3.5083000000000002</v>
      </c>
      <c r="K41" s="219">
        <f t="shared" si="39"/>
        <v>7500</v>
      </c>
      <c r="L41" s="204">
        <f t="shared" si="40"/>
        <v>26312.25</v>
      </c>
      <c r="M41" s="38"/>
      <c r="N41" s="205">
        <f t="shared" si="5"/>
        <v>869.25</v>
      </c>
      <c r="O41" s="206">
        <f t="shared" si="6"/>
        <v>3.4164603230751094E-2</v>
      </c>
      <c r="P41" s="37"/>
      <c r="Q41" s="218">
        <f>IFERROR(VLOOKUP($C41,'Proposed Rates'!$B:$J,Q$11,FALSE),0)</f>
        <v>3.5083000000000002</v>
      </c>
      <c r="R41" s="219">
        <f t="shared" si="41"/>
        <v>7500</v>
      </c>
      <c r="S41" s="204">
        <f t="shared" si="42"/>
        <v>26312.25</v>
      </c>
      <c r="T41" s="38"/>
      <c r="U41" s="205">
        <f t="shared" si="9"/>
        <v>0</v>
      </c>
      <c r="V41" s="206">
        <f t="shared" si="10"/>
        <v>0</v>
      </c>
      <c r="W41" s="37"/>
      <c r="X41" s="218">
        <f>IFERROR(VLOOKUP($C41,'Proposed Rates'!$B:$J,X$11,FALSE),0)</f>
        <v>3.5083000000000002</v>
      </c>
      <c r="Y41" s="219">
        <f t="shared" si="43"/>
        <v>7500</v>
      </c>
      <c r="Z41" s="204">
        <f t="shared" si="44"/>
        <v>26312.25</v>
      </c>
      <c r="AA41" s="38"/>
      <c r="AB41" s="205">
        <f t="shared" si="13"/>
        <v>0</v>
      </c>
      <c r="AC41" s="206">
        <f t="shared" si="14"/>
        <v>0</v>
      </c>
      <c r="AD41" s="37"/>
      <c r="AE41" s="218">
        <f>IFERROR(VLOOKUP($C41,'Proposed Rates'!$B:$J,AE$11,FALSE),0)</f>
        <v>3.5083000000000002</v>
      </c>
      <c r="AF41" s="219">
        <f t="shared" si="45"/>
        <v>7500</v>
      </c>
      <c r="AG41" s="204">
        <f t="shared" si="46"/>
        <v>26312.25</v>
      </c>
      <c r="AH41" s="38"/>
      <c r="AI41" s="205">
        <f t="shared" si="17"/>
        <v>0</v>
      </c>
      <c r="AJ41" s="206">
        <f t="shared" si="18"/>
        <v>0</v>
      </c>
      <c r="AK41" s="37"/>
      <c r="AL41" s="218">
        <f>IFERROR(VLOOKUP($C41,'Proposed Rates'!$B:$J,AL$11,FALSE),0)</f>
        <v>3.5083000000000002</v>
      </c>
      <c r="AM41" s="219">
        <f t="shared" si="47"/>
        <v>7500</v>
      </c>
      <c r="AN41" s="204">
        <f t="shared" si="48"/>
        <v>26312.25</v>
      </c>
      <c r="AO41" s="38"/>
      <c r="AP41" s="205">
        <f t="shared" si="21"/>
        <v>0</v>
      </c>
      <c r="AQ41" s="206">
        <f t="shared" si="22"/>
        <v>0</v>
      </c>
      <c r="AR41" s="207"/>
    </row>
    <row r="42" spans="1:44" ht="12.75" customHeight="1" x14ac:dyDescent="0.2">
      <c r="A42" s="37"/>
      <c r="B42" s="290" t="s">
        <v>252</v>
      </c>
      <c r="C42" s="362"/>
      <c r="D42" s="231"/>
      <c r="E42" s="231"/>
      <c r="F42" s="232"/>
      <c r="G42" s="305"/>
      <c r="H42" s="213">
        <f>SUM(H39:H41)</f>
        <v>146048.33000000002</v>
      </c>
      <c r="I42" s="214"/>
      <c r="J42" s="232"/>
      <c r="K42" s="305"/>
      <c r="L42" s="213">
        <f>SUM(L39:L41)</f>
        <v>140078.13</v>
      </c>
      <c r="M42" s="214"/>
      <c r="N42" s="215">
        <f t="shared" si="5"/>
        <v>-5970.2000000000116</v>
      </c>
      <c r="O42" s="216">
        <f t="shared" si="6"/>
        <v>-4.0878249001546345E-2</v>
      </c>
      <c r="P42" s="37"/>
      <c r="Q42" s="232"/>
      <c r="R42" s="305"/>
      <c r="S42" s="213">
        <f>SUM(S39:S41)</f>
        <v>152122.97999999998</v>
      </c>
      <c r="T42" s="214"/>
      <c r="U42" s="215">
        <f t="shared" si="9"/>
        <v>12044.849999999977</v>
      </c>
      <c r="V42" s="216">
        <f t="shared" si="10"/>
        <v>8.598665616110078E-2</v>
      </c>
      <c r="W42" s="37"/>
      <c r="X42" s="232"/>
      <c r="Y42" s="305"/>
      <c r="Z42" s="213">
        <f>SUM(Z39:Z41)</f>
        <v>159720.405</v>
      </c>
      <c r="AA42" s="214"/>
      <c r="AB42" s="215">
        <f t="shared" si="13"/>
        <v>7597.4250000000175</v>
      </c>
      <c r="AC42" s="216">
        <f t="shared" si="14"/>
        <v>4.994265166249056E-2</v>
      </c>
      <c r="AD42" s="37"/>
      <c r="AE42" s="232"/>
      <c r="AF42" s="305"/>
      <c r="AG42" s="213">
        <f>SUM(AG39:AG41)</f>
        <v>165265.905</v>
      </c>
      <c r="AH42" s="214"/>
      <c r="AI42" s="215">
        <f t="shared" si="17"/>
        <v>5545.5</v>
      </c>
      <c r="AJ42" s="216">
        <f t="shared" si="18"/>
        <v>3.4720047197476116E-2</v>
      </c>
      <c r="AK42" s="37"/>
      <c r="AL42" s="232"/>
      <c r="AM42" s="305"/>
      <c r="AN42" s="213">
        <f>SUM(AN39:AN41)</f>
        <v>172998.70499999999</v>
      </c>
      <c r="AO42" s="214"/>
      <c r="AP42" s="215">
        <f t="shared" si="21"/>
        <v>7732.7999999999884</v>
      </c>
      <c r="AQ42" s="216">
        <f t="shared" si="22"/>
        <v>4.6790050252651857E-2</v>
      </c>
      <c r="AR42" s="217"/>
    </row>
    <row r="43" spans="1:44" ht="12.75" customHeight="1" x14ac:dyDescent="0.2">
      <c r="A43" s="37"/>
      <c r="B43" s="292" t="s">
        <v>195</v>
      </c>
      <c r="C43" s="199" t="str">
        <f t="shared" ref="C43:C45" si="49">D$6&amp;"."&amp;B43</f>
        <v>Large User.Wholesale Market Service Charge (WMSC)</v>
      </c>
      <c r="D43" s="200" t="s">
        <v>246</v>
      </c>
      <c r="E43" s="139"/>
      <c r="F43" s="218">
        <f>IFERROR(VLOOKUP($C43,'Proposed Rates'!$B:$J,F$11,FALSE),0)</f>
        <v>4.4999999999999997E-3</v>
      </c>
      <c r="G43" s="223">
        <f>$F$9+G$37</f>
        <v>4020400.0000000005</v>
      </c>
      <c r="H43" s="204">
        <f t="shared" ref="H43:H46" si="50">G43*F43</f>
        <v>18091.8</v>
      </c>
      <c r="I43" s="38"/>
      <c r="J43" s="218">
        <f>IFERROR(VLOOKUP($C43,'Proposed Rates'!$B:$J,J$11,FALSE),0)</f>
        <v>4.4999999999999997E-3</v>
      </c>
      <c r="K43" s="223">
        <f>$F$9+K$37</f>
        <v>4019599.9999999995</v>
      </c>
      <c r="L43" s="204">
        <f t="shared" ref="L43:L46" si="51">K43*J43</f>
        <v>18088.199999999997</v>
      </c>
      <c r="M43" s="38"/>
      <c r="N43" s="205">
        <f t="shared" si="5"/>
        <v>-3.6000000000021828</v>
      </c>
      <c r="O43" s="206">
        <f t="shared" si="6"/>
        <v>-1.9898517560453812E-4</v>
      </c>
      <c r="P43" s="37"/>
      <c r="Q43" s="218">
        <f>IFERROR(VLOOKUP($C43,'Proposed Rates'!$B:$J,Q$11,FALSE),0)</f>
        <v>4.4999999999999997E-3</v>
      </c>
      <c r="R43" s="223">
        <f>$F$9+R$37</f>
        <v>4019599.9999999995</v>
      </c>
      <c r="S43" s="204">
        <f t="shared" ref="S43:S46" si="52">R43*Q43</f>
        <v>18088.199999999997</v>
      </c>
      <c r="T43" s="38"/>
      <c r="U43" s="205">
        <f t="shared" si="9"/>
        <v>0</v>
      </c>
      <c r="V43" s="206">
        <f t="shared" si="10"/>
        <v>0</v>
      </c>
      <c r="W43" s="37"/>
      <c r="X43" s="218">
        <f>IFERROR(VLOOKUP($C43,'Proposed Rates'!$B:$J,X$11,FALSE),0)</f>
        <v>4.4999999999999997E-3</v>
      </c>
      <c r="Y43" s="223">
        <f>$F$9+Y$37</f>
        <v>4019599.9999999995</v>
      </c>
      <c r="Z43" s="204">
        <f t="shared" ref="Z43:Z46" si="53">Y43*X43</f>
        <v>18088.199999999997</v>
      </c>
      <c r="AA43" s="38"/>
      <c r="AB43" s="205">
        <f t="shared" si="13"/>
        <v>0</v>
      </c>
      <c r="AC43" s="206">
        <f t="shared" si="14"/>
        <v>0</v>
      </c>
      <c r="AD43" s="37"/>
      <c r="AE43" s="218">
        <f>IFERROR(VLOOKUP($C43,'Proposed Rates'!$B:$J,AE$11,FALSE),0)</f>
        <v>4.4999999999999997E-3</v>
      </c>
      <c r="AF43" s="223">
        <f>$F$9+AF$37</f>
        <v>4019599.9999999995</v>
      </c>
      <c r="AG43" s="204">
        <f t="shared" ref="AG43:AG46" si="54">AF43*AE43</f>
        <v>18088.199999999997</v>
      </c>
      <c r="AH43" s="38"/>
      <c r="AI43" s="205">
        <f t="shared" si="17"/>
        <v>0</v>
      </c>
      <c r="AJ43" s="206">
        <f t="shared" si="18"/>
        <v>0</v>
      </c>
      <c r="AK43" s="37"/>
      <c r="AL43" s="218">
        <f>IFERROR(VLOOKUP($C43,'Proposed Rates'!$B:$J,AL$11,FALSE),0)</f>
        <v>4.4999999999999997E-3</v>
      </c>
      <c r="AM43" s="223">
        <f>$F$9+AM$37</f>
        <v>4019599.9999999995</v>
      </c>
      <c r="AN43" s="204">
        <f t="shared" ref="AN43:AN46" si="55">AM43*AL43</f>
        <v>18088.199999999997</v>
      </c>
      <c r="AO43" s="38"/>
      <c r="AP43" s="205">
        <f t="shared" si="21"/>
        <v>0</v>
      </c>
      <c r="AQ43" s="206">
        <f t="shared" si="22"/>
        <v>0</v>
      </c>
      <c r="AR43" s="207"/>
    </row>
    <row r="44" spans="1:44" ht="12.75" customHeight="1" x14ac:dyDescent="0.2">
      <c r="A44" s="37"/>
      <c r="B44" s="292" t="s">
        <v>196</v>
      </c>
      <c r="C44" s="199" t="str">
        <f t="shared" si="49"/>
        <v>Large User.Rural and Remote Rate Protection (RRRP)</v>
      </c>
      <c r="D44" s="200" t="s">
        <v>246</v>
      </c>
      <c r="E44" s="139"/>
      <c r="F44" s="218">
        <f>IFERROR(VLOOKUP($C44,'Proposed Rates'!$B:$J,F$11,FALSE),0)</f>
        <v>1.5E-3</v>
      </c>
      <c r="G44" s="223">
        <f>G43</f>
        <v>4020400.0000000005</v>
      </c>
      <c r="H44" s="204">
        <f t="shared" si="50"/>
        <v>6030.6000000000013</v>
      </c>
      <c r="I44" s="38"/>
      <c r="J44" s="218">
        <f>IFERROR(VLOOKUP($C44,'Proposed Rates'!$B:$J,J$11,FALSE),0)</f>
        <v>1.5E-3</v>
      </c>
      <c r="K44" s="223">
        <f>K43</f>
        <v>4019599.9999999995</v>
      </c>
      <c r="L44" s="204">
        <f t="shared" si="51"/>
        <v>6029.4</v>
      </c>
      <c r="M44" s="38"/>
      <c r="N44" s="205">
        <f t="shared" si="5"/>
        <v>-1.2000000000016371</v>
      </c>
      <c r="O44" s="206">
        <f t="shared" si="6"/>
        <v>-1.989851756046889E-4</v>
      </c>
      <c r="P44" s="37"/>
      <c r="Q44" s="218">
        <f>IFERROR(VLOOKUP($C44,'Proposed Rates'!$B:$J,Q$11,FALSE),0)</f>
        <v>1.5E-3</v>
      </c>
      <c r="R44" s="223">
        <f>R43</f>
        <v>4019599.9999999995</v>
      </c>
      <c r="S44" s="204">
        <f t="shared" si="52"/>
        <v>6029.4</v>
      </c>
      <c r="T44" s="38"/>
      <c r="U44" s="205">
        <f t="shared" si="9"/>
        <v>0</v>
      </c>
      <c r="V44" s="206">
        <f t="shared" si="10"/>
        <v>0</v>
      </c>
      <c r="W44" s="37"/>
      <c r="X44" s="218">
        <f>IFERROR(VLOOKUP($C44,'Proposed Rates'!$B:$J,X$11,FALSE),0)</f>
        <v>1.5E-3</v>
      </c>
      <c r="Y44" s="223">
        <f>Y43</f>
        <v>4019599.9999999995</v>
      </c>
      <c r="Z44" s="204">
        <f t="shared" si="53"/>
        <v>6029.4</v>
      </c>
      <c r="AA44" s="38"/>
      <c r="AB44" s="205">
        <f t="shared" si="13"/>
        <v>0</v>
      </c>
      <c r="AC44" s="206">
        <f t="shared" si="14"/>
        <v>0</v>
      </c>
      <c r="AD44" s="37"/>
      <c r="AE44" s="218">
        <f>IFERROR(VLOOKUP($C44,'Proposed Rates'!$B:$J,AE$11,FALSE),0)</f>
        <v>1.5E-3</v>
      </c>
      <c r="AF44" s="223">
        <f>AF43</f>
        <v>4019599.9999999995</v>
      </c>
      <c r="AG44" s="204">
        <f t="shared" si="54"/>
        <v>6029.4</v>
      </c>
      <c r="AH44" s="38"/>
      <c r="AI44" s="205">
        <f t="shared" si="17"/>
        <v>0</v>
      </c>
      <c r="AJ44" s="206">
        <f t="shared" si="18"/>
        <v>0</v>
      </c>
      <c r="AK44" s="37"/>
      <c r="AL44" s="218">
        <f>IFERROR(VLOOKUP($C44,'Proposed Rates'!$B:$J,AL$11,FALSE),0)</f>
        <v>1.5E-3</v>
      </c>
      <c r="AM44" s="223">
        <f>AM43</f>
        <v>4019599.9999999995</v>
      </c>
      <c r="AN44" s="204">
        <f t="shared" si="55"/>
        <v>6029.4</v>
      </c>
      <c r="AO44" s="38"/>
      <c r="AP44" s="205">
        <f t="shared" si="21"/>
        <v>0</v>
      </c>
      <c r="AQ44" s="206">
        <f t="shared" si="22"/>
        <v>0</v>
      </c>
      <c r="AR44" s="207"/>
    </row>
    <row r="45" spans="1:44" ht="12.75" customHeight="1" x14ac:dyDescent="0.2">
      <c r="A45" s="37"/>
      <c r="B45" s="139" t="s">
        <v>198</v>
      </c>
      <c r="C45" s="199" t="str">
        <f t="shared" si="49"/>
        <v>Large User.Standard Supply Service Charge</v>
      </c>
      <c r="D45" s="200" t="s">
        <v>244</v>
      </c>
      <c r="E45" s="139"/>
      <c r="F45" s="201">
        <f>IFERROR(VLOOKUP($C45,'Proposed Rates'!$B:$J,F$11,FALSE),0)</f>
        <v>0.25</v>
      </c>
      <c r="G45" s="219">
        <f>IF($D45="Monthly",1,IF($D45="per KW",$F$10,IF($D45="per kWh",$F$9,0)))</f>
        <v>1</v>
      </c>
      <c r="H45" s="204">
        <f t="shared" si="50"/>
        <v>0.25</v>
      </c>
      <c r="I45" s="38"/>
      <c r="J45" s="201">
        <f>IFERROR(VLOOKUP($C45,'Proposed Rates'!$B:$J,J$11,FALSE),0)</f>
        <v>1.51</v>
      </c>
      <c r="K45" s="219">
        <f>IF($D45="Monthly",1,IF($D45="per KW",$F$10,IF($D45="per kWh",$F$9,0)))</f>
        <v>1</v>
      </c>
      <c r="L45" s="204">
        <f t="shared" si="51"/>
        <v>1.51</v>
      </c>
      <c r="M45" s="38"/>
      <c r="N45" s="205">
        <f t="shared" si="5"/>
        <v>1.26</v>
      </c>
      <c r="O45" s="206">
        <f t="shared" si="6"/>
        <v>5.04</v>
      </c>
      <c r="P45" s="37"/>
      <c r="Q45" s="201">
        <f>IFERROR(VLOOKUP($C45,'Proposed Rates'!$B:$J,Q$11,FALSE),0)</f>
        <v>1.54</v>
      </c>
      <c r="R45" s="219">
        <f>IF($D45="Monthly",1,IF($D45="per KW",$F$10,IF($D45="per kWh",$F$9,0)))</f>
        <v>1</v>
      </c>
      <c r="S45" s="204">
        <f t="shared" si="52"/>
        <v>1.54</v>
      </c>
      <c r="T45" s="38"/>
      <c r="U45" s="205">
        <f t="shared" si="9"/>
        <v>3.0000000000000027E-2</v>
      </c>
      <c r="V45" s="206">
        <f t="shared" si="10"/>
        <v>1.986754966887419E-2</v>
      </c>
      <c r="W45" s="37"/>
      <c r="X45" s="201">
        <f>IFERROR(VLOOKUP($C45,'Proposed Rates'!$B:$J,X$11,FALSE),0)</f>
        <v>1.57</v>
      </c>
      <c r="Y45" s="219">
        <f>IF($D45="Monthly",1,IF($D45="per KW",$F$10,IF($D45="per kWh",$F$9,0)))</f>
        <v>1</v>
      </c>
      <c r="Z45" s="204">
        <f t="shared" si="53"/>
        <v>1.57</v>
      </c>
      <c r="AA45" s="38"/>
      <c r="AB45" s="205">
        <f t="shared" si="13"/>
        <v>3.0000000000000027E-2</v>
      </c>
      <c r="AC45" s="206">
        <f t="shared" si="14"/>
        <v>1.9480519480519497E-2</v>
      </c>
      <c r="AD45" s="37"/>
      <c r="AE45" s="201">
        <f>IFERROR(VLOOKUP($C45,'Proposed Rates'!$B:$J,AE$11,FALSE),0)</f>
        <v>1.6</v>
      </c>
      <c r="AF45" s="219">
        <f>IF($D45="Monthly",1,IF($D45="per KW",$F$10,IF($D45="per kWh",$F$9,0)))</f>
        <v>1</v>
      </c>
      <c r="AG45" s="204">
        <f t="shared" si="54"/>
        <v>1.6</v>
      </c>
      <c r="AH45" s="38"/>
      <c r="AI45" s="205">
        <f t="shared" si="17"/>
        <v>3.0000000000000027E-2</v>
      </c>
      <c r="AJ45" s="206">
        <f t="shared" si="18"/>
        <v>1.9108280254777087E-2</v>
      </c>
      <c r="AK45" s="37"/>
      <c r="AL45" s="201">
        <f>IFERROR(VLOOKUP($C45,'Proposed Rates'!$B:$J,AL$11,FALSE),0)</f>
        <v>1.63</v>
      </c>
      <c r="AM45" s="219">
        <f>IF($D45="Monthly",1,IF($D45="per KW",$F$10,IF($D45="per kWh",$F$9,0)))</f>
        <v>1</v>
      </c>
      <c r="AN45" s="204">
        <f t="shared" si="55"/>
        <v>1.63</v>
      </c>
      <c r="AO45" s="38"/>
      <c r="AP45" s="205">
        <f t="shared" si="21"/>
        <v>2.9999999999999805E-2</v>
      </c>
      <c r="AQ45" s="206">
        <f t="shared" si="22"/>
        <v>1.8749999999999878E-2</v>
      </c>
      <c r="AR45" s="207"/>
    </row>
    <row r="46" spans="1:44" ht="12.75" customHeight="1" x14ac:dyDescent="0.2">
      <c r="A46" s="37"/>
      <c r="B46" s="139" t="s">
        <v>205</v>
      </c>
      <c r="C46" s="199" t="str">
        <f>B46</f>
        <v>Average IESO Wholesale Market Price</v>
      </c>
      <c r="D46" s="200" t="s">
        <v>246</v>
      </c>
      <c r="E46" s="139"/>
      <c r="F46" s="218">
        <f>IFERROR(VLOOKUP($C46,'Proposed Rates'!$B:$J,F$11,FALSE),0)</f>
        <v>0.10453</v>
      </c>
      <c r="G46" s="223">
        <f>G43</f>
        <v>4020400.0000000005</v>
      </c>
      <c r="H46" s="204">
        <f t="shared" si="50"/>
        <v>420252.41200000007</v>
      </c>
      <c r="I46" s="38"/>
      <c r="J46" s="218">
        <f>IFERROR(VLOOKUP($C46,'Proposed Rates'!$B:$J,J$11,FALSE),0)</f>
        <v>0.10453</v>
      </c>
      <c r="K46" s="223">
        <f>K43</f>
        <v>4019599.9999999995</v>
      </c>
      <c r="L46" s="204">
        <f t="shared" si="51"/>
        <v>420168.78799999994</v>
      </c>
      <c r="M46" s="38"/>
      <c r="N46" s="205">
        <f t="shared" si="5"/>
        <v>-83.624000000127126</v>
      </c>
      <c r="O46" s="206">
        <f t="shared" si="6"/>
        <v>-1.9898517560471994E-4</v>
      </c>
      <c r="P46" s="37"/>
      <c r="Q46" s="218">
        <f>IFERROR(VLOOKUP($C46,'Proposed Rates'!$B:$J,Q$11,FALSE),0)</f>
        <v>0.10453</v>
      </c>
      <c r="R46" s="223">
        <f>R43</f>
        <v>4019599.9999999995</v>
      </c>
      <c r="S46" s="204">
        <f t="shared" si="52"/>
        <v>420168.78799999994</v>
      </c>
      <c r="T46" s="38"/>
      <c r="U46" s="205">
        <f t="shared" si="9"/>
        <v>0</v>
      </c>
      <c r="V46" s="206">
        <f t="shared" si="10"/>
        <v>0</v>
      </c>
      <c r="W46" s="37"/>
      <c r="X46" s="218">
        <f>IFERROR(VLOOKUP($C46,'Proposed Rates'!$B:$J,X$11,FALSE),0)</f>
        <v>0.10453</v>
      </c>
      <c r="Y46" s="223">
        <f>Y43</f>
        <v>4019599.9999999995</v>
      </c>
      <c r="Z46" s="204">
        <f t="shared" si="53"/>
        <v>420168.78799999994</v>
      </c>
      <c r="AA46" s="38"/>
      <c r="AB46" s="205">
        <f t="shared" si="13"/>
        <v>0</v>
      </c>
      <c r="AC46" s="206">
        <f t="shared" si="14"/>
        <v>0</v>
      </c>
      <c r="AD46" s="37"/>
      <c r="AE46" s="218">
        <f>IFERROR(VLOOKUP($C46,'Proposed Rates'!$B:$J,AE$11,FALSE),0)</f>
        <v>0.10453</v>
      </c>
      <c r="AF46" s="223">
        <f>AF43</f>
        <v>4019599.9999999995</v>
      </c>
      <c r="AG46" s="204">
        <f t="shared" si="54"/>
        <v>420168.78799999994</v>
      </c>
      <c r="AH46" s="38"/>
      <c r="AI46" s="205">
        <f t="shared" si="17"/>
        <v>0</v>
      </c>
      <c r="AJ46" s="206">
        <f t="shared" si="18"/>
        <v>0</v>
      </c>
      <c r="AK46" s="37"/>
      <c r="AL46" s="218">
        <f>IFERROR(VLOOKUP($C46,'Proposed Rates'!$B:$J,AL$11,FALSE),0)</f>
        <v>0.10453</v>
      </c>
      <c r="AM46" s="223">
        <f>AM43</f>
        <v>4019599.9999999995</v>
      </c>
      <c r="AN46" s="204">
        <f t="shared" si="55"/>
        <v>420168.78799999994</v>
      </c>
      <c r="AO46" s="38"/>
      <c r="AP46" s="205">
        <f t="shared" si="21"/>
        <v>0</v>
      </c>
      <c r="AQ46" s="206">
        <f t="shared" si="22"/>
        <v>0</v>
      </c>
      <c r="AR46" s="207"/>
    </row>
    <row r="47" spans="1:44" ht="7.5" customHeight="1" x14ac:dyDescent="0.2">
      <c r="A47" s="37"/>
      <c r="B47" s="139"/>
      <c r="C47" s="199" t="str">
        <f t="shared" ref="C47:C50" si="56">D$6&amp;"."&amp;B47</f>
        <v>Large User.</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row>
    <row r="48" spans="1:44" ht="7.5" customHeight="1" x14ac:dyDescent="0.2">
      <c r="A48" s="37"/>
      <c r="B48" s="37"/>
      <c r="C48" s="199" t="str">
        <f t="shared" si="56"/>
        <v>Large User.</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row>
    <row r="49" spans="1:44" ht="7.5" customHeight="1" x14ac:dyDescent="0.2">
      <c r="A49" s="37"/>
      <c r="B49" s="139"/>
      <c r="C49" s="199" t="str">
        <f t="shared" si="56"/>
        <v>Large User.</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row>
    <row r="50" spans="1:44" ht="7.5" customHeight="1" x14ac:dyDescent="0.2">
      <c r="A50" s="37"/>
      <c r="B50" s="139"/>
      <c r="C50" s="199" t="str">
        <f t="shared" si="56"/>
        <v>Large User.</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row>
    <row r="51" spans="1:44" ht="8.25" customHeight="1" x14ac:dyDescent="0.2">
      <c r="A51" s="37"/>
      <c r="B51" s="238"/>
      <c r="C51" s="363"/>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row>
    <row r="52" spans="1:44" ht="12.75" customHeight="1" x14ac:dyDescent="0.2">
      <c r="A52" s="37"/>
      <c r="B52" s="248" t="s">
        <v>253</v>
      </c>
      <c r="C52" s="364"/>
      <c r="D52" s="139"/>
      <c r="E52" s="139"/>
      <c r="F52" s="249"/>
      <c r="G52" s="293"/>
      <c r="H52" s="251">
        <f>SUM(H43:H48,H42)</f>
        <v>590423.39200000011</v>
      </c>
      <c r="I52" s="286"/>
      <c r="J52" s="250"/>
      <c r="K52" s="250"/>
      <c r="L52" s="251">
        <f>SUM(L43:L48,L42)</f>
        <v>584366.02799999993</v>
      </c>
      <c r="M52" s="253"/>
      <c r="N52" s="252">
        <f t="shared" ref="N52:N56" si="57">L52-H52</f>
        <v>-6057.364000000176</v>
      </c>
      <c r="O52" s="254">
        <f t="shared" ref="O52:O56" si="58">IF((H52)=0,"",(N52/H52))</f>
        <v>-1.025935639081213E-2</v>
      </c>
      <c r="P52" s="37"/>
      <c r="Q52" s="250"/>
      <c r="R52" s="250"/>
      <c r="S52" s="251">
        <f>SUM(S43:S48,S42)</f>
        <v>596410.90799999994</v>
      </c>
      <c r="T52" s="253"/>
      <c r="U52" s="252">
        <f t="shared" ref="U52:U56" si="59">S52-L52</f>
        <v>12044.880000000005</v>
      </c>
      <c r="V52" s="254">
        <f t="shared" ref="V52:V56" si="60">IF((L52)=0,"",(U52/L52))</f>
        <v>2.0611875815614671E-2</v>
      </c>
      <c r="W52" s="37"/>
      <c r="X52" s="250"/>
      <c r="Y52" s="250"/>
      <c r="Z52" s="251">
        <f>SUM(Z43:Z48,Z42)</f>
        <v>604008.3629999999</v>
      </c>
      <c r="AA52" s="253"/>
      <c r="AB52" s="252">
        <f t="shared" ref="AB52:AB56" si="61">Z52-S52</f>
        <v>7597.4549999999581</v>
      </c>
      <c r="AC52" s="254">
        <f t="shared" ref="AC52:AC56" si="62">IF((S52)=0,"",(AB52/S52))</f>
        <v>1.2738625162771099E-2</v>
      </c>
      <c r="AD52" s="37"/>
      <c r="AE52" s="250"/>
      <c r="AF52" s="250"/>
      <c r="AG52" s="251">
        <f>SUM(AG43:AG48,AG42)</f>
        <v>609553.89299999992</v>
      </c>
      <c r="AH52" s="253"/>
      <c r="AI52" s="252">
        <f t="shared" ref="AI52:AI56" si="63">AG52-Z52</f>
        <v>5545.5300000000279</v>
      </c>
      <c r="AJ52" s="254">
        <f t="shared" ref="AJ52:AJ56" si="64">IF((Z52)=0,"",(AI52/Z52))</f>
        <v>9.1812139362713249E-3</v>
      </c>
      <c r="AK52" s="37"/>
      <c r="AL52" s="250"/>
      <c r="AM52" s="250"/>
      <c r="AN52" s="251">
        <f>SUM(AN43:AN48,AN42)</f>
        <v>617286.72299999988</v>
      </c>
      <c r="AO52" s="253"/>
      <c r="AP52" s="252">
        <f t="shared" ref="AP52:AP56" si="65">AN52-AG52</f>
        <v>7732.8299999999581</v>
      </c>
      <c r="AQ52" s="254">
        <f t="shared" ref="AQ52:AQ56" si="66">IF((AG52)=0,"",(AP52/AG52))</f>
        <v>1.2686048089926577E-2</v>
      </c>
      <c r="AR52" s="255"/>
    </row>
    <row r="53" spans="1:44" ht="12.75" customHeight="1" x14ac:dyDescent="0.2">
      <c r="A53" s="37"/>
      <c r="B53" s="256" t="s">
        <v>254</v>
      </c>
      <c r="C53" s="364"/>
      <c r="D53" s="139"/>
      <c r="E53" s="139"/>
      <c r="F53" s="249">
        <v>0.13</v>
      </c>
      <c r="G53" s="38"/>
      <c r="H53" s="294">
        <f>H52*F53</f>
        <v>76755.040960000013</v>
      </c>
      <c r="I53" s="221"/>
      <c r="J53" s="257">
        <v>0.13</v>
      </c>
      <c r="K53" s="221"/>
      <c r="L53" s="204">
        <f>L52*J53</f>
        <v>75967.583639999997</v>
      </c>
      <c r="M53" s="38"/>
      <c r="N53" s="205">
        <f t="shared" si="57"/>
        <v>-787.4573200000159</v>
      </c>
      <c r="O53" s="206">
        <f t="shared" si="58"/>
        <v>-1.0259356390812038E-2</v>
      </c>
      <c r="P53" s="37"/>
      <c r="Q53" s="257">
        <v>0.13</v>
      </c>
      <c r="R53" s="221"/>
      <c r="S53" s="204">
        <f>S52*Q53</f>
        <v>77533.41803999999</v>
      </c>
      <c r="T53" s="38"/>
      <c r="U53" s="205">
        <f t="shared" si="59"/>
        <v>1565.8343999999925</v>
      </c>
      <c r="V53" s="206">
        <f t="shared" si="60"/>
        <v>2.0611875815614564E-2</v>
      </c>
      <c r="W53" s="37"/>
      <c r="X53" s="257">
        <v>0.13</v>
      </c>
      <c r="Y53" s="221"/>
      <c r="Z53" s="204">
        <f>Z52*X53</f>
        <v>78521.087189999991</v>
      </c>
      <c r="AA53" s="38"/>
      <c r="AB53" s="205">
        <f t="shared" si="61"/>
        <v>987.66915000000154</v>
      </c>
      <c r="AC53" s="206">
        <f t="shared" si="62"/>
        <v>1.2738625162771189E-2</v>
      </c>
      <c r="AD53" s="37"/>
      <c r="AE53" s="257">
        <v>0.13</v>
      </c>
      <c r="AF53" s="221"/>
      <c r="AG53" s="204">
        <f>AG52*AE53</f>
        <v>79242.006089999995</v>
      </c>
      <c r="AH53" s="38"/>
      <c r="AI53" s="205">
        <f t="shared" si="63"/>
        <v>720.91890000000421</v>
      </c>
      <c r="AJ53" s="206">
        <f t="shared" si="64"/>
        <v>9.1812139362713319E-3</v>
      </c>
      <c r="AK53" s="37"/>
      <c r="AL53" s="257">
        <v>0.13</v>
      </c>
      <c r="AM53" s="221"/>
      <c r="AN53" s="204">
        <f>AN52*AL53</f>
        <v>80247.273989999987</v>
      </c>
      <c r="AO53" s="38"/>
      <c r="AP53" s="205">
        <f t="shared" si="65"/>
        <v>1005.2678999999916</v>
      </c>
      <c r="AQ53" s="206">
        <f t="shared" si="66"/>
        <v>1.2686048089926539E-2</v>
      </c>
      <c r="AR53" s="207"/>
    </row>
    <row r="54" spans="1:44" ht="12.75" customHeight="1" x14ac:dyDescent="0.2">
      <c r="A54" s="37"/>
      <c r="B54" s="295" t="s">
        <v>342</v>
      </c>
      <c r="C54" s="364"/>
      <c r="D54" s="139"/>
      <c r="E54" s="139"/>
      <c r="F54" s="259"/>
      <c r="G54" s="38"/>
      <c r="H54" s="294">
        <f>H52+H53</f>
        <v>667178.43296000012</v>
      </c>
      <c r="I54" s="221"/>
      <c r="J54" s="221"/>
      <c r="K54" s="221"/>
      <c r="L54" s="204">
        <f>L52+L53</f>
        <v>660333.6116399999</v>
      </c>
      <c r="M54" s="38"/>
      <c r="N54" s="205">
        <f t="shared" si="57"/>
        <v>-6844.821320000221</v>
      </c>
      <c r="O54" s="206">
        <f t="shared" si="58"/>
        <v>-1.0259356390812163E-2</v>
      </c>
      <c r="P54" s="37"/>
      <c r="Q54" s="221"/>
      <c r="R54" s="221"/>
      <c r="S54" s="204">
        <f>S52+S53</f>
        <v>673944.32603999996</v>
      </c>
      <c r="T54" s="38"/>
      <c r="U54" s="205">
        <f t="shared" si="59"/>
        <v>13610.714400000055</v>
      </c>
      <c r="V54" s="206">
        <f t="shared" si="60"/>
        <v>2.0611875815614748E-2</v>
      </c>
      <c r="W54" s="37"/>
      <c r="X54" s="221"/>
      <c r="Y54" s="221"/>
      <c r="Z54" s="204">
        <f>Z52+Z53</f>
        <v>682529.45018999989</v>
      </c>
      <c r="AA54" s="38"/>
      <c r="AB54" s="205">
        <f t="shared" si="61"/>
        <v>8585.1241499999305</v>
      </c>
      <c r="AC54" s="206">
        <f t="shared" si="62"/>
        <v>1.2738625162771066E-2</v>
      </c>
      <c r="AD54" s="37"/>
      <c r="AE54" s="221"/>
      <c r="AF54" s="221"/>
      <c r="AG54" s="204">
        <f>AG52+AG53</f>
        <v>688795.89908999996</v>
      </c>
      <c r="AH54" s="38"/>
      <c r="AI54" s="205">
        <f t="shared" si="63"/>
        <v>6266.4489000000758</v>
      </c>
      <c r="AJ54" s="206">
        <f t="shared" si="64"/>
        <v>9.1812139362713891E-3</v>
      </c>
      <c r="AK54" s="37"/>
      <c r="AL54" s="221"/>
      <c r="AM54" s="221"/>
      <c r="AN54" s="204">
        <f>AN52+AN53</f>
        <v>697533.9969899999</v>
      </c>
      <c r="AO54" s="38"/>
      <c r="AP54" s="205">
        <f t="shared" si="65"/>
        <v>8738.0978999999352</v>
      </c>
      <c r="AQ54" s="206">
        <f t="shared" si="66"/>
        <v>1.2686048089926551E-2</v>
      </c>
      <c r="AR54" s="207"/>
    </row>
    <row r="55" spans="1:44" ht="15.75" customHeight="1" x14ac:dyDescent="0.2">
      <c r="A55" s="37"/>
      <c r="B55" s="462" t="s">
        <v>211</v>
      </c>
      <c r="C55" s="441"/>
      <c r="D55" s="441"/>
      <c r="E55" s="139"/>
      <c r="F55" s="259"/>
      <c r="G55" s="38"/>
      <c r="H55" s="296">
        <f>F55*H52</f>
        <v>0</v>
      </c>
      <c r="I55" s="221"/>
      <c r="J55" s="221"/>
      <c r="K55" s="221"/>
      <c r="L55" s="316">
        <f>J55*L52</f>
        <v>0</v>
      </c>
      <c r="M55" s="38"/>
      <c r="N55" s="261">
        <f t="shared" si="57"/>
        <v>0</v>
      </c>
      <c r="O55" s="263" t="str">
        <f t="shared" si="58"/>
        <v/>
      </c>
      <c r="P55" s="37"/>
      <c r="Q55" s="221"/>
      <c r="R55" s="221"/>
      <c r="S55" s="316">
        <f>Q55*S52</f>
        <v>0</v>
      </c>
      <c r="T55" s="38"/>
      <c r="U55" s="261">
        <f t="shared" si="59"/>
        <v>0</v>
      </c>
      <c r="V55" s="263" t="str">
        <f t="shared" si="60"/>
        <v/>
      </c>
      <c r="W55" s="37"/>
      <c r="X55" s="221"/>
      <c r="Y55" s="221"/>
      <c r="Z55" s="316">
        <f>X55*Z52</f>
        <v>0</v>
      </c>
      <c r="AA55" s="38"/>
      <c r="AB55" s="261">
        <f t="shared" si="61"/>
        <v>0</v>
      </c>
      <c r="AC55" s="263" t="str">
        <f t="shared" si="62"/>
        <v/>
      </c>
      <c r="AD55" s="37"/>
      <c r="AE55" s="221"/>
      <c r="AF55" s="221"/>
      <c r="AG55" s="316">
        <f>AE55*AG52</f>
        <v>0</v>
      </c>
      <c r="AH55" s="38"/>
      <c r="AI55" s="261">
        <f t="shared" si="63"/>
        <v>0</v>
      </c>
      <c r="AJ55" s="263" t="str">
        <f t="shared" si="64"/>
        <v/>
      </c>
      <c r="AK55" s="37"/>
      <c r="AL55" s="221"/>
      <c r="AM55" s="221"/>
      <c r="AN55" s="316">
        <f>AL55*AN52</f>
        <v>0</v>
      </c>
      <c r="AO55" s="38"/>
      <c r="AP55" s="261">
        <f t="shared" si="65"/>
        <v>0</v>
      </c>
      <c r="AQ55" s="263" t="str">
        <f t="shared" si="66"/>
        <v/>
      </c>
      <c r="AR55" s="264"/>
    </row>
    <row r="56" spans="1:44" ht="13.5" customHeight="1" x14ac:dyDescent="0.2">
      <c r="A56" s="37"/>
      <c r="B56" s="464" t="s">
        <v>256</v>
      </c>
      <c r="C56" s="439"/>
      <c r="D56" s="440"/>
      <c r="E56" s="265"/>
      <c r="F56" s="266"/>
      <c r="G56" s="297"/>
      <c r="H56" s="298">
        <f>H54-H55</f>
        <v>667178.43296000012</v>
      </c>
      <c r="I56" s="267"/>
      <c r="J56" s="267"/>
      <c r="K56" s="267"/>
      <c r="L56" s="268">
        <f>L54-L55</f>
        <v>660333.6116399999</v>
      </c>
      <c r="M56" s="269"/>
      <c r="N56" s="270">
        <f t="shared" si="57"/>
        <v>-6844.821320000221</v>
      </c>
      <c r="O56" s="271">
        <f t="shared" si="58"/>
        <v>-1.0259356390812163E-2</v>
      </c>
      <c r="P56" s="37"/>
      <c r="Q56" s="267"/>
      <c r="R56" s="267"/>
      <c r="S56" s="268">
        <f>S54-S55</f>
        <v>673944.32603999996</v>
      </c>
      <c r="T56" s="269"/>
      <c r="U56" s="270">
        <f t="shared" si="59"/>
        <v>13610.714400000055</v>
      </c>
      <c r="V56" s="271">
        <f t="shared" si="60"/>
        <v>2.0611875815614748E-2</v>
      </c>
      <c r="W56" s="37"/>
      <c r="X56" s="267"/>
      <c r="Y56" s="267"/>
      <c r="Z56" s="268">
        <f>Z54-Z55</f>
        <v>682529.45018999989</v>
      </c>
      <c r="AA56" s="269"/>
      <c r="AB56" s="270">
        <f t="shared" si="61"/>
        <v>8585.1241499999305</v>
      </c>
      <c r="AC56" s="271">
        <f t="shared" si="62"/>
        <v>1.2738625162771066E-2</v>
      </c>
      <c r="AD56" s="37"/>
      <c r="AE56" s="267"/>
      <c r="AF56" s="267"/>
      <c r="AG56" s="268">
        <f>AG54-AG55</f>
        <v>688795.89908999996</v>
      </c>
      <c r="AH56" s="269"/>
      <c r="AI56" s="270">
        <f t="shared" si="63"/>
        <v>6266.4489000000758</v>
      </c>
      <c r="AJ56" s="271">
        <f t="shared" si="64"/>
        <v>9.1812139362713891E-3</v>
      </c>
      <c r="AK56" s="37"/>
      <c r="AL56" s="267"/>
      <c r="AM56" s="267"/>
      <c r="AN56" s="268">
        <f>AN54-AN55</f>
        <v>697533.9969899999</v>
      </c>
      <c r="AO56" s="269"/>
      <c r="AP56" s="270">
        <f t="shared" si="65"/>
        <v>8738.0978999999352</v>
      </c>
      <c r="AQ56" s="271">
        <f t="shared" si="66"/>
        <v>1.2686048089926551E-2</v>
      </c>
      <c r="AR56" s="272"/>
    </row>
    <row r="57" spans="1:44" ht="8.25" customHeight="1" x14ac:dyDescent="0.2">
      <c r="A57" s="37"/>
      <c r="B57" s="238"/>
      <c r="C57" s="363"/>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row>
    <row r="58" spans="1:44" ht="12.75" customHeight="1" x14ac:dyDescent="0.2">
      <c r="A58" s="317"/>
      <c r="B58" s="318" t="s">
        <v>257</v>
      </c>
      <c r="C58" s="365"/>
      <c r="D58" s="319"/>
      <c r="E58" s="319"/>
      <c r="F58" s="320"/>
      <c r="G58" s="321"/>
      <c r="H58" s="322">
        <f>SUM(H49:H50,H42,H43:H45)</f>
        <v>170170.98</v>
      </c>
      <c r="I58" s="323"/>
      <c r="J58" s="324"/>
      <c r="K58" s="324"/>
      <c r="L58" s="322">
        <f>SUM(L49:L50,L42,L43:L45)</f>
        <v>164197.24000000002</v>
      </c>
      <c r="M58" s="325"/>
      <c r="N58" s="326">
        <f t="shared" ref="N58:N62" si="67">L58-H58</f>
        <v>-5973.7399999999907</v>
      </c>
      <c r="O58" s="327">
        <f t="shared" ref="O58:O62" si="68">IF((H58)=0,"",(N58/H58))</f>
        <v>-3.5104340352273875E-2</v>
      </c>
      <c r="P58" s="317"/>
      <c r="Q58" s="324"/>
      <c r="R58" s="324"/>
      <c r="S58" s="322">
        <f>SUM(S49:S50,S42,S43:S45)</f>
        <v>176242.12</v>
      </c>
      <c r="T58" s="325"/>
      <c r="U58" s="326">
        <f t="shared" ref="U58:U62" si="69">S58-L58</f>
        <v>12044.879999999976</v>
      </c>
      <c r="V58" s="327">
        <f t="shared" ref="V58:V62" si="70">IF((L58)=0,"",(U58/L58))</f>
        <v>7.3356166035433809E-2</v>
      </c>
      <c r="W58" s="317"/>
      <c r="X58" s="324"/>
      <c r="Y58" s="324"/>
      <c r="Z58" s="322">
        <f>SUM(Z49:Z50,Z42,Z43:Z45)</f>
        <v>183839.57499999998</v>
      </c>
      <c r="AA58" s="325"/>
      <c r="AB58" s="326">
        <f t="shared" ref="AB58:AB62" si="71">Z58-S58</f>
        <v>7597.4549999999872</v>
      </c>
      <c r="AC58" s="327">
        <f t="shared" ref="AC58:AC62" si="72">IF((S58)=0,"",(AB58/S58))</f>
        <v>4.3108054987082471E-2</v>
      </c>
      <c r="AD58" s="317"/>
      <c r="AE58" s="324"/>
      <c r="AF58" s="324"/>
      <c r="AG58" s="322">
        <f>SUM(AG49:AG50,AG42,AG43:AG45)</f>
        <v>189385.10499999998</v>
      </c>
      <c r="AH58" s="325"/>
      <c r="AI58" s="326">
        <f t="shared" ref="AI58:AI62" si="73">AG58-Z58</f>
        <v>5545.5299999999988</v>
      </c>
      <c r="AJ58" s="327">
        <f t="shared" ref="AJ58:AJ62" si="74">IF((Z58)=0,"",(AI58/Z58))</f>
        <v>3.0165050153102231E-2</v>
      </c>
      <c r="AK58" s="317"/>
      <c r="AL58" s="324"/>
      <c r="AM58" s="324"/>
      <c r="AN58" s="322">
        <f>SUM(AN49:AN50,AN42,AN43:AN45)</f>
        <v>197117.93499999997</v>
      </c>
      <c r="AO58" s="325"/>
      <c r="AP58" s="326">
        <f t="shared" ref="AP58:AP62" si="75">AN58-AG58</f>
        <v>7732.8299999999872</v>
      </c>
      <c r="AQ58" s="327">
        <f t="shared" ref="AQ58:AQ62" si="76">IF((AG58)=0,"",(AP58/AG58))</f>
        <v>4.0831246998014908E-2</v>
      </c>
      <c r="AR58" s="328"/>
    </row>
    <row r="59" spans="1:44" ht="12.75" customHeight="1" x14ac:dyDescent="0.2">
      <c r="A59" s="317"/>
      <c r="B59" s="329" t="s">
        <v>254</v>
      </c>
      <c r="C59" s="365"/>
      <c r="D59" s="319"/>
      <c r="E59" s="319"/>
      <c r="F59" s="320">
        <v>0.13</v>
      </c>
      <c r="G59" s="321"/>
      <c r="H59" s="330">
        <f>H58*F59</f>
        <v>22122.227400000003</v>
      </c>
      <c r="I59" s="331"/>
      <c r="J59" s="320">
        <v>0.13</v>
      </c>
      <c r="K59" s="332"/>
      <c r="L59" s="333">
        <f>L58*J59</f>
        <v>21345.641200000002</v>
      </c>
      <c r="M59" s="334"/>
      <c r="N59" s="335">
        <f t="shared" si="67"/>
        <v>-776.58620000000155</v>
      </c>
      <c r="O59" s="336">
        <f t="shared" si="68"/>
        <v>-3.5104340352273992E-2</v>
      </c>
      <c r="P59" s="317"/>
      <c r="Q59" s="320">
        <v>0.13</v>
      </c>
      <c r="R59" s="332"/>
      <c r="S59" s="333">
        <f>S58*Q59</f>
        <v>22911.475600000002</v>
      </c>
      <c r="T59" s="334"/>
      <c r="U59" s="335">
        <f t="shared" si="69"/>
        <v>1565.8343999999997</v>
      </c>
      <c r="V59" s="336">
        <f t="shared" si="70"/>
        <v>7.3356166035433948E-2</v>
      </c>
      <c r="W59" s="317"/>
      <c r="X59" s="320">
        <v>0.13</v>
      </c>
      <c r="Y59" s="332"/>
      <c r="Z59" s="333">
        <f>Z58*X59</f>
        <v>23899.144749999999</v>
      </c>
      <c r="AA59" s="334"/>
      <c r="AB59" s="335">
        <f t="shared" si="71"/>
        <v>987.6691499999979</v>
      </c>
      <c r="AC59" s="336">
        <f t="shared" si="72"/>
        <v>4.310805498708245E-2</v>
      </c>
      <c r="AD59" s="317"/>
      <c r="AE59" s="320">
        <v>0.13</v>
      </c>
      <c r="AF59" s="332"/>
      <c r="AG59" s="333">
        <f>AG58*AE59</f>
        <v>24620.06365</v>
      </c>
      <c r="AH59" s="334"/>
      <c r="AI59" s="335">
        <f t="shared" si="73"/>
        <v>720.91890000000058</v>
      </c>
      <c r="AJ59" s="336">
        <f t="shared" si="74"/>
        <v>3.0165050153102262E-2</v>
      </c>
      <c r="AK59" s="317"/>
      <c r="AL59" s="320">
        <v>0.13</v>
      </c>
      <c r="AM59" s="332"/>
      <c r="AN59" s="333">
        <f>AN58*AL59</f>
        <v>25625.331549999995</v>
      </c>
      <c r="AO59" s="334"/>
      <c r="AP59" s="335">
        <f t="shared" si="75"/>
        <v>1005.2678999999953</v>
      </c>
      <c r="AQ59" s="336">
        <f t="shared" si="76"/>
        <v>4.0831246998014777E-2</v>
      </c>
      <c r="AR59" s="337"/>
    </row>
    <row r="60" spans="1:44" ht="12.75" customHeight="1" x14ac:dyDescent="0.2">
      <c r="A60" s="317"/>
      <c r="B60" s="356" t="s">
        <v>343</v>
      </c>
      <c r="C60" s="365"/>
      <c r="D60" s="319"/>
      <c r="E60" s="319"/>
      <c r="F60" s="339"/>
      <c r="G60" s="334"/>
      <c r="H60" s="330">
        <f>H58+H59</f>
        <v>192293.20740000001</v>
      </c>
      <c r="I60" s="331"/>
      <c r="J60" s="331"/>
      <c r="K60" s="331"/>
      <c r="L60" s="333">
        <f>L58+L59</f>
        <v>185542.88120000003</v>
      </c>
      <c r="M60" s="334"/>
      <c r="N60" s="335">
        <f t="shared" si="67"/>
        <v>-6750.3261999999813</v>
      </c>
      <c r="O60" s="336">
        <f t="shared" si="68"/>
        <v>-3.5104340352273833E-2</v>
      </c>
      <c r="P60" s="317"/>
      <c r="Q60" s="331"/>
      <c r="R60" s="331"/>
      <c r="S60" s="333">
        <f>S58+S59</f>
        <v>199153.5956</v>
      </c>
      <c r="T60" s="334"/>
      <c r="U60" s="335">
        <f t="shared" si="69"/>
        <v>13610.714399999968</v>
      </c>
      <c r="V60" s="336">
        <f t="shared" si="70"/>
        <v>7.3356166035433781E-2</v>
      </c>
      <c r="W60" s="317"/>
      <c r="X60" s="331"/>
      <c r="Y60" s="331"/>
      <c r="Z60" s="333">
        <f>Z58+Z59</f>
        <v>207738.71974999999</v>
      </c>
      <c r="AA60" s="334"/>
      <c r="AB60" s="335">
        <f t="shared" si="71"/>
        <v>8585.1241499999887</v>
      </c>
      <c r="AC60" s="336">
        <f t="shared" si="72"/>
        <v>4.3108054987082485E-2</v>
      </c>
      <c r="AD60" s="317"/>
      <c r="AE60" s="331"/>
      <c r="AF60" s="331"/>
      <c r="AG60" s="333">
        <f>AG58+AG59</f>
        <v>214005.16864999998</v>
      </c>
      <c r="AH60" s="334"/>
      <c r="AI60" s="335">
        <f t="shared" si="73"/>
        <v>6266.4488999999885</v>
      </c>
      <c r="AJ60" s="336">
        <f t="shared" si="74"/>
        <v>3.0165050153102183E-2</v>
      </c>
      <c r="AK60" s="317"/>
      <c r="AL60" s="331"/>
      <c r="AM60" s="331"/>
      <c r="AN60" s="333">
        <f>AN58+AN59</f>
        <v>222743.26654999997</v>
      </c>
      <c r="AO60" s="334"/>
      <c r="AP60" s="335">
        <f t="shared" si="75"/>
        <v>8738.0978999999934</v>
      </c>
      <c r="AQ60" s="336">
        <f t="shared" si="76"/>
        <v>4.0831246998014943E-2</v>
      </c>
      <c r="AR60" s="337"/>
    </row>
    <row r="61" spans="1:44" ht="15.75" customHeight="1" x14ac:dyDescent="0.2">
      <c r="A61" s="317"/>
      <c r="B61" s="474" t="s">
        <v>211</v>
      </c>
      <c r="C61" s="441"/>
      <c r="D61" s="441"/>
      <c r="E61" s="319"/>
      <c r="F61" s="339"/>
      <c r="G61" s="334"/>
      <c r="H61" s="340">
        <f>F61*H58</f>
        <v>0</v>
      </c>
      <c r="I61" s="331"/>
      <c r="J61" s="331"/>
      <c r="K61" s="331"/>
      <c r="L61" s="341">
        <f>J61*L58</f>
        <v>0</v>
      </c>
      <c r="M61" s="334"/>
      <c r="N61" s="342">
        <f t="shared" si="67"/>
        <v>0</v>
      </c>
      <c r="O61" s="343" t="str">
        <f t="shared" si="68"/>
        <v/>
      </c>
      <c r="P61" s="317"/>
      <c r="Q61" s="331"/>
      <c r="R61" s="331"/>
      <c r="S61" s="341">
        <f>Q61*S58</f>
        <v>0</v>
      </c>
      <c r="T61" s="334"/>
      <c r="U61" s="342">
        <f t="shared" si="69"/>
        <v>0</v>
      </c>
      <c r="V61" s="343" t="str">
        <f t="shared" si="70"/>
        <v/>
      </c>
      <c r="W61" s="317"/>
      <c r="X61" s="331"/>
      <c r="Y61" s="331"/>
      <c r="Z61" s="341">
        <f>X61*Z58</f>
        <v>0</v>
      </c>
      <c r="AA61" s="334"/>
      <c r="AB61" s="342">
        <f t="shared" si="71"/>
        <v>0</v>
      </c>
      <c r="AC61" s="343" t="str">
        <f t="shared" si="72"/>
        <v/>
      </c>
      <c r="AD61" s="317"/>
      <c r="AE61" s="331"/>
      <c r="AF61" s="331"/>
      <c r="AG61" s="341">
        <f>AE61*AG58</f>
        <v>0</v>
      </c>
      <c r="AH61" s="334"/>
      <c r="AI61" s="342">
        <f t="shared" si="73"/>
        <v>0</v>
      </c>
      <c r="AJ61" s="343" t="str">
        <f t="shared" si="74"/>
        <v/>
      </c>
      <c r="AK61" s="317"/>
      <c r="AL61" s="331"/>
      <c r="AM61" s="331"/>
      <c r="AN61" s="341">
        <f>AL61*AN58</f>
        <v>0</v>
      </c>
      <c r="AO61" s="334"/>
      <c r="AP61" s="342">
        <f t="shared" si="75"/>
        <v>0</v>
      </c>
      <c r="AQ61" s="343" t="str">
        <f t="shared" si="76"/>
        <v/>
      </c>
      <c r="AR61" s="344"/>
    </row>
    <row r="62" spans="1:44" ht="13.5" customHeight="1" x14ac:dyDescent="0.2">
      <c r="A62" s="317"/>
      <c r="B62" s="473" t="s">
        <v>259</v>
      </c>
      <c r="C62" s="439"/>
      <c r="D62" s="440"/>
      <c r="E62" s="345"/>
      <c r="F62" s="346"/>
      <c r="G62" s="347"/>
      <c r="H62" s="348">
        <f>H60-H61</f>
        <v>192293.20740000001</v>
      </c>
      <c r="I62" s="349"/>
      <c r="J62" s="349"/>
      <c r="K62" s="349"/>
      <c r="L62" s="350">
        <f>L60-L61</f>
        <v>185542.88120000003</v>
      </c>
      <c r="M62" s="351"/>
      <c r="N62" s="352">
        <f t="shared" si="67"/>
        <v>-6750.3261999999813</v>
      </c>
      <c r="O62" s="353">
        <f t="shared" si="68"/>
        <v>-3.5104340352273833E-2</v>
      </c>
      <c r="P62" s="317"/>
      <c r="Q62" s="349"/>
      <c r="R62" s="349"/>
      <c r="S62" s="350">
        <f>S60-S61</f>
        <v>199153.5956</v>
      </c>
      <c r="T62" s="351"/>
      <c r="U62" s="352">
        <f t="shared" si="69"/>
        <v>13610.714399999968</v>
      </c>
      <c r="V62" s="353">
        <f t="shared" si="70"/>
        <v>7.3356166035433781E-2</v>
      </c>
      <c r="W62" s="317"/>
      <c r="X62" s="349"/>
      <c r="Y62" s="349"/>
      <c r="Z62" s="350">
        <f>Z60-Z61</f>
        <v>207738.71974999999</v>
      </c>
      <c r="AA62" s="351"/>
      <c r="AB62" s="352">
        <f t="shared" si="71"/>
        <v>8585.1241499999887</v>
      </c>
      <c r="AC62" s="353">
        <f t="shared" si="72"/>
        <v>4.3108054987082485E-2</v>
      </c>
      <c r="AD62" s="317"/>
      <c r="AE62" s="349"/>
      <c r="AF62" s="349"/>
      <c r="AG62" s="350">
        <f>AG60-AG61</f>
        <v>214005.16864999998</v>
      </c>
      <c r="AH62" s="351"/>
      <c r="AI62" s="352">
        <f t="shared" si="73"/>
        <v>6266.4488999999885</v>
      </c>
      <c r="AJ62" s="353">
        <f t="shared" si="74"/>
        <v>3.0165050153102183E-2</v>
      </c>
      <c r="AK62" s="317"/>
      <c r="AL62" s="349"/>
      <c r="AM62" s="349"/>
      <c r="AN62" s="350">
        <f>AN60-AN61</f>
        <v>222743.26654999997</v>
      </c>
      <c r="AO62" s="351"/>
      <c r="AP62" s="352">
        <f t="shared" si="75"/>
        <v>8738.0978999999934</v>
      </c>
      <c r="AQ62" s="353">
        <f t="shared" si="76"/>
        <v>4.0831246998014943E-2</v>
      </c>
      <c r="AR62" s="354"/>
    </row>
    <row r="63" spans="1:44" ht="8.25" customHeight="1" x14ac:dyDescent="0.2">
      <c r="A63" s="37"/>
      <c r="B63" s="238"/>
      <c r="C63" s="363"/>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row>
    <row r="64" spans="1:44" ht="12.75" customHeight="1" x14ac:dyDescent="0.2">
      <c r="A64" s="37"/>
      <c r="B64" s="37"/>
      <c r="C64" s="35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row>
    <row r="65" spans="1:44" ht="12.75" customHeight="1" x14ac:dyDescent="0.2">
      <c r="A65" s="37"/>
      <c r="B65" s="125" t="s">
        <v>260</v>
      </c>
      <c r="C65" s="357"/>
      <c r="D65" s="37"/>
      <c r="E65" s="37"/>
      <c r="F65" s="282">
        <f>'Proposed Rates'!$E$303</f>
        <v>5.1000000000000004E-3</v>
      </c>
      <c r="G65" s="37"/>
      <c r="H65" s="37"/>
      <c r="I65" s="37"/>
      <c r="J65" s="282">
        <f>'Proposed Rates'!$F$303</f>
        <v>4.8999999999999044E-3</v>
      </c>
      <c r="K65" s="37"/>
      <c r="L65" s="37"/>
      <c r="M65" s="37"/>
      <c r="N65" s="37"/>
      <c r="O65" s="37"/>
      <c r="P65" s="37"/>
      <c r="Q65" s="282">
        <f>'Proposed Rates'!$G$303</f>
        <v>4.8999999999999044E-3</v>
      </c>
      <c r="R65" s="37"/>
      <c r="S65" s="37"/>
      <c r="T65" s="37"/>
      <c r="U65" s="37"/>
      <c r="V65" s="37"/>
      <c r="W65" s="37"/>
      <c r="X65" s="282">
        <f>'Proposed Rates'!$H$303</f>
        <v>4.8999999999999044E-3</v>
      </c>
      <c r="Y65" s="37"/>
      <c r="Z65" s="37"/>
      <c r="AA65" s="37"/>
      <c r="AB65" s="37"/>
      <c r="AC65" s="37"/>
      <c r="AD65" s="37"/>
      <c r="AE65" s="282">
        <f>'Proposed Rates'!$I$303</f>
        <v>4.8999999999999044E-3</v>
      </c>
      <c r="AF65" s="37"/>
      <c r="AG65" s="37"/>
      <c r="AH65" s="37"/>
      <c r="AI65" s="37"/>
      <c r="AJ65" s="37"/>
      <c r="AK65" s="37"/>
      <c r="AL65" s="282">
        <f>'Proposed Rates'!$J$303</f>
        <v>4.8999999999999044E-3</v>
      </c>
      <c r="AM65" s="37"/>
      <c r="AN65" s="37"/>
      <c r="AO65" s="37"/>
      <c r="AP65" s="37"/>
      <c r="AQ65" s="37"/>
      <c r="AR65" s="37"/>
    </row>
    <row r="66" spans="1:44" ht="12.75" customHeight="1" x14ac:dyDescent="0.2">
      <c r="A66" s="37"/>
      <c r="B66" s="37"/>
      <c r="C66" s="35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5.75" customHeight="1" x14ac:dyDescent="0.2">
      <c r="A67" s="283" t="s">
        <v>344</v>
      </c>
      <c r="B67" s="37"/>
      <c r="C67" s="35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3.5" customHeight="1" x14ac:dyDescent="0.2">
      <c r="A68" s="37"/>
      <c r="B68" s="37"/>
      <c r="C68" s="35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8.25" customHeight="1" x14ac:dyDescent="0.2">
      <c r="A69" s="37" t="s">
        <v>262</v>
      </c>
      <c r="B69" s="37"/>
      <c r="C69" s="35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75" customHeight="1" x14ac:dyDescent="0.2">
      <c r="A70" s="37" t="s">
        <v>263</v>
      </c>
      <c r="B70" s="37"/>
      <c r="C70" s="35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75" customHeight="1" x14ac:dyDescent="0.2">
      <c r="A71" s="37"/>
      <c r="B71" s="37"/>
      <c r="C71" s="35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75" customHeight="1" x14ac:dyDescent="0.2">
      <c r="A72" s="37" t="s">
        <v>264</v>
      </c>
      <c r="B72" s="37"/>
      <c r="C72" s="35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75" customHeight="1" x14ac:dyDescent="0.2">
      <c r="A73" s="37" t="s">
        <v>265</v>
      </c>
      <c r="B73" s="37"/>
      <c r="C73" s="35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75" customHeight="1" x14ac:dyDescent="0.2">
      <c r="A74" s="37"/>
      <c r="B74" s="37"/>
      <c r="C74" s="35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75" customHeight="1" x14ac:dyDescent="0.2">
      <c r="A75" s="37" t="s">
        <v>266</v>
      </c>
      <c r="B75" s="37"/>
      <c r="C75" s="35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75" customHeight="1" x14ac:dyDescent="0.2">
      <c r="A76" s="37" t="s">
        <v>267</v>
      </c>
      <c r="B76" s="37"/>
      <c r="C76" s="35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75" customHeight="1" x14ac:dyDescent="0.2">
      <c r="A77" s="37" t="s">
        <v>268</v>
      </c>
      <c r="B77" s="37"/>
      <c r="C77" s="35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75" customHeight="1" x14ac:dyDescent="0.2">
      <c r="A78" s="37" t="s">
        <v>269</v>
      </c>
      <c r="B78" s="37"/>
      <c r="C78" s="35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75" customHeight="1" x14ac:dyDescent="0.2">
      <c r="A79" s="37" t="s">
        <v>270</v>
      </c>
      <c r="B79" s="37"/>
      <c r="C79" s="35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75" customHeight="1" x14ac:dyDescent="0.2">
      <c r="A80" s="37"/>
      <c r="B80" s="37"/>
      <c r="C80" s="35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75" customHeight="1" x14ac:dyDescent="0.2">
      <c r="A81" s="284"/>
      <c r="B81" s="37" t="s">
        <v>271</v>
      </c>
      <c r="C81" s="35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75" customHeight="1" x14ac:dyDescent="0.2">
      <c r="A82" s="37"/>
      <c r="B82" s="37"/>
      <c r="C82" s="35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75" customHeight="1" x14ac:dyDescent="0.2">
      <c r="A83" s="37"/>
      <c r="B83" s="37" t="s">
        <v>272</v>
      </c>
      <c r="C83" s="35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75" customHeight="1" x14ac:dyDescent="0.2">
      <c r="A84" s="37"/>
      <c r="B84" s="37"/>
      <c r="C84" s="35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75" customHeight="1" x14ac:dyDescent="0.2">
      <c r="A85" s="37"/>
      <c r="B85" s="37"/>
      <c r="C85" s="35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75" customHeight="1" x14ac:dyDescent="0.2">
      <c r="A86" s="37"/>
      <c r="B86" s="37"/>
      <c r="C86" s="35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75" customHeight="1" x14ac:dyDescent="0.2">
      <c r="A87" s="37"/>
      <c r="B87" s="37"/>
      <c r="C87" s="35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75" customHeight="1" x14ac:dyDescent="0.2">
      <c r="A88" s="37"/>
      <c r="B88" s="37"/>
      <c r="C88" s="35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75" customHeight="1" x14ac:dyDescent="0.2">
      <c r="A89" s="37"/>
      <c r="B89" s="37"/>
      <c r="C89" s="35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75" customHeight="1" x14ac:dyDescent="0.2">
      <c r="A90" s="37"/>
      <c r="B90" s="37"/>
      <c r="C90" s="35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75" customHeight="1" x14ac:dyDescent="0.2">
      <c r="A91" s="37"/>
      <c r="B91" s="37"/>
      <c r="C91" s="35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75" customHeight="1" x14ac:dyDescent="0.2">
      <c r="A92" s="37"/>
      <c r="B92" s="37"/>
      <c r="C92" s="35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75" customHeight="1" x14ac:dyDescent="0.2">
      <c r="A93" s="37"/>
      <c r="B93" s="37"/>
      <c r="C93" s="35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75" customHeight="1" x14ac:dyDescent="0.2">
      <c r="A94" s="37"/>
      <c r="B94" s="37"/>
      <c r="C94" s="35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75" customHeight="1" x14ac:dyDescent="0.2">
      <c r="A95" s="37"/>
      <c r="B95" s="37"/>
      <c r="C95" s="35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75" customHeight="1" x14ac:dyDescent="0.2">
      <c r="A96" s="37"/>
      <c r="B96" s="37"/>
      <c r="C96" s="35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75" customHeight="1" x14ac:dyDescent="0.2">
      <c r="A97" s="37"/>
      <c r="B97" s="37"/>
      <c r="C97" s="35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75" customHeight="1" x14ac:dyDescent="0.2">
      <c r="A98" s="37"/>
      <c r="B98" s="37"/>
      <c r="C98" s="35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75" customHeight="1" x14ac:dyDescent="0.2">
      <c r="A99" s="37"/>
      <c r="B99" s="37"/>
      <c r="C99" s="35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75" customHeight="1" x14ac:dyDescent="0.2">
      <c r="A100" s="37"/>
      <c r="B100" s="37"/>
      <c r="C100" s="35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75" customHeight="1" x14ac:dyDescent="0.2">
      <c r="A101" s="37"/>
      <c r="B101" s="37"/>
      <c r="C101" s="35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75" customHeight="1" x14ac:dyDescent="0.2">
      <c r="A102" s="37"/>
      <c r="B102" s="37"/>
      <c r="C102" s="35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75" customHeight="1" x14ac:dyDescent="0.2">
      <c r="A103" s="37"/>
      <c r="B103" s="37"/>
      <c r="C103" s="35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75" customHeight="1" x14ac:dyDescent="0.2">
      <c r="A104" s="37"/>
      <c r="B104" s="37"/>
      <c r="C104" s="35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75" customHeight="1" x14ac:dyDescent="0.2">
      <c r="A105" s="37"/>
      <c r="B105" s="37"/>
      <c r="C105" s="35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75" customHeight="1" x14ac:dyDescent="0.2">
      <c r="A106" s="37"/>
      <c r="B106" s="37"/>
      <c r="C106" s="35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75" customHeight="1" x14ac:dyDescent="0.2">
      <c r="A107" s="37"/>
      <c r="B107" s="37"/>
      <c r="C107" s="35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75" customHeight="1" x14ac:dyDescent="0.2">
      <c r="A108" s="37"/>
      <c r="B108" s="37"/>
      <c r="C108" s="35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75" customHeight="1" x14ac:dyDescent="0.2">
      <c r="A109" s="37"/>
      <c r="B109" s="37"/>
      <c r="C109" s="35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75" customHeight="1" x14ac:dyDescent="0.2">
      <c r="A110" s="37"/>
      <c r="B110" s="37"/>
      <c r="C110" s="35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75" customHeight="1" x14ac:dyDescent="0.2">
      <c r="A111" s="37"/>
      <c r="B111" s="37"/>
      <c r="C111" s="35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75" customHeight="1" x14ac:dyDescent="0.2">
      <c r="A112" s="37"/>
      <c r="B112" s="37"/>
      <c r="C112" s="35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75" customHeight="1" x14ac:dyDescent="0.2">
      <c r="A113" s="37"/>
      <c r="B113" s="37"/>
      <c r="C113" s="35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75" customHeight="1" x14ac:dyDescent="0.2">
      <c r="A114" s="37"/>
      <c r="B114" s="37"/>
      <c r="C114" s="35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75" customHeight="1" x14ac:dyDescent="0.2">
      <c r="A115" s="37"/>
      <c r="B115" s="37"/>
      <c r="C115" s="35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75" customHeight="1" x14ac:dyDescent="0.2">
      <c r="A116" s="37"/>
      <c r="B116" s="37"/>
      <c r="C116" s="35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75" customHeight="1" x14ac:dyDescent="0.2">
      <c r="A117" s="37"/>
      <c r="B117" s="37"/>
      <c r="C117" s="35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75" customHeight="1" x14ac:dyDescent="0.2">
      <c r="A118" s="37"/>
      <c r="B118" s="37"/>
      <c r="C118" s="35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75" customHeight="1" x14ac:dyDescent="0.2">
      <c r="A119" s="37"/>
      <c r="B119" s="37"/>
      <c r="C119" s="35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75" customHeight="1" x14ac:dyDescent="0.2">
      <c r="A120" s="37"/>
      <c r="B120" s="37"/>
      <c r="C120" s="35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75" customHeight="1" x14ac:dyDescent="0.2">
      <c r="A121" s="37"/>
      <c r="B121" s="37"/>
      <c r="C121" s="35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75" customHeight="1" x14ac:dyDescent="0.2">
      <c r="A122" s="37"/>
      <c r="B122" s="37"/>
      <c r="C122" s="35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75" customHeight="1" x14ac:dyDescent="0.2">
      <c r="A123" s="37"/>
      <c r="B123" s="37"/>
      <c r="C123" s="35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75" customHeight="1" x14ac:dyDescent="0.2">
      <c r="A124" s="37"/>
      <c r="B124" s="37"/>
      <c r="C124" s="35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75" customHeight="1" x14ac:dyDescent="0.2">
      <c r="A125" s="37"/>
      <c r="B125" s="37"/>
      <c r="C125" s="35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75" customHeight="1" x14ac:dyDescent="0.2">
      <c r="A126" s="37"/>
      <c r="B126" s="37"/>
      <c r="C126" s="35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75" customHeight="1" x14ac:dyDescent="0.2">
      <c r="A127" s="37"/>
      <c r="B127" s="37"/>
      <c r="C127" s="35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75" customHeight="1" x14ac:dyDescent="0.2">
      <c r="A128" s="37"/>
      <c r="B128" s="37"/>
      <c r="C128" s="35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75" customHeight="1" x14ac:dyDescent="0.2">
      <c r="A129" s="37"/>
      <c r="B129" s="37"/>
      <c r="C129" s="35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75" customHeight="1" x14ac:dyDescent="0.2">
      <c r="A130" s="37"/>
      <c r="B130" s="37"/>
      <c r="C130" s="35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75" customHeight="1" x14ac:dyDescent="0.2">
      <c r="A131" s="37"/>
      <c r="B131" s="37"/>
      <c r="C131" s="35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75" customHeight="1" x14ac:dyDescent="0.2">
      <c r="A132" s="37"/>
      <c r="B132" s="37"/>
      <c r="C132" s="35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75" customHeight="1" x14ac:dyDescent="0.2">
      <c r="A133" s="37"/>
      <c r="B133" s="37"/>
      <c r="C133" s="35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75" customHeight="1" x14ac:dyDescent="0.2">
      <c r="A134" s="37"/>
      <c r="B134" s="37"/>
      <c r="C134" s="35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75" customHeight="1" x14ac:dyDescent="0.2">
      <c r="A135" s="37"/>
      <c r="B135" s="37"/>
      <c r="C135" s="35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75" customHeight="1" x14ac:dyDescent="0.2">
      <c r="A136" s="37"/>
      <c r="B136" s="37"/>
      <c r="C136" s="35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75" customHeight="1" x14ac:dyDescent="0.2">
      <c r="A137" s="37"/>
      <c r="B137" s="37"/>
      <c r="C137" s="35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75" customHeight="1" x14ac:dyDescent="0.2">
      <c r="A138" s="37"/>
      <c r="B138" s="37"/>
      <c r="C138" s="35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75" customHeight="1" x14ac:dyDescent="0.2">
      <c r="A139" s="37"/>
      <c r="B139" s="37"/>
      <c r="C139" s="35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75" customHeight="1" x14ac:dyDescent="0.2">
      <c r="A140" s="37"/>
      <c r="B140" s="37"/>
      <c r="C140" s="35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75" customHeight="1" x14ac:dyDescent="0.2">
      <c r="A141" s="37"/>
      <c r="B141" s="37"/>
      <c r="C141" s="35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75" customHeight="1" x14ac:dyDescent="0.2">
      <c r="A142" s="37"/>
      <c r="B142" s="37"/>
      <c r="C142" s="35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75" customHeight="1" x14ac:dyDescent="0.2">
      <c r="A143" s="37"/>
      <c r="B143" s="37"/>
      <c r="C143" s="35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75" customHeight="1" x14ac:dyDescent="0.2">
      <c r="A144" s="37"/>
      <c r="B144" s="37"/>
      <c r="C144" s="35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75" customHeight="1" x14ac:dyDescent="0.2">
      <c r="A145" s="37"/>
      <c r="B145" s="37"/>
      <c r="C145" s="35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75" customHeight="1" x14ac:dyDescent="0.2">
      <c r="A146" s="37"/>
      <c r="B146" s="37"/>
      <c r="C146" s="35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75" customHeight="1" x14ac:dyDescent="0.2">
      <c r="A147" s="37"/>
      <c r="B147" s="37"/>
      <c r="C147" s="35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75" customHeight="1" x14ac:dyDescent="0.2">
      <c r="A148" s="37"/>
      <c r="B148" s="37"/>
      <c r="C148" s="35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75" customHeight="1" x14ac:dyDescent="0.2">
      <c r="A149" s="37"/>
      <c r="B149" s="37"/>
      <c r="C149" s="35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75" customHeight="1" x14ac:dyDescent="0.2">
      <c r="A150" s="37"/>
      <c r="B150" s="37"/>
      <c r="C150" s="35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75" customHeight="1" x14ac:dyDescent="0.2">
      <c r="A151" s="37"/>
      <c r="B151" s="37"/>
      <c r="C151" s="35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75" customHeight="1" x14ac:dyDescent="0.2">
      <c r="A152" s="37"/>
      <c r="B152" s="37"/>
      <c r="C152" s="35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75" customHeight="1" x14ac:dyDescent="0.2">
      <c r="A153" s="37"/>
      <c r="B153" s="37"/>
      <c r="C153" s="35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75" customHeight="1" x14ac:dyDescent="0.2">
      <c r="A154" s="37"/>
      <c r="B154" s="37"/>
      <c r="C154" s="35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75" customHeight="1" x14ac:dyDescent="0.2">
      <c r="A155" s="37"/>
      <c r="B155" s="37"/>
      <c r="C155" s="35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75" customHeight="1" x14ac:dyDescent="0.2">
      <c r="A156" s="37"/>
      <c r="B156" s="37"/>
      <c r="C156" s="35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75" customHeight="1" x14ac:dyDescent="0.2">
      <c r="A157" s="37"/>
      <c r="B157" s="37"/>
      <c r="C157" s="35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75" customHeight="1" x14ac:dyDescent="0.2">
      <c r="A158" s="37"/>
      <c r="B158" s="37"/>
      <c r="C158" s="35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75" customHeight="1" x14ac:dyDescent="0.2">
      <c r="A159" s="37"/>
      <c r="B159" s="37"/>
      <c r="C159" s="35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75" customHeight="1" x14ac:dyDescent="0.2">
      <c r="A160" s="37"/>
      <c r="B160" s="37"/>
      <c r="C160" s="35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75" customHeight="1" x14ac:dyDescent="0.2">
      <c r="A161" s="37"/>
      <c r="B161" s="37"/>
      <c r="C161" s="35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75" customHeight="1" x14ac:dyDescent="0.2">
      <c r="A162" s="37"/>
      <c r="B162" s="37"/>
      <c r="C162" s="35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75" customHeight="1" x14ac:dyDescent="0.2">
      <c r="A163" s="37"/>
      <c r="B163" s="37"/>
      <c r="C163" s="35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75" customHeight="1" x14ac:dyDescent="0.2">
      <c r="A164" s="37"/>
      <c r="B164" s="37"/>
      <c r="C164" s="35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75" customHeight="1" x14ac:dyDescent="0.2">
      <c r="A165" s="37"/>
      <c r="B165" s="37"/>
      <c r="C165" s="35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75" customHeight="1" x14ac:dyDescent="0.2">
      <c r="A166" s="37"/>
      <c r="B166" s="37"/>
      <c r="C166" s="35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75" customHeight="1" x14ac:dyDescent="0.2">
      <c r="A167" s="37"/>
      <c r="B167" s="37"/>
      <c r="C167" s="35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75" customHeight="1" x14ac:dyDescent="0.2">
      <c r="A168" s="37"/>
      <c r="B168" s="37"/>
      <c r="C168" s="35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75" customHeight="1" x14ac:dyDescent="0.2">
      <c r="A169" s="37"/>
      <c r="B169" s="37"/>
      <c r="C169" s="35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75" customHeight="1" x14ac:dyDescent="0.2">
      <c r="A170" s="37"/>
      <c r="B170" s="37"/>
      <c r="C170" s="35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75" customHeight="1" x14ac:dyDescent="0.2">
      <c r="A171" s="37"/>
      <c r="B171" s="37"/>
      <c r="C171" s="35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75" customHeight="1" x14ac:dyDescent="0.2">
      <c r="A172" s="37"/>
      <c r="B172" s="37"/>
      <c r="C172" s="35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75" customHeight="1" x14ac:dyDescent="0.2">
      <c r="A173" s="37"/>
      <c r="B173" s="37"/>
      <c r="C173" s="35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75" customHeight="1" x14ac:dyDescent="0.2">
      <c r="A174" s="37"/>
      <c r="B174" s="37"/>
      <c r="C174" s="35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75" customHeight="1" x14ac:dyDescent="0.2">
      <c r="A175" s="37"/>
      <c r="B175" s="37"/>
      <c r="C175" s="35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75" customHeight="1" x14ac:dyDescent="0.2">
      <c r="A176" s="37"/>
      <c r="B176" s="37"/>
      <c r="C176" s="35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75" customHeight="1" x14ac:dyDescent="0.2">
      <c r="A177" s="37"/>
      <c r="B177" s="37"/>
      <c r="C177" s="35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75" customHeight="1" x14ac:dyDescent="0.2">
      <c r="A178" s="37"/>
      <c r="B178" s="37"/>
      <c r="C178" s="35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75" customHeight="1" x14ac:dyDescent="0.2">
      <c r="A179" s="37"/>
      <c r="B179" s="37"/>
      <c r="C179" s="35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75" customHeight="1" x14ac:dyDescent="0.2">
      <c r="A180" s="37"/>
      <c r="B180" s="37"/>
      <c r="C180" s="35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75" customHeight="1" x14ac:dyDescent="0.2">
      <c r="A181" s="37"/>
      <c r="B181" s="37"/>
      <c r="C181" s="35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75" customHeight="1" x14ac:dyDescent="0.2">
      <c r="A182" s="37"/>
      <c r="B182" s="37"/>
      <c r="C182" s="35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75" customHeight="1" x14ac:dyDescent="0.2">
      <c r="A183" s="37"/>
      <c r="B183" s="37"/>
      <c r="C183" s="35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75" customHeight="1" x14ac:dyDescent="0.2">
      <c r="A184" s="37"/>
      <c r="B184" s="37"/>
      <c r="C184" s="35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75" customHeight="1" x14ac:dyDescent="0.2">
      <c r="A185" s="37"/>
      <c r="B185" s="37"/>
      <c r="C185" s="35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75" customHeight="1" x14ac:dyDescent="0.2">
      <c r="A186" s="37"/>
      <c r="B186" s="37"/>
      <c r="C186" s="35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75" customHeight="1" x14ac:dyDescent="0.2">
      <c r="A187" s="37"/>
      <c r="B187" s="37"/>
      <c r="C187" s="35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75" customHeight="1" x14ac:dyDescent="0.2">
      <c r="A188" s="37"/>
      <c r="B188" s="37"/>
      <c r="C188" s="35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75" customHeight="1" x14ac:dyDescent="0.2">
      <c r="A189" s="37"/>
      <c r="B189" s="37"/>
      <c r="C189" s="35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75" customHeight="1" x14ac:dyDescent="0.2">
      <c r="A190" s="37"/>
      <c r="B190" s="37"/>
      <c r="C190" s="35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75" customHeight="1" x14ac:dyDescent="0.2">
      <c r="A191" s="37"/>
      <c r="B191" s="37"/>
      <c r="C191" s="35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75" customHeight="1" x14ac:dyDescent="0.2">
      <c r="A192" s="37"/>
      <c r="B192" s="37"/>
      <c r="C192" s="35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75" customHeight="1" x14ac:dyDescent="0.2">
      <c r="A193" s="37"/>
      <c r="B193" s="37"/>
      <c r="C193" s="35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75" customHeight="1" x14ac:dyDescent="0.2">
      <c r="A194" s="37"/>
      <c r="B194" s="37"/>
      <c r="C194" s="35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75" customHeight="1" x14ac:dyDescent="0.2">
      <c r="A195" s="37"/>
      <c r="B195" s="37"/>
      <c r="C195" s="35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75" customHeight="1" x14ac:dyDescent="0.2">
      <c r="A196" s="37"/>
      <c r="B196" s="37"/>
      <c r="C196" s="35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75" customHeight="1" x14ac:dyDescent="0.2">
      <c r="A197" s="37"/>
      <c r="B197" s="37"/>
      <c r="C197" s="35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75" customHeight="1" x14ac:dyDescent="0.2">
      <c r="A198" s="37"/>
      <c r="B198" s="37"/>
      <c r="C198" s="35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75" customHeight="1" x14ac:dyDescent="0.2">
      <c r="A199" s="37"/>
      <c r="B199" s="37"/>
      <c r="C199" s="35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75" customHeight="1" x14ac:dyDescent="0.2">
      <c r="A200" s="37"/>
      <c r="B200" s="37"/>
      <c r="C200" s="35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75" customHeight="1" x14ac:dyDescent="0.2">
      <c r="A201" s="37"/>
      <c r="B201" s="37"/>
      <c r="C201" s="35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75" customHeight="1" x14ac:dyDescent="0.2">
      <c r="A202" s="37"/>
      <c r="B202" s="37"/>
      <c r="C202" s="35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75" customHeight="1" x14ac:dyDescent="0.2">
      <c r="A203" s="37"/>
      <c r="B203" s="37"/>
      <c r="C203" s="35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75" customHeight="1" x14ac:dyDescent="0.2">
      <c r="A204" s="37"/>
      <c r="B204" s="37"/>
      <c r="C204" s="35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75" customHeight="1" x14ac:dyDescent="0.2">
      <c r="A205" s="37"/>
      <c r="B205" s="37"/>
      <c r="C205" s="35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75" customHeight="1" x14ac:dyDescent="0.2">
      <c r="A206" s="37"/>
      <c r="B206" s="37"/>
      <c r="C206" s="35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75" customHeight="1" x14ac:dyDescent="0.2">
      <c r="A207" s="37"/>
      <c r="B207" s="37"/>
      <c r="C207" s="35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75" customHeight="1" x14ac:dyDescent="0.2">
      <c r="A208" s="37"/>
      <c r="B208" s="37"/>
      <c r="C208" s="35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75" customHeight="1" x14ac:dyDescent="0.2">
      <c r="A209" s="37"/>
      <c r="B209" s="37"/>
      <c r="C209" s="35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75" customHeight="1" x14ac:dyDescent="0.2">
      <c r="A210" s="37"/>
      <c r="B210" s="37"/>
      <c r="C210" s="35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75" customHeight="1" x14ac:dyDescent="0.2">
      <c r="A211" s="37"/>
      <c r="B211" s="37"/>
      <c r="C211" s="35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75" customHeight="1" x14ac:dyDescent="0.2">
      <c r="A212" s="37"/>
      <c r="B212" s="37"/>
      <c r="C212" s="35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75" customHeight="1" x14ac:dyDescent="0.2">
      <c r="A213" s="37"/>
      <c r="B213" s="37"/>
      <c r="C213" s="35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75" customHeight="1" x14ac:dyDescent="0.2">
      <c r="A214" s="37"/>
      <c r="B214" s="37"/>
      <c r="C214" s="35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75" customHeight="1" x14ac:dyDescent="0.2">
      <c r="A215" s="37"/>
      <c r="B215" s="37"/>
      <c r="C215" s="35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75" customHeight="1" x14ac:dyDescent="0.2">
      <c r="A216" s="37"/>
      <c r="B216" s="37"/>
      <c r="C216" s="35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75" customHeight="1" x14ac:dyDescent="0.2">
      <c r="A217" s="37"/>
      <c r="B217" s="37"/>
      <c r="C217" s="35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75" customHeight="1" x14ac:dyDescent="0.2">
      <c r="A218" s="37"/>
      <c r="B218" s="37"/>
      <c r="C218" s="35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75" customHeight="1" x14ac:dyDescent="0.2">
      <c r="A219" s="37"/>
      <c r="B219" s="37"/>
      <c r="C219" s="35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75" customHeight="1" x14ac:dyDescent="0.2">
      <c r="A220" s="37"/>
      <c r="B220" s="37"/>
      <c r="C220" s="35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75" customHeight="1" x14ac:dyDescent="0.2">
      <c r="A221" s="37"/>
      <c r="B221" s="37"/>
      <c r="C221" s="35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75" customHeight="1" x14ac:dyDescent="0.2">
      <c r="A222" s="37"/>
      <c r="B222" s="37"/>
      <c r="C222" s="35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75" customHeight="1" x14ac:dyDescent="0.2">
      <c r="A223" s="37"/>
      <c r="B223" s="37"/>
      <c r="C223" s="35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75" customHeight="1" x14ac:dyDescent="0.2">
      <c r="A224" s="37"/>
      <c r="B224" s="37"/>
      <c r="C224" s="35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75" customHeight="1" x14ac:dyDescent="0.2">
      <c r="A225" s="37"/>
      <c r="B225" s="37"/>
      <c r="C225" s="35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75" customHeight="1" x14ac:dyDescent="0.2">
      <c r="A226" s="37"/>
      <c r="B226" s="37"/>
      <c r="C226" s="35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75" customHeight="1" x14ac:dyDescent="0.2">
      <c r="A227" s="37"/>
      <c r="B227" s="37"/>
      <c r="C227" s="35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75" customHeight="1" x14ac:dyDescent="0.2">
      <c r="A228" s="37"/>
      <c r="B228" s="37"/>
      <c r="C228" s="35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75" customHeight="1" x14ac:dyDescent="0.2">
      <c r="A229" s="37"/>
      <c r="B229" s="37"/>
      <c r="C229" s="35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75" customHeight="1" x14ac:dyDescent="0.2">
      <c r="A230" s="37"/>
      <c r="B230" s="37"/>
      <c r="C230" s="35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75" customHeight="1" x14ac:dyDescent="0.2">
      <c r="A231" s="37"/>
      <c r="B231" s="37"/>
      <c r="C231" s="35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75" customHeight="1" x14ac:dyDescent="0.2">
      <c r="A232" s="37"/>
      <c r="B232" s="37"/>
      <c r="C232" s="35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75" customHeight="1" x14ac:dyDescent="0.2">
      <c r="A233" s="37"/>
      <c r="B233" s="37"/>
      <c r="C233" s="35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75" customHeight="1" x14ac:dyDescent="0.2">
      <c r="A234" s="37"/>
      <c r="B234" s="37"/>
      <c r="C234" s="35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75" customHeight="1" x14ac:dyDescent="0.2">
      <c r="A235" s="37"/>
      <c r="B235" s="37"/>
      <c r="C235" s="35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75" customHeight="1" x14ac:dyDescent="0.2">
      <c r="A236" s="37"/>
      <c r="B236" s="37"/>
      <c r="C236" s="35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75" customHeight="1" x14ac:dyDescent="0.2">
      <c r="A237" s="37"/>
      <c r="B237" s="37"/>
      <c r="C237" s="35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75" customHeight="1" x14ac:dyDescent="0.2">
      <c r="A238" s="37"/>
      <c r="B238" s="37"/>
      <c r="C238" s="35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75" customHeight="1" x14ac:dyDescent="0.2">
      <c r="A239" s="37"/>
      <c r="B239" s="37"/>
      <c r="C239" s="35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75" customHeight="1" x14ac:dyDescent="0.2">
      <c r="A240" s="37"/>
      <c r="B240" s="37"/>
      <c r="C240" s="35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75" customHeight="1" x14ac:dyDescent="0.2">
      <c r="A241" s="37"/>
      <c r="B241" s="37"/>
      <c r="C241" s="35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75" customHeight="1" x14ac:dyDescent="0.2">
      <c r="A242" s="37"/>
      <c r="B242" s="37"/>
      <c r="C242" s="35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75" customHeight="1" x14ac:dyDescent="0.2">
      <c r="A243" s="37"/>
      <c r="B243" s="37"/>
      <c r="C243" s="35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75" customHeight="1" x14ac:dyDescent="0.2">
      <c r="A244" s="37"/>
      <c r="B244" s="37"/>
      <c r="C244" s="35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75" customHeight="1" x14ac:dyDescent="0.2">
      <c r="A245" s="37"/>
      <c r="B245" s="37"/>
      <c r="C245" s="35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75" customHeight="1" x14ac:dyDescent="0.2">
      <c r="A246" s="37"/>
      <c r="B246" s="37"/>
      <c r="C246" s="35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75" customHeight="1" x14ac:dyDescent="0.2">
      <c r="A247" s="37"/>
      <c r="B247" s="37"/>
      <c r="C247" s="35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75" customHeight="1" x14ac:dyDescent="0.2">
      <c r="A248" s="37"/>
      <c r="B248" s="37"/>
      <c r="C248" s="35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75" customHeight="1" x14ac:dyDescent="0.2">
      <c r="A249" s="37"/>
      <c r="B249" s="37"/>
      <c r="C249" s="35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75" customHeight="1" x14ac:dyDescent="0.2">
      <c r="A250" s="37"/>
      <c r="B250" s="37"/>
      <c r="C250" s="35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75" customHeight="1" x14ac:dyDescent="0.2">
      <c r="A251" s="37"/>
      <c r="B251" s="37"/>
      <c r="C251" s="35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75" customHeight="1" x14ac:dyDescent="0.2">
      <c r="A252" s="37"/>
      <c r="B252" s="37"/>
      <c r="C252" s="35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75" customHeight="1" x14ac:dyDescent="0.2">
      <c r="A253" s="37"/>
      <c r="B253" s="37"/>
      <c r="C253" s="35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75" customHeight="1" x14ac:dyDescent="0.2">
      <c r="A254" s="37"/>
      <c r="B254" s="37"/>
      <c r="C254" s="35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75" customHeight="1" x14ac:dyDescent="0.2">
      <c r="A255" s="37"/>
      <c r="B255" s="37"/>
      <c r="C255" s="35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75" customHeight="1" x14ac:dyDescent="0.2">
      <c r="A256" s="37"/>
      <c r="B256" s="37"/>
      <c r="C256" s="35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75" customHeight="1" x14ac:dyDescent="0.2">
      <c r="A257" s="37"/>
      <c r="B257" s="37"/>
      <c r="C257" s="35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75" customHeight="1" x14ac:dyDescent="0.2">
      <c r="A258" s="37"/>
      <c r="B258" s="37"/>
      <c r="C258" s="35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75" customHeight="1" x14ac:dyDescent="0.2">
      <c r="A259" s="37"/>
      <c r="B259" s="37"/>
      <c r="C259" s="35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75" customHeight="1" x14ac:dyDescent="0.2">
      <c r="A260" s="37"/>
      <c r="B260" s="37"/>
      <c r="C260" s="35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75" customHeight="1" x14ac:dyDescent="0.2">
      <c r="A261" s="37"/>
      <c r="B261" s="37"/>
      <c r="C261" s="35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75" customHeight="1" x14ac:dyDescent="0.2">
      <c r="A262" s="37"/>
      <c r="B262" s="37"/>
      <c r="C262" s="35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75" customHeight="1" x14ac:dyDescent="0.2">
      <c r="A263" s="37"/>
      <c r="B263" s="37"/>
      <c r="C263" s="35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75" customHeight="1" x14ac:dyDescent="0.2">
      <c r="A264" s="37"/>
      <c r="B264" s="37"/>
      <c r="C264" s="35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75" customHeight="1" x14ac:dyDescent="0.2">
      <c r="A265" s="37"/>
      <c r="B265" s="37"/>
      <c r="C265" s="35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75" customHeight="1" x14ac:dyDescent="0.2">
      <c r="A266" s="37"/>
      <c r="B266" s="37"/>
      <c r="C266" s="35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75" customHeight="1" x14ac:dyDescent="0.2">
      <c r="A267" s="37"/>
      <c r="B267" s="37"/>
      <c r="C267" s="35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75" customHeight="1" x14ac:dyDescent="0.2">
      <c r="A268" s="37"/>
      <c r="B268" s="37"/>
      <c r="C268" s="35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75" customHeight="1" x14ac:dyDescent="0.2">
      <c r="A269" s="37"/>
      <c r="B269" s="37"/>
      <c r="C269" s="35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75" customHeight="1" x14ac:dyDescent="0.2">
      <c r="A270" s="37"/>
      <c r="B270" s="37"/>
      <c r="C270" s="35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75" customHeight="1" x14ac:dyDescent="0.2">
      <c r="A271" s="37"/>
      <c r="B271" s="37"/>
      <c r="C271" s="35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75" customHeight="1" x14ac:dyDescent="0.2">
      <c r="A272" s="37"/>
      <c r="B272" s="37"/>
      <c r="C272" s="35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75" customHeight="1" x14ac:dyDescent="0.2">
      <c r="A273" s="37"/>
      <c r="B273" s="37"/>
      <c r="C273" s="35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75" customHeight="1" x14ac:dyDescent="0.2">
      <c r="A274" s="37"/>
      <c r="B274" s="37"/>
      <c r="C274" s="35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75" customHeight="1" x14ac:dyDescent="0.2">
      <c r="A275" s="37"/>
      <c r="B275" s="37"/>
      <c r="C275" s="35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75" customHeight="1" x14ac:dyDescent="0.2">
      <c r="A276" s="37"/>
      <c r="B276" s="37"/>
      <c r="C276" s="35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75" customHeight="1" x14ac:dyDescent="0.2">
      <c r="A277" s="37"/>
      <c r="B277" s="37"/>
      <c r="C277" s="35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75" customHeight="1" x14ac:dyDescent="0.2">
      <c r="A278" s="37"/>
      <c r="B278" s="37"/>
      <c r="C278" s="35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75" customHeight="1" x14ac:dyDescent="0.2">
      <c r="A279" s="37"/>
      <c r="B279" s="37"/>
      <c r="C279" s="35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75" customHeight="1" x14ac:dyDescent="0.2">
      <c r="A280" s="37"/>
      <c r="B280" s="37"/>
      <c r="C280" s="35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75" customHeight="1" x14ac:dyDescent="0.2">
      <c r="A281" s="37"/>
      <c r="B281" s="37"/>
      <c r="C281" s="35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75" customHeight="1" x14ac:dyDescent="0.2">
      <c r="A282" s="37"/>
      <c r="B282" s="37"/>
      <c r="C282" s="35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75" customHeight="1" x14ac:dyDescent="0.2">
      <c r="A283" s="37"/>
      <c r="B283" s="37"/>
      <c r="C283" s="35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100-000000000000}">
      <formula1>"TOU,non-TOU"</formula1>
    </dataValidation>
    <dataValidation type="list" allowBlank="1" showErrorMessage="1" sqref="E15:E28 E30:E38 E40:E41 E43:E51 E57 E63" xr:uid="{00000000-0002-0000-2100-000001000000}">
      <formula1>#REF!</formula1>
    </dataValidation>
    <dataValidation type="list" allowBlank="1" showInputMessage="1" showErrorMessage="1" prompt="Select Charge Unit - monthly, per kWh, per kW" sqref="D15:D28 D30:D38 D40:D41 D43:D51 D57 D63" xr:uid="{00000000-0002-0000-2100-000002000000}">
      <formula1>"Monthly,per kWh,per kW"</formula1>
    </dataValidation>
  </dataValidations>
  <pageMargins left="0.74803149606299213" right="0.74803149606299213" top="0.98425196850393704" bottom="0.98425196850393704"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3.42578125" customWidth="1"/>
    <col min="4" max="4" width="11.42578125" customWidth="1"/>
    <col min="5" max="5" width="1.42578125" customWidth="1"/>
    <col min="6" max="6" width="13.140625" customWidth="1"/>
    <col min="7" max="7" width="10.28515625" customWidth="1"/>
    <col min="8" max="8" width="12.28515625" customWidth="1"/>
    <col min="9" max="9" width="1.42578125" customWidth="1"/>
    <col min="10" max="10" width="11.28515625" customWidth="1"/>
    <col min="11" max="11" width="10.28515625" customWidth="1"/>
    <col min="12" max="12" width="12.28515625" customWidth="1"/>
    <col min="13" max="13" width="1.42578125" customWidth="1"/>
    <col min="14" max="14" width="11.28515625" customWidth="1"/>
    <col min="15" max="15" width="10" customWidth="1"/>
    <col min="16" max="16" width="1.7109375" customWidth="1"/>
    <col min="17" max="17" width="11.28515625" customWidth="1"/>
    <col min="18" max="18" width="10.28515625" customWidth="1"/>
    <col min="19" max="19" width="12.28515625" customWidth="1"/>
    <col min="20" max="20" width="0.42578125" customWidth="1"/>
    <col min="21" max="21" width="10.28515625" customWidth="1"/>
    <col min="22" max="22" width="10" customWidth="1"/>
    <col min="23" max="23" width="2.28515625" customWidth="1"/>
    <col min="24" max="24" width="11.28515625" customWidth="1"/>
    <col min="25" max="25" width="10.28515625" customWidth="1"/>
    <col min="26" max="26" width="12.28515625" customWidth="1"/>
    <col min="27" max="27" width="0.42578125" customWidth="1"/>
    <col min="28" max="28" width="11.28515625" customWidth="1"/>
    <col min="29" max="29" width="10" customWidth="1"/>
    <col min="30" max="30" width="2.140625" customWidth="1"/>
    <col min="31" max="31" width="11.28515625" customWidth="1"/>
    <col min="32" max="32" width="10.28515625" customWidth="1"/>
    <col min="33" max="33" width="12.28515625" customWidth="1"/>
    <col min="34" max="34" width="0.42578125" customWidth="1"/>
    <col min="35" max="35" width="10.28515625" customWidth="1"/>
    <col min="36" max="36" width="10" customWidth="1"/>
    <col min="37" max="37" width="0.7109375" customWidth="1"/>
    <col min="38" max="38" width="11.28515625" customWidth="1"/>
    <col min="39" max="39" width="10.28515625" customWidth="1"/>
    <col min="40" max="40" width="12.28515625" customWidth="1"/>
    <col min="41" max="41" width="1.28515625" customWidth="1"/>
    <col min="42" max="42" width="10.28515625" customWidth="1"/>
    <col min="43" max="43" width="10" customWidth="1"/>
    <col min="44" max="44" width="1.28515625" customWidth="1"/>
  </cols>
  <sheetData>
    <row r="1" spans="1:44" ht="7.5" customHeight="1" x14ac:dyDescent="0.2">
      <c r="A1" s="37"/>
      <c r="B1" s="37"/>
      <c r="C1" s="357"/>
      <c r="D1" s="37"/>
      <c r="E1" s="37"/>
      <c r="F1" s="37"/>
      <c r="G1" s="37"/>
      <c r="H1" s="37"/>
      <c r="I1" s="37"/>
      <c r="J1" s="37"/>
      <c r="K1" s="37"/>
      <c r="L1" s="3"/>
      <c r="M1" s="3"/>
      <c r="N1" s="3"/>
      <c r="O1" s="3"/>
      <c r="P1" s="3"/>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row>
    <row r="2" spans="1:44" ht="18.75" customHeight="1" x14ac:dyDescent="0.25">
      <c r="A2" s="37"/>
      <c r="B2" s="37"/>
      <c r="C2" s="358"/>
      <c r="D2" s="183"/>
      <c r="E2" s="183"/>
      <c r="F2" s="183" t="s">
        <v>229</v>
      </c>
      <c r="G2" s="183"/>
      <c r="H2" s="183"/>
      <c r="I2" s="183"/>
      <c r="J2" s="183"/>
      <c r="K2" s="183"/>
      <c r="L2" s="183"/>
      <c r="M2" s="183"/>
      <c r="N2" s="183"/>
      <c r="O2" s="183"/>
      <c r="P2" s="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row>
    <row r="3" spans="1:44" ht="18.75" customHeight="1" x14ac:dyDescent="0.25">
      <c r="A3" s="37"/>
      <c r="B3" s="37"/>
      <c r="C3" s="358"/>
      <c r="D3" s="183"/>
      <c r="E3" s="183"/>
      <c r="F3" s="183" t="s">
        <v>231</v>
      </c>
      <c r="G3" s="183"/>
      <c r="H3" s="183"/>
      <c r="I3" s="183"/>
      <c r="J3" s="183"/>
      <c r="K3" s="183"/>
      <c r="L3" s="183"/>
      <c r="M3" s="183"/>
      <c r="N3" s="183"/>
      <c r="O3" s="183"/>
      <c r="P3" s="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4" ht="7.5" customHeight="1" x14ac:dyDescent="0.2">
      <c r="A4" s="37"/>
      <c r="B4" s="37"/>
      <c r="C4" s="357"/>
      <c r="D4" s="37"/>
      <c r="E4" s="37"/>
      <c r="F4" s="37"/>
      <c r="G4" s="37"/>
      <c r="H4" s="37"/>
      <c r="I4" s="37"/>
      <c r="J4" s="37"/>
      <c r="K4" s="37"/>
      <c r="L4" s="3"/>
      <c r="M4" s="3"/>
      <c r="N4" s="3"/>
      <c r="O4" s="3"/>
      <c r="P4" s="3"/>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4" ht="7.5" customHeight="1" x14ac:dyDescent="0.2">
      <c r="A5" s="37"/>
      <c r="B5" s="37"/>
      <c r="C5" s="357"/>
      <c r="D5" s="37"/>
      <c r="E5" s="37"/>
      <c r="F5" s="37"/>
      <c r="G5" s="37"/>
      <c r="H5" s="37"/>
      <c r="I5" s="37"/>
      <c r="J5" s="37"/>
      <c r="K5" s="37"/>
      <c r="L5" s="3"/>
      <c r="M5" s="3"/>
      <c r="N5" s="3"/>
      <c r="O5" s="3"/>
      <c r="P5" s="3"/>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4" ht="12.75" customHeight="1" x14ac:dyDescent="0.2">
      <c r="A6" s="37"/>
      <c r="B6" s="138" t="s">
        <v>232</v>
      </c>
      <c r="C6" s="357"/>
      <c r="D6" s="185" t="s">
        <v>161</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row>
    <row r="7" spans="1:44" ht="7.5" customHeight="1" x14ac:dyDescent="0.25">
      <c r="A7" s="37"/>
      <c r="B7" s="187"/>
      <c r="C7" s="35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4" ht="12.75" customHeight="1" x14ac:dyDescent="0.25">
      <c r="A8" s="37"/>
      <c r="B8" s="138" t="s">
        <v>233</v>
      </c>
      <c r="C8" s="35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4" ht="12.75" customHeight="1" x14ac:dyDescent="0.25">
      <c r="A9" s="37"/>
      <c r="B9" s="187"/>
      <c r="C9" s="357"/>
      <c r="D9" s="125" t="s">
        <v>235</v>
      </c>
      <c r="E9" s="125"/>
      <c r="F9" s="190">
        <v>4290127</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4" ht="12.75" customHeight="1" x14ac:dyDescent="0.2">
      <c r="A10" s="37"/>
      <c r="B10" s="37"/>
      <c r="C10" s="357"/>
      <c r="D10" s="37"/>
      <c r="E10" s="37"/>
      <c r="F10" s="190">
        <v>7900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4" ht="12.75" customHeight="1" x14ac:dyDescent="0.2">
      <c r="A11" s="37"/>
      <c r="B11" s="37"/>
      <c r="C11" s="357"/>
      <c r="D11" s="3"/>
      <c r="E11" s="3"/>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4" ht="12.75" customHeight="1" x14ac:dyDescent="0.2">
      <c r="A12" s="37"/>
      <c r="B12" s="37"/>
      <c r="C12" s="35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4" ht="12.75" customHeight="1" x14ac:dyDescent="0.2">
      <c r="A13" s="37"/>
      <c r="B13" s="37"/>
      <c r="C13" s="35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4" ht="12.75" customHeight="1" x14ac:dyDescent="0.2">
      <c r="A14" s="37"/>
      <c r="B14" s="37"/>
      <c r="C14" s="35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4" ht="12.75" customHeight="1" x14ac:dyDescent="0.2">
      <c r="A15" s="37"/>
      <c r="B15" s="139" t="s">
        <v>156</v>
      </c>
      <c r="C15" s="199" t="str">
        <f t="shared" ref="C15:C28" si="0">D$6&amp;"."&amp;B15</f>
        <v>Large User.Monthly Service Charge</v>
      </c>
      <c r="D15" s="200" t="s">
        <v>244</v>
      </c>
      <c r="E15" s="139"/>
      <c r="F15" s="201">
        <f>IFERROR(VLOOKUP($C15,'Proposed Rates'!$B:$J,F$11,FALSE),0)</f>
        <v>14946.93</v>
      </c>
      <c r="G15" s="219">
        <f t="shared" ref="G15:G28" si="1">IF($D15="Monthly",1,IF($D15="per KW",$F$10,IF($D15="per kWh",$F$9,0)))</f>
        <v>1</v>
      </c>
      <c r="H15" s="204">
        <f t="shared" ref="H15:H28" si="2">G15*F15</f>
        <v>14946.93</v>
      </c>
      <c r="I15" s="38"/>
      <c r="J15" s="201">
        <f>IFERROR(VLOOKUP($C15,'Proposed Rates'!$B:$J,J$11,FALSE),0)</f>
        <v>14946.93</v>
      </c>
      <c r="K15" s="219">
        <f t="shared" ref="K15:K28" si="3">IF($D15="Monthly",1,IF($D15="per KW",$F$10,IF($D15="per kWh",$F$9,0)))</f>
        <v>1</v>
      </c>
      <c r="L15" s="204">
        <f t="shared" ref="L15:L28" si="4">K15*J15</f>
        <v>14946.93</v>
      </c>
      <c r="M15" s="38"/>
      <c r="N15" s="205">
        <f t="shared" ref="N15:N46" si="5">L15-H15</f>
        <v>0</v>
      </c>
      <c r="O15" s="206">
        <f t="shared" ref="O15:O46" si="6">IF((H15)=0,"",(N15/H15))</f>
        <v>0</v>
      </c>
      <c r="P15" s="37"/>
      <c r="Q15" s="201">
        <f>IFERROR(VLOOKUP($C15,'Proposed Rates'!$B:$J,Q$11,FALSE),0)</f>
        <v>14946.93</v>
      </c>
      <c r="R15" s="219">
        <f t="shared" ref="R15:R28" si="7">IF($D15="Monthly",1,IF($D15="per KW",$F$10,IF($D15="per kWh",$F$9,0)))</f>
        <v>1</v>
      </c>
      <c r="S15" s="204">
        <f t="shared" ref="S15:S28" si="8">R15*Q15</f>
        <v>14946.93</v>
      </c>
      <c r="T15" s="38"/>
      <c r="U15" s="205">
        <f t="shared" ref="U15:U46" si="9">S15-L15</f>
        <v>0</v>
      </c>
      <c r="V15" s="206">
        <f t="shared" ref="V15:V46" si="10">IF((L15)=0,"",(U15/L15))</f>
        <v>0</v>
      </c>
      <c r="W15" s="37"/>
      <c r="X15" s="201">
        <f>IFERROR(VLOOKUP($C15,'Proposed Rates'!$B:$J,X$11,FALSE),0)</f>
        <v>14946.93</v>
      </c>
      <c r="Y15" s="219">
        <f t="shared" ref="Y15:Y28" si="11">IF($D15="Monthly",1,IF($D15="per KW",$F$10,IF($D15="per kWh",$F$9,0)))</f>
        <v>1</v>
      </c>
      <c r="Z15" s="204">
        <f t="shared" ref="Z15:Z28" si="12">Y15*X15</f>
        <v>14946.93</v>
      </c>
      <c r="AA15" s="38"/>
      <c r="AB15" s="205">
        <f t="shared" ref="AB15:AB46" si="13">Z15-S15</f>
        <v>0</v>
      </c>
      <c r="AC15" s="206">
        <f t="shared" ref="AC15:AC46" si="14">IF((S15)=0,"",(AB15/S15))</f>
        <v>0</v>
      </c>
      <c r="AD15" s="37"/>
      <c r="AE15" s="201">
        <f>IFERROR(VLOOKUP($C15,'Proposed Rates'!$B:$J,AE$11,FALSE),0)</f>
        <v>14946.93</v>
      </c>
      <c r="AF15" s="219">
        <f t="shared" ref="AF15:AF28" si="15">IF($D15="Monthly",1,IF($D15="per KW",$F$10,IF($D15="per kWh",$F$9,0)))</f>
        <v>1</v>
      </c>
      <c r="AG15" s="204">
        <f t="shared" ref="AG15:AG28" si="16">AF15*AE15</f>
        <v>14946.93</v>
      </c>
      <c r="AH15" s="38"/>
      <c r="AI15" s="205">
        <f t="shared" ref="AI15:AI46" si="17">AG15-Z15</f>
        <v>0</v>
      </c>
      <c r="AJ15" s="206">
        <f t="shared" ref="AJ15:AJ46" si="18">IF((Z15)=0,"",(AI15/Z15))</f>
        <v>0</v>
      </c>
      <c r="AK15" s="37"/>
      <c r="AL15" s="201">
        <f>IFERROR(VLOOKUP($C15,'Proposed Rates'!$B:$J,AL$11,FALSE),0)</f>
        <v>14946.93</v>
      </c>
      <c r="AM15" s="219">
        <f t="shared" ref="AM15:AM28" si="19">IF($D15="Monthly",1,IF($D15="per KW",$F$10,IF($D15="per kWh",$F$9,0)))</f>
        <v>1</v>
      </c>
      <c r="AN15" s="204">
        <f t="shared" ref="AN15:AN28" si="20">AM15*AL15</f>
        <v>14946.93</v>
      </c>
      <c r="AO15" s="38"/>
      <c r="AP15" s="205">
        <f t="shared" ref="AP15:AP46" si="21">AN15-AG15</f>
        <v>0</v>
      </c>
      <c r="AQ15" s="206">
        <f t="shared" ref="AQ15:AQ46" si="22">IF((AG15)=0,"",(AP15/AG15))</f>
        <v>0</v>
      </c>
      <c r="AR15" s="207"/>
    </row>
    <row r="16" spans="1:44" ht="12.75" customHeight="1" x14ac:dyDescent="0.2">
      <c r="A16" s="37"/>
      <c r="B16" s="139" t="s">
        <v>245</v>
      </c>
      <c r="C16" s="199" t="str">
        <f t="shared" si="0"/>
        <v>Large User.Smart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row>
    <row r="17" spans="1:44" ht="12.75" customHeight="1" x14ac:dyDescent="0.2">
      <c r="A17" s="37"/>
      <c r="B17" s="208" t="str">
        <f>'Proposed Rates'!C115</f>
        <v>Rate Rider Calculation for PILs</v>
      </c>
      <c r="C17" s="199" t="str">
        <f t="shared" si="0"/>
        <v>Large User.Rate Rider Calculation for PILs</v>
      </c>
      <c r="D17" s="200" t="s">
        <v>315</v>
      </c>
      <c r="E17" s="139"/>
      <c r="F17" s="201">
        <f>IFERROR(VLOOKUP($C17,'Proposed Rates'!$B:$J,F$11,FALSE),0)</f>
        <v>0</v>
      </c>
      <c r="G17" s="219">
        <f t="shared" si="1"/>
        <v>7900</v>
      </c>
      <c r="H17" s="204">
        <f t="shared" si="2"/>
        <v>0</v>
      </c>
      <c r="I17" s="38"/>
      <c r="J17" s="201">
        <f>IFERROR(VLOOKUP($C17,'Proposed Rates'!$B:$J,J$11,FALSE),0)</f>
        <v>0</v>
      </c>
      <c r="K17" s="219">
        <f t="shared" si="3"/>
        <v>7900</v>
      </c>
      <c r="L17" s="204">
        <f t="shared" si="4"/>
        <v>0</v>
      </c>
      <c r="M17" s="38"/>
      <c r="N17" s="205">
        <f t="shared" si="5"/>
        <v>0</v>
      </c>
      <c r="O17" s="206" t="str">
        <f t="shared" si="6"/>
        <v/>
      </c>
      <c r="P17" s="37"/>
      <c r="Q17" s="201">
        <f>IFERROR(VLOOKUP($C17,'Proposed Rates'!$B:$J,Q$11,FALSE),0)</f>
        <v>0</v>
      </c>
      <c r="R17" s="219">
        <f t="shared" si="7"/>
        <v>7900</v>
      </c>
      <c r="S17" s="204">
        <f t="shared" si="8"/>
        <v>0</v>
      </c>
      <c r="T17" s="38"/>
      <c r="U17" s="205">
        <f t="shared" si="9"/>
        <v>0</v>
      </c>
      <c r="V17" s="206" t="str">
        <f t="shared" si="10"/>
        <v/>
      </c>
      <c r="W17" s="37"/>
      <c r="X17" s="201">
        <f>IFERROR(VLOOKUP($C17,'Proposed Rates'!$B:$J,X$11,FALSE),0)</f>
        <v>0</v>
      </c>
      <c r="Y17" s="219">
        <f t="shared" si="11"/>
        <v>7900</v>
      </c>
      <c r="Z17" s="204">
        <f t="shared" si="12"/>
        <v>0</v>
      </c>
      <c r="AA17" s="38"/>
      <c r="AB17" s="205">
        <f t="shared" si="13"/>
        <v>0</v>
      </c>
      <c r="AC17" s="206" t="str">
        <f t="shared" si="14"/>
        <v/>
      </c>
      <c r="AD17" s="37"/>
      <c r="AE17" s="201">
        <f>IFERROR(VLOOKUP($C17,'Proposed Rates'!$B:$J,AE$11,FALSE),0)</f>
        <v>0</v>
      </c>
      <c r="AF17" s="219">
        <f t="shared" si="15"/>
        <v>7900</v>
      </c>
      <c r="AG17" s="204">
        <f t="shared" si="16"/>
        <v>0</v>
      </c>
      <c r="AH17" s="38"/>
      <c r="AI17" s="205">
        <f t="shared" si="17"/>
        <v>0</v>
      </c>
      <c r="AJ17" s="206" t="str">
        <f t="shared" si="18"/>
        <v/>
      </c>
      <c r="AK17" s="37"/>
      <c r="AL17" s="201">
        <f>IFERROR(VLOOKUP($C17,'Proposed Rates'!$B:$J,AL$11,FALSE),0)</f>
        <v>0</v>
      </c>
      <c r="AM17" s="219">
        <f t="shared" si="19"/>
        <v>7900</v>
      </c>
      <c r="AN17" s="204">
        <f t="shared" si="20"/>
        <v>0</v>
      </c>
      <c r="AO17" s="38"/>
      <c r="AP17" s="205">
        <f t="shared" si="21"/>
        <v>0</v>
      </c>
      <c r="AQ17" s="206" t="str">
        <f t="shared" si="22"/>
        <v/>
      </c>
      <c r="AR17" s="207"/>
    </row>
    <row r="18" spans="1:44" ht="12.75" customHeight="1" x14ac:dyDescent="0.2">
      <c r="A18" s="37"/>
      <c r="B18" s="208" t="str">
        <f>'Proposed Rates'!C128</f>
        <v>Rate Rider Calculation for Generic</v>
      </c>
      <c r="C18" s="199" t="str">
        <f t="shared" si="0"/>
        <v>Large User.Rate Rider Calculation for Generic</v>
      </c>
      <c r="D18" s="200" t="s">
        <v>315</v>
      </c>
      <c r="E18" s="139"/>
      <c r="F18" s="201">
        <f>IFERROR(VLOOKUP($C18,'Proposed Rates'!$B:$J,F$11,FALSE),0)</f>
        <v>0</v>
      </c>
      <c r="G18" s="219">
        <f t="shared" si="1"/>
        <v>7900</v>
      </c>
      <c r="H18" s="204">
        <f t="shared" si="2"/>
        <v>0</v>
      </c>
      <c r="I18" s="38"/>
      <c r="J18" s="201">
        <f>IFERROR(VLOOKUP($C18,'Proposed Rates'!$B:$J,J$11,FALSE),0)</f>
        <v>0</v>
      </c>
      <c r="K18" s="219">
        <f t="shared" si="3"/>
        <v>7900</v>
      </c>
      <c r="L18" s="204">
        <f t="shared" si="4"/>
        <v>0</v>
      </c>
      <c r="M18" s="38"/>
      <c r="N18" s="205">
        <f t="shared" si="5"/>
        <v>0</v>
      </c>
      <c r="O18" s="206" t="str">
        <f t="shared" si="6"/>
        <v/>
      </c>
      <c r="P18" s="37"/>
      <c r="Q18" s="201">
        <f>IFERROR(VLOOKUP($C18,'Proposed Rates'!$B:$J,Q$11,FALSE),0)</f>
        <v>0</v>
      </c>
      <c r="R18" s="219">
        <f t="shared" si="7"/>
        <v>7900</v>
      </c>
      <c r="S18" s="204">
        <f t="shared" si="8"/>
        <v>0</v>
      </c>
      <c r="T18" s="38"/>
      <c r="U18" s="205">
        <f t="shared" si="9"/>
        <v>0</v>
      </c>
      <c r="V18" s="206" t="str">
        <f t="shared" si="10"/>
        <v/>
      </c>
      <c r="W18" s="37"/>
      <c r="X18" s="201">
        <f>IFERROR(VLOOKUP($C18,'Proposed Rates'!$B:$J,X$11,FALSE),0)</f>
        <v>0</v>
      </c>
      <c r="Y18" s="219">
        <f t="shared" si="11"/>
        <v>7900</v>
      </c>
      <c r="Z18" s="204">
        <f t="shared" si="12"/>
        <v>0</v>
      </c>
      <c r="AA18" s="38"/>
      <c r="AB18" s="205">
        <f t="shared" si="13"/>
        <v>0</v>
      </c>
      <c r="AC18" s="206" t="str">
        <f t="shared" si="14"/>
        <v/>
      </c>
      <c r="AD18" s="37"/>
      <c r="AE18" s="201">
        <f>IFERROR(VLOOKUP($C18,'Proposed Rates'!$B:$J,AE$11,FALSE),0)</f>
        <v>0</v>
      </c>
      <c r="AF18" s="219">
        <f t="shared" si="15"/>
        <v>7900</v>
      </c>
      <c r="AG18" s="204">
        <f t="shared" si="16"/>
        <v>0</v>
      </c>
      <c r="AH18" s="38"/>
      <c r="AI18" s="205">
        <f t="shared" si="17"/>
        <v>0</v>
      </c>
      <c r="AJ18" s="206" t="str">
        <f t="shared" si="18"/>
        <v/>
      </c>
      <c r="AK18" s="37"/>
      <c r="AL18" s="201">
        <f>IFERROR(VLOOKUP($C18,'Proposed Rates'!$B:$J,AL$11,FALSE),0)</f>
        <v>0</v>
      </c>
      <c r="AM18" s="219">
        <f t="shared" si="19"/>
        <v>7900</v>
      </c>
      <c r="AN18" s="204">
        <f t="shared" si="20"/>
        <v>0</v>
      </c>
      <c r="AO18" s="38"/>
      <c r="AP18" s="205">
        <f t="shared" si="21"/>
        <v>0</v>
      </c>
      <c r="AQ18" s="206" t="str">
        <f t="shared" si="22"/>
        <v/>
      </c>
      <c r="AR18" s="207"/>
    </row>
    <row r="19" spans="1:44" ht="12.75" customHeight="1" x14ac:dyDescent="0.2">
      <c r="A19" s="37"/>
      <c r="B19" s="139" t="s">
        <v>54</v>
      </c>
      <c r="C19" s="199" t="str">
        <f t="shared" si="0"/>
        <v>Large User.Distribution Volumetric Rate</v>
      </c>
      <c r="D19" s="200" t="s">
        <v>315</v>
      </c>
      <c r="E19" s="139"/>
      <c r="F19" s="218">
        <f>IFERROR(VLOOKUP($C19,'Proposed Rates'!$B:$J,F$11,FALSE),0)</f>
        <v>6.0316000000000001</v>
      </c>
      <c r="G19" s="219">
        <f t="shared" si="1"/>
        <v>7900</v>
      </c>
      <c r="H19" s="204">
        <f t="shared" si="2"/>
        <v>47649.64</v>
      </c>
      <c r="I19" s="38"/>
      <c r="J19" s="218">
        <f>IFERROR(VLOOKUP($C19,'Proposed Rates'!$B:$J,J$11,FALSE),0)</f>
        <v>7.8803000000000001</v>
      </c>
      <c r="K19" s="219">
        <f t="shared" si="3"/>
        <v>7900</v>
      </c>
      <c r="L19" s="204">
        <f t="shared" si="4"/>
        <v>62254.37</v>
      </c>
      <c r="M19" s="38"/>
      <c r="N19" s="205">
        <f t="shared" si="5"/>
        <v>14604.730000000003</v>
      </c>
      <c r="O19" s="206">
        <f t="shared" si="6"/>
        <v>0.3065024205849195</v>
      </c>
      <c r="P19" s="37"/>
      <c r="Q19" s="218">
        <f>IFERROR(VLOOKUP($C19,'Proposed Rates'!$B:$J,Q$11,FALSE),0)</f>
        <v>8.8745999999999992</v>
      </c>
      <c r="R19" s="219">
        <f t="shared" si="7"/>
        <v>7900</v>
      </c>
      <c r="S19" s="204">
        <f t="shared" si="8"/>
        <v>70109.34</v>
      </c>
      <c r="T19" s="38"/>
      <c r="U19" s="205">
        <f t="shared" si="9"/>
        <v>7854.9699999999939</v>
      </c>
      <c r="V19" s="206">
        <f t="shared" si="10"/>
        <v>0.1261753994137278</v>
      </c>
      <c r="W19" s="37"/>
      <c r="X19" s="218">
        <f>IFERROR(VLOOKUP($C19,'Proposed Rates'!$B:$J,X$11,FALSE),0)</f>
        <v>9.8872</v>
      </c>
      <c r="Y19" s="219">
        <f t="shared" si="11"/>
        <v>7900</v>
      </c>
      <c r="Z19" s="204">
        <f t="shared" si="12"/>
        <v>78108.88</v>
      </c>
      <c r="AA19" s="38"/>
      <c r="AB19" s="205">
        <f t="shared" si="13"/>
        <v>7999.5400000000081</v>
      </c>
      <c r="AC19" s="206">
        <f t="shared" si="14"/>
        <v>0.11410091722443841</v>
      </c>
      <c r="AD19" s="37"/>
      <c r="AE19" s="218">
        <f>IFERROR(VLOOKUP($C19,'Proposed Rates'!$B:$J,AE$11,FALSE),0)</f>
        <v>10.626099999999999</v>
      </c>
      <c r="AF19" s="219">
        <f t="shared" si="15"/>
        <v>7900</v>
      </c>
      <c r="AG19" s="204">
        <f t="shared" si="16"/>
        <v>83946.189999999988</v>
      </c>
      <c r="AH19" s="38"/>
      <c r="AI19" s="205">
        <f t="shared" si="17"/>
        <v>5837.3099999999831</v>
      </c>
      <c r="AJ19" s="206">
        <f t="shared" si="18"/>
        <v>7.4732988105833578E-2</v>
      </c>
      <c r="AK19" s="37"/>
      <c r="AL19" s="218">
        <f>IFERROR(VLOOKUP($C19,'Proposed Rates'!$B:$J,AL$11,FALSE),0)</f>
        <v>11.656599999999999</v>
      </c>
      <c r="AM19" s="219">
        <f t="shared" si="19"/>
        <v>7900</v>
      </c>
      <c r="AN19" s="204">
        <f t="shared" si="20"/>
        <v>92087.14</v>
      </c>
      <c r="AO19" s="38"/>
      <c r="AP19" s="205">
        <f t="shared" si="21"/>
        <v>8140.9500000000116</v>
      </c>
      <c r="AQ19" s="206">
        <f t="shared" si="22"/>
        <v>9.6978195198614878E-2</v>
      </c>
      <c r="AR19" s="207"/>
    </row>
    <row r="20" spans="1:44" ht="12.75" customHeight="1" x14ac:dyDescent="0.2">
      <c r="A20" s="37"/>
      <c r="B20" s="139" t="s">
        <v>247</v>
      </c>
      <c r="C20" s="199" t="str">
        <f t="shared" si="0"/>
        <v>Large User.Smart Meter Disposition Rider</v>
      </c>
      <c r="D20" s="200" t="s">
        <v>246</v>
      </c>
      <c r="E20" s="139"/>
      <c r="F20" s="201">
        <f>IFERROR(VLOOKUP($C20,'Proposed Rates'!$B:$J,F$11,FALSE),0)</f>
        <v>0</v>
      </c>
      <c r="G20" s="219">
        <f t="shared" si="1"/>
        <v>4290127</v>
      </c>
      <c r="H20" s="204">
        <f t="shared" si="2"/>
        <v>0</v>
      </c>
      <c r="I20" s="38"/>
      <c r="J20" s="201">
        <f>IFERROR(VLOOKUP($C20,'Proposed Rates'!$B:$J,J$11,FALSE),0)</f>
        <v>0</v>
      </c>
      <c r="K20" s="219">
        <f t="shared" si="3"/>
        <v>4290127</v>
      </c>
      <c r="L20" s="204">
        <f t="shared" si="4"/>
        <v>0</v>
      </c>
      <c r="M20" s="38"/>
      <c r="N20" s="205">
        <f t="shared" si="5"/>
        <v>0</v>
      </c>
      <c r="O20" s="206" t="str">
        <f t="shared" si="6"/>
        <v/>
      </c>
      <c r="P20" s="37"/>
      <c r="Q20" s="201">
        <f>IFERROR(VLOOKUP($C20,'Proposed Rates'!$B:$J,Q$11,FALSE),0)</f>
        <v>0</v>
      </c>
      <c r="R20" s="219">
        <f t="shared" si="7"/>
        <v>4290127</v>
      </c>
      <c r="S20" s="204">
        <f t="shared" si="8"/>
        <v>0</v>
      </c>
      <c r="T20" s="38"/>
      <c r="U20" s="205">
        <f t="shared" si="9"/>
        <v>0</v>
      </c>
      <c r="V20" s="206" t="str">
        <f t="shared" si="10"/>
        <v/>
      </c>
      <c r="W20" s="37"/>
      <c r="X20" s="201">
        <f>IFERROR(VLOOKUP($C20,'Proposed Rates'!$B:$J,X$11,FALSE),0)</f>
        <v>0</v>
      </c>
      <c r="Y20" s="219">
        <f t="shared" si="11"/>
        <v>4290127</v>
      </c>
      <c r="Z20" s="204">
        <f t="shared" si="12"/>
        <v>0</v>
      </c>
      <c r="AA20" s="38"/>
      <c r="AB20" s="205">
        <f t="shared" si="13"/>
        <v>0</v>
      </c>
      <c r="AC20" s="206" t="str">
        <f t="shared" si="14"/>
        <v/>
      </c>
      <c r="AD20" s="37"/>
      <c r="AE20" s="201">
        <f>IFERROR(VLOOKUP($C20,'Proposed Rates'!$B:$J,AE$11,FALSE),0)</f>
        <v>0</v>
      </c>
      <c r="AF20" s="219">
        <f t="shared" si="15"/>
        <v>4290127</v>
      </c>
      <c r="AG20" s="204">
        <f t="shared" si="16"/>
        <v>0</v>
      </c>
      <c r="AH20" s="38"/>
      <c r="AI20" s="205">
        <f t="shared" si="17"/>
        <v>0</v>
      </c>
      <c r="AJ20" s="206" t="str">
        <f t="shared" si="18"/>
        <v/>
      </c>
      <c r="AK20" s="37"/>
      <c r="AL20" s="201">
        <f>IFERROR(VLOOKUP($C20,'Proposed Rates'!$B:$J,AL$11,FALSE),0)</f>
        <v>0</v>
      </c>
      <c r="AM20" s="219">
        <f t="shared" si="19"/>
        <v>4290127</v>
      </c>
      <c r="AN20" s="204">
        <f t="shared" si="20"/>
        <v>0</v>
      </c>
      <c r="AO20" s="38"/>
      <c r="AP20" s="205">
        <f t="shared" si="21"/>
        <v>0</v>
      </c>
      <c r="AQ20" s="206" t="str">
        <f t="shared" si="22"/>
        <v/>
      </c>
      <c r="AR20" s="207"/>
    </row>
    <row r="21" spans="1:44" ht="12.75" customHeight="1" x14ac:dyDescent="0.2">
      <c r="A21" s="37"/>
      <c r="B21" s="139" t="s">
        <v>179</v>
      </c>
      <c r="C21" s="199" t="str">
        <f t="shared" si="0"/>
        <v>Large User.LRAM Rate Rider</v>
      </c>
      <c r="D21" s="200" t="s">
        <v>315</v>
      </c>
      <c r="E21" s="139"/>
      <c r="F21" s="218">
        <f>'Proposed Rates'!E81+'Proposed Rates'!E94</f>
        <v>0.2011</v>
      </c>
      <c r="G21" s="219">
        <f t="shared" si="1"/>
        <v>7900</v>
      </c>
      <c r="H21" s="204">
        <f t="shared" si="2"/>
        <v>1588.69</v>
      </c>
      <c r="I21" s="38"/>
      <c r="J21" s="218">
        <f>'Proposed Rates'!F81+'Proposed Rates'!F94</f>
        <v>-0.48039999999999999</v>
      </c>
      <c r="K21" s="219">
        <f t="shared" si="3"/>
        <v>7900</v>
      </c>
      <c r="L21" s="204">
        <f t="shared" si="4"/>
        <v>-3795.16</v>
      </c>
      <c r="M21" s="38"/>
      <c r="N21" s="205">
        <f t="shared" si="5"/>
        <v>-5383.85</v>
      </c>
      <c r="O21" s="206">
        <f t="shared" si="6"/>
        <v>-3.3888612630532076</v>
      </c>
      <c r="P21" s="37"/>
      <c r="Q21" s="218">
        <f>'Proposed Rates'!G81+'Proposed Rates'!G94</f>
        <v>0</v>
      </c>
      <c r="R21" s="219">
        <f t="shared" si="7"/>
        <v>7900</v>
      </c>
      <c r="S21" s="204">
        <f t="shared" si="8"/>
        <v>0</v>
      </c>
      <c r="T21" s="38"/>
      <c r="U21" s="205">
        <f t="shared" si="9"/>
        <v>3795.16</v>
      </c>
      <c r="V21" s="206">
        <f t="shared" si="10"/>
        <v>-1</v>
      </c>
      <c r="W21" s="37"/>
      <c r="X21" s="218">
        <f>IFERROR(VLOOKUP($C21,'Proposed Rates'!$B:$J,X$11,FALSE),0)</f>
        <v>0</v>
      </c>
      <c r="Y21" s="219">
        <f t="shared" si="11"/>
        <v>7900</v>
      </c>
      <c r="Z21" s="204">
        <f t="shared" si="12"/>
        <v>0</v>
      </c>
      <c r="AA21" s="38"/>
      <c r="AB21" s="205">
        <f t="shared" si="13"/>
        <v>0</v>
      </c>
      <c r="AC21" s="206" t="str">
        <f t="shared" si="14"/>
        <v/>
      </c>
      <c r="AD21" s="37"/>
      <c r="AE21" s="218">
        <f>IFERROR(VLOOKUP($C21,'Proposed Rates'!$B:$J,AE$11,FALSE),0)</f>
        <v>0</v>
      </c>
      <c r="AF21" s="219">
        <f t="shared" si="15"/>
        <v>7900</v>
      </c>
      <c r="AG21" s="204">
        <f t="shared" si="16"/>
        <v>0</v>
      </c>
      <c r="AH21" s="38"/>
      <c r="AI21" s="205">
        <f t="shared" si="17"/>
        <v>0</v>
      </c>
      <c r="AJ21" s="206" t="str">
        <f t="shared" si="18"/>
        <v/>
      </c>
      <c r="AK21" s="37"/>
      <c r="AL21" s="218">
        <f>IFERROR(VLOOKUP($C21,'Proposed Rates'!$B:$J,AL$11,FALSE),0)</f>
        <v>0</v>
      </c>
      <c r="AM21" s="219">
        <f t="shared" si="19"/>
        <v>7900</v>
      </c>
      <c r="AN21" s="204">
        <f t="shared" si="20"/>
        <v>0</v>
      </c>
      <c r="AO21" s="38"/>
      <c r="AP21" s="205">
        <f t="shared" si="21"/>
        <v>0</v>
      </c>
      <c r="AQ21" s="206" t="str">
        <f t="shared" si="22"/>
        <v/>
      </c>
      <c r="AR21" s="207"/>
    </row>
    <row r="22" spans="1:44" ht="12.75" customHeight="1" x14ac:dyDescent="0.2">
      <c r="A22" s="37"/>
      <c r="B22" s="288" t="s">
        <v>175</v>
      </c>
      <c r="C22" s="199" t="str">
        <f t="shared" si="0"/>
        <v>Large User.Deferral/Variance Account Disposition Rate Rider Group 2</v>
      </c>
      <c r="D22" s="200" t="s">
        <v>315</v>
      </c>
      <c r="E22" s="139"/>
      <c r="F22" s="201">
        <f>IFERROR(VLOOKUP($C22,'Proposed Rates'!$B:$J,F$11,FALSE),0)</f>
        <v>0</v>
      </c>
      <c r="G22" s="219">
        <f t="shared" si="1"/>
        <v>7900</v>
      </c>
      <c r="H22" s="204">
        <f t="shared" si="2"/>
        <v>0</v>
      </c>
      <c r="I22" s="38"/>
      <c r="J22" s="201">
        <f>IFERROR(VLOOKUP($C22,'Proposed Rates'!$B:$J,J$11,FALSE),0)</f>
        <v>-0.1305</v>
      </c>
      <c r="K22" s="219">
        <f t="shared" si="3"/>
        <v>7900</v>
      </c>
      <c r="L22" s="204">
        <f t="shared" si="4"/>
        <v>-1030.95</v>
      </c>
      <c r="M22" s="38"/>
      <c r="N22" s="205">
        <f t="shared" si="5"/>
        <v>-1030.95</v>
      </c>
      <c r="O22" s="206" t="str">
        <f t="shared" si="6"/>
        <v/>
      </c>
      <c r="P22" s="37"/>
      <c r="Q22" s="201">
        <f>IFERROR(VLOOKUP($C22,'Proposed Rates'!$B:$J,Q$11,FALSE),0)</f>
        <v>0</v>
      </c>
      <c r="R22" s="219">
        <f t="shared" si="7"/>
        <v>7900</v>
      </c>
      <c r="S22" s="204">
        <f t="shared" si="8"/>
        <v>0</v>
      </c>
      <c r="T22" s="38"/>
      <c r="U22" s="205">
        <f t="shared" si="9"/>
        <v>1030.95</v>
      </c>
      <c r="V22" s="206">
        <f t="shared" si="10"/>
        <v>-1</v>
      </c>
      <c r="W22" s="37"/>
      <c r="X22" s="201">
        <f>IFERROR(VLOOKUP($C22,'Proposed Rates'!$B:$J,X$11,FALSE),0)</f>
        <v>0</v>
      </c>
      <c r="Y22" s="219">
        <f t="shared" si="11"/>
        <v>7900</v>
      </c>
      <c r="Z22" s="204">
        <f t="shared" si="12"/>
        <v>0</v>
      </c>
      <c r="AA22" s="38"/>
      <c r="AB22" s="205">
        <f t="shared" si="13"/>
        <v>0</v>
      </c>
      <c r="AC22" s="206" t="str">
        <f t="shared" si="14"/>
        <v/>
      </c>
      <c r="AD22" s="37"/>
      <c r="AE22" s="201">
        <f>IFERROR(VLOOKUP($C22,'Proposed Rates'!$B:$J,AE$11,FALSE),0)</f>
        <v>0</v>
      </c>
      <c r="AF22" s="219">
        <f t="shared" si="15"/>
        <v>7900</v>
      </c>
      <c r="AG22" s="204">
        <f t="shared" si="16"/>
        <v>0</v>
      </c>
      <c r="AH22" s="38"/>
      <c r="AI22" s="205">
        <f t="shared" si="17"/>
        <v>0</v>
      </c>
      <c r="AJ22" s="206" t="str">
        <f t="shared" si="18"/>
        <v/>
      </c>
      <c r="AK22" s="37"/>
      <c r="AL22" s="201">
        <f>IFERROR(VLOOKUP($C22,'Proposed Rates'!$B:$J,AL$11,FALSE),0)</f>
        <v>0</v>
      </c>
      <c r="AM22" s="219">
        <f t="shared" si="19"/>
        <v>7900</v>
      </c>
      <c r="AN22" s="204">
        <f t="shared" si="20"/>
        <v>0</v>
      </c>
      <c r="AO22" s="38"/>
      <c r="AP22" s="205">
        <f t="shared" si="21"/>
        <v>0</v>
      </c>
      <c r="AQ22" s="206" t="str">
        <f t="shared" si="22"/>
        <v/>
      </c>
      <c r="AR22" s="207"/>
    </row>
    <row r="23" spans="1:44" ht="12.75" customHeight="1" x14ac:dyDescent="0.2">
      <c r="A23" s="37"/>
      <c r="B23" s="208"/>
      <c r="C23" s="199" t="str">
        <f t="shared" si="0"/>
        <v>Large User.</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row>
    <row r="24" spans="1:44" ht="12.75" customHeight="1" x14ac:dyDescent="0.2">
      <c r="A24" s="37"/>
      <c r="B24" s="208"/>
      <c r="C24" s="199" t="str">
        <f t="shared" si="0"/>
        <v>Large User.</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row>
    <row r="25" spans="1:44" ht="12.75" customHeight="1" x14ac:dyDescent="0.2">
      <c r="A25" s="37"/>
      <c r="B25" s="208"/>
      <c r="C25" s="199" t="str">
        <f t="shared" si="0"/>
        <v>Large User.</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row>
    <row r="26" spans="1:44" ht="12.75" customHeight="1" x14ac:dyDescent="0.2">
      <c r="A26" s="37"/>
      <c r="B26" s="288"/>
      <c r="C26" s="199" t="str">
        <f t="shared" si="0"/>
        <v>Large User.</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row>
    <row r="27" spans="1:44" ht="12.75" customHeight="1" x14ac:dyDescent="0.2">
      <c r="A27" s="37"/>
      <c r="B27" s="208"/>
      <c r="C27" s="199" t="str">
        <f t="shared" si="0"/>
        <v>Large User.</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row>
    <row r="28" spans="1:44" ht="12.75" customHeight="1" x14ac:dyDescent="0.2">
      <c r="A28" s="37"/>
      <c r="B28" s="208"/>
      <c r="C28" s="199" t="str">
        <f t="shared" si="0"/>
        <v>Large User.</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row>
    <row r="29" spans="1:44" ht="12.75" customHeight="1" x14ac:dyDescent="0.2">
      <c r="A29" s="125"/>
      <c r="B29" s="209" t="s">
        <v>248</v>
      </c>
      <c r="C29" s="359"/>
      <c r="D29" s="210"/>
      <c r="E29" s="210"/>
      <c r="F29" s="211"/>
      <c r="G29" s="304"/>
      <c r="H29" s="213">
        <f>SUM(H15:H28)</f>
        <v>64185.26</v>
      </c>
      <c r="I29" s="214"/>
      <c r="J29" s="211"/>
      <c r="K29" s="304"/>
      <c r="L29" s="213">
        <f>SUM(L15:L28)</f>
        <v>72375.19</v>
      </c>
      <c r="M29" s="214"/>
      <c r="N29" s="215">
        <f t="shared" si="5"/>
        <v>8189.93</v>
      </c>
      <c r="O29" s="216">
        <f t="shared" si="6"/>
        <v>0.12759829904872241</v>
      </c>
      <c r="P29" s="125"/>
      <c r="Q29" s="211"/>
      <c r="R29" s="304"/>
      <c r="S29" s="213">
        <f>SUM(S15:S28)</f>
        <v>85056.26999999999</v>
      </c>
      <c r="T29" s="214"/>
      <c r="U29" s="215">
        <f t="shared" si="9"/>
        <v>12681.079999999987</v>
      </c>
      <c r="V29" s="216">
        <f t="shared" si="10"/>
        <v>0.17521308061505589</v>
      </c>
      <c r="W29" s="125"/>
      <c r="X29" s="211"/>
      <c r="Y29" s="304"/>
      <c r="Z29" s="213">
        <f>SUM(Z15:Z28)</f>
        <v>93055.81</v>
      </c>
      <c r="AA29" s="214"/>
      <c r="AB29" s="215">
        <f t="shared" si="13"/>
        <v>7999.5400000000081</v>
      </c>
      <c r="AC29" s="216">
        <f t="shared" si="14"/>
        <v>9.4049974211189949E-2</v>
      </c>
      <c r="AD29" s="125"/>
      <c r="AE29" s="211"/>
      <c r="AF29" s="304"/>
      <c r="AG29" s="213">
        <f>SUM(AG15:AG28)</f>
        <v>98893.119999999995</v>
      </c>
      <c r="AH29" s="214"/>
      <c r="AI29" s="215">
        <f t="shared" si="17"/>
        <v>5837.3099999999977</v>
      </c>
      <c r="AJ29" s="216">
        <f t="shared" si="18"/>
        <v>6.2729129970498329E-2</v>
      </c>
      <c r="AK29" s="125"/>
      <c r="AL29" s="211"/>
      <c r="AM29" s="304"/>
      <c r="AN29" s="213">
        <f>SUM(AN15:AN28)</f>
        <v>107034.07</v>
      </c>
      <c r="AO29" s="214"/>
      <c r="AP29" s="215">
        <f t="shared" si="21"/>
        <v>8140.9500000000116</v>
      </c>
      <c r="AQ29" s="216">
        <f t="shared" si="22"/>
        <v>8.2320691267501842E-2</v>
      </c>
      <c r="AR29" s="217"/>
    </row>
    <row r="30" spans="1:44" ht="12.75" customHeight="1" x14ac:dyDescent="0.2">
      <c r="A30" s="37"/>
      <c r="B30" s="208" t="s">
        <v>172</v>
      </c>
      <c r="C30" s="199" t="str">
        <f t="shared" ref="C30:C38" si="23">D$6&amp;"."&amp;B30</f>
        <v>Large User.DVA Disposition Rate Rider Group 1 -2025</v>
      </c>
      <c r="D30" s="200" t="s">
        <v>315</v>
      </c>
      <c r="E30" s="139"/>
      <c r="F30" s="218">
        <f>IFERROR(VLOOKUP($C30,'Proposed Rates'!$B:$J,F$11,FALSE),0)</f>
        <v>6.3399999999999998E-2</v>
      </c>
      <c r="G30" s="219">
        <f t="shared" ref="G30:G36" si="24">IF($D30="Monthly",1,IF($D30="per KW",$F$10,IF($D30="per kWh",$F$9,0)))</f>
        <v>7900</v>
      </c>
      <c r="H30" s="204">
        <f t="shared" ref="H30:H38" si="25">G30*F30</f>
        <v>500.85999999999996</v>
      </c>
      <c r="I30" s="38"/>
      <c r="J30" s="218">
        <f>IFERROR(VLOOKUP($C30,'Proposed Rates'!$B:$J,J$11,FALSE),0)</f>
        <v>0</v>
      </c>
      <c r="K30" s="219">
        <f t="shared" ref="K30:K36" si="26">IF($D30="Monthly",1,IF($D30="per KW",$F$10,IF($D30="per kWh",$F$9,0)))</f>
        <v>7900</v>
      </c>
      <c r="L30" s="204">
        <f t="shared" ref="L30:L38" si="27">K30*J30</f>
        <v>0</v>
      </c>
      <c r="M30" s="38"/>
      <c r="N30" s="205">
        <f t="shared" si="5"/>
        <v>-500.85999999999996</v>
      </c>
      <c r="O30" s="206">
        <f t="shared" si="6"/>
        <v>-1</v>
      </c>
      <c r="P30" s="37"/>
      <c r="Q30" s="218">
        <f>IFERROR(VLOOKUP($C30,'Proposed Rates'!$B:$J,Q$11,FALSE),0)</f>
        <v>0</v>
      </c>
      <c r="R30" s="219">
        <f t="shared" ref="R30:R36" si="28">IF($D30="Monthly",1,IF($D30="per KW",$F$10,IF($D30="per kWh",$F$9,0)))</f>
        <v>7900</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7900</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7900</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7900</v>
      </c>
      <c r="AN30" s="204">
        <f t="shared" ref="AN30:AN38" si="35">AM30*AL30</f>
        <v>0</v>
      </c>
      <c r="AO30" s="38"/>
      <c r="AP30" s="205">
        <f t="shared" si="21"/>
        <v>0</v>
      </c>
      <c r="AQ30" s="206" t="str">
        <f t="shared" si="22"/>
        <v/>
      </c>
      <c r="AR30" s="207"/>
    </row>
    <row r="31" spans="1:44" ht="12.75" customHeight="1" x14ac:dyDescent="0.2">
      <c r="A31" s="37"/>
      <c r="B31" s="288" t="s">
        <v>174</v>
      </c>
      <c r="C31" s="199" t="str">
        <f t="shared" si="23"/>
        <v>Large User.DVA Disposition Rate Rider Group 1 - 2024</v>
      </c>
      <c r="D31" s="200" t="s">
        <v>315</v>
      </c>
      <c r="E31" s="139"/>
      <c r="F31" s="201">
        <f>IFERROR(VLOOKUP($C31,'Proposed Rates'!$B:$J,F$11,FALSE),0)</f>
        <v>0</v>
      </c>
      <c r="G31" s="219">
        <f t="shared" si="24"/>
        <v>7900</v>
      </c>
      <c r="H31" s="204">
        <f t="shared" si="25"/>
        <v>0</v>
      </c>
      <c r="I31" s="38"/>
      <c r="J31" s="201">
        <f>IFERROR(VLOOKUP($C31,'Proposed Rates'!$B:$J,J$11,FALSE),0)</f>
        <v>0</v>
      </c>
      <c r="K31" s="219">
        <f t="shared" si="26"/>
        <v>7900</v>
      </c>
      <c r="L31" s="204">
        <f t="shared" si="27"/>
        <v>0</v>
      </c>
      <c r="M31" s="38"/>
      <c r="N31" s="205">
        <f t="shared" si="5"/>
        <v>0</v>
      </c>
      <c r="O31" s="206" t="str">
        <f t="shared" si="6"/>
        <v/>
      </c>
      <c r="P31" s="37"/>
      <c r="Q31" s="201">
        <f>IFERROR(VLOOKUP($C31,'Proposed Rates'!$B:$J,Q$11,FALSE),0)</f>
        <v>0</v>
      </c>
      <c r="R31" s="219">
        <f t="shared" si="28"/>
        <v>7900</v>
      </c>
      <c r="S31" s="204">
        <f t="shared" si="29"/>
        <v>0</v>
      </c>
      <c r="T31" s="38"/>
      <c r="U31" s="205">
        <f t="shared" si="9"/>
        <v>0</v>
      </c>
      <c r="V31" s="206" t="str">
        <f t="shared" si="10"/>
        <v/>
      </c>
      <c r="W31" s="37"/>
      <c r="X31" s="201">
        <f>IFERROR(VLOOKUP($C31,'Proposed Rates'!$B:$J,X$11,FALSE),0)</f>
        <v>0</v>
      </c>
      <c r="Y31" s="219">
        <f t="shared" si="30"/>
        <v>7900</v>
      </c>
      <c r="Z31" s="204">
        <f t="shared" si="31"/>
        <v>0</v>
      </c>
      <c r="AA31" s="38"/>
      <c r="AB31" s="205">
        <f t="shared" si="13"/>
        <v>0</v>
      </c>
      <c r="AC31" s="206" t="str">
        <f t="shared" si="14"/>
        <v/>
      </c>
      <c r="AD31" s="37"/>
      <c r="AE31" s="201">
        <f>IFERROR(VLOOKUP($C31,'Proposed Rates'!$B:$J,AE$11,FALSE),0)</f>
        <v>0</v>
      </c>
      <c r="AF31" s="219">
        <f t="shared" si="32"/>
        <v>7900</v>
      </c>
      <c r="AG31" s="204">
        <f t="shared" si="33"/>
        <v>0</v>
      </c>
      <c r="AH31" s="38"/>
      <c r="AI31" s="205">
        <f t="shared" si="17"/>
        <v>0</v>
      </c>
      <c r="AJ31" s="206" t="str">
        <f t="shared" si="18"/>
        <v/>
      </c>
      <c r="AK31" s="37"/>
      <c r="AL31" s="201">
        <f>IFERROR(VLOOKUP($C31,'Proposed Rates'!$B:$J,AL$11,FALSE),0)</f>
        <v>0</v>
      </c>
      <c r="AM31" s="219">
        <f t="shared" si="34"/>
        <v>7900</v>
      </c>
      <c r="AN31" s="204">
        <f t="shared" si="35"/>
        <v>0</v>
      </c>
      <c r="AO31" s="38"/>
      <c r="AP31" s="205">
        <f t="shared" si="21"/>
        <v>0</v>
      </c>
      <c r="AQ31" s="206" t="str">
        <f t="shared" si="22"/>
        <v/>
      </c>
      <c r="AR31" s="207"/>
    </row>
    <row r="32" spans="1:44" ht="12.75" customHeight="1" x14ac:dyDescent="0.2">
      <c r="A32" s="37"/>
      <c r="B32" s="288" t="s">
        <v>182</v>
      </c>
      <c r="C32" s="199" t="str">
        <f t="shared" si="23"/>
        <v>Large User.CBR Class B Rate Riders</v>
      </c>
      <c r="D32" s="200" t="s">
        <v>246</v>
      </c>
      <c r="E32" s="139"/>
      <c r="F32" s="218">
        <f>IFERROR(VLOOKUP($C32,'Proposed Rates'!$B:$J,F$11,FALSE),0)</f>
        <v>2.0000000000000001E-4</v>
      </c>
      <c r="G32" s="219">
        <f t="shared" si="24"/>
        <v>4290127</v>
      </c>
      <c r="H32" s="204">
        <f t="shared" si="25"/>
        <v>858.02539999999999</v>
      </c>
      <c r="I32" s="289"/>
      <c r="J32" s="218">
        <f>IFERROR(VLOOKUP($C32,'Proposed Rates'!$B:$J,J$11,FALSE),0)</f>
        <v>0</v>
      </c>
      <c r="K32" s="219">
        <f t="shared" si="26"/>
        <v>4290127</v>
      </c>
      <c r="L32" s="204">
        <f t="shared" si="27"/>
        <v>0</v>
      </c>
      <c r="M32" s="221"/>
      <c r="N32" s="205">
        <f t="shared" si="5"/>
        <v>-858.02539999999999</v>
      </c>
      <c r="O32" s="206">
        <f t="shared" si="6"/>
        <v>-1</v>
      </c>
      <c r="P32" s="37"/>
      <c r="Q32" s="218">
        <f>IFERROR(VLOOKUP($C32,'Proposed Rates'!$B:$J,Q$11,FALSE),0)</f>
        <v>0</v>
      </c>
      <c r="R32" s="219">
        <f t="shared" si="28"/>
        <v>4290127</v>
      </c>
      <c r="S32" s="204">
        <f t="shared" si="29"/>
        <v>0</v>
      </c>
      <c r="T32" s="221"/>
      <c r="U32" s="205">
        <f t="shared" si="9"/>
        <v>0</v>
      </c>
      <c r="V32" s="206" t="str">
        <f t="shared" si="10"/>
        <v/>
      </c>
      <c r="W32" s="37"/>
      <c r="X32" s="218">
        <f>IFERROR(VLOOKUP($C32,'Proposed Rates'!$B:$J,X$11,FALSE),0)</f>
        <v>0</v>
      </c>
      <c r="Y32" s="219">
        <f t="shared" si="30"/>
        <v>4290127</v>
      </c>
      <c r="Z32" s="204">
        <f t="shared" si="31"/>
        <v>0</v>
      </c>
      <c r="AA32" s="38"/>
      <c r="AB32" s="205">
        <f t="shared" si="13"/>
        <v>0</v>
      </c>
      <c r="AC32" s="206" t="str">
        <f t="shared" si="14"/>
        <v/>
      </c>
      <c r="AD32" s="37"/>
      <c r="AE32" s="218">
        <f>IFERROR(VLOOKUP($C32,'Proposed Rates'!$B:$J,AE$11,FALSE),0)</f>
        <v>0</v>
      </c>
      <c r="AF32" s="219">
        <f t="shared" si="32"/>
        <v>4290127</v>
      </c>
      <c r="AG32" s="204">
        <f t="shared" si="33"/>
        <v>0</v>
      </c>
      <c r="AH32" s="38"/>
      <c r="AI32" s="205">
        <f t="shared" si="17"/>
        <v>0</v>
      </c>
      <c r="AJ32" s="206" t="str">
        <f t="shared" si="18"/>
        <v/>
      </c>
      <c r="AK32" s="37"/>
      <c r="AL32" s="218">
        <f>IFERROR(VLOOKUP($C32,'Proposed Rates'!$B:$J,AL$11,FALSE),0)</f>
        <v>0</v>
      </c>
      <c r="AM32" s="219">
        <f t="shared" si="34"/>
        <v>4290127</v>
      </c>
      <c r="AN32" s="204">
        <f t="shared" si="35"/>
        <v>0</v>
      </c>
      <c r="AO32" s="221"/>
      <c r="AP32" s="205">
        <f t="shared" si="21"/>
        <v>0</v>
      </c>
      <c r="AQ32" s="206" t="str">
        <f t="shared" si="22"/>
        <v/>
      </c>
      <c r="AR32" s="207"/>
    </row>
    <row r="33" spans="1:44" ht="12.75" customHeight="1" x14ac:dyDescent="0.2">
      <c r="A33" s="37"/>
      <c r="B33" s="288" t="s">
        <v>187</v>
      </c>
      <c r="C33" s="199" t="str">
        <f t="shared" si="23"/>
        <v>Large User.GA Rate Riders</v>
      </c>
      <c r="D33" s="200" t="s">
        <v>246</v>
      </c>
      <c r="E33" s="139"/>
      <c r="F33" s="218">
        <f>IFERROR(VLOOKUP($C33,'Proposed Rates'!$B:$J,F$11,FALSE),0)</f>
        <v>3.8999999999999998E-3</v>
      </c>
      <c r="G33" s="219">
        <f t="shared" si="24"/>
        <v>4290127</v>
      </c>
      <c r="H33" s="204">
        <f t="shared" si="25"/>
        <v>16731.495299999999</v>
      </c>
      <c r="I33" s="289"/>
      <c r="J33" s="218">
        <f>IFERROR(VLOOKUP($C33,'Proposed Rates'!$B:$J,J$11,FALSE),0)</f>
        <v>0</v>
      </c>
      <c r="K33" s="219">
        <f t="shared" si="26"/>
        <v>4290127</v>
      </c>
      <c r="L33" s="204">
        <f t="shared" si="27"/>
        <v>0</v>
      </c>
      <c r="M33" s="221"/>
      <c r="N33" s="205">
        <f t="shared" si="5"/>
        <v>-16731.495299999999</v>
      </c>
      <c r="O33" s="206">
        <f t="shared" si="6"/>
        <v>-1</v>
      </c>
      <c r="P33" s="37"/>
      <c r="Q33" s="218">
        <f>IFERROR(VLOOKUP($C33,'Proposed Rates'!$B:$J,Q$11,FALSE),0)</f>
        <v>0</v>
      </c>
      <c r="R33" s="219">
        <f t="shared" si="28"/>
        <v>4290127</v>
      </c>
      <c r="S33" s="204">
        <f t="shared" si="29"/>
        <v>0</v>
      </c>
      <c r="T33" s="221"/>
      <c r="U33" s="205">
        <f t="shared" si="9"/>
        <v>0</v>
      </c>
      <c r="V33" s="206" t="str">
        <f t="shared" si="10"/>
        <v/>
      </c>
      <c r="W33" s="37"/>
      <c r="X33" s="218">
        <f>IFERROR(VLOOKUP($C33,'Proposed Rates'!$B:$J,X$11,FALSE),0)</f>
        <v>0</v>
      </c>
      <c r="Y33" s="219">
        <f t="shared" si="30"/>
        <v>4290127</v>
      </c>
      <c r="Z33" s="204">
        <f t="shared" si="31"/>
        <v>0</v>
      </c>
      <c r="AA33" s="221"/>
      <c r="AB33" s="205">
        <f t="shared" si="13"/>
        <v>0</v>
      </c>
      <c r="AC33" s="206" t="str">
        <f t="shared" si="14"/>
        <v/>
      </c>
      <c r="AD33" s="37"/>
      <c r="AE33" s="218">
        <f>IFERROR(VLOOKUP($C33,'Proposed Rates'!$B:$J,AE$11,FALSE),0)</f>
        <v>0</v>
      </c>
      <c r="AF33" s="219">
        <f t="shared" si="32"/>
        <v>4290127</v>
      </c>
      <c r="AG33" s="204">
        <f t="shared" si="33"/>
        <v>0</v>
      </c>
      <c r="AH33" s="221"/>
      <c r="AI33" s="205">
        <f t="shared" si="17"/>
        <v>0</v>
      </c>
      <c r="AJ33" s="206" t="str">
        <f t="shared" si="18"/>
        <v/>
      </c>
      <c r="AK33" s="37"/>
      <c r="AL33" s="218">
        <f>IFERROR(VLOOKUP($C33,'Proposed Rates'!$B:$J,AL$11,FALSE),0)</f>
        <v>0</v>
      </c>
      <c r="AM33" s="219">
        <f t="shared" si="34"/>
        <v>4290127</v>
      </c>
      <c r="AN33" s="204">
        <f t="shared" si="35"/>
        <v>0</v>
      </c>
      <c r="AO33" s="221"/>
      <c r="AP33" s="205">
        <f t="shared" si="21"/>
        <v>0</v>
      </c>
      <c r="AQ33" s="206" t="str">
        <f t="shared" si="22"/>
        <v/>
      </c>
      <c r="AR33" s="207"/>
    </row>
    <row r="34" spans="1:44" ht="12.75" customHeight="1" x14ac:dyDescent="0.2">
      <c r="A34" s="37"/>
      <c r="B34" s="288" t="s">
        <v>190</v>
      </c>
      <c r="C34" s="199" t="str">
        <f t="shared" si="23"/>
        <v>Large User.Total Deferral/Variance Account Rate RidersYr2</v>
      </c>
      <c r="D34" s="200" t="s">
        <v>315</v>
      </c>
      <c r="E34" s="139"/>
      <c r="F34" s="201">
        <f>IFERROR(VLOOKUP($C34,'Proposed Rates'!$B:$J,F$11,FALSE),0)</f>
        <v>0</v>
      </c>
      <c r="G34" s="219">
        <f t="shared" si="24"/>
        <v>7900</v>
      </c>
      <c r="H34" s="204">
        <f t="shared" si="25"/>
        <v>0</v>
      </c>
      <c r="I34" s="289"/>
      <c r="J34" s="201">
        <f>IFERROR(VLOOKUP($C34,'Proposed Rates'!$B:$J,J$11,FALSE),0)</f>
        <v>0</v>
      </c>
      <c r="K34" s="219">
        <f t="shared" si="26"/>
        <v>7900</v>
      </c>
      <c r="L34" s="204">
        <f t="shared" si="27"/>
        <v>0</v>
      </c>
      <c r="M34" s="221"/>
      <c r="N34" s="205">
        <f t="shared" si="5"/>
        <v>0</v>
      </c>
      <c r="O34" s="206" t="str">
        <f t="shared" si="6"/>
        <v/>
      </c>
      <c r="P34" s="37"/>
      <c r="Q34" s="201">
        <f>IFERROR(VLOOKUP($C34,'Proposed Rates'!$B:$J,Q$11,FALSE),0)</f>
        <v>0</v>
      </c>
      <c r="R34" s="219">
        <f t="shared" si="28"/>
        <v>7900</v>
      </c>
      <c r="S34" s="204">
        <f t="shared" si="29"/>
        <v>0</v>
      </c>
      <c r="T34" s="221"/>
      <c r="U34" s="205">
        <f t="shared" si="9"/>
        <v>0</v>
      </c>
      <c r="V34" s="206" t="str">
        <f t="shared" si="10"/>
        <v/>
      </c>
      <c r="W34" s="37"/>
      <c r="X34" s="201">
        <f>IFERROR(VLOOKUP($C34,'Proposed Rates'!$B:$J,X$11,FALSE),0)</f>
        <v>0</v>
      </c>
      <c r="Y34" s="219">
        <f t="shared" si="30"/>
        <v>7900</v>
      </c>
      <c r="Z34" s="204">
        <f t="shared" si="31"/>
        <v>0</v>
      </c>
      <c r="AA34" s="221"/>
      <c r="AB34" s="205">
        <f t="shared" si="13"/>
        <v>0</v>
      </c>
      <c r="AC34" s="206" t="str">
        <f t="shared" si="14"/>
        <v/>
      </c>
      <c r="AD34" s="37"/>
      <c r="AE34" s="201">
        <f>IFERROR(VLOOKUP($C34,'Proposed Rates'!$B:$J,AE$11,FALSE),0)</f>
        <v>0</v>
      </c>
      <c r="AF34" s="219">
        <f t="shared" si="32"/>
        <v>7900</v>
      </c>
      <c r="AG34" s="204">
        <f t="shared" si="33"/>
        <v>0</v>
      </c>
      <c r="AH34" s="221"/>
      <c r="AI34" s="205">
        <f t="shared" si="17"/>
        <v>0</v>
      </c>
      <c r="AJ34" s="206" t="str">
        <f t="shared" si="18"/>
        <v/>
      </c>
      <c r="AK34" s="37"/>
      <c r="AL34" s="201">
        <f>IFERROR(VLOOKUP($C34,'Proposed Rates'!$B:$J,AL$11,FALSE),0)</f>
        <v>0</v>
      </c>
      <c r="AM34" s="219">
        <f t="shared" si="34"/>
        <v>7900</v>
      </c>
      <c r="AN34" s="204">
        <f t="shared" si="35"/>
        <v>0</v>
      </c>
      <c r="AO34" s="221"/>
      <c r="AP34" s="205">
        <f t="shared" si="21"/>
        <v>0</v>
      </c>
      <c r="AQ34" s="206" t="str">
        <f t="shared" si="22"/>
        <v/>
      </c>
      <c r="AR34" s="207"/>
    </row>
    <row r="35" spans="1:44" ht="12.75" customHeight="1" x14ac:dyDescent="0.2">
      <c r="A35" s="37"/>
      <c r="B35" s="288" t="s">
        <v>192</v>
      </c>
      <c r="C35" s="199" t="str">
        <f t="shared" si="23"/>
        <v>Large User.Total Deferral/Variance Account Rate Riders</v>
      </c>
      <c r="D35" s="200" t="s">
        <v>315</v>
      </c>
      <c r="E35" s="139"/>
      <c r="F35" s="201">
        <f>IFERROR(VLOOKUP($C35,'Proposed Rates'!$B:$J,F$11,FALSE),0)</f>
        <v>0</v>
      </c>
      <c r="G35" s="219">
        <f t="shared" si="24"/>
        <v>7900</v>
      </c>
      <c r="H35" s="204">
        <f t="shared" si="25"/>
        <v>0</v>
      </c>
      <c r="I35" s="38"/>
      <c r="J35" s="201">
        <f>IFERROR(VLOOKUP($C35,'Proposed Rates'!$B:$J,J$11,FALSE),0)</f>
        <v>0</v>
      </c>
      <c r="K35" s="219">
        <f t="shared" si="26"/>
        <v>7900</v>
      </c>
      <c r="L35" s="204">
        <f t="shared" si="27"/>
        <v>0</v>
      </c>
      <c r="M35" s="38"/>
      <c r="N35" s="205">
        <f t="shared" si="5"/>
        <v>0</v>
      </c>
      <c r="O35" s="206" t="str">
        <f t="shared" si="6"/>
        <v/>
      </c>
      <c r="P35" s="37"/>
      <c r="Q35" s="201">
        <f>IFERROR(VLOOKUP($C35,'Proposed Rates'!$B:$J,Q$11,FALSE),0)</f>
        <v>0</v>
      </c>
      <c r="R35" s="219">
        <f t="shared" si="28"/>
        <v>7900</v>
      </c>
      <c r="S35" s="204">
        <f t="shared" si="29"/>
        <v>0</v>
      </c>
      <c r="T35" s="38"/>
      <c r="U35" s="205">
        <f t="shared" si="9"/>
        <v>0</v>
      </c>
      <c r="V35" s="206" t="str">
        <f t="shared" si="10"/>
        <v/>
      </c>
      <c r="W35" s="37"/>
      <c r="X35" s="201">
        <f>IFERROR(VLOOKUP($C35,'Proposed Rates'!$B:$J,X$11,FALSE),0)</f>
        <v>0</v>
      </c>
      <c r="Y35" s="219">
        <f t="shared" si="30"/>
        <v>7900</v>
      </c>
      <c r="Z35" s="204">
        <f t="shared" si="31"/>
        <v>0</v>
      </c>
      <c r="AA35" s="38"/>
      <c r="AB35" s="205">
        <f t="shared" si="13"/>
        <v>0</v>
      </c>
      <c r="AC35" s="206" t="str">
        <f t="shared" si="14"/>
        <v/>
      </c>
      <c r="AD35" s="37"/>
      <c r="AE35" s="201">
        <f>IFERROR(VLOOKUP($C35,'Proposed Rates'!$B:$J,AE$11,FALSE),0)</f>
        <v>0</v>
      </c>
      <c r="AF35" s="219">
        <f t="shared" si="32"/>
        <v>7900</v>
      </c>
      <c r="AG35" s="204">
        <f t="shared" si="33"/>
        <v>0</v>
      </c>
      <c r="AH35" s="38"/>
      <c r="AI35" s="205">
        <f t="shared" si="17"/>
        <v>0</v>
      </c>
      <c r="AJ35" s="206" t="str">
        <f t="shared" si="18"/>
        <v/>
      </c>
      <c r="AK35" s="37"/>
      <c r="AL35" s="201">
        <f>IFERROR(VLOOKUP($C35,'Proposed Rates'!$B:$J,AL$11,FALSE),0)</f>
        <v>0</v>
      </c>
      <c r="AM35" s="219">
        <f t="shared" si="34"/>
        <v>7900</v>
      </c>
      <c r="AN35" s="204">
        <f t="shared" si="35"/>
        <v>0</v>
      </c>
      <c r="AO35" s="38"/>
      <c r="AP35" s="205">
        <f t="shared" si="21"/>
        <v>0</v>
      </c>
      <c r="AQ35" s="206" t="str">
        <f t="shared" si="22"/>
        <v/>
      </c>
      <c r="AR35" s="207"/>
    </row>
    <row r="36" spans="1:44" ht="12.75" customHeight="1" x14ac:dyDescent="0.2">
      <c r="A36" s="37"/>
      <c r="B36" s="139" t="s">
        <v>207</v>
      </c>
      <c r="C36" s="199" t="str">
        <f t="shared" si="23"/>
        <v>Large User.Low Voltage Service Charge</v>
      </c>
      <c r="D36" s="200" t="s">
        <v>315</v>
      </c>
      <c r="E36" s="139"/>
      <c r="F36" s="222">
        <f>IFERROR(VLOOKUP($C36,'Proposed Rates'!$B:$J,F$11,FALSE),0)</f>
        <v>2.4819999999999998E-2</v>
      </c>
      <c r="G36" s="219">
        <f t="shared" si="24"/>
        <v>7900</v>
      </c>
      <c r="H36" s="204">
        <f t="shared" si="25"/>
        <v>196.07799999999997</v>
      </c>
      <c r="I36" s="38"/>
      <c r="J36" s="222">
        <f>IFERROR(VLOOKUP($C36,'Proposed Rates'!$B:$J,J$11,FALSE),0)</f>
        <v>2.9559999999999999E-2</v>
      </c>
      <c r="K36" s="219">
        <f t="shared" si="26"/>
        <v>7900</v>
      </c>
      <c r="L36" s="204">
        <f t="shared" si="27"/>
        <v>233.524</v>
      </c>
      <c r="M36" s="38"/>
      <c r="N36" s="205">
        <f t="shared" si="5"/>
        <v>37.446000000000026</v>
      </c>
      <c r="O36" s="206">
        <f t="shared" si="6"/>
        <v>0.19097502014504447</v>
      </c>
      <c r="P36" s="37"/>
      <c r="Q36" s="222">
        <f>IFERROR(VLOOKUP($C36,'Proposed Rates'!$B:$J,Q$11,FALSE),0)</f>
        <v>3.0339999999999999E-2</v>
      </c>
      <c r="R36" s="219">
        <f t="shared" si="28"/>
        <v>7900</v>
      </c>
      <c r="S36" s="204">
        <f t="shared" si="29"/>
        <v>239.68599999999998</v>
      </c>
      <c r="T36" s="38"/>
      <c r="U36" s="205">
        <f t="shared" si="9"/>
        <v>6.1619999999999777</v>
      </c>
      <c r="V36" s="206">
        <f t="shared" si="10"/>
        <v>2.6387009472259713E-2</v>
      </c>
      <c r="W36" s="37"/>
      <c r="X36" s="222">
        <f>IFERROR(VLOOKUP($C36,'Proposed Rates'!$B:$J,X$11,FALSE),0)</f>
        <v>3.073E-2</v>
      </c>
      <c r="Y36" s="219">
        <f t="shared" si="30"/>
        <v>7900</v>
      </c>
      <c r="Z36" s="204">
        <f t="shared" si="31"/>
        <v>242.767</v>
      </c>
      <c r="AA36" s="38"/>
      <c r="AB36" s="205">
        <f t="shared" si="13"/>
        <v>3.0810000000000173</v>
      </c>
      <c r="AC36" s="206">
        <f t="shared" si="14"/>
        <v>1.2854317732366586E-2</v>
      </c>
      <c r="AD36" s="37"/>
      <c r="AE36" s="222">
        <f>IFERROR(VLOOKUP($C36,'Proposed Rates'!$B:$J,AE$11,FALSE),0)</f>
        <v>3.1230000000000001E-2</v>
      </c>
      <c r="AF36" s="219">
        <f t="shared" si="32"/>
        <v>7900</v>
      </c>
      <c r="AG36" s="204">
        <f t="shared" si="33"/>
        <v>246.71700000000001</v>
      </c>
      <c r="AH36" s="38"/>
      <c r="AI36" s="205">
        <f t="shared" si="17"/>
        <v>3.9500000000000171</v>
      </c>
      <c r="AJ36" s="206">
        <f t="shared" si="18"/>
        <v>1.6270745200130235E-2</v>
      </c>
      <c r="AK36" s="37"/>
      <c r="AL36" s="222">
        <f>IFERROR(VLOOKUP($C36,'Proposed Rates'!$B:$J,AL$11,FALSE),0)</f>
        <v>3.177E-2</v>
      </c>
      <c r="AM36" s="219">
        <f t="shared" si="34"/>
        <v>7900</v>
      </c>
      <c r="AN36" s="204">
        <f t="shared" si="35"/>
        <v>250.983</v>
      </c>
      <c r="AO36" s="38"/>
      <c r="AP36" s="205">
        <f t="shared" si="21"/>
        <v>4.2659999999999911</v>
      </c>
      <c r="AQ36" s="206">
        <f t="shared" si="22"/>
        <v>1.7291066282420713E-2</v>
      </c>
      <c r="AR36" s="207"/>
    </row>
    <row r="37" spans="1:44" ht="12.75" customHeight="1" x14ac:dyDescent="0.2">
      <c r="A37" s="37"/>
      <c r="B37" s="139" t="s">
        <v>250</v>
      </c>
      <c r="C37" s="199" t="str">
        <f t="shared" si="23"/>
        <v>Large User.Line Losses on Cost of Power</v>
      </c>
      <c r="D37" s="200" t="s">
        <v>246</v>
      </c>
      <c r="E37" s="139"/>
      <c r="F37" s="360"/>
      <c r="G37" s="311">
        <f>$F$9*(1+F$65)-$F$9</f>
        <v>21879.647700000554</v>
      </c>
      <c r="H37" s="204">
        <f t="shared" si="25"/>
        <v>0</v>
      </c>
      <c r="I37" s="38"/>
      <c r="J37" s="360"/>
      <c r="K37" s="311">
        <f>$F$9*(1+J$65)-$F$9</f>
        <v>21021.62229999993</v>
      </c>
      <c r="L37" s="204">
        <f t="shared" si="27"/>
        <v>0</v>
      </c>
      <c r="M37" s="38"/>
      <c r="N37" s="205">
        <f t="shared" si="5"/>
        <v>0</v>
      </c>
      <c r="O37" s="206" t="str">
        <f t="shared" si="6"/>
        <v/>
      </c>
      <c r="P37" s="37"/>
      <c r="Q37" s="360"/>
      <c r="R37" s="311">
        <f>$F$9*(1+Q$65)-$F$9</f>
        <v>21021.62229999993</v>
      </c>
      <c r="S37" s="204">
        <f t="shared" si="29"/>
        <v>0</v>
      </c>
      <c r="T37" s="38"/>
      <c r="U37" s="205">
        <f t="shared" si="9"/>
        <v>0</v>
      </c>
      <c r="V37" s="206" t="str">
        <f t="shared" si="10"/>
        <v/>
      </c>
      <c r="W37" s="37"/>
      <c r="X37" s="360"/>
      <c r="Y37" s="311">
        <f>$F$9*(1+X$65)-$F$9</f>
        <v>21021.62229999993</v>
      </c>
      <c r="Z37" s="204">
        <f t="shared" si="31"/>
        <v>0</v>
      </c>
      <c r="AA37" s="38"/>
      <c r="AB37" s="205">
        <f t="shared" si="13"/>
        <v>0</v>
      </c>
      <c r="AC37" s="206" t="str">
        <f t="shared" si="14"/>
        <v/>
      </c>
      <c r="AD37" s="37"/>
      <c r="AE37" s="360"/>
      <c r="AF37" s="311">
        <f>$F$9*(1+AE$65)-$F$9</f>
        <v>21021.62229999993</v>
      </c>
      <c r="AG37" s="204">
        <f t="shared" si="33"/>
        <v>0</v>
      </c>
      <c r="AH37" s="38"/>
      <c r="AI37" s="205">
        <f t="shared" si="17"/>
        <v>0</v>
      </c>
      <c r="AJ37" s="206" t="str">
        <f t="shared" si="18"/>
        <v/>
      </c>
      <c r="AK37" s="37"/>
      <c r="AL37" s="360"/>
      <c r="AM37" s="311">
        <f>$F$9*(1+AL$65)-$F$9</f>
        <v>21021.62229999993</v>
      </c>
      <c r="AN37" s="204">
        <f t="shared" si="35"/>
        <v>0</v>
      </c>
      <c r="AO37" s="38"/>
      <c r="AP37" s="205">
        <f t="shared" si="21"/>
        <v>0</v>
      </c>
      <c r="AQ37" s="206" t="str">
        <f t="shared" si="22"/>
        <v/>
      </c>
      <c r="AR37" s="207"/>
    </row>
    <row r="38" spans="1:44" ht="12.75" customHeight="1" x14ac:dyDescent="0.2">
      <c r="A38" s="37"/>
      <c r="B38" s="139" t="s">
        <v>209</v>
      </c>
      <c r="C38" s="199" t="str">
        <f t="shared" si="23"/>
        <v>Large User.Smart Meter Entity Charge</v>
      </c>
      <c r="D38" s="200" t="s">
        <v>244</v>
      </c>
      <c r="E38" s="139"/>
      <c r="F38" s="201">
        <f>IFERROR(VLOOKUP($C38,'Proposed Rates'!$B:$J,F$11,FALSE),0)</f>
        <v>0</v>
      </c>
      <c r="G38" s="219">
        <f>IF($D38="Monthly",1,IF($D38="per KW",$F$10,IF($D38="per kWh",$F$9,0)))</f>
        <v>1</v>
      </c>
      <c r="H38" s="204">
        <f t="shared" si="25"/>
        <v>0</v>
      </c>
      <c r="I38" s="38"/>
      <c r="J38" s="201">
        <f>IFERROR(VLOOKUP($C38,'Proposed Rates'!$B:$J,J$11,FALSE),0)</f>
        <v>0</v>
      </c>
      <c r="K38" s="219">
        <f>IF($D38="Monthly",1,IF($D38="per KW",$F$10,IF($D38="per kWh",$F$9,0)))</f>
        <v>1</v>
      </c>
      <c r="L38" s="204">
        <f t="shared" si="27"/>
        <v>0</v>
      </c>
      <c r="M38" s="38"/>
      <c r="N38" s="205">
        <f t="shared" si="5"/>
        <v>0</v>
      </c>
      <c r="O38" s="206" t="str">
        <f t="shared" si="6"/>
        <v/>
      </c>
      <c r="P38" s="37"/>
      <c r="Q38" s="201">
        <f>IFERROR(VLOOKUP($C38,'Proposed Rates'!$B:$J,Q$11,FALSE),0)</f>
        <v>0</v>
      </c>
      <c r="R38" s="219">
        <f>IF($D38="Monthly",1,IF($D38="per KW",$F$10,IF($D38="per kWh",$F$9,0)))</f>
        <v>1</v>
      </c>
      <c r="S38" s="204">
        <f t="shared" si="29"/>
        <v>0</v>
      </c>
      <c r="T38" s="38"/>
      <c r="U38" s="205">
        <f t="shared" si="9"/>
        <v>0</v>
      </c>
      <c r="V38" s="206" t="str">
        <f t="shared" si="10"/>
        <v/>
      </c>
      <c r="W38" s="37"/>
      <c r="X38" s="201">
        <f>IFERROR(VLOOKUP($C38,'Proposed Rates'!$B:$J,X$11,FALSE),0)</f>
        <v>0</v>
      </c>
      <c r="Y38" s="219">
        <f>IF($D38="Monthly",1,IF($D38="per KW",$F$10,IF($D38="per kWh",$F$9,0)))</f>
        <v>1</v>
      </c>
      <c r="Z38" s="204">
        <f t="shared" si="31"/>
        <v>0</v>
      </c>
      <c r="AA38" s="38"/>
      <c r="AB38" s="205">
        <f t="shared" si="13"/>
        <v>0</v>
      </c>
      <c r="AC38" s="206" t="str">
        <f t="shared" si="14"/>
        <v/>
      </c>
      <c r="AD38" s="37"/>
      <c r="AE38" s="201">
        <f>IFERROR(VLOOKUP($C38,'Proposed Rates'!$B:$J,AE$11,FALSE),0)</f>
        <v>0</v>
      </c>
      <c r="AF38" s="219">
        <f>IF($D38="Monthly",1,IF($D38="per KW",$F$10,IF($D38="per kWh",$F$9,0)))</f>
        <v>1</v>
      </c>
      <c r="AG38" s="204">
        <f t="shared" si="33"/>
        <v>0</v>
      </c>
      <c r="AH38" s="38"/>
      <c r="AI38" s="205">
        <f t="shared" si="17"/>
        <v>0</v>
      </c>
      <c r="AJ38" s="206" t="str">
        <f t="shared" si="18"/>
        <v/>
      </c>
      <c r="AK38" s="37"/>
      <c r="AL38" s="201">
        <f>IFERROR(VLOOKUP($C38,'Proposed Rates'!$B:$J,AL$11,FALSE),0)</f>
        <v>0</v>
      </c>
      <c r="AM38" s="219">
        <f>IF($D38="Monthly",1,IF($D38="per KW",$F$10,IF($D38="per kWh",$F$9,0)))</f>
        <v>1</v>
      </c>
      <c r="AN38" s="204">
        <f t="shared" si="35"/>
        <v>0</v>
      </c>
      <c r="AO38" s="38"/>
      <c r="AP38" s="205">
        <f t="shared" si="21"/>
        <v>0</v>
      </c>
      <c r="AQ38" s="206" t="str">
        <f t="shared" si="22"/>
        <v/>
      </c>
      <c r="AR38" s="207"/>
    </row>
    <row r="39" spans="1:44" ht="12.75" customHeight="1" x14ac:dyDescent="0.2">
      <c r="A39" s="37"/>
      <c r="B39" s="290" t="s">
        <v>251</v>
      </c>
      <c r="C39" s="361"/>
      <c r="D39" s="226"/>
      <c r="E39" s="226"/>
      <c r="F39" s="227"/>
      <c r="G39" s="305"/>
      <c r="H39" s="213">
        <f>SUM(H30:H38)+H29</f>
        <v>82471.718699999998</v>
      </c>
      <c r="I39" s="229"/>
      <c r="J39" s="227"/>
      <c r="K39" s="305"/>
      <c r="L39" s="213">
        <f>SUM(L30:L38)+L29</f>
        <v>72608.714000000007</v>
      </c>
      <c r="M39" s="229"/>
      <c r="N39" s="215">
        <f t="shared" si="5"/>
        <v>-9863.0046999999904</v>
      </c>
      <c r="O39" s="216">
        <f t="shared" si="6"/>
        <v>-0.11959256888870913</v>
      </c>
      <c r="P39" s="37"/>
      <c r="Q39" s="227"/>
      <c r="R39" s="305"/>
      <c r="S39" s="213">
        <f>SUM(S30:S38)+S29</f>
        <v>85295.955999999991</v>
      </c>
      <c r="T39" s="229"/>
      <c r="U39" s="215">
        <f t="shared" si="9"/>
        <v>12687.241999999984</v>
      </c>
      <c r="V39" s="216">
        <f t="shared" si="10"/>
        <v>0.17473442650423449</v>
      </c>
      <c r="W39" s="37"/>
      <c r="X39" s="227"/>
      <c r="Y39" s="305"/>
      <c r="Z39" s="213">
        <f>SUM(Z30:Z38)+Z29</f>
        <v>93298.577000000005</v>
      </c>
      <c r="AA39" s="229"/>
      <c r="AB39" s="215">
        <f t="shared" si="13"/>
        <v>8002.6210000000137</v>
      </c>
      <c r="AC39" s="216">
        <f t="shared" si="14"/>
        <v>9.382181026261098E-2</v>
      </c>
      <c r="AD39" s="37"/>
      <c r="AE39" s="227"/>
      <c r="AF39" s="305"/>
      <c r="AG39" s="213">
        <f>SUM(AG30:AG38)+AG29</f>
        <v>99139.837</v>
      </c>
      <c r="AH39" s="229"/>
      <c r="AI39" s="215">
        <f t="shared" si="17"/>
        <v>5841.2599999999948</v>
      </c>
      <c r="AJ39" s="216">
        <f t="shared" si="18"/>
        <v>6.2608243210397457E-2</v>
      </c>
      <c r="AK39" s="37"/>
      <c r="AL39" s="227"/>
      <c r="AM39" s="305"/>
      <c r="AN39" s="213">
        <f>SUM(AN30:AN38)+AN29</f>
        <v>107285.053</v>
      </c>
      <c r="AO39" s="229"/>
      <c r="AP39" s="215">
        <f t="shared" si="21"/>
        <v>8145.2160000000003</v>
      </c>
      <c r="AQ39" s="216">
        <f t="shared" si="22"/>
        <v>8.2158860115939064E-2</v>
      </c>
      <c r="AR39" s="217"/>
    </row>
    <row r="40" spans="1:44" ht="12.75" customHeight="1" x14ac:dyDescent="0.2">
      <c r="A40" s="37"/>
      <c r="B40" s="38" t="s">
        <v>193</v>
      </c>
      <c r="C40" s="199" t="str">
        <f t="shared" ref="C40:C41" si="36">D$6&amp;"."&amp;B40</f>
        <v>Large User.RTSR - Network</v>
      </c>
      <c r="D40" s="230" t="s">
        <v>315</v>
      </c>
      <c r="E40" s="38"/>
      <c r="F40" s="218">
        <f>IFERROR(VLOOKUP($C40,'Proposed Rates'!$B:$J,F$11,FALSE),0)</f>
        <v>5.5801999999999996</v>
      </c>
      <c r="G40" s="219">
        <f t="shared" ref="G40:G41" si="37">IF($D40="Monthly",1,IF($D40="per KW",$F$10,IF($D40="per kWh",$F$9,0)))</f>
        <v>7900</v>
      </c>
      <c r="H40" s="204">
        <f t="shared" ref="H40:H41" si="38">G40*F40</f>
        <v>44083.579999999994</v>
      </c>
      <c r="I40" s="38"/>
      <c r="J40" s="218">
        <f>IFERROR(VLOOKUP($C40,'Proposed Rates'!$B:$J,J$11,FALSE),0)</f>
        <v>5.8769</v>
      </c>
      <c r="K40" s="219">
        <f t="shared" ref="K40:K41" si="39">IF($D40="Monthly",1,IF($D40="per KW",$F$10,IF($D40="per kWh",$F$9,0)))</f>
        <v>7900</v>
      </c>
      <c r="L40" s="204">
        <f t="shared" ref="L40:L41" si="40">K40*J40</f>
        <v>46427.51</v>
      </c>
      <c r="M40" s="38"/>
      <c r="N40" s="205">
        <f t="shared" si="5"/>
        <v>2343.9300000000076</v>
      </c>
      <c r="O40" s="206">
        <f t="shared" si="6"/>
        <v>5.3170137271065732E-2</v>
      </c>
      <c r="P40" s="37"/>
      <c r="Q40" s="218">
        <f>IFERROR(VLOOKUP($C40,'Proposed Rates'!$B:$J,Q$11,FALSE),0)</f>
        <v>5.8769</v>
      </c>
      <c r="R40" s="219">
        <f t="shared" ref="R40:R41" si="41">IF($D40="Monthly",1,IF($D40="per KW",$F$10,IF($D40="per kWh",$F$9,0)))</f>
        <v>7900</v>
      </c>
      <c r="S40" s="204">
        <f t="shared" ref="S40:S41" si="42">R40*Q40</f>
        <v>46427.51</v>
      </c>
      <c r="T40" s="38"/>
      <c r="U40" s="205">
        <f t="shared" si="9"/>
        <v>0</v>
      </c>
      <c r="V40" s="206">
        <f t="shared" si="10"/>
        <v>0</v>
      </c>
      <c r="W40" s="37"/>
      <c r="X40" s="218">
        <f>IFERROR(VLOOKUP($C40,'Proposed Rates'!$B:$J,X$11,FALSE),0)</f>
        <v>5.8769</v>
      </c>
      <c r="Y40" s="219">
        <f t="shared" ref="Y40:Y41" si="43">IF($D40="Monthly",1,IF($D40="per KW",$F$10,IF($D40="per kWh",$F$9,0)))</f>
        <v>7900</v>
      </c>
      <c r="Z40" s="204">
        <f t="shared" ref="Z40:Z41" si="44">Y40*X40</f>
        <v>46427.51</v>
      </c>
      <c r="AA40" s="38"/>
      <c r="AB40" s="205">
        <f t="shared" si="13"/>
        <v>0</v>
      </c>
      <c r="AC40" s="206">
        <f t="shared" si="14"/>
        <v>0</v>
      </c>
      <c r="AD40" s="37"/>
      <c r="AE40" s="218">
        <f>IFERROR(VLOOKUP($C40,'Proposed Rates'!$B:$J,AE$11,FALSE),0)</f>
        <v>5.8769</v>
      </c>
      <c r="AF40" s="219">
        <f t="shared" ref="AF40:AF41" si="45">IF($D40="Monthly",1,IF($D40="per KW",$F$10,IF($D40="per kWh",$F$9,0)))</f>
        <v>7900</v>
      </c>
      <c r="AG40" s="204">
        <f t="shared" ref="AG40:AG41" si="46">AF40*AE40</f>
        <v>46427.51</v>
      </c>
      <c r="AH40" s="38"/>
      <c r="AI40" s="205">
        <f t="shared" si="17"/>
        <v>0</v>
      </c>
      <c r="AJ40" s="206">
        <f t="shared" si="18"/>
        <v>0</v>
      </c>
      <c r="AK40" s="37"/>
      <c r="AL40" s="218">
        <f>IFERROR(VLOOKUP($C40,'Proposed Rates'!$B:$J,AL$11,FALSE),0)</f>
        <v>5.8769</v>
      </c>
      <c r="AM40" s="219">
        <f t="shared" ref="AM40:AM41" si="47">IF($D40="Monthly",1,IF($D40="per KW",$F$10,IF($D40="per kWh",$F$9,0)))</f>
        <v>7900</v>
      </c>
      <c r="AN40" s="204">
        <f t="shared" ref="AN40:AN41" si="48">AM40*AL40</f>
        <v>46427.51</v>
      </c>
      <c r="AO40" s="38"/>
      <c r="AP40" s="205">
        <f t="shared" si="21"/>
        <v>0</v>
      </c>
      <c r="AQ40" s="206">
        <f t="shared" si="22"/>
        <v>0</v>
      </c>
      <c r="AR40" s="207"/>
    </row>
    <row r="41" spans="1:44" ht="12.75" customHeight="1" x14ac:dyDescent="0.2">
      <c r="A41" s="37"/>
      <c r="B41" s="291" t="s">
        <v>194</v>
      </c>
      <c r="C41" s="199" t="str">
        <f t="shared" si="36"/>
        <v>Large User.RTSR - Line and Transformation Connection</v>
      </c>
      <c r="D41" s="230" t="s">
        <v>315</v>
      </c>
      <c r="E41" s="38"/>
      <c r="F41" s="218">
        <f>IFERROR(VLOOKUP($C41,'Proposed Rates'!$B:$J,F$11,FALSE),0)</f>
        <v>3.3923999999999999</v>
      </c>
      <c r="G41" s="219">
        <f t="shared" si="37"/>
        <v>7900</v>
      </c>
      <c r="H41" s="204">
        <f t="shared" si="38"/>
        <v>26799.96</v>
      </c>
      <c r="I41" s="38"/>
      <c r="J41" s="218">
        <f>IFERROR(VLOOKUP($C41,'Proposed Rates'!$B:$J,J$11,FALSE),0)</f>
        <v>3.5083000000000002</v>
      </c>
      <c r="K41" s="219">
        <f t="shared" si="39"/>
        <v>7900</v>
      </c>
      <c r="L41" s="204">
        <f t="shared" si="40"/>
        <v>27715.570000000003</v>
      </c>
      <c r="M41" s="38"/>
      <c r="N41" s="205">
        <f t="shared" si="5"/>
        <v>915.61000000000422</v>
      </c>
      <c r="O41" s="206">
        <f t="shared" si="6"/>
        <v>3.4164603230751246E-2</v>
      </c>
      <c r="P41" s="37"/>
      <c r="Q41" s="218">
        <f>IFERROR(VLOOKUP($C41,'Proposed Rates'!$B:$J,Q$11,FALSE),0)</f>
        <v>3.5083000000000002</v>
      </c>
      <c r="R41" s="219">
        <f t="shared" si="41"/>
        <v>7900</v>
      </c>
      <c r="S41" s="204">
        <f t="shared" si="42"/>
        <v>27715.570000000003</v>
      </c>
      <c r="T41" s="38"/>
      <c r="U41" s="205">
        <f t="shared" si="9"/>
        <v>0</v>
      </c>
      <c r="V41" s="206">
        <f t="shared" si="10"/>
        <v>0</v>
      </c>
      <c r="W41" s="37"/>
      <c r="X41" s="218">
        <f>IFERROR(VLOOKUP($C41,'Proposed Rates'!$B:$J,X$11,FALSE),0)</f>
        <v>3.5083000000000002</v>
      </c>
      <c r="Y41" s="219">
        <f t="shared" si="43"/>
        <v>7900</v>
      </c>
      <c r="Z41" s="204">
        <f t="shared" si="44"/>
        <v>27715.570000000003</v>
      </c>
      <c r="AA41" s="38"/>
      <c r="AB41" s="205">
        <f t="shared" si="13"/>
        <v>0</v>
      </c>
      <c r="AC41" s="206">
        <f t="shared" si="14"/>
        <v>0</v>
      </c>
      <c r="AD41" s="37"/>
      <c r="AE41" s="218">
        <f>IFERROR(VLOOKUP($C41,'Proposed Rates'!$B:$J,AE$11,FALSE),0)</f>
        <v>3.5083000000000002</v>
      </c>
      <c r="AF41" s="219">
        <f t="shared" si="45"/>
        <v>7900</v>
      </c>
      <c r="AG41" s="204">
        <f t="shared" si="46"/>
        <v>27715.570000000003</v>
      </c>
      <c r="AH41" s="38"/>
      <c r="AI41" s="205">
        <f t="shared" si="17"/>
        <v>0</v>
      </c>
      <c r="AJ41" s="206">
        <f t="shared" si="18"/>
        <v>0</v>
      </c>
      <c r="AK41" s="37"/>
      <c r="AL41" s="218">
        <f>IFERROR(VLOOKUP($C41,'Proposed Rates'!$B:$J,AL$11,FALSE),0)</f>
        <v>3.5083000000000002</v>
      </c>
      <c r="AM41" s="219">
        <f t="shared" si="47"/>
        <v>7900</v>
      </c>
      <c r="AN41" s="204">
        <f t="shared" si="48"/>
        <v>27715.570000000003</v>
      </c>
      <c r="AO41" s="38"/>
      <c r="AP41" s="205">
        <f t="shared" si="21"/>
        <v>0</v>
      </c>
      <c r="AQ41" s="206">
        <f t="shared" si="22"/>
        <v>0</v>
      </c>
      <c r="AR41" s="207"/>
    </row>
    <row r="42" spans="1:44" ht="12.75" customHeight="1" x14ac:dyDescent="0.2">
      <c r="A42" s="37"/>
      <c r="B42" s="290" t="s">
        <v>252</v>
      </c>
      <c r="C42" s="362"/>
      <c r="D42" s="231"/>
      <c r="E42" s="231"/>
      <c r="F42" s="232"/>
      <c r="G42" s="305"/>
      <c r="H42" s="213">
        <f>SUM(H39:H41)</f>
        <v>153355.25869999998</v>
      </c>
      <c r="I42" s="214"/>
      <c r="J42" s="232"/>
      <c r="K42" s="305"/>
      <c r="L42" s="213">
        <f>SUM(L39:L41)</f>
        <v>146751.79400000002</v>
      </c>
      <c r="M42" s="214"/>
      <c r="N42" s="215">
        <f t="shared" si="5"/>
        <v>-6603.4646999999532</v>
      </c>
      <c r="O42" s="216">
        <f t="shared" si="6"/>
        <v>-4.3059916927387074E-2</v>
      </c>
      <c r="P42" s="37"/>
      <c r="Q42" s="232"/>
      <c r="R42" s="305"/>
      <c r="S42" s="213">
        <f>SUM(S39:S41)</f>
        <v>159439.03599999999</v>
      </c>
      <c r="T42" s="214"/>
      <c r="U42" s="215">
        <f t="shared" si="9"/>
        <v>12687.241999999969</v>
      </c>
      <c r="V42" s="216">
        <f t="shared" si="10"/>
        <v>8.6453743795458934E-2</v>
      </c>
      <c r="W42" s="37"/>
      <c r="X42" s="232"/>
      <c r="Y42" s="305"/>
      <c r="Z42" s="213">
        <f>SUM(Z39:Z41)</f>
        <v>167441.65700000001</v>
      </c>
      <c r="AA42" s="214"/>
      <c r="AB42" s="215">
        <f t="shared" si="13"/>
        <v>8002.6210000000137</v>
      </c>
      <c r="AC42" s="216">
        <f t="shared" si="14"/>
        <v>5.0192356908128913E-2</v>
      </c>
      <c r="AD42" s="37"/>
      <c r="AE42" s="232"/>
      <c r="AF42" s="305"/>
      <c r="AG42" s="213">
        <f>SUM(AG39:AG41)</f>
        <v>173282.91700000002</v>
      </c>
      <c r="AH42" s="214"/>
      <c r="AI42" s="215">
        <f t="shared" si="17"/>
        <v>5841.2600000000093</v>
      </c>
      <c r="AJ42" s="216">
        <f t="shared" si="18"/>
        <v>3.48853451683174E-2</v>
      </c>
      <c r="AK42" s="37"/>
      <c r="AL42" s="232"/>
      <c r="AM42" s="305"/>
      <c r="AN42" s="213">
        <f>SUM(AN39:AN41)</f>
        <v>181428.133</v>
      </c>
      <c r="AO42" s="214"/>
      <c r="AP42" s="215">
        <f t="shared" si="21"/>
        <v>8145.2159999999858</v>
      </c>
      <c r="AQ42" s="216">
        <f t="shared" si="22"/>
        <v>4.7005302894341197E-2</v>
      </c>
      <c r="AR42" s="217"/>
    </row>
    <row r="43" spans="1:44" ht="12.75" customHeight="1" x14ac:dyDescent="0.2">
      <c r="A43" s="37"/>
      <c r="B43" s="292" t="s">
        <v>195</v>
      </c>
      <c r="C43" s="199" t="str">
        <f t="shared" ref="C43:C45" si="49">D$6&amp;"."&amp;B43</f>
        <v>Large User.Wholesale Market Service Charge (WMSC)</v>
      </c>
      <c r="D43" s="200" t="s">
        <v>246</v>
      </c>
      <c r="E43" s="139"/>
      <c r="F43" s="218">
        <f>IFERROR(VLOOKUP($C43,'Proposed Rates'!$B:$J,F$11,FALSE),0)</f>
        <v>4.4999999999999997E-3</v>
      </c>
      <c r="G43" s="223">
        <f>$F$9+G$37</f>
        <v>4312006.6477000006</v>
      </c>
      <c r="H43" s="204">
        <f t="shared" ref="H43:H46" si="50">G43*F43</f>
        <v>19404.02991465</v>
      </c>
      <c r="I43" s="38"/>
      <c r="J43" s="218">
        <f>IFERROR(VLOOKUP($C43,'Proposed Rates'!$B:$J,J$11,FALSE),0)</f>
        <v>4.4999999999999997E-3</v>
      </c>
      <c r="K43" s="223">
        <f>$F$9+K$37</f>
        <v>4311148.6222999999</v>
      </c>
      <c r="L43" s="204">
        <f t="shared" ref="L43:L46" si="51">K43*J43</f>
        <v>19400.168800349998</v>
      </c>
      <c r="M43" s="38"/>
      <c r="N43" s="205">
        <f t="shared" si="5"/>
        <v>-3.8611143000016455</v>
      </c>
      <c r="O43" s="206">
        <f t="shared" si="6"/>
        <v>-1.9898517560450226E-4</v>
      </c>
      <c r="P43" s="37"/>
      <c r="Q43" s="218">
        <f>IFERROR(VLOOKUP($C43,'Proposed Rates'!$B:$J,Q$11,FALSE),0)</f>
        <v>4.4999999999999997E-3</v>
      </c>
      <c r="R43" s="223">
        <f>$F$9+R$37</f>
        <v>4311148.6222999999</v>
      </c>
      <c r="S43" s="204">
        <f t="shared" ref="S43:S46" si="52">R43*Q43</f>
        <v>19400.168800349998</v>
      </c>
      <c r="T43" s="38"/>
      <c r="U43" s="205">
        <f t="shared" si="9"/>
        <v>0</v>
      </c>
      <c r="V43" s="206">
        <f t="shared" si="10"/>
        <v>0</v>
      </c>
      <c r="W43" s="37"/>
      <c r="X43" s="218">
        <f>IFERROR(VLOOKUP($C43,'Proposed Rates'!$B:$J,X$11,FALSE),0)</f>
        <v>4.4999999999999997E-3</v>
      </c>
      <c r="Y43" s="223">
        <f>$F$9+Y$37</f>
        <v>4311148.6222999999</v>
      </c>
      <c r="Z43" s="204">
        <f t="shared" ref="Z43:Z46" si="53">Y43*X43</f>
        <v>19400.168800349998</v>
      </c>
      <c r="AA43" s="38"/>
      <c r="AB43" s="205">
        <f t="shared" si="13"/>
        <v>0</v>
      </c>
      <c r="AC43" s="206">
        <f t="shared" si="14"/>
        <v>0</v>
      </c>
      <c r="AD43" s="37"/>
      <c r="AE43" s="218">
        <f>IFERROR(VLOOKUP($C43,'Proposed Rates'!$B:$J,AE$11,FALSE),0)</f>
        <v>4.4999999999999997E-3</v>
      </c>
      <c r="AF43" s="223">
        <f>$F$9+AF$37</f>
        <v>4311148.6222999999</v>
      </c>
      <c r="AG43" s="204">
        <f t="shared" ref="AG43:AG46" si="54">AF43*AE43</f>
        <v>19400.168800349998</v>
      </c>
      <c r="AH43" s="38"/>
      <c r="AI43" s="205">
        <f t="shared" si="17"/>
        <v>0</v>
      </c>
      <c r="AJ43" s="206">
        <f t="shared" si="18"/>
        <v>0</v>
      </c>
      <c r="AK43" s="37"/>
      <c r="AL43" s="218">
        <f>IFERROR(VLOOKUP($C43,'Proposed Rates'!$B:$J,AL$11,FALSE),0)</f>
        <v>4.4999999999999997E-3</v>
      </c>
      <c r="AM43" s="223">
        <f>$F$9+AM$37</f>
        <v>4311148.6222999999</v>
      </c>
      <c r="AN43" s="204">
        <f t="shared" ref="AN43:AN46" si="55">AM43*AL43</f>
        <v>19400.168800349998</v>
      </c>
      <c r="AO43" s="38"/>
      <c r="AP43" s="205">
        <f t="shared" si="21"/>
        <v>0</v>
      </c>
      <c r="AQ43" s="206">
        <f t="shared" si="22"/>
        <v>0</v>
      </c>
      <c r="AR43" s="207"/>
    </row>
    <row r="44" spans="1:44" ht="12.75" customHeight="1" x14ac:dyDescent="0.2">
      <c r="A44" s="37"/>
      <c r="B44" s="292" t="s">
        <v>196</v>
      </c>
      <c r="C44" s="199" t="str">
        <f t="shared" si="49"/>
        <v>Large User.Rural and Remote Rate Protection (RRRP)</v>
      </c>
      <c r="D44" s="200" t="s">
        <v>246</v>
      </c>
      <c r="E44" s="139"/>
      <c r="F44" s="218">
        <f>IFERROR(VLOOKUP($C44,'Proposed Rates'!$B:$J,F$11,FALSE),0)</f>
        <v>1.5E-3</v>
      </c>
      <c r="G44" s="223">
        <f>G43</f>
        <v>4312006.6477000006</v>
      </c>
      <c r="H44" s="204">
        <f t="shared" si="50"/>
        <v>6468.009971550001</v>
      </c>
      <c r="I44" s="38"/>
      <c r="J44" s="218">
        <f>IFERROR(VLOOKUP($C44,'Proposed Rates'!$B:$J,J$11,FALSE),0)</f>
        <v>1.5E-3</v>
      </c>
      <c r="K44" s="223">
        <f>K43</f>
        <v>4311148.6222999999</v>
      </c>
      <c r="L44" s="204">
        <f t="shared" si="51"/>
        <v>6466.7229334499998</v>
      </c>
      <c r="M44" s="38"/>
      <c r="N44" s="205">
        <f t="shared" si="5"/>
        <v>-1.2870381000011548</v>
      </c>
      <c r="O44" s="206">
        <f t="shared" si="6"/>
        <v>-1.9898517560459599E-4</v>
      </c>
      <c r="P44" s="37"/>
      <c r="Q44" s="218">
        <f>IFERROR(VLOOKUP($C44,'Proposed Rates'!$B:$J,Q$11,FALSE),0)</f>
        <v>1.5E-3</v>
      </c>
      <c r="R44" s="223">
        <f>R43</f>
        <v>4311148.6222999999</v>
      </c>
      <c r="S44" s="204">
        <f t="shared" si="52"/>
        <v>6466.7229334499998</v>
      </c>
      <c r="T44" s="38"/>
      <c r="U44" s="205">
        <f t="shared" si="9"/>
        <v>0</v>
      </c>
      <c r="V44" s="206">
        <f t="shared" si="10"/>
        <v>0</v>
      </c>
      <c r="W44" s="37"/>
      <c r="X44" s="218">
        <f>IFERROR(VLOOKUP($C44,'Proposed Rates'!$B:$J,X$11,FALSE),0)</f>
        <v>1.5E-3</v>
      </c>
      <c r="Y44" s="223">
        <f>Y43</f>
        <v>4311148.6222999999</v>
      </c>
      <c r="Z44" s="204">
        <f t="shared" si="53"/>
        <v>6466.7229334499998</v>
      </c>
      <c r="AA44" s="38"/>
      <c r="AB44" s="205">
        <f t="shared" si="13"/>
        <v>0</v>
      </c>
      <c r="AC44" s="206">
        <f t="shared" si="14"/>
        <v>0</v>
      </c>
      <c r="AD44" s="37"/>
      <c r="AE44" s="218">
        <f>IFERROR(VLOOKUP($C44,'Proposed Rates'!$B:$J,AE$11,FALSE),0)</f>
        <v>1.5E-3</v>
      </c>
      <c r="AF44" s="223">
        <f>AF43</f>
        <v>4311148.6222999999</v>
      </c>
      <c r="AG44" s="204">
        <f t="shared" si="54"/>
        <v>6466.7229334499998</v>
      </c>
      <c r="AH44" s="38"/>
      <c r="AI44" s="205">
        <f t="shared" si="17"/>
        <v>0</v>
      </c>
      <c r="AJ44" s="206">
        <f t="shared" si="18"/>
        <v>0</v>
      </c>
      <c r="AK44" s="37"/>
      <c r="AL44" s="218">
        <f>IFERROR(VLOOKUP($C44,'Proposed Rates'!$B:$J,AL$11,FALSE),0)</f>
        <v>1.5E-3</v>
      </c>
      <c r="AM44" s="223">
        <f>AM43</f>
        <v>4311148.6222999999</v>
      </c>
      <c r="AN44" s="204">
        <f t="shared" si="55"/>
        <v>6466.7229334499998</v>
      </c>
      <c r="AO44" s="38"/>
      <c r="AP44" s="205">
        <f t="shared" si="21"/>
        <v>0</v>
      </c>
      <c r="AQ44" s="206">
        <f t="shared" si="22"/>
        <v>0</v>
      </c>
      <c r="AR44" s="207"/>
    </row>
    <row r="45" spans="1:44" ht="12.75" customHeight="1" x14ac:dyDescent="0.2">
      <c r="A45" s="37"/>
      <c r="B45" s="139" t="s">
        <v>198</v>
      </c>
      <c r="C45" s="199" t="str">
        <f t="shared" si="49"/>
        <v>Large User.Standard Supply Service Charge</v>
      </c>
      <c r="D45" s="200" t="s">
        <v>244</v>
      </c>
      <c r="E45" s="139"/>
      <c r="F45" s="201">
        <f>IFERROR(VLOOKUP($C45,'Proposed Rates'!$B:$J,F$11,FALSE),0)</f>
        <v>0.25</v>
      </c>
      <c r="G45" s="219">
        <f>IF($D45="Monthly",1,IF($D45="per KW",$F$10,IF($D45="per kWh",$F$9,0)))</f>
        <v>1</v>
      </c>
      <c r="H45" s="204">
        <f t="shared" si="50"/>
        <v>0.25</v>
      </c>
      <c r="I45" s="38"/>
      <c r="J45" s="201">
        <f>IFERROR(VLOOKUP($C45,'Proposed Rates'!$B:$J,J$11,FALSE),0)</f>
        <v>1.51</v>
      </c>
      <c r="K45" s="219">
        <f>IF($D45="Monthly",1,IF($D45="per KW",$F$10,IF($D45="per kWh",$F$9,0)))</f>
        <v>1</v>
      </c>
      <c r="L45" s="204">
        <f t="shared" si="51"/>
        <v>1.51</v>
      </c>
      <c r="M45" s="38"/>
      <c r="N45" s="205">
        <f t="shared" si="5"/>
        <v>1.26</v>
      </c>
      <c r="O45" s="206">
        <f t="shared" si="6"/>
        <v>5.04</v>
      </c>
      <c r="P45" s="37"/>
      <c r="Q45" s="201">
        <f>IFERROR(VLOOKUP($C45,'Proposed Rates'!$B:$J,Q$11,FALSE),0)</f>
        <v>1.54</v>
      </c>
      <c r="R45" s="219">
        <f>IF($D45="Monthly",1,IF($D45="per KW",$F$10,IF($D45="per kWh",$F$9,0)))</f>
        <v>1</v>
      </c>
      <c r="S45" s="204">
        <f t="shared" si="52"/>
        <v>1.54</v>
      </c>
      <c r="T45" s="38"/>
      <c r="U45" s="205">
        <f t="shared" si="9"/>
        <v>3.0000000000000027E-2</v>
      </c>
      <c r="V45" s="206">
        <f t="shared" si="10"/>
        <v>1.986754966887419E-2</v>
      </c>
      <c r="W45" s="37"/>
      <c r="X45" s="201">
        <f>IFERROR(VLOOKUP($C45,'Proposed Rates'!$B:$J,X$11,FALSE),0)</f>
        <v>1.57</v>
      </c>
      <c r="Y45" s="219">
        <f>IF($D45="Monthly",1,IF($D45="per KW",$F$10,IF($D45="per kWh",$F$9,0)))</f>
        <v>1</v>
      </c>
      <c r="Z45" s="204">
        <f t="shared" si="53"/>
        <v>1.57</v>
      </c>
      <c r="AA45" s="38"/>
      <c r="AB45" s="205">
        <f t="shared" si="13"/>
        <v>3.0000000000000027E-2</v>
      </c>
      <c r="AC45" s="206">
        <f t="shared" si="14"/>
        <v>1.9480519480519497E-2</v>
      </c>
      <c r="AD45" s="37"/>
      <c r="AE45" s="201">
        <f>IFERROR(VLOOKUP($C45,'Proposed Rates'!$B:$J,AE$11,FALSE),0)</f>
        <v>1.6</v>
      </c>
      <c r="AF45" s="219">
        <f>IF($D45="Monthly",1,IF($D45="per KW",$F$10,IF($D45="per kWh",$F$9,0)))</f>
        <v>1</v>
      </c>
      <c r="AG45" s="204">
        <f t="shared" si="54"/>
        <v>1.6</v>
      </c>
      <c r="AH45" s="38"/>
      <c r="AI45" s="205">
        <f t="shared" si="17"/>
        <v>3.0000000000000027E-2</v>
      </c>
      <c r="AJ45" s="206">
        <f t="shared" si="18"/>
        <v>1.9108280254777087E-2</v>
      </c>
      <c r="AK45" s="37"/>
      <c r="AL45" s="201">
        <f>IFERROR(VLOOKUP($C45,'Proposed Rates'!$B:$J,AL$11,FALSE),0)</f>
        <v>1.63</v>
      </c>
      <c r="AM45" s="219">
        <f>IF($D45="Monthly",1,IF($D45="per KW",$F$10,IF($D45="per kWh",$F$9,0)))</f>
        <v>1</v>
      </c>
      <c r="AN45" s="204">
        <f t="shared" si="55"/>
        <v>1.63</v>
      </c>
      <c r="AO45" s="38"/>
      <c r="AP45" s="205">
        <f t="shared" si="21"/>
        <v>2.9999999999999805E-2</v>
      </c>
      <c r="AQ45" s="206">
        <f t="shared" si="22"/>
        <v>1.8749999999999878E-2</v>
      </c>
      <c r="AR45" s="207"/>
    </row>
    <row r="46" spans="1:44" ht="12.75" customHeight="1" x14ac:dyDescent="0.2">
      <c r="A46" s="37"/>
      <c r="B46" s="139" t="s">
        <v>205</v>
      </c>
      <c r="C46" s="199" t="str">
        <f>B46</f>
        <v>Average IESO Wholesale Market Price</v>
      </c>
      <c r="D46" s="200" t="s">
        <v>246</v>
      </c>
      <c r="E46" s="139"/>
      <c r="F46" s="218">
        <f>IFERROR(VLOOKUP($C46,'Proposed Rates'!$B:$J,F$11,FALSE),0)</f>
        <v>0.10453</v>
      </c>
      <c r="G46" s="223">
        <f>G43</f>
        <v>4312006.6477000006</v>
      </c>
      <c r="H46" s="204">
        <f t="shared" si="50"/>
        <v>450734.05488408107</v>
      </c>
      <c r="I46" s="38"/>
      <c r="J46" s="218">
        <f>IFERROR(VLOOKUP($C46,'Proposed Rates'!$B:$J,J$11,FALSE),0)</f>
        <v>0.10453</v>
      </c>
      <c r="K46" s="223">
        <f>K43</f>
        <v>4311148.6222999999</v>
      </c>
      <c r="L46" s="204">
        <f t="shared" si="51"/>
        <v>450644.36548901896</v>
      </c>
      <c r="M46" s="38"/>
      <c r="N46" s="205">
        <f t="shared" si="5"/>
        <v>-89.689395062101539</v>
      </c>
      <c r="O46" s="206">
        <f t="shared" si="6"/>
        <v>-1.9898517560464272E-4</v>
      </c>
      <c r="P46" s="37"/>
      <c r="Q46" s="218">
        <f>IFERROR(VLOOKUP($C46,'Proposed Rates'!$B:$J,Q$11,FALSE),0)</f>
        <v>0.10453</v>
      </c>
      <c r="R46" s="223">
        <f>R43</f>
        <v>4311148.6222999999</v>
      </c>
      <c r="S46" s="204">
        <f t="shared" si="52"/>
        <v>450644.36548901896</v>
      </c>
      <c r="T46" s="38"/>
      <c r="U46" s="205">
        <f t="shared" si="9"/>
        <v>0</v>
      </c>
      <c r="V46" s="206">
        <f t="shared" si="10"/>
        <v>0</v>
      </c>
      <c r="W46" s="37"/>
      <c r="X46" s="218">
        <f>IFERROR(VLOOKUP($C46,'Proposed Rates'!$B:$J,X$11,FALSE),0)</f>
        <v>0.10453</v>
      </c>
      <c r="Y46" s="223">
        <f>Y43</f>
        <v>4311148.6222999999</v>
      </c>
      <c r="Z46" s="204">
        <f t="shared" si="53"/>
        <v>450644.36548901896</v>
      </c>
      <c r="AA46" s="38"/>
      <c r="AB46" s="205">
        <f t="shared" si="13"/>
        <v>0</v>
      </c>
      <c r="AC46" s="206">
        <f t="shared" si="14"/>
        <v>0</v>
      </c>
      <c r="AD46" s="37"/>
      <c r="AE46" s="218">
        <f>IFERROR(VLOOKUP($C46,'Proposed Rates'!$B:$J,AE$11,FALSE),0)</f>
        <v>0.10453</v>
      </c>
      <c r="AF46" s="223">
        <f>AF43</f>
        <v>4311148.6222999999</v>
      </c>
      <c r="AG46" s="204">
        <f t="shared" si="54"/>
        <v>450644.36548901896</v>
      </c>
      <c r="AH46" s="38"/>
      <c r="AI46" s="205">
        <f t="shared" si="17"/>
        <v>0</v>
      </c>
      <c r="AJ46" s="206">
        <f t="shared" si="18"/>
        <v>0</v>
      </c>
      <c r="AK46" s="37"/>
      <c r="AL46" s="218">
        <f>IFERROR(VLOOKUP($C46,'Proposed Rates'!$B:$J,AL$11,FALSE),0)</f>
        <v>0.10453</v>
      </c>
      <c r="AM46" s="223">
        <f>AM43</f>
        <v>4311148.6222999999</v>
      </c>
      <c r="AN46" s="204">
        <f t="shared" si="55"/>
        <v>450644.36548901896</v>
      </c>
      <c r="AO46" s="38"/>
      <c r="AP46" s="205">
        <f t="shared" si="21"/>
        <v>0</v>
      </c>
      <c r="AQ46" s="206">
        <f t="shared" si="22"/>
        <v>0</v>
      </c>
      <c r="AR46" s="207"/>
    </row>
    <row r="47" spans="1:44" ht="7.5" customHeight="1" x14ac:dyDescent="0.2">
      <c r="A47" s="37"/>
      <c r="B47" s="139"/>
      <c r="C47" s="199" t="str">
        <f t="shared" ref="C47:C50" si="56">D$6&amp;"."&amp;B47</f>
        <v>Large User.</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row>
    <row r="48" spans="1:44" ht="7.5" customHeight="1" x14ac:dyDescent="0.2">
      <c r="A48" s="37"/>
      <c r="B48" s="37"/>
      <c r="C48" s="199" t="str">
        <f t="shared" si="56"/>
        <v>Large User.</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row>
    <row r="49" spans="1:44" ht="7.5" customHeight="1" x14ac:dyDescent="0.2">
      <c r="A49" s="37"/>
      <c r="B49" s="139"/>
      <c r="C49" s="199" t="str">
        <f t="shared" si="56"/>
        <v>Large User.</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row>
    <row r="50" spans="1:44" ht="7.5" customHeight="1" x14ac:dyDescent="0.2">
      <c r="A50" s="37"/>
      <c r="B50" s="139"/>
      <c r="C50" s="199" t="str">
        <f t="shared" si="56"/>
        <v>Large User.</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row>
    <row r="51" spans="1:44" ht="8.25" customHeight="1" x14ac:dyDescent="0.2">
      <c r="A51" s="37"/>
      <c r="B51" s="238"/>
      <c r="C51" s="363"/>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row>
    <row r="52" spans="1:44" ht="12.75" customHeight="1" x14ac:dyDescent="0.2">
      <c r="A52" s="37"/>
      <c r="B52" s="248" t="s">
        <v>253</v>
      </c>
      <c r="C52" s="364"/>
      <c r="D52" s="139"/>
      <c r="E52" s="139"/>
      <c r="F52" s="249"/>
      <c r="G52" s="293"/>
      <c r="H52" s="251">
        <f>SUM(H43:H48,H42)</f>
        <v>629961.603470281</v>
      </c>
      <c r="I52" s="286"/>
      <c r="J52" s="250"/>
      <c r="K52" s="250"/>
      <c r="L52" s="251">
        <f>SUM(L43:L48,L42)</f>
        <v>623264.56122281903</v>
      </c>
      <c r="M52" s="253"/>
      <c r="N52" s="252">
        <f t="shared" ref="N52:N56" si="57">L52-H52</f>
        <v>-6697.04224746197</v>
      </c>
      <c r="O52" s="254">
        <f t="shared" ref="O52:O56" si="58">IF((H52)=0,"",(N52/H52))</f>
        <v>-1.063087370812737E-2</v>
      </c>
      <c r="P52" s="37"/>
      <c r="Q52" s="250"/>
      <c r="R52" s="250"/>
      <c r="S52" s="251">
        <f>SUM(S43:S48,S42)</f>
        <v>635951.83322281891</v>
      </c>
      <c r="T52" s="253"/>
      <c r="U52" s="252">
        <f t="shared" ref="U52:U56" si="59">S52-L52</f>
        <v>12687.271999999881</v>
      </c>
      <c r="V52" s="254">
        <f t="shared" ref="V52:V56" si="60">IF((L52)=0,"",(U52/L52))</f>
        <v>2.0356158186032564E-2</v>
      </c>
      <c r="W52" s="37"/>
      <c r="X52" s="250"/>
      <c r="Y52" s="250"/>
      <c r="Z52" s="251">
        <f>SUM(Z43:Z48,Z42)</f>
        <v>643954.48422281898</v>
      </c>
      <c r="AA52" s="253"/>
      <c r="AB52" s="252">
        <f t="shared" ref="AB52:AB56" si="61">Z52-S52</f>
        <v>8002.6510000000708</v>
      </c>
      <c r="AC52" s="254">
        <f t="shared" ref="AC52:AC56" si="62">IF((S52)=0,"",(AB52/S52))</f>
        <v>1.2583737607052664E-2</v>
      </c>
      <c r="AD52" s="37"/>
      <c r="AE52" s="250"/>
      <c r="AF52" s="250"/>
      <c r="AG52" s="251">
        <f>SUM(AG43:AG48,AG42)</f>
        <v>649795.7742228189</v>
      </c>
      <c r="AH52" s="253"/>
      <c r="AI52" s="252">
        <f t="shared" ref="AI52:AI56" si="63">AG52-Z52</f>
        <v>5841.2899999999208</v>
      </c>
      <c r="AJ52" s="254">
        <f t="shared" ref="AJ52:AJ56" si="64">IF((Z52)=0,"",(AI52/Z52))</f>
        <v>9.0709671927352194E-3</v>
      </c>
      <c r="AK52" s="37"/>
      <c r="AL52" s="250"/>
      <c r="AM52" s="250"/>
      <c r="AN52" s="251">
        <f>SUM(AN43:AN48,AN42)</f>
        <v>657941.02022281894</v>
      </c>
      <c r="AO52" s="253"/>
      <c r="AP52" s="252">
        <f t="shared" ref="AP52:AP56" si="65">AN52-AG52</f>
        <v>8145.2460000000428</v>
      </c>
      <c r="AQ52" s="254">
        <f t="shared" ref="AQ52:AQ56" si="66">IF((AG52)=0,"",(AP52/AG52))</f>
        <v>1.2535086134935357E-2</v>
      </c>
      <c r="AR52" s="255"/>
    </row>
    <row r="53" spans="1:44" ht="12.75" customHeight="1" x14ac:dyDescent="0.2">
      <c r="A53" s="37"/>
      <c r="B53" s="256" t="s">
        <v>254</v>
      </c>
      <c r="C53" s="364"/>
      <c r="D53" s="139"/>
      <c r="E53" s="139"/>
      <c r="F53" s="249">
        <v>0.13</v>
      </c>
      <c r="G53" s="38"/>
      <c r="H53" s="294">
        <f>H52*F53</f>
        <v>81895.008451136528</v>
      </c>
      <c r="I53" s="221"/>
      <c r="J53" s="257">
        <v>0.13</v>
      </c>
      <c r="K53" s="221"/>
      <c r="L53" s="204">
        <f>L52*J53</f>
        <v>81024.392958966477</v>
      </c>
      <c r="M53" s="38"/>
      <c r="N53" s="205">
        <f t="shared" si="57"/>
        <v>-870.61549217005086</v>
      </c>
      <c r="O53" s="206">
        <f t="shared" si="58"/>
        <v>-1.0630873708127306E-2</v>
      </c>
      <c r="P53" s="37"/>
      <c r="Q53" s="257">
        <v>0.13</v>
      </c>
      <c r="R53" s="221"/>
      <c r="S53" s="204">
        <f>S52*Q53</f>
        <v>82673.738318966454</v>
      </c>
      <c r="T53" s="38"/>
      <c r="U53" s="205">
        <f t="shared" si="59"/>
        <v>1649.3453599999775</v>
      </c>
      <c r="V53" s="206">
        <f t="shared" si="60"/>
        <v>2.0356158186032477E-2</v>
      </c>
      <c r="W53" s="37"/>
      <c r="X53" s="257">
        <v>0.13</v>
      </c>
      <c r="Y53" s="221"/>
      <c r="Z53" s="204">
        <f>Z52*X53</f>
        <v>83714.082948966476</v>
      </c>
      <c r="AA53" s="38"/>
      <c r="AB53" s="205">
        <f t="shared" si="61"/>
        <v>1040.3446300000214</v>
      </c>
      <c r="AC53" s="206">
        <f t="shared" si="62"/>
        <v>1.2583737607052814E-2</v>
      </c>
      <c r="AD53" s="37"/>
      <c r="AE53" s="257">
        <v>0.13</v>
      </c>
      <c r="AF53" s="221"/>
      <c r="AG53" s="204">
        <f>AG52*AE53</f>
        <v>84473.450648966464</v>
      </c>
      <c r="AH53" s="38"/>
      <c r="AI53" s="205">
        <f t="shared" si="63"/>
        <v>759.36769999998796</v>
      </c>
      <c r="AJ53" s="206">
        <f t="shared" si="64"/>
        <v>9.0709671927351986E-3</v>
      </c>
      <c r="AK53" s="37"/>
      <c r="AL53" s="257">
        <v>0.13</v>
      </c>
      <c r="AM53" s="221"/>
      <c r="AN53" s="204">
        <f>AN52*AL53</f>
        <v>85532.332628966469</v>
      </c>
      <c r="AO53" s="38"/>
      <c r="AP53" s="205">
        <f t="shared" si="65"/>
        <v>1058.8819800000056</v>
      </c>
      <c r="AQ53" s="206">
        <f t="shared" si="66"/>
        <v>1.2535086134935355E-2</v>
      </c>
      <c r="AR53" s="207"/>
    </row>
    <row r="54" spans="1:44" ht="12.75" customHeight="1" x14ac:dyDescent="0.2">
      <c r="A54" s="37"/>
      <c r="B54" s="295" t="s">
        <v>345</v>
      </c>
      <c r="C54" s="364"/>
      <c r="D54" s="139"/>
      <c r="E54" s="139"/>
      <c r="F54" s="259"/>
      <c r="G54" s="38"/>
      <c r="H54" s="294">
        <f>H52+H53</f>
        <v>711856.61192141753</v>
      </c>
      <c r="I54" s="221"/>
      <c r="J54" s="221"/>
      <c r="K54" s="221"/>
      <c r="L54" s="204">
        <f>L52+L53</f>
        <v>704288.95418178546</v>
      </c>
      <c r="M54" s="38"/>
      <c r="N54" s="205">
        <f t="shared" si="57"/>
        <v>-7567.6577396320645</v>
      </c>
      <c r="O54" s="206">
        <f t="shared" si="58"/>
        <v>-1.0630873708127424E-2</v>
      </c>
      <c r="P54" s="37"/>
      <c r="Q54" s="221"/>
      <c r="R54" s="221"/>
      <c r="S54" s="204">
        <f>S52+S53</f>
        <v>718625.57154178538</v>
      </c>
      <c r="T54" s="38"/>
      <c r="U54" s="205">
        <f t="shared" si="59"/>
        <v>14336.617359999917</v>
      </c>
      <c r="V54" s="206">
        <f t="shared" si="60"/>
        <v>2.0356158186032636E-2</v>
      </c>
      <c r="W54" s="37"/>
      <c r="X54" s="221"/>
      <c r="Y54" s="221"/>
      <c r="Z54" s="204">
        <f>Z52+Z53</f>
        <v>727668.56717178551</v>
      </c>
      <c r="AA54" s="38"/>
      <c r="AB54" s="205">
        <f t="shared" si="61"/>
        <v>9042.9956300001359</v>
      </c>
      <c r="AC54" s="206">
        <f t="shared" si="62"/>
        <v>1.2583737607052742E-2</v>
      </c>
      <c r="AD54" s="37"/>
      <c r="AE54" s="221"/>
      <c r="AF54" s="221"/>
      <c r="AG54" s="204">
        <f>AG52+AG53</f>
        <v>734269.22487178538</v>
      </c>
      <c r="AH54" s="38"/>
      <c r="AI54" s="205">
        <f t="shared" si="63"/>
        <v>6600.6576999998651</v>
      </c>
      <c r="AJ54" s="206">
        <f t="shared" si="64"/>
        <v>9.0709671927351569E-3</v>
      </c>
      <c r="AK54" s="37"/>
      <c r="AL54" s="221"/>
      <c r="AM54" s="221"/>
      <c r="AN54" s="204">
        <f>AN52+AN53</f>
        <v>743473.35285178537</v>
      </c>
      <c r="AO54" s="38"/>
      <c r="AP54" s="205">
        <f t="shared" si="65"/>
        <v>9204.1279799999902</v>
      </c>
      <c r="AQ54" s="206">
        <f t="shared" si="66"/>
        <v>1.2535086134935277E-2</v>
      </c>
      <c r="AR54" s="207"/>
    </row>
    <row r="55" spans="1:44" ht="15.75" customHeight="1" x14ac:dyDescent="0.2">
      <c r="A55" s="37"/>
      <c r="B55" s="462" t="s">
        <v>211</v>
      </c>
      <c r="C55" s="441"/>
      <c r="D55" s="441"/>
      <c r="E55" s="139"/>
      <c r="F55" s="259"/>
      <c r="G55" s="38"/>
      <c r="H55" s="296">
        <f>F55*H52</f>
        <v>0</v>
      </c>
      <c r="I55" s="221"/>
      <c r="J55" s="221"/>
      <c r="K55" s="221"/>
      <c r="L55" s="316">
        <f>J55*L52</f>
        <v>0</v>
      </c>
      <c r="M55" s="38"/>
      <c r="N55" s="261">
        <f t="shared" si="57"/>
        <v>0</v>
      </c>
      <c r="O55" s="263" t="str">
        <f t="shared" si="58"/>
        <v/>
      </c>
      <c r="P55" s="37"/>
      <c r="Q55" s="221"/>
      <c r="R55" s="221"/>
      <c r="S55" s="316">
        <f>Q55*S52</f>
        <v>0</v>
      </c>
      <c r="T55" s="38"/>
      <c r="U55" s="261">
        <f t="shared" si="59"/>
        <v>0</v>
      </c>
      <c r="V55" s="263" t="str">
        <f t="shared" si="60"/>
        <v/>
      </c>
      <c r="W55" s="37"/>
      <c r="X55" s="221"/>
      <c r="Y55" s="221"/>
      <c r="Z55" s="316">
        <f>X55*Z52</f>
        <v>0</v>
      </c>
      <c r="AA55" s="38"/>
      <c r="AB55" s="261">
        <f t="shared" si="61"/>
        <v>0</v>
      </c>
      <c r="AC55" s="263" t="str">
        <f t="shared" si="62"/>
        <v/>
      </c>
      <c r="AD55" s="37"/>
      <c r="AE55" s="221"/>
      <c r="AF55" s="221"/>
      <c r="AG55" s="316">
        <f>AE55*AG52</f>
        <v>0</v>
      </c>
      <c r="AH55" s="38"/>
      <c r="AI55" s="261">
        <f t="shared" si="63"/>
        <v>0</v>
      </c>
      <c r="AJ55" s="263" t="str">
        <f t="shared" si="64"/>
        <v/>
      </c>
      <c r="AK55" s="37"/>
      <c r="AL55" s="221"/>
      <c r="AM55" s="221"/>
      <c r="AN55" s="316">
        <f>AL55*AN52</f>
        <v>0</v>
      </c>
      <c r="AO55" s="38"/>
      <c r="AP55" s="261">
        <f t="shared" si="65"/>
        <v>0</v>
      </c>
      <c r="AQ55" s="263" t="str">
        <f t="shared" si="66"/>
        <v/>
      </c>
      <c r="AR55" s="264"/>
    </row>
    <row r="56" spans="1:44" ht="13.5" customHeight="1" x14ac:dyDescent="0.2">
      <c r="A56" s="37"/>
      <c r="B56" s="464" t="s">
        <v>256</v>
      </c>
      <c r="C56" s="439"/>
      <c r="D56" s="440"/>
      <c r="E56" s="265"/>
      <c r="F56" s="266"/>
      <c r="G56" s="297"/>
      <c r="H56" s="298">
        <f>H54-H55</f>
        <v>711856.61192141753</v>
      </c>
      <c r="I56" s="267"/>
      <c r="J56" s="267"/>
      <c r="K56" s="267"/>
      <c r="L56" s="268">
        <f>L54-L55</f>
        <v>704288.95418178546</v>
      </c>
      <c r="M56" s="269"/>
      <c r="N56" s="270">
        <f t="shared" si="57"/>
        <v>-7567.6577396320645</v>
      </c>
      <c r="O56" s="271">
        <f t="shared" si="58"/>
        <v>-1.0630873708127424E-2</v>
      </c>
      <c r="P56" s="37"/>
      <c r="Q56" s="267"/>
      <c r="R56" s="267"/>
      <c r="S56" s="268">
        <f>S54-S55</f>
        <v>718625.57154178538</v>
      </c>
      <c r="T56" s="269"/>
      <c r="U56" s="270">
        <f t="shared" si="59"/>
        <v>14336.617359999917</v>
      </c>
      <c r="V56" s="271">
        <f t="shared" si="60"/>
        <v>2.0356158186032636E-2</v>
      </c>
      <c r="W56" s="37"/>
      <c r="X56" s="267"/>
      <c r="Y56" s="267"/>
      <c r="Z56" s="268">
        <f>Z54-Z55</f>
        <v>727668.56717178551</v>
      </c>
      <c r="AA56" s="269"/>
      <c r="AB56" s="270">
        <f t="shared" si="61"/>
        <v>9042.9956300001359</v>
      </c>
      <c r="AC56" s="271">
        <f t="shared" si="62"/>
        <v>1.2583737607052742E-2</v>
      </c>
      <c r="AD56" s="37"/>
      <c r="AE56" s="267"/>
      <c r="AF56" s="267"/>
      <c r="AG56" s="268">
        <f>AG54-AG55</f>
        <v>734269.22487178538</v>
      </c>
      <c r="AH56" s="269"/>
      <c r="AI56" s="270">
        <f t="shared" si="63"/>
        <v>6600.6576999998651</v>
      </c>
      <c r="AJ56" s="271">
        <f t="shared" si="64"/>
        <v>9.0709671927351569E-3</v>
      </c>
      <c r="AK56" s="37"/>
      <c r="AL56" s="267"/>
      <c r="AM56" s="267"/>
      <c r="AN56" s="268">
        <f>AN54-AN55</f>
        <v>743473.35285178537</v>
      </c>
      <c r="AO56" s="269"/>
      <c r="AP56" s="270">
        <f t="shared" si="65"/>
        <v>9204.1279799999902</v>
      </c>
      <c r="AQ56" s="271">
        <f t="shared" si="66"/>
        <v>1.2535086134935277E-2</v>
      </c>
      <c r="AR56" s="272"/>
    </row>
    <row r="57" spans="1:44" ht="8.25" customHeight="1" x14ac:dyDescent="0.2">
      <c r="A57" s="37"/>
      <c r="B57" s="238"/>
      <c r="C57" s="363"/>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row>
    <row r="58" spans="1:44" ht="12.75" customHeight="1" x14ac:dyDescent="0.2">
      <c r="A58" s="317"/>
      <c r="B58" s="318" t="s">
        <v>257</v>
      </c>
      <c r="C58" s="365"/>
      <c r="D58" s="319"/>
      <c r="E58" s="319"/>
      <c r="F58" s="320"/>
      <c r="G58" s="321"/>
      <c r="H58" s="322">
        <f>SUM(H49:H50,H42,H43:H45)</f>
        <v>179227.54858619996</v>
      </c>
      <c r="I58" s="323"/>
      <c r="J58" s="324"/>
      <c r="K58" s="324"/>
      <c r="L58" s="322">
        <f>SUM(L49:L50,L42,L43:L45)</f>
        <v>172620.19573380001</v>
      </c>
      <c r="M58" s="325"/>
      <c r="N58" s="326">
        <f t="shared" ref="N58:N62" si="67">L58-H58</f>
        <v>-6607.3528523999557</v>
      </c>
      <c r="O58" s="327">
        <f t="shared" ref="O58:O62" si="68">IF((H58)=0,"",(N58/H58))</f>
        <v>-3.6865721282920587E-2</v>
      </c>
      <c r="P58" s="317"/>
      <c r="Q58" s="324"/>
      <c r="R58" s="324"/>
      <c r="S58" s="322">
        <f>SUM(S49:S50,S42,S43:S45)</f>
        <v>185307.46773379997</v>
      </c>
      <c r="T58" s="325"/>
      <c r="U58" s="326">
        <f t="shared" ref="U58:U62" si="69">S58-L58</f>
        <v>12687.271999999968</v>
      </c>
      <c r="V58" s="327">
        <f t="shared" ref="V58:V62" si="70">IF((L58)=0,"",(U58/L58))</f>
        <v>7.3498190325106488E-2</v>
      </c>
      <c r="W58" s="317"/>
      <c r="X58" s="324"/>
      <c r="Y58" s="324"/>
      <c r="Z58" s="322">
        <f>SUM(Z49:Z50,Z42,Z43:Z45)</f>
        <v>193310.11873379999</v>
      </c>
      <c r="AA58" s="325"/>
      <c r="AB58" s="326">
        <f t="shared" ref="AB58:AB62" si="71">Z58-S58</f>
        <v>8002.6510000000126</v>
      </c>
      <c r="AC58" s="327">
        <f t="shared" ref="AC58:AC62" si="72">IF((S58)=0,"",(AB58/S58))</f>
        <v>4.3185798704540465E-2</v>
      </c>
      <c r="AD58" s="317"/>
      <c r="AE58" s="324"/>
      <c r="AF58" s="324"/>
      <c r="AG58" s="322">
        <f>SUM(AG49:AG50,AG42,AG43:AG45)</f>
        <v>199151.4087338</v>
      </c>
      <c r="AH58" s="325"/>
      <c r="AI58" s="326">
        <f t="shared" ref="AI58:AI62" si="73">AG58-Z58</f>
        <v>5841.2900000000081</v>
      </c>
      <c r="AJ58" s="327">
        <f t="shared" ref="AJ58:AJ62" si="74">IF((Z58)=0,"",(AI58/Z58))</f>
        <v>3.0217197311041055E-2</v>
      </c>
      <c r="AK58" s="317"/>
      <c r="AL58" s="324"/>
      <c r="AM58" s="324"/>
      <c r="AN58" s="322">
        <f>SUM(AN49:AN50,AN42,AN43:AN45)</f>
        <v>207296.65473379998</v>
      </c>
      <c r="AO58" s="325"/>
      <c r="AP58" s="326">
        <f t="shared" ref="AP58:AP62" si="75">AN58-AG58</f>
        <v>8145.2459999999846</v>
      </c>
      <c r="AQ58" s="327">
        <f t="shared" ref="AQ58:AQ62" si="76">IF((AG58)=0,"",(AP58/AG58))</f>
        <v>4.0899765920749787E-2</v>
      </c>
      <c r="AR58" s="328"/>
    </row>
    <row r="59" spans="1:44" ht="12.75" customHeight="1" x14ac:dyDescent="0.2">
      <c r="A59" s="317"/>
      <c r="B59" s="329" t="s">
        <v>254</v>
      </c>
      <c r="C59" s="365"/>
      <c r="D59" s="319"/>
      <c r="E59" s="319"/>
      <c r="F59" s="320">
        <v>0.13</v>
      </c>
      <c r="G59" s="321"/>
      <c r="H59" s="330">
        <f>H58*F59</f>
        <v>23299.581316205997</v>
      </c>
      <c r="I59" s="331"/>
      <c r="J59" s="320">
        <v>0.13</v>
      </c>
      <c r="K59" s="332"/>
      <c r="L59" s="333">
        <f>L58*J59</f>
        <v>22440.625445394002</v>
      </c>
      <c r="M59" s="334"/>
      <c r="N59" s="335">
        <f t="shared" si="67"/>
        <v>-858.95587081199483</v>
      </c>
      <c r="O59" s="336">
        <f t="shared" si="68"/>
        <v>-3.6865721282920608E-2</v>
      </c>
      <c r="P59" s="317"/>
      <c r="Q59" s="320">
        <v>0.13</v>
      </c>
      <c r="R59" s="332"/>
      <c r="S59" s="333">
        <f>S58*Q59</f>
        <v>24089.970805393998</v>
      </c>
      <c r="T59" s="334"/>
      <c r="U59" s="335">
        <f t="shared" si="69"/>
        <v>1649.3453599999957</v>
      </c>
      <c r="V59" s="336">
        <f t="shared" si="70"/>
        <v>7.3498190325106474E-2</v>
      </c>
      <c r="W59" s="317"/>
      <c r="X59" s="320">
        <v>0.13</v>
      </c>
      <c r="Y59" s="332"/>
      <c r="Z59" s="333">
        <f>Z58*X59</f>
        <v>25130.315435394001</v>
      </c>
      <c r="AA59" s="334"/>
      <c r="AB59" s="335">
        <f t="shared" si="71"/>
        <v>1040.3446300000032</v>
      </c>
      <c r="AC59" s="336">
        <f t="shared" si="72"/>
        <v>4.3185798704540528E-2</v>
      </c>
      <c r="AD59" s="317"/>
      <c r="AE59" s="320">
        <v>0.13</v>
      </c>
      <c r="AF59" s="332"/>
      <c r="AG59" s="333">
        <f>AG58*AE59</f>
        <v>25889.683135394</v>
      </c>
      <c r="AH59" s="334"/>
      <c r="AI59" s="335">
        <f t="shared" si="73"/>
        <v>759.36769999999888</v>
      </c>
      <c r="AJ59" s="336">
        <f t="shared" si="74"/>
        <v>3.0217197311040965E-2</v>
      </c>
      <c r="AK59" s="317"/>
      <c r="AL59" s="320">
        <v>0.13</v>
      </c>
      <c r="AM59" s="332"/>
      <c r="AN59" s="333">
        <f>AN58*AL59</f>
        <v>26948.565115393998</v>
      </c>
      <c r="AO59" s="334"/>
      <c r="AP59" s="335">
        <f t="shared" si="75"/>
        <v>1058.8819799999983</v>
      </c>
      <c r="AQ59" s="336">
        <f t="shared" si="76"/>
        <v>4.08997659207498E-2</v>
      </c>
      <c r="AR59" s="337"/>
    </row>
    <row r="60" spans="1:44" ht="12.75" customHeight="1" x14ac:dyDescent="0.2">
      <c r="A60" s="317"/>
      <c r="B60" s="356" t="s">
        <v>346</v>
      </c>
      <c r="C60" s="365"/>
      <c r="D60" s="319"/>
      <c r="E60" s="319"/>
      <c r="F60" s="339"/>
      <c r="G60" s="334"/>
      <c r="H60" s="330">
        <f>H58+H59</f>
        <v>202527.12990240596</v>
      </c>
      <c r="I60" s="331"/>
      <c r="J60" s="331"/>
      <c r="K60" s="331"/>
      <c r="L60" s="333">
        <f>L58+L59</f>
        <v>195060.821179194</v>
      </c>
      <c r="M60" s="334"/>
      <c r="N60" s="335">
        <f t="shared" si="67"/>
        <v>-7466.3087232119578</v>
      </c>
      <c r="O60" s="336">
        <f t="shared" si="68"/>
        <v>-3.6865721282920628E-2</v>
      </c>
      <c r="P60" s="317"/>
      <c r="Q60" s="331"/>
      <c r="R60" s="331"/>
      <c r="S60" s="333">
        <f>S58+S59</f>
        <v>209397.43853919397</v>
      </c>
      <c r="T60" s="334"/>
      <c r="U60" s="335">
        <f t="shared" si="69"/>
        <v>14336.617359999975</v>
      </c>
      <c r="V60" s="336">
        <f t="shared" si="70"/>
        <v>7.3498190325106544E-2</v>
      </c>
      <c r="W60" s="317"/>
      <c r="X60" s="331"/>
      <c r="Y60" s="331"/>
      <c r="Z60" s="333">
        <f>Z58+Z59</f>
        <v>218440.43416919399</v>
      </c>
      <c r="AA60" s="334"/>
      <c r="AB60" s="335">
        <f t="shared" si="71"/>
        <v>9042.9956300000194</v>
      </c>
      <c r="AC60" s="336">
        <f t="shared" si="72"/>
        <v>4.3185798704540486E-2</v>
      </c>
      <c r="AD60" s="317"/>
      <c r="AE60" s="331"/>
      <c r="AF60" s="331"/>
      <c r="AG60" s="333">
        <f>AG58+AG59</f>
        <v>225041.091869194</v>
      </c>
      <c r="AH60" s="334"/>
      <c r="AI60" s="335">
        <f t="shared" si="73"/>
        <v>6600.6577000000107</v>
      </c>
      <c r="AJ60" s="336">
        <f t="shared" si="74"/>
        <v>3.0217197311041062E-2</v>
      </c>
      <c r="AK60" s="317"/>
      <c r="AL60" s="331"/>
      <c r="AM60" s="331"/>
      <c r="AN60" s="333">
        <f>AN58+AN59</f>
        <v>234245.21984919399</v>
      </c>
      <c r="AO60" s="334"/>
      <c r="AP60" s="335">
        <f t="shared" si="75"/>
        <v>9204.1279799999902</v>
      </c>
      <c r="AQ60" s="336">
        <f t="shared" si="76"/>
        <v>4.0899765920749821E-2</v>
      </c>
      <c r="AR60" s="337"/>
    </row>
    <row r="61" spans="1:44" ht="15.75" customHeight="1" x14ac:dyDescent="0.2">
      <c r="A61" s="317"/>
      <c r="B61" s="474" t="s">
        <v>211</v>
      </c>
      <c r="C61" s="441"/>
      <c r="D61" s="441"/>
      <c r="E61" s="319"/>
      <c r="F61" s="339"/>
      <c r="G61" s="334"/>
      <c r="H61" s="340">
        <f>F61*H58</f>
        <v>0</v>
      </c>
      <c r="I61" s="331"/>
      <c r="J61" s="331"/>
      <c r="K61" s="331"/>
      <c r="L61" s="341">
        <f>J61*L58</f>
        <v>0</v>
      </c>
      <c r="M61" s="334"/>
      <c r="N61" s="342">
        <f t="shared" si="67"/>
        <v>0</v>
      </c>
      <c r="O61" s="343" t="str">
        <f t="shared" si="68"/>
        <v/>
      </c>
      <c r="P61" s="317"/>
      <c r="Q61" s="331"/>
      <c r="R61" s="331"/>
      <c r="S61" s="341">
        <f>Q61*S58</f>
        <v>0</v>
      </c>
      <c r="T61" s="334"/>
      <c r="U61" s="342">
        <f t="shared" si="69"/>
        <v>0</v>
      </c>
      <c r="V61" s="343" t="str">
        <f t="shared" si="70"/>
        <v/>
      </c>
      <c r="W61" s="317"/>
      <c r="X61" s="331"/>
      <c r="Y61" s="331"/>
      <c r="Z61" s="341">
        <f>X61*Z58</f>
        <v>0</v>
      </c>
      <c r="AA61" s="334"/>
      <c r="AB61" s="342">
        <f t="shared" si="71"/>
        <v>0</v>
      </c>
      <c r="AC61" s="343" t="str">
        <f t="shared" si="72"/>
        <v/>
      </c>
      <c r="AD61" s="317"/>
      <c r="AE61" s="331"/>
      <c r="AF61" s="331"/>
      <c r="AG61" s="341">
        <f>AE61*AG58</f>
        <v>0</v>
      </c>
      <c r="AH61" s="334"/>
      <c r="AI61" s="342">
        <f t="shared" si="73"/>
        <v>0</v>
      </c>
      <c r="AJ61" s="343" t="str">
        <f t="shared" si="74"/>
        <v/>
      </c>
      <c r="AK61" s="317"/>
      <c r="AL61" s="331"/>
      <c r="AM61" s="331"/>
      <c r="AN61" s="341">
        <f>AL61*AN58</f>
        <v>0</v>
      </c>
      <c r="AO61" s="334"/>
      <c r="AP61" s="342">
        <f t="shared" si="75"/>
        <v>0</v>
      </c>
      <c r="AQ61" s="343" t="str">
        <f t="shared" si="76"/>
        <v/>
      </c>
      <c r="AR61" s="344"/>
    </row>
    <row r="62" spans="1:44" ht="13.5" customHeight="1" x14ac:dyDescent="0.2">
      <c r="A62" s="317"/>
      <c r="B62" s="473" t="s">
        <v>259</v>
      </c>
      <c r="C62" s="439"/>
      <c r="D62" s="440"/>
      <c r="E62" s="345"/>
      <c r="F62" s="346"/>
      <c r="G62" s="347"/>
      <c r="H62" s="348">
        <f>H60-H61</f>
        <v>202527.12990240596</v>
      </c>
      <c r="I62" s="349"/>
      <c r="J62" s="349"/>
      <c r="K62" s="349"/>
      <c r="L62" s="350">
        <f>L60-L61</f>
        <v>195060.821179194</v>
      </c>
      <c r="M62" s="351"/>
      <c r="N62" s="352">
        <f t="shared" si="67"/>
        <v>-7466.3087232119578</v>
      </c>
      <c r="O62" s="353">
        <f t="shared" si="68"/>
        <v>-3.6865721282920628E-2</v>
      </c>
      <c r="P62" s="317"/>
      <c r="Q62" s="349"/>
      <c r="R62" s="349"/>
      <c r="S62" s="350">
        <f>S60-S61</f>
        <v>209397.43853919397</v>
      </c>
      <c r="T62" s="351"/>
      <c r="U62" s="352">
        <f t="shared" si="69"/>
        <v>14336.617359999975</v>
      </c>
      <c r="V62" s="353">
        <f t="shared" si="70"/>
        <v>7.3498190325106544E-2</v>
      </c>
      <c r="W62" s="317"/>
      <c r="X62" s="349"/>
      <c r="Y62" s="349"/>
      <c r="Z62" s="350">
        <f>Z60-Z61</f>
        <v>218440.43416919399</v>
      </c>
      <c r="AA62" s="351"/>
      <c r="AB62" s="352">
        <f t="shared" si="71"/>
        <v>9042.9956300000194</v>
      </c>
      <c r="AC62" s="353">
        <f t="shared" si="72"/>
        <v>4.3185798704540486E-2</v>
      </c>
      <c r="AD62" s="317"/>
      <c r="AE62" s="349"/>
      <c r="AF62" s="349"/>
      <c r="AG62" s="350">
        <f>AG60-AG61</f>
        <v>225041.091869194</v>
      </c>
      <c r="AH62" s="351"/>
      <c r="AI62" s="352">
        <f t="shared" si="73"/>
        <v>6600.6577000000107</v>
      </c>
      <c r="AJ62" s="353">
        <f t="shared" si="74"/>
        <v>3.0217197311041062E-2</v>
      </c>
      <c r="AK62" s="317"/>
      <c r="AL62" s="349"/>
      <c r="AM62" s="349"/>
      <c r="AN62" s="350">
        <f>AN60-AN61</f>
        <v>234245.21984919399</v>
      </c>
      <c r="AO62" s="351"/>
      <c r="AP62" s="352">
        <f t="shared" si="75"/>
        <v>9204.1279799999902</v>
      </c>
      <c r="AQ62" s="353">
        <f t="shared" si="76"/>
        <v>4.0899765920749821E-2</v>
      </c>
      <c r="AR62" s="354"/>
    </row>
    <row r="63" spans="1:44" ht="8.25" customHeight="1" x14ac:dyDescent="0.2">
      <c r="A63" s="37"/>
      <c r="B63" s="238"/>
      <c r="C63" s="363"/>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row>
    <row r="64" spans="1:44" ht="12.75" customHeight="1" x14ac:dyDescent="0.2">
      <c r="A64" s="37"/>
      <c r="B64" s="37"/>
      <c r="C64" s="35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row>
    <row r="65" spans="1:44" ht="12.75" customHeight="1" x14ac:dyDescent="0.2">
      <c r="A65" s="37"/>
      <c r="B65" s="125" t="s">
        <v>260</v>
      </c>
      <c r="C65" s="357"/>
      <c r="D65" s="37"/>
      <c r="E65" s="37"/>
      <c r="F65" s="282">
        <f>'Proposed Rates'!$E$303</f>
        <v>5.1000000000000004E-3</v>
      </c>
      <c r="G65" s="37"/>
      <c r="H65" s="37"/>
      <c r="I65" s="37"/>
      <c r="J65" s="282">
        <f>'Proposed Rates'!$F$303</f>
        <v>4.8999999999999044E-3</v>
      </c>
      <c r="K65" s="37"/>
      <c r="L65" s="37"/>
      <c r="M65" s="37"/>
      <c r="N65" s="37"/>
      <c r="O65" s="37"/>
      <c r="P65" s="37"/>
      <c r="Q65" s="282">
        <f>'Proposed Rates'!$G$303</f>
        <v>4.8999999999999044E-3</v>
      </c>
      <c r="R65" s="37"/>
      <c r="S65" s="37"/>
      <c r="T65" s="37"/>
      <c r="U65" s="37"/>
      <c r="V65" s="37"/>
      <c r="W65" s="37"/>
      <c r="X65" s="282">
        <f>'Proposed Rates'!$H$303</f>
        <v>4.8999999999999044E-3</v>
      </c>
      <c r="Y65" s="37"/>
      <c r="Z65" s="37"/>
      <c r="AA65" s="37"/>
      <c r="AB65" s="37"/>
      <c r="AC65" s="37"/>
      <c r="AD65" s="37"/>
      <c r="AE65" s="282">
        <f>'Proposed Rates'!$I$303</f>
        <v>4.8999999999999044E-3</v>
      </c>
      <c r="AF65" s="37"/>
      <c r="AG65" s="37"/>
      <c r="AH65" s="37"/>
      <c r="AI65" s="37"/>
      <c r="AJ65" s="37"/>
      <c r="AK65" s="37"/>
      <c r="AL65" s="282">
        <f>'Proposed Rates'!$J$303</f>
        <v>4.8999999999999044E-3</v>
      </c>
      <c r="AM65" s="37"/>
      <c r="AN65" s="37"/>
      <c r="AO65" s="37"/>
      <c r="AP65" s="37"/>
      <c r="AQ65" s="37"/>
      <c r="AR65" s="37"/>
    </row>
    <row r="66" spans="1:44" ht="12.75" customHeight="1" x14ac:dyDescent="0.2">
      <c r="A66" s="37"/>
      <c r="B66" s="37"/>
      <c r="C66" s="35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5.75" customHeight="1" x14ac:dyDescent="0.2">
      <c r="A67" s="283" t="s">
        <v>347</v>
      </c>
      <c r="B67" s="37"/>
      <c r="C67" s="35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3.5" customHeight="1" x14ac:dyDescent="0.2">
      <c r="A68" s="37"/>
      <c r="B68" s="37"/>
      <c r="C68" s="35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8.25" customHeight="1" x14ac:dyDescent="0.2">
      <c r="A69" s="37" t="s">
        <v>262</v>
      </c>
      <c r="B69" s="37"/>
      <c r="C69" s="35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75" customHeight="1" x14ac:dyDescent="0.2">
      <c r="A70" s="37" t="s">
        <v>263</v>
      </c>
      <c r="B70" s="37"/>
      <c r="C70" s="35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75" customHeight="1" x14ac:dyDescent="0.2">
      <c r="A71" s="37"/>
      <c r="B71" s="37"/>
      <c r="C71" s="35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75" customHeight="1" x14ac:dyDescent="0.2">
      <c r="A72" s="37" t="s">
        <v>264</v>
      </c>
      <c r="B72" s="37"/>
      <c r="C72" s="35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75" customHeight="1" x14ac:dyDescent="0.2">
      <c r="A73" s="37" t="s">
        <v>265</v>
      </c>
      <c r="B73" s="37"/>
      <c r="C73" s="35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75" customHeight="1" x14ac:dyDescent="0.2">
      <c r="A74" s="37"/>
      <c r="B74" s="37"/>
      <c r="C74" s="35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75" customHeight="1" x14ac:dyDescent="0.2">
      <c r="A75" s="37" t="s">
        <v>266</v>
      </c>
      <c r="B75" s="37"/>
      <c r="C75" s="35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75" customHeight="1" x14ac:dyDescent="0.2">
      <c r="A76" s="37" t="s">
        <v>267</v>
      </c>
      <c r="B76" s="37"/>
      <c r="C76" s="35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75" customHeight="1" x14ac:dyDescent="0.2">
      <c r="A77" s="37" t="s">
        <v>268</v>
      </c>
      <c r="B77" s="37"/>
      <c r="C77" s="35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75" customHeight="1" x14ac:dyDescent="0.2">
      <c r="A78" s="37" t="s">
        <v>269</v>
      </c>
      <c r="B78" s="37"/>
      <c r="C78" s="35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75" customHeight="1" x14ac:dyDescent="0.2">
      <c r="A79" s="37" t="s">
        <v>270</v>
      </c>
      <c r="B79" s="37"/>
      <c r="C79" s="35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75" customHeight="1" x14ac:dyDescent="0.2">
      <c r="A80" s="37"/>
      <c r="B80" s="37"/>
      <c r="C80" s="35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75" customHeight="1" x14ac:dyDescent="0.2">
      <c r="A81" s="284"/>
      <c r="B81" s="37" t="s">
        <v>271</v>
      </c>
      <c r="C81" s="35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75" customHeight="1" x14ac:dyDescent="0.2">
      <c r="A82" s="37"/>
      <c r="B82" s="37"/>
      <c r="C82" s="35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75" customHeight="1" x14ac:dyDescent="0.2">
      <c r="A83" s="37"/>
      <c r="B83" s="37" t="s">
        <v>272</v>
      </c>
      <c r="C83" s="35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75" customHeight="1" x14ac:dyDescent="0.2">
      <c r="A84" s="37"/>
      <c r="B84" s="37"/>
      <c r="C84" s="35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75" customHeight="1" x14ac:dyDescent="0.2">
      <c r="A85" s="37"/>
      <c r="B85" s="37"/>
      <c r="C85" s="35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75" customHeight="1" x14ac:dyDescent="0.2">
      <c r="A86" s="37"/>
      <c r="B86" s="37"/>
      <c r="C86" s="35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75" customHeight="1" x14ac:dyDescent="0.2">
      <c r="A87" s="37"/>
      <c r="B87" s="37"/>
      <c r="C87" s="35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75" customHeight="1" x14ac:dyDescent="0.2">
      <c r="A88" s="37"/>
      <c r="B88" s="37"/>
      <c r="C88" s="35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75" customHeight="1" x14ac:dyDescent="0.2">
      <c r="A89" s="37"/>
      <c r="B89" s="37"/>
      <c r="C89" s="35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75" customHeight="1" x14ac:dyDescent="0.2">
      <c r="A90" s="37"/>
      <c r="B90" s="37"/>
      <c r="C90" s="35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75" customHeight="1" x14ac:dyDescent="0.2">
      <c r="A91" s="37"/>
      <c r="B91" s="37"/>
      <c r="C91" s="35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75" customHeight="1" x14ac:dyDescent="0.2">
      <c r="A92" s="37"/>
      <c r="B92" s="37"/>
      <c r="C92" s="35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75" customHeight="1" x14ac:dyDescent="0.2">
      <c r="A93" s="37"/>
      <c r="B93" s="37"/>
      <c r="C93" s="35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75" customHeight="1" x14ac:dyDescent="0.2">
      <c r="A94" s="37"/>
      <c r="B94" s="37"/>
      <c r="C94" s="35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75" customHeight="1" x14ac:dyDescent="0.2">
      <c r="A95" s="37"/>
      <c r="B95" s="37"/>
      <c r="C95" s="35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75" customHeight="1" x14ac:dyDescent="0.2">
      <c r="A96" s="37"/>
      <c r="B96" s="37"/>
      <c r="C96" s="35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75" customHeight="1" x14ac:dyDescent="0.2">
      <c r="A97" s="37"/>
      <c r="B97" s="37"/>
      <c r="C97" s="35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75" customHeight="1" x14ac:dyDescent="0.2">
      <c r="A98" s="37"/>
      <c r="B98" s="37"/>
      <c r="C98" s="35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75" customHeight="1" x14ac:dyDescent="0.2">
      <c r="A99" s="37"/>
      <c r="B99" s="37"/>
      <c r="C99" s="35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75" customHeight="1" x14ac:dyDescent="0.2">
      <c r="A100" s="37"/>
      <c r="B100" s="37"/>
      <c r="C100" s="35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75" customHeight="1" x14ac:dyDescent="0.2">
      <c r="A101" s="37"/>
      <c r="B101" s="37"/>
      <c r="C101" s="35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75" customHeight="1" x14ac:dyDescent="0.2">
      <c r="A102" s="37"/>
      <c r="B102" s="37"/>
      <c r="C102" s="35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75" customHeight="1" x14ac:dyDescent="0.2">
      <c r="A103" s="37"/>
      <c r="B103" s="37"/>
      <c r="C103" s="35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75" customHeight="1" x14ac:dyDescent="0.2">
      <c r="A104" s="37"/>
      <c r="B104" s="37"/>
      <c r="C104" s="35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75" customHeight="1" x14ac:dyDescent="0.2">
      <c r="A105" s="37"/>
      <c r="B105" s="37"/>
      <c r="C105" s="35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75" customHeight="1" x14ac:dyDescent="0.2">
      <c r="A106" s="37"/>
      <c r="B106" s="37"/>
      <c r="C106" s="35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75" customHeight="1" x14ac:dyDescent="0.2">
      <c r="A107" s="37"/>
      <c r="B107" s="37"/>
      <c r="C107" s="35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75" customHeight="1" x14ac:dyDescent="0.2">
      <c r="A108" s="37"/>
      <c r="B108" s="37"/>
      <c r="C108" s="35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75" customHeight="1" x14ac:dyDescent="0.2">
      <c r="A109" s="37"/>
      <c r="B109" s="37"/>
      <c r="C109" s="35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75" customHeight="1" x14ac:dyDescent="0.2">
      <c r="A110" s="37"/>
      <c r="B110" s="37"/>
      <c r="C110" s="35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75" customHeight="1" x14ac:dyDescent="0.2">
      <c r="A111" s="37"/>
      <c r="B111" s="37"/>
      <c r="C111" s="35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75" customHeight="1" x14ac:dyDescent="0.2">
      <c r="A112" s="37"/>
      <c r="B112" s="37"/>
      <c r="C112" s="35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75" customHeight="1" x14ac:dyDescent="0.2">
      <c r="A113" s="37"/>
      <c r="B113" s="37"/>
      <c r="C113" s="35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75" customHeight="1" x14ac:dyDescent="0.2">
      <c r="A114" s="37"/>
      <c r="B114" s="37"/>
      <c r="C114" s="35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75" customHeight="1" x14ac:dyDescent="0.2">
      <c r="A115" s="37"/>
      <c r="B115" s="37"/>
      <c r="C115" s="35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75" customHeight="1" x14ac:dyDescent="0.2">
      <c r="A116" s="37"/>
      <c r="B116" s="37"/>
      <c r="C116" s="35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75" customHeight="1" x14ac:dyDescent="0.2">
      <c r="A117" s="37"/>
      <c r="B117" s="37"/>
      <c r="C117" s="35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75" customHeight="1" x14ac:dyDescent="0.2">
      <c r="A118" s="37"/>
      <c r="B118" s="37"/>
      <c r="C118" s="35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75" customHeight="1" x14ac:dyDescent="0.2">
      <c r="A119" s="37"/>
      <c r="B119" s="37"/>
      <c r="C119" s="35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75" customHeight="1" x14ac:dyDescent="0.2">
      <c r="A120" s="37"/>
      <c r="B120" s="37"/>
      <c r="C120" s="35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75" customHeight="1" x14ac:dyDescent="0.2">
      <c r="A121" s="37"/>
      <c r="B121" s="37"/>
      <c r="C121" s="35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75" customHeight="1" x14ac:dyDescent="0.2">
      <c r="A122" s="37"/>
      <c r="B122" s="37"/>
      <c r="C122" s="35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75" customHeight="1" x14ac:dyDescent="0.2">
      <c r="A123" s="37"/>
      <c r="B123" s="37"/>
      <c r="C123" s="35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75" customHeight="1" x14ac:dyDescent="0.2">
      <c r="A124" s="37"/>
      <c r="B124" s="37"/>
      <c r="C124" s="35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75" customHeight="1" x14ac:dyDescent="0.2">
      <c r="A125" s="37"/>
      <c r="B125" s="37"/>
      <c r="C125" s="35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75" customHeight="1" x14ac:dyDescent="0.2">
      <c r="A126" s="37"/>
      <c r="B126" s="37"/>
      <c r="C126" s="35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75" customHeight="1" x14ac:dyDescent="0.2">
      <c r="A127" s="37"/>
      <c r="B127" s="37"/>
      <c r="C127" s="35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75" customHeight="1" x14ac:dyDescent="0.2">
      <c r="A128" s="37"/>
      <c r="B128" s="37"/>
      <c r="C128" s="35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75" customHeight="1" x14ac:dyDescent="0.2">
      <c r="A129" s="37"/>
      <c r="B129" s="37"/>
      <c r="C129" s="35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75" customHeight="1" x14ac:dyDescent="0.2">
      <c r="A130" s="37"/>
      <c r="B130" s="37"/>
      <c r="C130" s="35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75" customHeight="1" x14ac:dyDescent="0.2">
      <c r="A131" s="37"/>
      <c r="B131" s="37"/>
      <c r="C131" s="35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75" customHeight="1" x14ac:dyDescent="0.2">
      <c r="A132" s="37"/>
      <c r="B132" s="37"/>
      <c r="C132" s="35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75" customHeight="1" x14ac:dyDescent="0.2">
      <c r="A133" s="37"/>
      <c r="B133" s="37"/>
      <c r="C133" s="35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75" customHeight="1" x14ac:dyDescent="0.2">
      <c r="A134" s="37"/>
      <c r="B134" s="37"/>
      <c r="C134" s="35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75" customHeight="1" x14ac:dyDescent="0.2">
      <c r="A135" s="37"/>
      <c r="B135" s="37"/>
      <c r="C135" s="35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75" customHeight="1" x14ac:dyDescent="0.2">
      <c r="A136" s="37"/>
      <c r="B136" s="37"/>
      <c r="C136" s="35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75" customHeight="1" x14ac:dyDescent="0.2">
      <c r="A137" s="37"/>
      <c r="B137" s="37"/>
      <c r="C137" s="35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75" customHeight="1" x14ac:dyDescent="0.2">
      <c r="A138" s="37"/>
      <c r="B138" s="37"/>
      <c r="C138" s="35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75" customHeight="1" x14ac:dyDescent="0.2">
      <c r="A139" s="37"/>
      <c r="B139" s="37"/>
      <c r="C139" s="35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75" customHeight="1" x14ac:dyDescent="0.2">
      <c r="A140" s="37"/>
      <c r="B140" s="37"/>
      <c r="C140" s="35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75" customHeight="1" x14ac:dyDescent="0.2">
      <c r="A141" s="37"/>
      <c r="B141" s="37"/>
      <c r="C141" s="35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75" customHeight="1" x14ac:dyDescent="0.2">
      <c r="A142" s="37"/>
      <c r="B142" s="37"/>
      <c r="C142" s="35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75" customHeight="1" x14ac:dyDescent="0.2">
      <c r="A143" s="37"/>
      <c r="B143" s="37"/>
      <c r="C143" s="35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75" customHeight="1" x14ac:dyDescent="0.2">
      <c r="A144" s="37"/>
      <c r="B144" s="37"/>
      <c r="C144" s="35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75" customHeight="1" x14ac:dyDescent="0.2">
      <c r="A145" s="37"/>
      <c r="B145" s="37"/>
      <c r="C145" s="35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75" customHeight="1" x14ac:dyDescent="0.2">
      <c r="A146" s="37"/>
      <c r="B146" s="37"/>
      <c r="C146" s="35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75" customHeight="1" x14ac:dyDescent="0.2">
      <c r="A147" s="37"/>
      <c r="B147" s="37"/>
      <c r="C147" s="35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75" customHeight="1" x14ac:dyDescent="0.2">
      <c r="A148" s="37"/>
      <c r="B148" s="37"/>
      <c r="C148" s="35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75" customHeight="1" x14ac:dyDescent="0.2">
      <c r="A149" s="37"/>
      <c r="B149" s="37"/>
      <c r="C149" s="35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75" customHeight="1" x14ac:dyDescent="0.2">
      <c r="A150" s="37"/>
      <c r="B150" s="37"/>
      <c r="C150" s="35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75" customHeight="1" x14ac:dyDescent="0.2">
      <c r="A151" s="37"/>
      <c r="B151" s="37"/>
      <c r="C151" s="35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75" customHeight="1" x14ac:dyDescent="0.2">
      <c r="A152" s="37"/>
      <c r="B152" s="37"/>
      <c r="C152" s="35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75" customHeight="1" x14ac:dyDescent="0.2">
      <c r="A153" s="37"/>
      <c r="B153" s="37"/>
      <c r="C153" s="35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75" customHeight="1" x14ac:dyDescent="0.2">
      <c r="A154" s="37"/>
      <c r="B154" s="37"/>
      <c r="C154" s="35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75" customHeight="1" x14ac:dyDescent="0.2">
      <c r="A155" s="37"/>
      <c r="B155" s="37"/>
      <c r="C155" s="35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75" customHeight="1" x14ac:dyDescent="0.2">
      <c r="A156" s="37"/>
      <c r="B156" s="37"/>
      <c r="C156" s="35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75" customHeight="1" x14ac:dyDescent="0.2">
      <c r="A157" s="37"/>
      <c r="B157" s="37"/>
      <c r="C157" s="35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75" customHeight="1" x14ac:dyDescent="0.2">
      <c r="A158" s="37"/>
      <c r="B158" s="37"/>
      <c r="C158" s="35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75" customHeight="1" x14ac:dyDescent="0.2">
      <c r="A159" s="37"/>
      <c r="B159" s="37"/>
      <c r="C159" s="35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75" customHeight="1" x14ac:dyDescent="0.2">
      <c r="A160" s="37"/>
      <c r="B160" s="37"/>
      <c r="C160" s="35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75" customHeight="1" x14ac:dyDescent="0.2">
      <c r="A161" s="37"/>
      <c r="B161" s="37"/>
      <c r="C161" s="35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75" customHeight="1" x14ac:dyDescent="0.2">
      <c r="A162" s="37"/>
      <c r="B162" s="37"/>
      <c r="C162" s="35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75" customHeight="1" x14ac:dyDescent="0.2">
      <c r="A163" s="37"/>
      <c r="B163" s="37"/>
      <c r="C163" s="35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75" customHeight="1" x14ac:dyDescent="0.2">
      <c r="A164" s="37"/>
      <c r="B164" s="37"/>
      <c r="C164" s="35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75" customHeight="1" x14ac:dyDescent="0.2">
      <c r="A165" s="37"/>
      <c r="B165" s="37"/>
      <c r="C165" s="35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75" customHeight="1" x14ac:dyDescent="0.2">
      <c r="A166" s="37"/>
      <c r="B166" s="37"/>
      <c r="C166" s="35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75" customHeight="1" x14ac:dyDescent="0.2">
      <c r="A167" s="37"/>
      <c r="B167" s="37"/>
      <c r="C167" s="35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75" customHeight="1" x14ac:dyDescent="0.2">
      <c r="A168" s="37"/>
      <c r="B168" s="37"/>
      <c r="C168" s="35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75" customHeight="1" x14ac:dyDescent="0.2">
      <c r="A169" s="37"/>
      <c r="B169" s="37"/>
      <c r="C169" s="35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75" customHeight="1" x14ac:dyDescent="0.2">
      <c r="A170" s="37"/>
      <c r="B170" s="37"/>
      <c r="C170" s="35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75" customHeight="1" x14ac:dyDescent="0.2">
      <c r="A171" s="37"/>
      <c r="B171" s="37"/>
      <c r="C171" s="35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75" customHeight="1" x14ac:dyDescent="0.2">
      <c r="A172" s="37"/>
      <c r="B172" s="37"/>
      <c r="C172" s="35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75" customHeight="1" x14ac:dyDescent="0.2">
      <c r="A173" s="37"/>
      <c r="B173" s="37"/>
      <c r="C173" s="35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75" customHeight="1" x14ac:dyDescent="0.2">
      <c r="A174" s="37"/>
      <c r="B174" s="37"/>
      <c r="C174" s="35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75" customHeight="1" x14ac:dyDescent="0.2">
      <c r="A175" s="37"/>
      <c r="B175" s="37"/>
      <c r="C175" s="35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75" customHeight="1" x14ac:dyDescent="0.2">
      <c r="A176" s="37"/>
      <c r="B176" s="37"/>
      <c r="C176" s="35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75" customHeight="1" x14ac:dyDescent="0.2">
      <c r="A177" s="37"/>
      <c r="B177" s="37"/>
      <c r="C177" s="35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75" customHeight="1" x14ac:dyDescent="0.2">
      <c r="A178" s="37"/>
      <c r="B178" s="37"/>
      <c r="C178" s="35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75" customHeight="1" x14ac:dyDescent="0.2">
      <c r="A179" s="37"/>
      <c r="B179" s="37"/>
      <c r="C179" s="35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75" customHeight="1" x14ac:dyDescent="0.2">
      <c r="A180" s="37"/>
      <c r="B180" s="37"/>
      <c r="C180" s="35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75" customHeight="1" x14ac:dyDescent="0.2">
      <c r="A181" s="37"/>
      <c r="B181" s="37"/>
      <c r="C181" s="35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75" customHeight="1" x14ac:dyDescent="0.2">
      <c r="A182" s="37"/>
      <c r="B182" s="37"/>
      <c r="C182" s="35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75" customHeight="1" x14ac:dyDescent="0.2">
      <c r="A183" s="37"/>
      <c r="B183" s="37"/>
      <c r="C183" s="35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75" customHeight="1" x14ac:dyDescent="0.2">
      <c r="A184" s="37"/>
      <c r="B184" s="37"/>
      <c r="C184" s="35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75" customHeight="1" x14ac:dyDescent="0.2">
      <c r="A185" s="37"/>
      <c r="B185" s="37"/>
      <c r="C185" s="35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75" customHeight="1" x14ac:dyDescent="0.2">
      <c r="A186" s="37"/>
      <c r="B186" s="37"/>
      <c r="C186" s="35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75" customHeight="1" x14ac:dyDescent="0.2">
      <c r="A187" s="37"/>
      <c r="B187" s="37"/>
      <c r="C187" s="35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75" customHeight="1" x14ac:dyDescent="0.2">
      <c r="A188" s="37"/>
      <c r="B188" s="37"/>
      <c r="C188" s="35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75" customHeight="1" x14ac:dyDescent="0.2">
      <c r="A189" s="37"/>
      <c r="B189" s="37"/>
      <c r="C189" s="35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75" customHeight="1" x14ac:dyDescent="0.2">
      <c r="A190" s="37"/>
      <c r="B190" s="37"/>
      <c r="C190" s="35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75" customHeight="1" x14ac:dyDescent="0.2">
      <c r="A191" s="37"/>
      <c r="B191" s="37"/>
      <c r="C191" s="35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75" customHeight="1" x14ac:dyDescent="0.2">
      <c r="A192" s="37"/>
      <c r="B192" s="37"/>
      <c r="C192" s="35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
    </row>
    <row r="193" spans="1:44" ht="12.75" customHeight="1" x14ac:dyDescent="0.2">
      <c r="A193" s="37"/>
      <c r="B193" s="37"/>
      <c r="C193" s="35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
    </row>
    <row r="194" spans="1:44" ht="12.75" customHeight="1" x14ac:dyDescent="0.2">
      <c r="A194" s="37"/>
      <c r="B194" s="37"/>
      <c r="C194" s="35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
    </row>
    <row r="195" spans="1:44" ht="12.75" customHeight="1" x14ac:dyDescent="0.2">
      <c r="A195" s="37"/>
      <c r="B195" s="37"/>
      <c r="C195" s="35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
    </row>
    <row r="196" spans="1:44" ht="12.75" customHeight="1" x14ac:dyDescent="0.2">
      <c r="A196" s="37"/>
      <c r="B196" s="37"/>
      <c r="C196" s="35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
    </row>
    <row r="197" spans="1:44" ht="12.75" customHeight="1" x14ac:dyDescent="0.2">
      <c r="A197" s="37"/>
      <c r="B197" s="37"/>
      <c r="C197" s="35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
    </row>
    <row r="198" spans="1:44" ht="12.75" customHeight="1" x14ac:dyDescent="0.2">
      <c r="A198" s="37"/>
      <c r="B198" s="37"/>
      <c r="C198" s="35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
    </row>
    <row r="199" spans="1:44" ht="12.75" customHeight="1" x14ac:dyDescent="0.2">
      <c r="A199" s="37"/>
      <c r="B199" s="37"/>
      <c r="C199" s="35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
    </row>
    <row r="200" spans="1:44" ht="12.75" customHeight="1" x14ac:dyDescent="0.2">
      <c r="A200" s="37"/>
      <c r="B200" s="37"/>
      <c r="C200" s="35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
    </row>
    <row r="201" spans="1:44" ht="12.75" customHeight="1" x14ac:dyDescent="0.2">
      <c r="A201" s="37"/>
      <c r="B201" s="37"/>
      <c r="C201" s="35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
    </row>
    <row r="202" spans="1:44" ht="12.75" customHeight="1" x14ac:dyDescent="0.2">
      <c r="A202" s="37"/>
      <c r="B202" s="37"/>
      <c r="C202" s="35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
    </row>
    <row r="203" spans="1:44" ht="12.75" customHeight="1" x14ac:dyDescent="0.2">
      <c r="A203" s="37"/>
      <c r="B203" s="37"/>
      <c r="C203" s="35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
    </row>
    <row r="204" spans="1:44" ht="12.75" customHeight="1" x14ac:dyDescent="0.2">
      <c r="A204" s="37"/>
      <c r="B204" s="37"/>
      <c r="C204" s="35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
    </row>
    <row r="205" spans="1:44" ht="12.75" customHeight="1" x14ac:dyDescent="0.2">
      <c r="A205" s="37"/>
      <c r="B205" s="37"/>
      <c r="C205" s="35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
    </row>
    <row r="206" spans="1:44" ht="12.75" customHeight="1" x14ac:dyDescent="0.2">
      <c r="A206" s="37"/>
      <c r="B206" s="37"/>
      <c r="C206" s="35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
    </row>
    <row r="207" spans="1:44" ht="12.75" customHeight="1" x14ac:dyDescent="0.2">
      <c r="A207" s="37"/>
      <c r="B207" s="37"/>
      <c r="C207" s="35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
    </row>
    <row r="208" spans="1:44" ht="12.75" customHeight="1" x14ac:dyDescent="0.2">
      <c r="A208" s="37"/>
      <c r="B208" s="37"/>
      <c r="C208" s="35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
    </row>
    <row r="209" spans="1:44" ht="12.75" customHeight="1" x14ac:dyDescent="0.2">
      <c r="A209" s="37"/>
      <c r="B209" s="37"/>
      <c r="C209" s="35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
    </row>
    <row r="210" spans="1:44" ht="12.75" customHeight="1" x14ac:dyDescent="0.2">
      <c r="A210" s="37"/>
      <c r="B210" s="37"/>
      <c r="C210" s="35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
    </row>
    <row r="211" spans="1:44" ht="12.75" customHeight="1" x14ac:dyDescent="0.2">
      <c r="A211" s="37"/>
      <c r="B211" s="37"/>
      <c r="C211" s="35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
    </row>
    <row r="212" spans="1:44" ht="12.75" customHeight="1" x14ac:dyDescent="0.2">
      <c r="A212" s="37"/>
      <c r="B212" s="37"/>
      <c r="C212" s="35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
    </row>
    <row r="213" spans="1:44" ht="12.75" customHeight="1" x14ac:dyDescent="0.2">
      <c r="A213" s="37"/>
      <c r="B213" s="37"/>
      <c r="C213" s="35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
    </row>
    <row r="214" spans="1:44" ht="12.75" customHeight="1" x14ac:dyDescent="0.2">
      <c r="A214" s="37"/>
      <c r="B214" s="37"/>
      <c r="C214" s="35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
    </row>
    <row r="215" spans="1:44" ht="12.75" customHeight="1" x14ac:dyDescent="0.2">
      <c r="A215" s="37"/>
      <c r="B215" s="37"/>
      <c r="C215" s="35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
    </row>
    <row r="216" spans="1:44" ht="12.75" customHeight="1" x14ac:dyDescent="0.2">
      <c r="A216" s="37"/>
      <c r="B216" s="37"/>
      <c r="C216" s="35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
    </row>
    <row r="217" spans="1:44" ht="12.75" customHeight="1" x14ac:dyDescent="0.2">
      <c r="A217" s="37"/>
      <c r="B217" s="37"/>
      <c r="C217" s="35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
    </row>
    <row r="218" spans="1:44" ht="12.75" customHeight="1" x14ac:dyDescent="0.2">
      <c r="A218" s="37"/>
      <c r="B218" s="37"/>
      <c r="C218" s="35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
    </row>
    <row r="219" spans="1:44" ht="12.75" customHeight="1" x14ac:dyDescent="0.2">
      <c r="A219" s="37"/>
      <c r="B219" s="37"/>
      <c r="C219" s="35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
    </row>
    <row r="220" spans="1:44" ht="12.75" customHeight="1" x14ac:dyDescent="0.2">
      <c r="A220" s="37"/>
      <c r="B220" s="37"/>
      <c r="C220" s="35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
    </row>
    <row r="221" spans="1:44" ht="12.75" customHeight="1" x14ac:dyDescent="0.2">
      <c r="A221" s="37"/>
      <c r="B221" s="37"/>
      <c r="C221" s="35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
    </row>
    <row r="222" spans="1:44" ht="12.75" customHeight="1" x14ac:dyDescent="0.2">
      <c r="A222" s="37"/>
      <c r="B222" s="37"/>
      <c r="C222" s="35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
    </row>
    <row r="223" spans="1:44" ht="12.75" customHeight="1" x14ac:dyDescent="0.2">
      <c r="A223" s="37"/>
      <c r="B223" s="37"/>
      <c r="C223" s="35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
    </row>
    <row r="224" spans="1:44" ht="12.75" customHeight="1" x14ac:dyDescent="0.2">
      <c r="A224" s="37"/>
      <c r="B224" s="37"/>
      <c r="C224" s="35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
    </row>
    <row r="225" spans="1:44" ht="12.75" customHeight="1" x14ac:dyDescent="0.2">
      <c r="A225" s="37"/>
      <c r="B225" s="37"/>
      <c r="C225" s="35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
    </row>
    <row r="226" spans="1:44" ht="12.75" customHeight="1" x14ac:dyDescent="0.2">
      <c r="A226" s="37"/>
      <c r="B226" s="37"/>
      <c r="C226" s="35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
    </row>
    <row r="227" spans="1:44" ht="12.75" customHeight="1" x14ac:dyDescent="0.2">
      <c r="A227" s="37"/>
      <c r="B227" s="37"/>
      <c r="C227" s="35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
    </row>
    <row r="228" spans="1:44" ht="12.75" customHeight="1" x14ac:dyDescent="0.2">
      <c r="A228" s="37"/>
      <c r="B228" s="37"/>
      <c r="C228" s="35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
    </row>
    <row r="229" spans="1:44" ht="12.75" customHeight="1" x14ac:dyDescent="0.2">
      <c r="A229" s="37"/>
      <c r="B229" s="37"/>
      <c r="C229" s="35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
    </row>
    <row r="230" spans="1:44" ht="12.75" customHeight="1" x14ac:dyDescent="0.2">
      <c r="A230" s="37"/>
      <c r="B230" s="37"/>
      <c r="C230" s="35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
    </row>
    <row r="231" spans="1:44" ht="12.75" customHeight="1" x14ac:dyDescent="0.2">
      <c r="A231" s="37"/>
      <c r="B231" s="37"/>
      <c r="C231" s="35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
    </row>
    <row r="232" spans="1:44" ht="12.75" customHeight="1" x14ac:dyDescent="0.2">
      <c r="A232" s="37"/>
      <c r="B232" s="37"/>
      <c r="C232" s="35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
    </row>
    <row r="233" spans="1:44" ht="12.75" customHeight="1" x14ac:dyDescent="0.2">
      <c r="A233" s="37"/>
      <c r="B233" s="37"/>
      <c r="C233" s="35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
    </row>
    <row r="234" spans="1:44" ht="12.75" customHeight="1" x14ac:dyDescent="0.2">
      <c r="A234" s="37"/>
      <c r="B234" s="37"/>
      <c r="C234" s="35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
    </row>
    <row r="235" spans="1:44" ht="12.75" customHeight="1" x14ac:dyDescent="0.2">
      <c r="A235" s="37"/>
      <c r="B235" s="37"/>
      <c r="C235" s="35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
    </row>
    <row r="236" spans="1:44" ht="12.75" customHeight="1" x14ac:dyDescent="0.2">
      <c r="A236" s="37"/>
      <c r="B236" s="37"/>
      <c r="C236" s="35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
    </row>
    <row r="237" spans="1:44" ht="12.75" customHeight="1" x14ac:dyDescent="0.2">
      <c r="A237" s="37"/>
      <c r="B237" s="37"/>
      <c r="C237" s="35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
    </row>
    <row r="238" spans="1:44" ht="12.75" customHeight="1" x14ac:dyDescent="0.2">
      <c r="A238" s="37"/>
      <c r="B238" s="37"/>
      <c r="C238" s="35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
    </row>
    <row r="239" spans="1:44" ht="12.75" customHeight="1" x14ac:dyDescent="0.2">
      <c r="A239" s="37"/>
      <c r="B239" s="37"/>
      <c r="C239" s="35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
    </row>
    <row r="240" spans="1:44" ht="12.75" customHeight="1" x14ac:dyDescent="0.2">
      <c r="A240" s="37"/>
      <c r="B240" s="37"/>
      <c r="C240" s="35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
    </row>
    <row r="241" spans="1:44" ht="12.75" customHeight="1" x14ac:dyDescent="0.2">
      <c r="A241" s="37"/>
      <c r="B241" s="37"/>
      <c r="C241" s="35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
    </row>
    <row r="242" spans="1:44" ht="12.75" customHeight="1" x14ac:dyDescent="0.2">
      <c r="A242" s="37"/>
      <c r="B242" s="37"/>
      <c r="C242" s="35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
    </row>
    <row r="243" spans="1:44" ht="12.75" customHeight="1" x14ac:dyDescent="0.2">
      <c r="A243" s="37"/>
      <c r="B243" s="37"/>
      <c r="C243" s="35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
    </row>
    <row r="244" spans="1:44" ht="12.75" customHeight="1" x14ac:dyDescent="0.2">
      <c r="A244" s="37"/>
      <c r="B244" s="37"/>
      <c r="C244" s="35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
    </row>
    <row r="245" spans="1:44" ht="12.75" customHeight="1" x14ac:dyDescent="0.2">
      <c r="A245" s="37"/>
      <c r="B245" s="37"/>
      <c r="C245" s="35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
    </row>
    <row r="246" spans="1:44" ht="12.75" customHeight="1" x14ac:dyDescent="0.2">
      <c r="A246" s="37"/>
      <c r="B246" s="37"/>
      <c r="C246" s="35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
    </row>
    <row r="247" spans="1:44" ht="12.75" customHeight="1" x14ac:dyDescent="0.2">
      <c r="A247" s="37"/>
      <c r="B247" s="37"/>
      <c r="C247" s="35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
    </row>
    <row r="248" spans="1:44" ht="12.75" customHeight="1" x14ac:dyDescent="0.2">
      <c r="A248" s="37"/>
      <c r="B248" s="37"/>
      <c r="C248" s="35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
    </row>
    <row r="249" spans="1:44" ht="12.75" customHeight="1" x14ac:dyDescent="0.2">
      <c r="A249" s="37"/>
      <c r="B249" s="37"/>
      <c r="C249" s="35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
    </row>
    <row r="250" spans="1:44" ht="12.75" customHeight="1" x14ac:dyDescent="0.2">
      <c r="A250" s="37"/>
      <c r="B250" s="37"/>
      <c r="C250" s="35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
    </row>
    <row r="251" spans="1:44" ht="12.75" customHeight="1" x14ac:dyDescent="0.2">
      <c r="A251" s="37"/>
      <c r="B251" s="37"/>
      <c r="C251" s="35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
    </row>
    <row r="252" spans="1:44" ht="12.75" customHeight="1" x14ac:dyDescent="0.2">
      <c r="A252" s="37"/>
      <c r="B252" s="37"/>
      <c r="C252" s="35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
    </row>
    <row r="253" spans="1:44" ht="12.75" customHeight="1" x14ac:dyDescent="0.2">
      <c r="A253" s="37"/>
      <c r="B253" s="37"/>
      <c r="C253" s="35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
    </row>
    <row r="254" spans="1:44" ht="12.75" customHeight="1" x14ac:dyDescent="0.2">
      <c r="A254" s="37"/>
      <c r="B254" s="37"/>
      <c r="C254" s="35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
    </row>
    <row r="255" spans="1:44" ht="12.75" customHeight="1" x14ac:dyDescent="0.2">
      <c r="A255" s="37"/>
      <c r="B255" s="37"/>
      <c r="C255" s="35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
    </row>
    <row r="256" spans="1:44" ht="12.75" customHeight="1" x14ac:dyDescent="0.2">
      <c r="A256" s="37"/>
      <c r="B256" s="37"/>
      <c r="C256" s="35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
    </row>
    <row r="257" spans="1:44" ht="12.75" customHeight="1" x14ac:dyDescent="0.2">
      <c r="A257" s="37"/>
      <c r="B257" s="37"/>
      <c r="C257" s="35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
    </row>
    <row r="258" spans="1:44" ht="12.75" customHeight="1" x14ac:dyDescent="0.2">
      <c r="A258" s="37"/>
      <c r="B258" s="37"/>
      <c r="C258" s="35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
    </row>
    <row r="259" spans="1:44" ht="12.75" customHeight="1" x14ac:dyDescent="0.2">
      <c r="A259" s="37"/>
      <c r="B259" s="37"/>
      <c r="C259" s="35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
    </row>
    <row r="260" spans="1:44" ht="12.75" customHeight="1" x14ac:dyDescent="0.2">
      <c r="A260" s="37"/>
      <c r="B260" s="37"/>
      <c r="C260" s="35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
    </row>
    <row r="261" spans="1:44" ht="12.75" customHeight="1" x14ac:dyDescent="0.2">
      <c r="A261" s="37"/>
      <c r="B261" s="37"/>
      <c r="C261" s="35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
    </row>
    <row r="262" spans="1:44" ht="12.75" customHeight="1" x14ac:dyDescent="0.2">
      <c r="A262" s="37"/>
      <c r="B262" s="37"/>
      <c r="C262" s="35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
    </row>
    <row r="263" spans="1:44" ht="12.75" customHeight="1" x14ac:dyDescent="0.2">
      <c r="A263" s="37"/>
      <c r="B263" s="37"/>
      <c r="C263" s="35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
    </row>
    <row r="264" spans="1:44" ht="12.75" customHeight="1" x14ac:dyDescent="0.2">
      <c r="A264" s="37"/>
      <c r="B264" s="37"/>
      <c r="C264" s="35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
    </row>
    <row r="265" spans="1:44" ht="12.75" customHeight="1" x14ac:dyDescent="0.2">
      <c r="A265" s="37"/>
      <c r="B265" s="37"/>
      <c r="C265" s="35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
    </row>
    <row r="266" spans="1:44" ht="12.75" customHeight="1" x14ac:dyDescent="0.2">
      <c r="A266" s="37"/>
      <c r="B266" s="37"/>
      <c r="C266" s="35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
    </row>
    <row r="267" spans="1:44" ht="12.75" customHeight="1" x14ac:dyDescent="0.2">
      <c r="A267" s="37"/>
      <c r="B267" s="37"/>
      <c r="C267" s="35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
    </row>
    <row r="268" spans="1:44" ht="12.75" customHeight="1" x14ac:dyDescent="0.2">
      <c r="A268" s="37"/>
      <c r="B268" s="37"/>
      <c r="C268" s="35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
    </row>
    <row r="269" spans="1:44" ht="12.75" customHeight="1" x14ac:dyDescent="0.2">
      <c r="A269" s="37"/>
      <c r="B269" s="37"/>
      <c r="C269" s="35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
    </row>
    <row r="270" spans="1:44" ht="12.75" customHeight="1" x14ac:dyDescent="0.2">
      <c r="A270" s="37"/>
      <c r="B270" s="37"/>
      <c r="C270" s="35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
    </row>
    <row r="271" spans="1:44" ht="12.75" customHeight="1" x14ac:dyDescent="0.2">
      <c r="A271" s="37"/>
      <c r="B271" s="37"/>
      <c r="C271" s="35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
    </row>
    <row r="272" spans="1:44" ht="12.75" customHeight="1" x14ac:dyDescent="0.2">
      <c r="A272" s="37"/>
      <c r="B272" s="37"/>
      <c r="C272" s="35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
    </row>
    <row r="273" spans="1:44" ht="12.75" customHeight="1" x14ac:dyDescent="0.2">
      <c r="A273" s="37"/>
      <c r="B273" s="37"/>
      <c r="C273" s="35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
    </row>
    <row r="274" spans="1:44" ht="12.75" customHeight="1" x14ac:dyDescent="0.2">
      <c r="A274" s="37"/>
      <c r="B274" s="37"/>
      <c r="C274" s="35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
    </row>
    <row r="275" spans="1:44" ht="12.75" customHeight="1" x14ac:dyDescent="0.2">
      <c r="A275" s="37"/>
      <c r="B275" s="37"/>
      <c r="C275" s="35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
    </row>
    <row r="276" spans="1:44" ht="12.75" customHeight="1" x14ac:dyDescent="0.2">
      <c r="A276" s="37"/>
      <c r="B276" s="37"/>
      <c r="C276" s="35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
    </row>
    <row r="277" spans="1:44" ht="12.75" customHeight="1" x14ac:dyDescent="0.2">
      <c r="A277" s="37"/>
      <c r="B277" s="37"/>
      <c r="C277" s="35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
    </row>
    <row r="278" spans="1:44" ht="12.75" customHeight="1" x14ac:dyDescent="0.2">
      <c r="A278" s="37"/>
      <c r="B278" s="37"/>
      <c r="C278" s="35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
    </row>
    <row r="279" spans="1:44" ht="12.75" customHeight="1" x14ac:dyDescent="0.2">
      <c r="A279" s="37"/>
      <c r="B279" s="37"/>
      <c r="C279" s="35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
    </row>
    <row r="280" spans="1:44" ht="12.75" customHeight="1" x14ac:dyDescent="0.2">
      <c r="A280" s="37"/>
      <c r="B280" s="37"/>
      <c r="C280" s="35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
    </row>
    <row r="281" spans="1:44" ht="12.75" customHeight="1" x14ac:dyDescent="0.2">
      <c r="A281" s="37"/>
      <c r="B281" s="37"/>
      <c r="C281" s="35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
    </row>
    <row r="282" spans="1:44" ht="12.75" customHeight="1" x14ac:dyDescent="0.2">
      <c r="A282" s="37"/>
      <c r="B282" s="37"/>
      <c r="C282" s="35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
    </row>
    <row r="283" spans="1:44" ht="12.75" customHeight="1" x14ac:dyDescent="0.2">
      <c r="A283" s="37"/>
      <c r="B283" s="37"/>
      <c r="C283" s="35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
    </row>
    <row r="284" spans="1:44"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row>
    <row r="285" spans="1:44"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row>
    <row r="286" spans="1:44"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row>
    <row r="287" spans="1:44"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row>
    <row r="288" spans="1:44"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row>
    <row r="289" spans="1:44"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row>
    <row r="290" spans="1:44"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row>
    <row r="291" spans="1:44"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row>
    <row r="292" spans="1:44"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row>
    <row r="293" spans="1:44"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row>
    <row r="294" spans="1:44"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row>
    <row r="295" spans="1:44"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row>
    <row r="296" spans="1:44"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row>
    <row r="297" spans="1:44"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row>
    <row r="298" spans="1:44"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row>
    <row r="299" spans="1:44"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row>
    <row r="300" spans="1:44"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row>
    <row r="301" spans="1:44"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row>
    <row r="302" spans="1:44"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row>
    <row r="303" spans="1:44"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row>
    <row r="304" spans="1:44"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row>
    <row r="305" spans="1:44"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row>
    <row r="306" spans="1:44"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row>
    <row r="307" spans="1:44"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row>
    <row r="308" spans="1:44"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row>
    <row r="309" spans="1:44"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row>
    <row r="310" spans="1:44"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row>
    <row r="311" spans="1:44"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row>
    <row r="312" spans="1:44"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row>
    <row r="313" spans="1:44"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row>
    <row r="314" spans="1:44"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row>
    <row r="315" spans="1:44"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row>
    <row r="316" spans="1:44"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row>
    <row r="317" spans="1:44"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row>
    <row r="318" spans="1:44"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row>
    <row r="319" spans="1:44"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row>
    <row r="320" spans="1:44"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row>
    <row r="321" spans="1:44"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row>
    <row r="322" spans="1:44"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row>
    <row r="323" spans="1:44"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row>
    <row r="324" spans="1:44"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row>
    <row r="325" spans="1:44"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row>
    <row r="326" spans="1:44"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row>
    <row r="327" spans="1:44"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row>
    <row r="328" spans="1:44"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row>
    <row r="329" spans="1:44"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row>
    <row r="330" spans="1:44"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row>
    <row r="331" spans="1:44"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row>
    <row r="332" spans="1:44"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row>
    <row r="333" spans="1:44"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row>
    <row r="334" spans="1:44"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row>
    <row r="335" spans="1:44"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row>
    <row r="336" spans="1:44"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row>
    <row r="337" spans="1:44"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row>
    <row r="338" spans="1:44"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row>
    <row r="339" spans="1:44"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row>
    <row r="340" spans="1:44"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row>
    <row r="341" spans="1:44"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row>
    <row r="342" spans="1:44"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row>
    <row r="343" spans="1:44"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row>
    <row r="344" spans="1:44"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row>
    <row r="345" spans="1:44"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row>
    <row r="346" spans="1:44"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row>
    <row r="347" spans="1:44"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row>
    <row r="348" spans="1:44"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row>
    <row r="349" spans="1:44"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row>
    <row r="350" spans="1:44"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row>
    <row r="351" spans="1:44"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row>
    <row r="352" spans="1:44"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row>
    <row r="353" spans="1:44"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row>
    <row r="354" spans="1:44"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row>
    <row r="355" spans="1:44"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row>
    <row r="356" spans="1:44"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row>
    <row r="357" spans="1:44"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row>
    <row r="358" spans="1:44"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row>
    <row r="359" spans="1:44"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row>
    <row r="360" spans="1:44"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row>
    <row r="361" spans="1:44"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row>
    <row r="362" spans="1:44"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row>
    <row r="363" spans="1:44"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row>
    <row r="364" spans="1:44"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row>
    <row r="365" spans="1:44"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row>
    <row r="366" spans="1:44"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row>
    <row r="367" spans="1:44"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row>
    <row r="368" spans="1:44"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row>
    <row r="369" spans="1:44"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row>
    <row r="370" spans="1:44"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row>
    <row r="371" spans="1:44"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row>
    <row r="372" spans="1:44"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row>
    <row r="373" spans="1:44"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row>
    <row r="374" spans="1:44"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row>
    <row r="375" spans="1:44"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row>
    <row r="376" spans="1:44"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row>
    <row r="377" spans="1:44"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row>
    <row r="378" spans="1:44"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row>
    <row r="379" spans="1:44"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row>
    <row r="380" spans="1:44"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row>
    <row r="381" spans="1:44"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row>
    <row r="382" spans="1:44"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row>
    <row r="383" spans="1:44"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row>
    <row r="384" spans="1:44"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row>
    <row r="385" spans="1:44"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row>
    <row r="386" spans="1:44"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row>
    <row r="387" spans="1:44"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row>
    <row r="388" spans="1:44"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row>
    <row r="389" spans="1:44"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row>
    <row r="390" spans="1:44"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row>
    <row r="391" spans="1:44"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row>
    <row r="392" spans="1:44"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row>
    <row r="393" spans="1:44"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row>
    <row r="394" spans="1:44"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row>
    <row r="395" spans="1:44"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row>
    <row r="396" spans="1:44"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row>
    <row r="397" spans="1:44"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row>
    <row r="398" spans="1:44"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row>
    <row r="399" spans="1:44"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row>
    <row r="400" spans="1:44"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row>
    <row r="401" spans="1:44"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row>
    <row r="402" spans="1:44"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row>
    <row r="403" spans="1:44"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row>
    <row r="404" spans="1:44"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row>
    <row r="405" spans="1:44"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row>
    <row r="406" spans="1:44"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row>
    <row r="407" spans="1:44"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row>
    <row r="408" spans="1:44"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row>
    <row r="409" spans="1:44"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row>
    <row r="410" spans="1:44"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row>
    <row r="411" spans="1:44"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row>
    <row r="412" spans="1:44"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row>
    <row r="413" spans="1:44"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row>
    <row r="414" spans="1:44"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row>
    <row r="415" spans="1:44"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row>
    <row r="416" spans="1:44"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row>
    <row r="417" spans="1:44"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row>
    <row r="418" spans="1:44"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row>
    <row r="419" spans="1:44"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row>
    <row r="420" spans="1:44"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row>
    <row r="421" spans="1:44"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row>
    <row r="422" spans="1:44"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row>
    <row r="423" spans="1:44"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row>
    <row r="424" spans="1:44"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row>
    <row r="425" spans="1:44"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row>
    <row r="426" spans="1:44"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row>
    <row r="427" spans="1:44"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row>
    <row r="428" spans="1:44"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row>
    <row r="429" spans="1:44"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row>
    <row r="430" spans="1:44"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row>
    <row r="431" spans="1:44"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row>
    <row r="432" spans="1:44"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row>
    <row r="433" spans="1:44"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row>
    <row r="434" spans="1:44"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row>
    <row r="435" spans="1:44"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row>
    <row r="436" spans="1:44"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row>
    <row r="437" spans="1:44"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row>
    <row r="438" spans="1:44"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row>
    <row r="439" spans="1:44"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row>
    <row r="440" spans="1:44"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row>
    <row r="441" spans="1:44"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row>
    <row r="442" spans="1:44"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row>
    <row r="443" spans="1:44"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row>
    <row r="444" spans="1:44"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row>
    <row r="445" spans="1:44"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row>
    <row r="446" spans="1:44"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row>
    <row r="447" spans="1:44"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row>
    <row r="448" spans="1:44"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row>
    <row r="449" spans="1:44"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row>
    <row r="450" spans="1:44"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row>
    <row r="451" spans="1:44"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row>
    <row r="452" spans="1:44"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row>
    <row r="453" spans="1:44"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row>
    <row r="454" spans="1:44"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row>
    <row r="455" spans="1:44"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row>
    <row r="456" spans="1:44"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row>
    <row r="457" spans="1:44"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row>
    <row r="458" spans="1:44"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row>
    <row r="459" spans="1:44"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row>
    <row r="460" spans="1:44"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row>
    <row r="461" spans="1:44"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row>
    <row r="462" spans="1:44"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row>
    <row r="463" spans="1:44"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row>
    <row r="464" spans="1:44"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row>
    <row r="465" spans="1:44"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row>
    <row r="466" spans="1:44"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row>
    <row r="467" spans="1:44"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row>
    <row r="468" spans="1:44"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row>
    <row r="469" spans="1:44"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row>
    <row r="470" spans="1:44"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row>
    <row r="471" spans="1:44"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row>
    <row r="472" spans="1:44"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row>
    <row r="473" spans="1:44"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row>
    <row r="474" spans="1:44"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row>
    <row r="475" spans="1:44"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row>
    <row r="476" spans="1:44"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row>
    <row r="477" spans="1:44"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row>
    <row r="478" spans="1:44"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row>
    <row r="479" spans="1:44"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row>
    <row r="480" spans="1:44"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row>
    <row r="481" spans="1:44"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row>
    <row r="482" spans="1:44"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row>
    <row r="483" spans="1:44"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row>
    <row r="484" spans="1:44"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row>
    <row r="485" spans="1:44"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row>
    <row r="486" spans="1:44"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row>
    <row r="487" spans="1:44"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row>
    <row r="488" spans="1:44"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row>
    <row r="489" spans="1:44"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row>
    <row r="490" spans="1:44"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row>
    <row r="491" spans="1:44"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row>
    <row r="492" spans="1:44"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row>
    <row r="493" spans="1:44"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row>
    <row r="494" spans="1:44"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row>
    <row r="495" spans="1:44"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row>
    <row r="496" spans="1:44"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row>
    <row r="497" spans="1:44"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row>
    <row r="498" spans="1:44"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row>
    <row r="499" spans="1:44"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row>
    <row r="500" spans="1:44"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row>
    <row r="501" spans="1:44"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row>
    <row r="502" spans="1:44"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row>
    <row r="503" spans="1:44"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row>
    <row r="504" spans="1:44"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row>
    <row r="505" spans="1:44"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row>
    <row r="506" spans="1:44"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row>
    <row r="507" spans="1:44"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row>
    <row r="508" spans="1:44"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row>
    <row r="509" spans="1:44"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row>
    <row r="510" spans="1:44"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row>
    <row r="511" spans="1:44"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row>
    <row r="512" spans="1:44"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row>
    <row r="513" spans="1:44"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row>
    <row r="514" spans="1:44"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row>
    <row r="515" spans="1:44"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row>
    <row r="516" spans="1:44"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row>
    <row r="517" spans="1:44"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row>
    <row r="518" spans="1:44"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row>
    <row r="519" spans="1:44"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row>
    <row r="520" spans="1:44"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row>
    <row r="521" spans="1:44"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row>
    <row r="522" spans="1:44"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row>
    <row r="523" spans="1:44"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row>
    <row r="524" spans="1:44"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row>
    <row r="525" spans="1:44"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row>
    <row r="526" spans="1:44"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row>
    <row r="527" spans="1:44"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row>
    <row r="528" spans="1:44"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row>
    <row r="529" spans="1:44"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row>
    <row r="530" spans="1:44"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row>
    <row r="531" spans="1:44"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row>
    <row r="532" spans="1:44"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row>
    <row r="533" spans="1:44"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row>
    <row r="534" spans="1:44"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row>
    <row r="535" spans="1:44"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row>
    <row r="536" spans="1:44"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row>
    <row r="537" spans="1:44"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row>
    <row r="538" spans="1:44"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row>
    <row r="539" spans="1:44"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row>
    <row r="540" spans="1:44"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row>
    <row r="541" spans="1:44"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row>
    <row r="542" spans="1:44"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row>
    <row r="543" spans="1:44"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row>
    <row r="544" spans="1:44"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row>
    <row r="545" spans="1:44"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row>
    <row r="546" spans="1:44"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row>
    <row r="547" spans="1:44"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row>
    <row r="548" spans="1:44"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row>
    <row r="549" spans="1:44"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row>
    <row r="550" spans="1:44"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row>
    <row r="551" spans="1:44"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row>
    <row r="552" spans="1:44"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row>
    <row r="553" spans="1:44"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row>
    <row r="554" spans="1:44"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row>
    <row r="555" spans="1:44"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row>
    <row r="556" spans="1:44"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row>
    <row r="557" spans="1:44"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row>
    <row r="558" spans="1:44"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row>
    <row r="559" spans="1:44"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row>
    <row r="560" spans="1:44"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row>
    <row r="561" spans="1:44"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row>
    <row r="562" spans="1:44"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row>
    <row r="563" spans="1:44"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row>
    <row r="564" spans="1:44"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row>
    <row r="565" spans="1:44"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row>
    <row r="566" spans="1:44"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row>
    <row r="567" spans="1:44"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row>
    <row r="568" spans="1:44"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row>
    <row r="569" spans="1:44"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row>
    <row r="570" spans="1:44"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row>
    <row r="571" spans="1:44"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row>
    <row r="572" spans="1:44"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row>
    <row r="573" spans="1:44"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row>
    <row r="574" spans="1:44"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row>
    <row r="575" spans="1:44"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row>
    <row r="576" spans="1:44"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row>
    <row r="577" spans="1:44"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row>
    <row r="578" spans="1:44"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row>
    <row r="579" spans="1:44"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row>
    <row r="580" spans="1:44"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row>
    <row r="581" spans="1:44"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row>
    <row r="582" spans="1:44"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row>
    <row r="583" spans="1:44"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row>
    <row r="584" spans="1:44"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row>
    <row r="585" spans="1:44"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row>
    <row r="586" spans="1:44"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row>
    <row r="587" spans="1:44"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row>
    <row r="588" spans="1:44"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row>
    <row r="589" spans="1:44"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row>
    <row r="590" spans="1:44"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row>
    <row r="591" spans="1:44"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row>
    <row r="592" spans="1:44"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row>
    <row r="593" spans="1:44"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row>
    <row r="594" spans="1:44"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row>
    <row r="595" spans="1:44"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row>
    <row r="596" spans="1:44"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row>
    <row r="597" spans="1:44"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row>
    <row r="598" spans="1:44"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row>
    <row r="599" spans="1:44"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row>
    <row r="600" spans="1:44"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row>
    <row r="601" spans="1:44"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row>
    <row r="602" spans="1:44"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row>
    <row r="603" spans="1:44"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row>
    <row r="604" spans="1:44"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row>
    <row r="605" spans="1:44"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row>
    <row r="606" spans="1:44"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row>
    <row r="607" spans="1:44"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row>
    <row r="608" spans="1:44"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row>
    <row r="609" spans="1:44"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row>
    <row r="610" spans="1:44"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row>
    <row r="611" spans="1:44"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row>
    <row r="612" spans="1:44"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row>
    <row r="613" spans="1:44"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row>
    <row r="614" spans="1:44"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row>
    <row r="615" spans="1:44"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row>
    <row r="616" spans="1:44"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row>
    <row r="617" spans="1:44"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row>
    <row r="618" spans="1:44"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row>
    <row r="619" spans="1:44"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row>
    <row r="620" spans="1:44"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row>
    <row r="621" spans="1:44"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row>
    <row r="622" spans="1:44"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row>
    <row r="623" spans="1:44"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row>
    <row r="624" spans="1:44"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row>
    <row r="625" spans="1:44"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row>
    <row r="626" spans="1:44"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row>
    <row r="627" spans="1:44"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row>
    <row r="628" spans="1:44"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row>
    <row r="629" spans="1:44"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row>
    <row r="630" spans="1:44"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row>
    <row r="631" spans="1:44"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row>
    <row r="632" spans="1:44"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row>
    <row r="633" spans="1:44"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row>
    <row r="634" spans="1:44"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row>
    <row r="635" spans="1:44"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row>
    <row r="636" spans="1:44"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row>
    <row r="637" spans="1:44"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row>
    <row r="638" spans="1:44"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row>
    <row r="639" spans="1:44"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row>
    <row r="640" spans="1:44"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row>
    <row r="641" spans="1:44"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row>
    <row r="642" spans="1:44"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row>
    <row r="643" spans="1:44"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row>
    <row r="644" spans="1:44"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row>
    <row r="645" spans="1:44"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row>
    <row r="646" spans="1:44"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row>
    <row r="647" spans="1:44"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row>
    <row r="648" spans="1:44"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row>
    <row r="649" spans="1:44"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row>
    <row r="650" spans="1:44"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row>
    <row r="651" spans="1:44"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row>
    <row r="652" spans="1:44"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row>
    <row r="653" spans="1:44"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row>
    <row r="654" spans="1:44"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row>
    <row r="655" spans="1:44"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row>
    <row r="656" spans="1:44"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row>
    <row r="657" spans="1:44"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row>
    <row r="658" spans="1:44"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row>
    <row r="659" spans="1:44"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row>
    <row r="660" spans="1:44"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row>
    <row r="661" spans="1:44"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row>
    <row r="662" spans="1:44"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row>
    <row r="663" spans="1:44"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row>
    <row r="664" spans="1:44"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row>
    <row r="665" spans="1:44"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row>
    <row r="666" spans="1:44"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row>
    <row r="667" spans="1:44"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row>
    <row r="668" spans="1:44"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row>
    <row r="669" spans="1:44"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row>
    <row r="670" spans="1:44"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row>
    <row r="671" spans="1:44"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row>
    <row r="672" spans="1:44"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row>
    <row r="673" spans="1:44"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row>
    <row r="674" spans="1:44"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row>
    <row r="675" spans="1:44"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row>
    <row r="676" spans="1:44"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row>
    <row r="677" spans="1:44"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row>
    <row r="678" spans="1:44"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row>
    <row r="679" spans="1:44"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row>
    <row r="680" spans="1:44"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row>
    <row r="681" spans="1:44"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row>
    <row r="682" spans="1:44"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row>
    <row r="683" spans="1:44"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row>
    <row r="684" spans="1:44"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row>
    <row r="685" spans="1:44"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row>
    <row r="686" spans="1:44"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row>
    <row r="687" spans="1:44"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row>
    <row r="688" spans="1:44"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row>
    <row r="689" spans="1:44"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row>
    <row r="690" spans="1:44"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row>
    <row r="691" spans="1:44"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row>
    <row r="692" spans="1:44"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row>
    <row r="693" spans="1:44"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row>
    <row r="694" spans="1:44"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row>
    <row r="695" spans="1:44"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row>
    <row r="696" spans="1:44"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row>
    <row r="697" spans="1:44"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row>
    <row r="698" spans="1:44"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row>
    <row r="699" spans="1:44"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row>
    <row r="700" spans="1:44"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row>
    <row r="701" spans="1:44"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row>
    <row r="702" spans="1:44"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row>
    <row r="703" spans="1:44"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row>
    <row r="704" spans="1:44"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row>
    <row r="705" spans="1:44"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row>
    <row r="706" spans="1:44"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row>
    <row r="707" spans="1:44"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row>
    <row r="708" spans="1:44"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row>
    <row r="709" spans="1:44"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row>
    <row r="710" spans="1:44"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row>
    <row r="711" spans="1:44"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row>
    <row r="712" spans="1:44"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row>
    <row r="713" spans="1:44"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row>
    <row r="714" spans="1:44"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row>
    <row r="715" spans="1:44"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row>
    <row r="716" spans="1:44"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row>
    <row r="717" spans="1:44"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row>
    <row r="718" spans="1:44"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row>
    <row r="719" spans="1:44"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row>
    <row r="720" spans="1:44"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row>
    <row r="721" spans="1:44"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row>
    <row r="722" spans="1:44"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row>
    <row r="723" spans="1:44"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row>
    <row r="724" spans="1:44"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row>
    <row r="725" spans="1:44"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row>
    <row r="726" spans="1:44"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row>
    <row r="727" spans="1:44"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row>
    <row r="728" spans="1:44"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row>
    <row r="729" spans="1:44"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row>
    <row r="730" spans="1:44"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row>
    <row r="731" spans="1:44"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row>
    <row r="732" spans="1:44"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row>
    <row r="733" spans="1:44"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row>
    <row r="734" spans="1:44"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row>
    <row r="735" spans="1:44"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row>
    <row r="736" spans="1:44"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row>
    <row r="737" spans="1:44"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row>
    <row r="738" spans="1:44"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row>
    <row r="739" spans="1:44"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row>
    <row r="740" spans="1:44"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row>
    <row r="741" spans="1:44"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row>
    <row r="742" spans="1:44"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row>
    <row r="743" spans="1:44"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row>
    <row r="744" spans="1:44"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row>
    <row r="745" spans="1:44"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row>
    <row r="746" spans="1:44"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row>
    <row r="747" spans="1:44"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row>
    <row r="748" spans="1:44"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row>
    <row r="749" spans="1:44"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row>
    <row r="750" spans="1:44"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row>
    <row r="751" spans="1:44"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row>
    <row r="752" spans="1:44"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row>
    <row r="753" spans="1:44"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row>
    <row r="754" spans="1:44"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row>
    <row r="755" spans="1:44"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row>
    <row r="756" spans="1:44"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row>
    <row r="757" spans="1:44"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row>
    <row r="758" spans="1:44"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row>
    <row r="759" spans="1:44"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row>
    <row r="760" spans="1:44"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row>
    <row r="761" spans="1:44"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row>
    <row r="762" spans="1:44"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row>
    <row r="763" spans="1:44"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row>
    <row r="764" spans="1:44"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row>
    <row r="765" spans="1:44"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row>
    <row r="766" spans="1:44"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row>
    <row r="767" spans="1:44"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row>
    <row r="768" spans="1:44"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row>
    <row r="769" spans="1:44"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row>
    <row r="770" spans="1:44"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row>
    <row r="771" spans="1:44"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row>
    <row r="772" spans="1:44"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row>
    <row r="773" spans="1:44"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row>
    <row r="774" spans="1:44"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row>
    <row r="775" spans="1:44"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row>
    <row r="776" spans="1:44"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row>
    <row r="777" spans="1:44"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row>
    <row r="778" spans="1:44"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row>
    <row r="779" spans="1:44"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row>
    <row r="780" spans="1:44"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row>
    <row r="781" spans="1:44"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row>
    <row r="782" spans="1:44"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row>
    <row r="783" spans="1:44"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row>
    <row r="784" spans="1:44"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row>
    <row r="785" spans="1:44"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row>
    <row r="786" spans="1:44"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row>
    <row r="787" spans="1:44"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row>
    <row r="788" spans="1:44"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row>
    <row r="789" spans="1:44"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row>
    <row r="790" spans="1:44"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row>
    <row r="791" spans="1:44"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row>
    <row r="792" spans="1:44"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row>
    <row r="793" spans="1:44"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row>
    <row r="794" spans="1:44"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row>
    <row r="795" spans="1:44"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row>
    <row r="796" spans="1:44"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row>
    <row r="797" spans="1:44"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row>
    <row r="798" spans="1:44"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row>
    <row r="799" spans="1:44"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row>
    <row r="800" spans="1:44"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row>
    <row r="801" spans="1:44"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row>
    <row r="802" spans="1:44"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row>
    <row r="803" spans="1:44"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row>
    <row r="804" spans="1:44"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row>
    <row r="805" spans="1:44"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row>
    <row r="806" spans="1:44"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row>
    <row r="807" spans="1:44"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row>
    <row r="808" spans="1:44"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row>
    <row r="809" spans="1:44"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row>
    <row r="810" spans="1:44"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row>
    <row r="811" spans="1:44"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row>
    <row r="812" spans="1:44"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row>
    <row r="813" spans="1:44"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row>
    <row r="814" spans="1:44"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row>
    <row r="815" spans="1:44"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row>
    <row r="816" spans="1:44"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row>
    <row r="817" spans="1:44"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row>
    <row r="818" spans="1:44"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row>
    <row r="819" spans="1:44"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row>
    <row r="820" spans="1:44"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row>
    <row r="821" spans="1:44"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row>
    <row r="822" spans="1:44"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row>
    <row r="823" spans="1:44"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row>
    <row r="824" spans="1:44"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row>
    <row r="825" spans="1:44"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row>
    <row r="826" spans="1:44"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row>
    <row r="827" spans="1:44"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row>
    <row r="828" spans="1:44"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row>
    <row r="829" spans="1:44"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row>
    <row r="830" spans="1:44"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row>
    <row r="831" spans="1:44"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row>
    <row r="832" spans="1:44"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row>
    <row r="833" spans="1:44"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row>
    <row r="834" spans="1:44"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row>
    <row r="835" spans="1:44"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row>
    <row r="836" spans="1:44"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row>
    <row r="837" spans="1:44"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row>
    <row r="838" spans="1:44"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row>
    <row r="839" spans="1:44"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row>
    <row r="840" spans="1:44"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row>
    <row r="841" spans="1:44"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row>
    <row r="842" spans="1:44"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row>
    <row r="843" spans="1:44"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row>
    <row r="844" spans="1:44"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row>
    <row r="845" spans="1:44"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row>
    <row r="846" spans="1:44"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row>
    <row r="847" spans="1:44"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row>
    <row r="848" spans="1:44"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row>
    <row r="849" spans="1:44"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row>
    <row r="850" spans="1:44"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row>
    <row r="851" spans="1:44"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row>
    <row r="852" spans="1:44"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row>
    <row r="853" spans="1:44"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row>
    <row r="854" spans="1:44"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row>
    <row r="855" spans="1:44"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row>
    <row r="856" spans="1:44"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row>
    <row r="857" spans="1:44"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row>
    <row r="858" spans="1:44"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row>
    <row r="859" spans="1:44"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row>
    <row r="860" spans="1:44"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row>
    <row r="861" spans="1:44"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row>
    <row r="862" spans="1:44"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row>
    <row r="863" spans="1:44"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row>
    <row r="864" spans="1:44"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row>
    <row r="865" spans="1:44"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row>
    <row r="866" spans="1:44"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row>
    <row r="867" spans="1:44"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row>
    <row r="868" spans="1:44"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row>
    <row r="869" spans="1:44"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row>
    <row r="870" spans="1:44"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row>
    <row r="871" spans="1:44"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row>
    <row r="872" spans="1:44"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row>
    <row r="873" spans="1:44"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row>
    <row r="874" spans="1:44"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row>
    <row r="875" spans="1:44"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row>
    <row r="876" spans="1:44"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row>
    <row r="877" spans="1:44"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row>
    <row r="878" spans="1:44"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row>
    <row r="879" spans="1:44"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row>
    <row r="880" spans="1:44"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row>
    <row r="881" spans="1:44"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row>
    <row r="882" spans="1:44"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row>
    <row r="883" spans="1:44"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row>
    <row r="884" spans="1:44"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row>
    <row r="885" spans="1:44"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row>
    <row r="886" spans="1:44"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row>
    <row r="887" spans="1:44"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row>
    <row r="888" spans="1:44"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row>
    <row r="889" spans="1:44"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row>
    <row r="890" spans="1:44"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row>
    <row r="891" spans="1:44"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row>
    <row r="892" spans="1:44"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row>
    <row r="893" spans="1:44"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row>
    <row r="894" spans="1:44"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row>
    <row r="895" spans="1:44"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row>
    <row r="896" spans="1:44"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row>
    <row r="897" spans="1:44"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row>
    <row r="898" spans="1:44"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row>
    <row r="899" spans="1:44"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row>
    <row r="900" spans="1:44"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row>
    <row r="901" spans="1:44"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row>
    <row r="902" spans="1:44"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row>
    <row r="903" spans="1:44"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row>
    <row r="904" spans="1:44"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row>
    <row r="905" spans="1:44"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row>
    <row r="906" spans="1:44"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row>
    <row r="907" spans="1:44"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row>
    <row r="908" spans="1:44"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row>
    <row r="909" spans="1:44"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row>
    <row r="910" spans="1:44"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row>
    <row r="911" spans="1:44"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row>
    <row r="912" spans="1:44"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row>
    <row r="913" spans="1:44"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row>
    <row r="914" spans="1:44"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row>
    <row r="915" spans="1:44"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row>
    <row r="916" spans="1:44"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row>
    <row r="917" spans="1:44"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row>
    <row r="918" spans="1:44"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row>
    <row r="919" spans="1:44"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row>
    <row r="920" spans="1:44"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row>
    <row r="921" spans="1:44"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row>
    <row r="922" spans="1:44"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row>
    <row r="923" spans="1:44"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row>
    <row r="924" spans="1:44"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row>
    <row r="925" spans="1:44"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row>
    <row r="926" spans="1:44"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row>
    <row r="927" spans="1:44"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row>
    <row r="928" spans="1:44"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row>
    <row r="929" spans="1:44"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row>
    <row r="930" spans="1:44"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row>
    <row r="931" spans="1:44"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row>
    <row r="932" spans="1:44"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row>
    <row r="933" spans="1:44"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row>
    <row r="934" spans="1:44"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row>
    <row r="935" spans="1:44"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row>
    <row r="936" spans="1:44"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row>
    <row r="937" spans="1:44"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row>
    <row r="938" spans="1:44"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row>
    <row r="939" spans="1:44"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row>
    <row r="940" spans="1:44"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row>
    <row r="941" spans="1:44"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row>
    <row r="942" spans="1:44"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row>
    <row r="943" spans="1:44"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row>
    <row r="944" spans="1:44"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row>
    <row r="945" spans="1:44"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row>
    <row r="946" spans="1:44"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row>
    <row r="947" spans="1:44"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row>
    <row r="948" spans="1:44"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row>
    <row r="949" spans="1:44"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row>
    <row r="950" spans="1:44"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row>
    <row r="951" spans="1:44"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row>
    <row r="952" spans="1:44"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row>
    <row r="953" spans="1:44"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row>
    <row r="954" spans="1:44"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row>
    <row r="955" spans="1:44"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row>
    <row r="956" spans="1:44"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row>
    <row r="957" spans="1:44"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row>
    <row r="958" spans="1:44"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row>
    <row r="959" spans="1:44"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row>
    <row r="960" spans="1:44"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row>
    <row r="961" spans="1:44"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row>
    <row r="962" spans="1:44"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row>
    <row r="963" spans="1:44"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row>
    <row r="964" spans="1:44"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row>
    <row r="965" spans="1:44"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row>
    <row r="966" spans="1:44"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row>
    <row r="967" spans="1:44"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row>
    <row r="968" spans="1:44"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row>
    <row r="969" spans="1:44"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row>
    <row r="970" spans="1:44"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row>
    <row r="971" spans="1:44"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row>
    <row r="972" spans="1:44"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row>
    <row r="973" spans="1:44"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row>
    <row r="974" spans="1:44"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row>
    <row r="975" spans="1:44"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row>
    <row r="976" spans="1:44"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row>
    <row r="977" spans="1:44"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row>
    <row r="978" spans="1:44"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row>
    <row r="979" spans="1:44"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row>
    <row r="980" spans="1:44"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row>
    <row r="981" spans="1:44"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row>
    <row r="982" spans="1:44"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row>
    <row r="983" spans="1:44"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row>
    <row r="984" spans="1:44"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row>
    <row r="985" spans="1:44"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row>
    <row r="986" spans="1:44"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row>
    <row r="987" spans="1:44"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row>
    <row r="988" spans="1:44"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row>
    <row r="989" spans="1:44"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row>
    <row r="990" spans="1:44"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row>
    <row r="991" spans="1:44"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row>
    <row r="992" spans="1:44"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row>
    <row r="993" spans="1:44"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row>
    <row r="994" spans="1:44"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row>
    <row r="995" spans="1:44"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row>
    <row r="996" spans="1:44"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row>
    <row r="997" spans="1:44"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row>
    <row r="998" spans="1:44"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row>
    <row r="999" spans="1:44"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row>
    <row r="1000" spans="1:44" ht="15.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row>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200-000000000000}">
      <formula1>"TOU,non-TOU"</formula1>
    </dataValidation>
    <dataValidation type="list" allowBlank="1" showErrorMessage="1" sqref="E15:E28 E30:E38 E40:E41 E43:E51 E57 E63" xr:uid="{00000000-0002-0000-2200-000001000000}">
      <formula1>#REF!</formula1>
    </dataValidation>
    <dataValidation type="list" allowBlank="1" showInputMessage="1" showErrorMessage="1" prompt="Select Charge Unit - monthly, per kWh, per kW" sqref="D15:D28 D30:D38 D40:D41 D43:D51 D57 D63" xr:uid="{00000000-0002-0000-2200-000002000000}">
      <formula1>"Monthly,per kWh,per kW"</formula1>
    </dataValidation>
  </dataValidations>
  <pageMargins left="0.74803149606299213" right="0.74803149606299213" top="0.98425196850393704" bottom="0.98425196850393704" header="0" footer="0"/>
  <pageSetup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2.85546875" customWidth="1"/>
    <col min="4" max="4" width="11.42578125" customWidth="1"/>
    <col min="5" max="5" width="1.42578125" customWidth="1"/>
    <col min="6" max="6" width="11" customWidth="1"/>
    <col min="7" max="7" width="10.28515625" customWidth="1"/>
    <col min="8" max="8" width="12.28515625" customWidth="1"/>
    <col min="9" max="9" width="1.42578125" customWidth="1"/>
    <col min="10" max="10" width="11.28515625" customWidth="1"/>
    <col min="11" max="11" width="10.28515625" customWidth="1"/>
    <col min="12" max="12" width="12.28515625" customWidth="1"/>
    <col min="13" max="13" width="1.42578125" customWidth="1"/>
    <col min="14" max="14" width="11.28515625" customWidth="1"/>
    <col min="15" max="15" width="10" customWidth="1"/>
    <col min="16" max="16" width="1.7109375" customWidth="1"/>
    <col min="17" max="17" width="11.28515625" customWidth="1"/>
    <col min="18" max="18" width="10.28515625" customWidth="1"/>
    <col min="19" max="19" width="12.28515625" customWidth="1"/>
    <col min="20" max="20" width="0.42578125" customWidth="1"/>
    <col min="21" max="21" width="10.28515625" customWidth="1"/>
    <col min="22" max="22" width="10" customWidth="1"/>
    <col min="23" max="23" width="2.28515625" customWidth="1"/>
    <col min="24" max="24" width="11.28515625" customWidth="1"/>
    <col min="25" max="25" width="10.28515625" customWidth="1"/>
    <col min="26" max="26" width="12.28515625" customWidth="1"/>
    <col min="27" max="27" width="0.42578125" customWidth="1"/>
    <col min="28" max="28" width="11.28515625" customWidth="1"/>
    <col min="29" max="29" width="10" customWidth="1"/>
    <col min="30" max="30" width="2.140625" customWidth="1"/>
    <col min="31" max="31" width="11.28515625" customWidth="1"/>
    <col min="32" max="32" width="10.28515625" customWidth="1"/>
    <col min="33" max="33" width="12.28515625" customWidth="1"/>
    <col min="34" max="34" width="0.42578125" customWidth="1"/>
    <col min="35" max="35" width="11.28515625" customWidth="1"/>
    <col min="36" max="36" width="10" customWidth="1"/>
    <col min="37" max="37" width="0.7109375" customWidth="1"/>
    <col min="38" max="38" width="11.28515625" customWidth="1"/>
    <col min="39" max="39" width="10.28515625" customWidth="1"/>
    <col min="40" max="40" width="12.28515625" customWidth="1"/>
    <col min="41" max="41" width="1.28515625" customWidth="1"/>
    <col min="42" max="42" width="11.28515625" customWidth="1"/>
    <col min="43" max="43" width="10" customWidth="1"/>
    <col min="44" max="44" width="1.28515625" customWidth="1"/>
  </cols>
  <sheetData>
    <row r="1" spans="1:44" ht="7.5" customHeight="1" x14ac:dyDescent="0.2">
      <c r="A1" s="37"/>
      <c r="B1" s="37"/>
      <c r="C1" s="357"/>
      <c r="D1" s="37"/>
      <c r="E1" s="37"/>
      <c r="F1" s="37"/>
      <c r="G1" s="37"/>
      <c r="H1" s="37"/>
      <c r="I1" s="37"/>
      <c r="J1" s="37"/>
      <c r="K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row>
    <row r="2" spans="1:44" ht="18.75" customHeight="1" x14ac:dyDescent="0.25">
      <c r="A2" s="37"/>
      <c r="B2" s="37"/>
      <c r="C2" s="358"/>
      <c r="D2" s="183"/>
      <c r="E2" s="183"/>
      <c r="F2" s="183" t="s">
        <v>229</v>
      </c>
      <c r="G2" s="183"/>
      <c r="H2" s="183"/>
      <c r="I2" s="183"/>
      <c r="J2" s="183"/>
      <c r="K2" s="183"/>
      <c r="L2" s="183"/>
      <c r="M2" s="183"/>
      <c r="N2" s="183"/>
      <c r="O2" s="18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row>
    <row r="3" spans="1:44" ht="18.75" customHeight="1" x14ac:dyDescent="0.25">
      <c r="A3" s="37"/>
      <c r="B3" s="37"/>
      <c r="C3" s="358"/>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4" ht="7.5" customHeight="1" x14ac:dyDescent="0.2">
      <c r="A4" s="37"/>
      <c r="B4" s="37"/>
      <c r="C4" s="35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4" ht="7.5" customHeight="1" x14ac:dyDescent="0.2">
      <c r="A5" s="37"/>
      <c r="B5" s="37"/>
      <c r="C5" s="35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4" ht="12.75" customHeight="1" x14ac:dyDescent="0.2">
      <c r="A6" s="37"/>
      <c r="B6" s="138" t="s">
        <v>232</v>
      </c>
      <c r="C6" s="357"/>
      <c r="D6" s="185" t="s">
        <v>161</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row>
    <row r="7" spans="1:44" ht="7.5" customHeight="1" x14ac:dyDescent="0.25">
      <c r="A7" s="37"/>
      <c r="B7" s="187"/>
      <c r="C7" s="35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4" ht="12.75" customHeight="1" x14ac:dyDescent="0.25">
      <c r="A8" s="37"/>
      <c r="B8" s="138" t="s">
        <v>233</v>
      </c>
      <c r="C8" s="357"/>
      <c r="D8" s="189" t="s">
        <v>313</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4" ht="12.75" customHeight="1" x14ac:dyDescent="0.25">
      <c r="A9" s="37"/>
      <c r="B9" s="187"/>
      <c r="C9" s="357"/>
      <c r="D9" s="125" t="s">
        <v>235</v>
      </c>
      <c r="E9" s="125"/>
      <c r="F9" s="190">
        <v>4000000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4" ht="12.75" customHeight="1" x14ac:dyDescent="0.2">
      <c r="A10" s="37"/>
      <c r="B10" s="37"/>
      <c r="C10" s="357"/>
      <c r="D10" s="37"/>
      <c r="E10" s="37"/>
      <c r="F10" s="190">
        <v>10000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4" ht="12.75" customHeight="1" x14ac:dyDescent="0.2">
      <c r="A11" s="37"/>
      <c r="B11" s="37"/>
      <c r="C11" s="35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4" ht="12.75" customHeight="1" x14ac:dyDescent="0.2">
      <c r="A12" s="37"/>
      <c r="B12" s="37"/>
      <c r="C12" s="35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4" ht="12.75" customHeight="1" x14ac:dyDescent="0.2">
      <c r="A13" s="37"/>
      <c r="B13" s="37"/>
      <c r="C13" s="35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4" ht="12.75" customHeight="1" x14ac:dyDescent="0.2">
      <c r="A14" s="37"/>
      <c r="B14" s="37"/>
      <c r="C14" s="35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4" ht="12.75" customHeight="1" x14ac:dyDescent="0.2">
      <c r="A15" s="37"/>
      <c r="B15" s="139" t="s">
        <v>156</v>
      </c>
      <c r="C15" s="199" t="str">
        <f t="shared" ref="C15:C28" si="0">D$6&amp;"."&amp;B15</f>
        <v>Large User.Monthly Service Charge</v>
      </c>
      <c r="D15" s="200" t="s">
        <v>244</v>
      </c>
      <c r="E15" s="139"/>
      <c r="F15" s="201">
        <f>IFERROR(VLOOKUP($C15,'Proposed Rates'!$B:$J,F$11,FALSE),0)</f>
        <v>14946.93</v>
      </c>
      <c r="G15" s="219">
        <f t="shared" ref="G15:G28" si="1">IF($D15="Monthly",1,IF($D15="per KW",$F$10,IF($D15="per kWh",$F$9,0)))</f>
        <v>1</v>
      </c>
      <c r="H15" s="204">
        <f t="shared" ref="H15:H28" si="2">G15*F15</f>
        <v>14946.93</v>
      </c>
      <c r="I15" s="38"/>
      <c r="J15" s="201">
        <f>IFERROR(VLOOKUP($C15,'Proposed Rates'!$B:$J,J$11,FALSE),0)</f>
        <v>14946.93</v>
      </c>
      <c r="K15" s="219">
        <f t="shared" ref="K15:K28" si="3">IF($D15="Monthly",1,IF($D15="per KW",$F$10,IF($D15="per kWh",$F$9,0)))</f>
        <v>1</v>
      </c>
      <c r="L15" s="204">
        <f t="shared" ref="L15:L28" si="4">K15*J15</f>
        <v>14946.93</v>
      </c>
      <c r="M15" s="38"/>
      <c r="N15" s="205">
        <f t="shared" ref="N15:N46" si="5">L15-H15</f>
        <v>0</v>
      </c>
      <c r="O15" s="206">
        <f t="shared" ref="O15:O46" si="6">IF((H15)=0,"",(N15/H15))</f>
        <v>0</v>
      </c>
      <c r="P15" s="37"/>
      <c r="Q15" s="201">
        <f>IFERROR(VLOOKUP($C15,'Proposed Rates'!$B:$J,Q$11,FALSE),0)</f>
        <v>14946.93</v>
      </c>
      <c r="R15" s="219">
        <f t="shared" ref="R15:R28" si="7">IF($D15="Monthly",1,IF($D15="per KW",$F$10,IF($D15="per kWh",$F$9,0)))</f>
        <v>1</v>
      </c>
      <c r="S15" s="204">
        <f t="shared" ref="S15:S28" si="8">R15*Q15</f>
        <v>14946.93</v>
      </c>
      <c r="T15" s="38"/>
      <c r="U15" s="205">
        <f t="shared" ref="U15:U46" si="9">S15-L15</f>
        <v>0</v>
      </c>
      <c r="V15" s="206">
        <f t="shared" ref="V15:V46" si="10">IF((L15)=0,"",(U15/L15))</f>
        <v>0</v>
      </c>
      <c r="W15" s="37"/>
      <c r="X15" s="201">
        <f>IFERROR(VLOOKUP($C15,'Proposed Rates'!$B:$J,X$11,FALSE),0)</f>
        <v>14946.93</v>
      </c>
      <c r="Y15" s="219">
        <f t="shared" ref="Y15:Y28" si="11">IF($D15="Monthly",1,IF($D15="per KW",$F$10,IF($D15="per kWh",$F$9,0)))</f>
        <v>1</v>
      </c>
      <c r="Z15" s="204">
        <f t="shared" ref="Z15:Z28" si="12">Y15*X15</f>
        <v>14946.93</v>
      </c>
      <c r="AA15" s="38"/>
      <c r="AB15" s="205">
        <f t="shared" ref="AB15:AB46" si="13">Z15-S15</f>
        <v>0</v>
      </c>
      <c r="AC15" s="206">
        <f t="shared" ref="AC15:AC46" si="14">IF((S15)=0,"",(AB15/S15))</f>
        <v>0</v>
      </c>
      <c r="AD15" s="37"/>
      <c r="AE15" s="201">
        <f>IFERROR(VLOOKUP($C15,'Proposed Rates'!$B:$J,AE$11,FALSE),0)</f>
        <v>14946.93</v>
      </c>
      <c r="AF15" s="219">
        <f t="shared" ref="AF15:AF28" si="15">IF($D15="Monthly",1,IF($D15="per KW",$F$10,IF($D15="per kWh",$F$9,0)))</f>
        <v>1</v>
      </c>
      <c r="AG15" s="204">
        <f t="shared" ref="AG15:AG28" si="16">AF15*AE15</f>
        <v>14946.93</v>
      </c>
      <c r="AH15" s="38"/>
      <c r="AI15" s="205">
        <f t="shared" ref="AI15:AI46" si="17">AG15-Z15</f>
        <v>0</v>
      </c>
      <c r="AJ15" s="206">
        <f t="shared" ref="AJ15:AJ46" si="18">IF((Z15)=0,"",(AI15/Z15))</f>
        <v>0</v>
      </c>
      <c r="AK15" s="37"/>
      <c r="AL15" s="201">
        <f>IFERROR(VLOOKUP($C15,'Proposed Rates'!$B:$J,AL$11,FALSE),0)</f>
        <v>14946.93</v>
      </c>
      <c r="AM15" s="219">
        <f t="shared" ref="AM15:AM28" si="19">IF($D15="Monthly",1,IF($D15="per KW",$F$10,IF($D15="per kWh",$F$9,0)))</f>
        <v>1</v>
      </c>
      <c r="AN15" s="204">
        <f t="shared" ref="AN15:AN28" si="20">AM15*AL15</f>
        <v>14946.93</v>
      </c>
      <c r="AO15" s="38"/>
      <c r="AP15" s="205">
        <f t="shared" ref="AP15:AP46" si="21">AN15-AG15</f>
        <v>0</v>
      </c>
      <c r="AQ15" s="206">
        <f t="shared" ref="AQ15:AQ46" si="22">IF((AG15)=0,"",(AP15/AG15))</f>
        <v>0</v>
      </c>
      <c r="AR15" s="207"/>
    </row>
    <row r="16" spans="1:44" ht="12.75" customHeight="1" x14ac:dyDescent="0.2">
      <c r="A16" s="37"/>
      <c r="B16" s="139" t="s">
        <v>245</v>
      </c>
      <c r="C16" s="199" t="str">
        <f t="shared" si="0"/>
        <v>Large User.Smart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row>
    <row r="17" spans="1:44" ht="12.75" customHeight="1" x14ac:dyDescent="0.2">
      <c r="A17" s="37"/>
      <c r="B17" s="208" t="str">
        <f>'Proposed Rates'!C115</f>
        <v>Rate Rider Calculation for PILs</v>
      </c>
      <c r="C17" s="199" t="str">
        <f t="shared" si="0"/>
        <v>Large User.Rate Rider Calculation for PILs</v>
      </c>
      <c r="D17" s="200" t="s">
        <v>315</v>
      </c>
      <c r="E17" s="139"/>
      <c r="F17" s="201">
        <f>IFERROR(VLOOKUP($C17,'Proposed Rates'!$B:$J,F$11,FALSE),0)</f>
        <v>0</v>
      </c>
      <c r="G17" s="219">
        <f t="shared" si="1"/>
        <v>10000</v>
      </c>
      <c r="H17" s="204">
        <f t="shared" si="2"/>
        <v>0</v>
      </c>
      <c r="I17" s="38"/>
      <c r="J17" s="201">
        <f>IFERROR(VLOOKUP($C17,'Proposed Rates'!$B:$J,J$11,FALSE),0)</f>
        <v>0</v>
      </c>
      <c r="K17" s="219">
        <f t="shared" si="3"/>
        <v>10000</v>
      </c>
      <c r="L17" s="204">
        <f t="shared" si="4"/>
        <v>0</v>
      </c>
      <c r="M17" s="38"/>
      <c r="N17" s="205">
        <f t="shared" si="5"/>
        <v>0</v>
      </c>
      <c r="O17" s="206" t="str">
        <f t="shared" si="6"/>
        <v/>
      </c>
      <c r="P17" s="37"/>
      <c r="Q17" s="201">
        <f>IFERROR(VLOOKUP($C17,'Proposed Rates'!$B:$J,Q$11,FALSE),0)</f>
        <v>0</v>
      </c>
      <c r="R17" s="219">
        <f t="shared" si="7"/>
        <v>10000</v>
      </c>
      <c r="S17" s="204">
        <f t="shared" si="8"/>
        <v>0</v>
      </c>
      <c r="T17" s="38"/>
      <c r="U17" s="205">
        <f t="shared" si="9"/>
        <v>0</v>
      </c>
      <c r="V17" s="206" t="str">
        <f t="shared" si="10"/>
        <v/>
      </c>
      <c r="W17" s="37"/>
      <c r="X17" s="201">
        <f>IFERROR(VLOOKUP($C17,'Proposed Rates'!$B:$J,X$11,FALSE),0)</f>
        <v>0</v>
      </c>
      <c r="Y17" s="219">
        <f t="shared" si="11"/>
        <v>10000</v>
      </c>
      <c r="Z17" s="204">
        <f t="shared" si="12"/>
        <v>0</v>
      </c>
      <c r="AA17" s="38"/>
      <c r="AB17" s="205">
        <f t="shared" si="13"/>
        <v>0</v>
      </c>
      <c r="AC17" s="206" t="str">
        <f t="shared" si="14"/>
        <v/>
      </c>
      <c r="AD17" s="37"/>
      <c r="AE17" s="201">
        <f>IFERROR(VLOOKUP($C17,'Proposed Rates'!$B:$J,AE$11,FALSE),0)</f>
        <v>0</v>
      </c>
      <c r="AF17" s="219">
        <f t="shared" si="15"/>
        <v>10000</v>
      </c>
      <c r="AG17" s="204">
        <f t="shared" si="16"/>
        <v>0</v>
      </c>
      <c r="AH17" s="38"/>
      <c r="AI17" s="205">
        <f t="shared" si="17"/>
        <v>0</v>
      </c>
      <c r="AJ17" s="206" t="str">
        <f t="shared" si="18"/>
        <v/>
      </c>
      <c r="AK17" s="37"/>
      <c r="AL17" s="201">
        <f>IFERROR(VLOOKUP($C17,'Proposed Rates'!$B:$J,AL$11,FALSE),0)</f>
        <v>0</v>
      </c>
      <c r="AM17" s="219">
        <f t="shared" si="19"/>
        <v>10000</v>
      </c>
      <c r="AN17" s="204">
        <f t="shared" si="20"/>
        <v>0</v>
      </c>
      <c r="AO17" s="38"/>
      <c r="AP17" s="205">
        <f t="shared" si="21"/>
        <v>0</v>
      </c>
      <c r="AQ17" s="206" t="str">
        <f t="shared" si="22"/>
        <v/>
      </c>
      <c r="AR17" s="207"/>
    </row>
    <row r="18" spans="1:44" ht="12.75" customHeight="1" x14ac:dyDescent="0.2">
      <c r="A18" s="37"/>
      <c r="B18" s="208" t="str">
        <f>'Proposed Rates'!C128</f>
        <v>Rate Rider Calculation for Generic</v>
      </c>
      <c r="C18" s="199" t="str">
        <f t="shared" si="0"/>
        <v>Large User.Rate Rider Calculation for Generic</v>
      </c>
      <c r="D18" s="200" t="s">
        <v>315</v>
      </c>
      <c r="E18" s="139"/>
      <c r="F18" s="201">
        <f>IFERROR(VLOOKUP($C18,'Proposed Rates'!$B:$J,F$11,FALSE),0)</f>
        <v>0</v>
      </c>
      <c r="G18" s="219">
        <f t="shared" si="1"/>
        <v>10000</v>
      </c>
      <c r="H18" s="204">
        <f t="shared" si="2"/>
        <v>0</v>
      </c>
      <c r="I18" s="38"/>
      <c r="J18" s="201">
        <f>IFERROR(VLOOKUP($C18,'Proposed Rates'!$B:$J,J$11,FALSE),0)</f>
        <v>0</v>
      </c>
      <c r="K18" s="219">
        <f t="shared" si="3"/>
        <v>10000</v>
      </c>
      <c r="L18" s="204">
        <f t="shared" si="4"/>
        <v>0</v>
      </c>
      <c r="M18" s="38"/>
      <c r="N18" s="205">
        <f t="shared" si="5"/>
        <v>0</v>
      </c>
      <c r="O18" s="206" t="str">
        <f t="shared" si="6"/>
        <v/>
      </c>
      <c r="P18" s="37"/>
      <c r="Q18" s="201">
        <f>IFERROR(VLOOKUP($C18,'Proposed Rates'!$B:$J,Q$11,FALSE),0)</f>
        <v>0</v>
      </c>
      <c r="R18" s="219">
        <f t="shared" si="7"/>
        <v>10000</v>
      </c>
      <c r="S18" s="204">
        <f t="shared" si="8"/>
        <v>0</v>
      </c>
      <c r="T18" s="38"/>
      <c r="U18" s="205">
        <f t="shared" si="9"/>
        <v>0</v>
      </c>
      <c r="V18" s="206" t="str">
        <f t="shared" si="10"/>
        <v/>
      </c>
      <c r="W18" s="37"/>
      <c r="X18" s="201">
        <f>IFERROR(VLOOKUP($C18,'Proposed Rates'!$B:$J,X$11,FALSE),0)</f>
        <v>0</v>
      </c>
      <c r="Y18" s="219">
        <f t="shared" si="11"/>
        <v>10000</v>
      </c>
      <c r="Z18" s="204">
        <f t="shared" si="12"/>
        <v>0</v>
      </c>
      <c r="AA18" s="38"/>
      <c r="AB18" s="205">
        <f t="shared" si="13"/>
        <v>0</v>
      </c>
      <c r="AC18" s="206" t="str">
        <f t="shared" si="14"/>
        <v/>
      </c>
      <c r="AD18" s="37"/>
      <c r="AE18" s="201">
        <f>IFERROR(VLOOKUP($C18,'Proposed Rates'!$B:$J,AE$11,FALSE),0)</f>
        <v>0</v>
      </c>
      <c r="AF18" s="219">
        <f t="shared" si="15"/>
        <v>10000</v>
      </c>
      <c r="AG18" s="204">
        <f t="shared" si="16"/>
        <v>0</v>
      </c>
      <c r="AH18" s="38"/>
      <c r="AI18" s="205">
        <f t="shared" si="17"/>
        <v>0</v>
      </c>
      <c r="AJ18" s="206" t="str">
        <f t="shared" si="18"/>
        <v/>
      </c>
      <c r="AK18" s="37"/>
      <c r="AL18" s="201">
        <f>IFERROR(VLOOKUP($C18,'Proposed Rates'!$B:$J,AL$11,FALSE),0)</f>
        <v>0</v>
      </c>
      <c r="AM18" s="219">
        <f t="shared" si="19"/>
        <v>10000</v>
      </c>
      <c r="AN18" s="204">
        <f t="shared" si="20"/>
        <v>0</v>
      </c>
      <c r="AO18" s="38"/>
      <c r="AP18" s="205">
        <f t="shared" si="21"/>
        <v>0</v>
      </c>
      <c r="AQ18" s="206" t="str">
        <f t="shared" si="22"/>
        <v/>
      </c>
      <c r="AR18" s="207"/>
    </row>
    <row r="19" spans="1:44" ht="12.75" customHeight="1" x14ac:dyDescent="0.2">
      <c r="A19" s="37"/>
      <c r="B19" s="139" t="s">
        <v>54</v>
      </c>
      <c r="C19" s="199" t="str">
        <f t="shared" si="0"/>
        <v>Large User.Distribution Volumetric Rate</v>
      </c>
      <c r="D19" s="200" t="s">
        <v>315</v>
      </c>
      <c r="E19" s="139"/>
      <c r="F19" s="218">
        <f>IFERROR(VLOOKUP($C19,'Proposed Rates'!$B:$J,F$11,FALSE),0)</f>
        <v>6.0316000000000001</v>
      </c>
      <c r="G19" s="219">
        <f t="shared" si="1"/>
        <v>10000</v>
      </c>
      <c r="H19" s="204">
        <f t="shared" si="2"/>
        <v>60316</v>
      </c>
      <c r="I19" s="38"/>
      <c r="J19" s="218">
        <f>IFERROR(VLOOKUP($C19,'Proposed Rates'!$B:$J,J$11,FALSE),0)</f>
        <v>7.8803000000000001</v>
      </c>
      <c r="K19" s="219">
        <f t="shared" si="3"/>
        <v>10000</v>
      </c>
      <c r="L19" s="204">
        <f t="shared" si="4"/>
        <v>78803</v>
      </c>
      <c r="M19" s="38"/>
      <c r="N19" s="205">
        <f t="shared" si="5"/>
        <v>18487</v>
      </c>
      <c r="O19" s="206">
        <f t="shared" si="6"/>
        <v>0.30650242058491944</v>
      </c>
      <c r="P19" s="37"/>
      <c r="Q19" s="218">
        <f>IFERROR(VLOOKUP($C19,'Proposed Rates'!$B:$J,Q$11,FALSE),0)</f>
        <v>8.8745999999999992</v>
      </c>
      <c r="R19" s="219">
        <f t="shared" si="7"/>
        <v>10000</v>
      </c>
      <c r="S19" s="204">
        <f t="shared" si="8"/>
        <v>88745.999999999985</v>
      </c>
      <c r="T19" s="38"/>
      <c r="U19" s="205">
        <f t="shared" si="9"/>
        <v>9942.9999999999854</v>
      </c>
      <c r="V19" s="206">
        <f t="shared" si="10"/>
        <v>0.12617539941372771</v>
      </c>
      <c r="W19" s="37"/>
      <c r="X19" s="218">
        <f>IFERROR(VLOOKUP($C19,'Proposed Rates'!$B:$J,X$11,FALSE),0)</f>
        <v>9.8872</v>
      </c>
      <c r="Y19" s="219">
        <f t="shared" si="11"/>
        <v>10000</v>
      </c>
      <c r="Z19" s="204">
        <f t="shared" si="12"/>
        <v>98872</v>
      </c>
      <c r="AA19" s="38"/>
      <c r="AB19" s="205">
        <f t="shared" si="13"/>
        <v>10126.000000000015</v>
      </c>
      <c r="AC19" s="206">
        <f t="shared" si="14"/>
        <v>0.11410091722443846</v>
      </c>
      <c r="AD19" s="37"/>
      <c r="AE19" s="218">
        <f>IFERROR(VLOOKUP($C19,'Proposed Rates'!$B:$J,AE$11,FALSE),0)</f>
        <v>10.626099999999999</v>
      </c>
      <c r="AF19" s="219">
        <f t="shared" si="15"/>
        <v>10000</v>
      </c>
      <c r="AG19" s="204">
        <f t="shared" si="16"/>
        <v>106260.99999999999</v>
      </c>
      <c r="AH19" s="38"/>
      <c r="AI19" s="205">
        <f t="shared" si="17"/>
        <v>7388.9999999999854</v>
      </c>
      <c r="AJ19" s="206">
        <f t="shared" si="18"/>
        <v>7.4732988105833661E-2</v>
      </c>
      <c r="AK19" s="37"/>
      <c r="AL19" s="218">
        <f>IFERROR(VLOOKUP($C19,'Proposed Rates'!$B:$J,AL$11,FALSE),0)</f>
        <v>11.656599999999999</v>
      </c>
      <c r="AM19" s="219">
        <f t="shared" si="19"/>
        <v>10000</v>
      </c>
      <c r="AN19" s="204">
        <f t="shared" si="20"/>
        <v>116565.99999999999</v>
      </c>
      <c r="AO19" s="38"/>
      <c r="AP19" s="205">
        <f t="shared" si="21"/>
        <v>10305</v>
      </c>
      <c r="AQ19" s="206">
        <f t="shared" si="22"/>
        <v>9.6978195198614739E-2</v>
      </c>
      <c r="AR19" s="207"/>
    </row>
    <row r="20" spans="1:44" ht="12.75" customHeight="1" x14ac:dyDescent="0.2">
      <c r="A20" s="37"/>
      <c r="B20" s="139" t="s">
        <v>247</v>
      </c>
      <c r="C20" s="199" t="str">
        <f t="shared" si="0"/>
        <v>Large User.Smart Meter Disposition Rider</v>
      </c>
      <c r="D20" s="200" t="s">
        <v>246</v>
      </c>
      <c r="E20" s="139"/>
      <c r="F20" s="201">
        <f>IFERROR(VLOOKUP($C20,'Proposed Rates'!$B:$J,F$11,FALSE),0)</f>
        <v>0</v>
      </c>
      <c r="G20" s="219">
        <f t="shared" si="1"/>
        <v>4000000</v>
      </c>
      <c r="H20" s="204">
        <f t="shared" si="2"/>
        <v>0</v>
      </c>
      <c r="I20" s="38"/>
      <c r="J20" s="201">
        <f>IFERROR(VLOOKUP($C20,'Proposed Rates'!$B:$J,J$11,FALSE),0)</f>
        <v>0</v>
      </c>
      <c r="K20" s="219">
        <f t="shared" si="3"/>
        <v>4000000</v>
      </c>
      <c r="L20" s="204">
        <f t="shared" si="4"/>
        <v>0</v>
      </c>
      <c r="M20" s="38"/>
      <c r="N20" s="205">
        <f t="shared" si="5"/>
        <v>0</v>
      </c>
      <c r="O20" s="206" t="str">
        <f t="shared" si="6"/>
        <v/>
      </c>
      <c r="P20" s="37"/>
      <c r="Q20" s="201">
        <f>IFERROR(VLOOKUP($C20,'Proposed Rates'!$B:$J,Q$11,FALSE),0)</f>
        <v>0</v>
      </c>
      <c r="R20" s="219">
        <f t="shared" si="7"/>
        <v>4000000</v>
      </c>
      <c r="S20" s="204">
        <f t="shared" si="8"/>
        <v>0</v>
      </c>
      <c r="T20" s="38"/>
      <c r="U20" s="205">
        <f t="shared" si="9"/>
        <v>0</v>
      </c>
      <c r="V20" s="206" t="str">
        <f t="shared" si="10"/>
        <v/>
      </c>
      <c r="W20" s="37"/>
      <c r="X20" s="201">
        <f>IFERROR(VLOOKUP($C20,'Proposed Rates'!$B:$J,X$11,FALSE),0)</f>
        <v>0</v>
      </c>
      <c r="Y20" s="219">
        <f t="shared" si="11"/>
        <v>4000000</v>
      </c>
      <c r="Z20" s="204">
        <f t="shared" si="12"/>
        <v>0</v>
      </c>
      <c r="AA20" s="38"/>
      <c r="AB20" s="205">
        <f t="shared" si="13"/>
        <v>0</v>
      </c>
      <c r="AC20" s="206" t="str">
        <f t="shared" si="14"/>
        <v/>
      </c>
      <c r="AD20" s="37"/>
      <c r="AE20" s="201">
        <f>IFERROR(VLOOKUP($C20,'Proposed Rates'!$B:$J,AE$11,FALSE),0)</f>
        <v>0</v>
      </c>
      <c r="AF20" s="219">
        <f t="shared" si="15"/>
        <v>4000000</v>
      </c>
      <c r="AG20" s="204">
        <f t="shared" si="16"/>
        <v>0</v>
      </c>
      <c r="AH20" s="38"/>
      <c r="AI20" s="205">
        <f t="shared" si="17"/>
        <v>0</v>
      </c>
      <c r="AJ20" s="206" t="str">
        <f t="shared" si="18"/>
        <v/>
      </c>
      <c r="AK20" s="37"/>
      <c r="AL20" s="201">
        <f>IFERROR(VLOOKUP($C20,'Proposed Rates'!$B:$J,AL$11,FALSE),0)</f>
        <v>0</v>
      </c>
      <c r="AM20" s="219">
        <f t="shared" si="19"/>
        <v>4000000</v>
      </c>
      <c r="AN20" s="204">
        <f t="shared" si="20"/>
        <v>0</v>
      </c>
      <c r="AO20" s="38"/>
      <c r="AP20" s="205">
        <f t="shared" si="21"/>
        <v>0</v>
      </c>
      <c r="AQ20" s="206" t="str">
        <f t="shared" si="22"/>
        <v/>
      </c>
      <c r="AR20" s="207"/>
    </row>
    <row r="21" spans="1:44" ht="12.75" customHeight="1" x14ac:dyDescent="0.2">
      <c r="A21" s="37"/>
      <c r="B21" s="139" t="s">
        <v>179</v>
      </c>
      <c r="C21" s="199" t="str">
        <f t="shared" si="0"/>
        <v>Large User.LRAM Rate Rider</v>
      </c>
      <c r="D21" s="200" t="s">
        <v>315</v>
      </c>
      <c r="E21" s="139"/>
      <c r="F21" s="218">
        <f>'Proposed Rates'!E81+'Proposed Rates'!E94</f>
        <v>0.2011</v>
      </c>
      <c r="G21" s="219">
        <f t="shared" si="1"/>
        <v>10000</v>
      </c>
      <c r="H21" s="204">
        <f t="shared" si="2"/>
        <v>2011</v>
      </c>
      <c r="I21" s="38"/>
      <c r="J21" s="218">
        <f>'Proposed Rates'!F81+'Proposed Rates'!F94</f>
        <v>-0.48039999999999999</v>
      </c>
      <c r="K21" s="219">
        <f t="shared" si="3"/>
        <v>10000</v>
      </c>
      <c r="L21" s="204">
        <f t="shared" si="4"/>
        <v>-4804</v>
      </c>
      <c r="M21" s="38"/>
      <c r="N21" s="205">
        <f t="shared" si="5"/>
        <v>-6815</v>
      </c>
      <c r="O21" s="206">
        <f t="shared" si="6"/>
        <v>-3.3888612630532076</v>
      </c>
      <c r="P21" s="37"/>
      <c r="Q21" s="218">
        <f>'Proposed Rates'!G81+'Proposed Rates'!G94</f>
        <v>0</v>
      </c>
      <c r="R21" s="219">
        <f t="shared" si="7"/>
        <v>10000</v>
      </c>
      <c r="S21" s="204">
        <f t="shared" si="8"/>
        <v>0</v>
      </c>
      <c r="T21" s="38"/>
      <c r="U21" s="205">
        <f t="shared" si="9"/>
        <v>4804</v>
      </c>
      <c r="V21" s="206">
        <f t="shared" si="10"/>
        <v>-1</v>
      </c>
      <c r="W21" s="37"/>
      <c r="X21" s="218">
        <f>IFERROR(VLOOKUP($C21,'Proposed Rates'!$B:$J,X$11,FALSE),0)</f>
        <v>0</v>
      </c>
      <c r="Y21" s="219">
        <f t="shared" si="11"/>
        <v>10000</v>
      </c>
      <c r="Z21" s="204">
        <f t="shared" si="12"/>
        <v>0</v>
      </c>
      <c r="AA21" s="38"/>
      <c r="AB21" s="205">
        <f t="shared" si="13"/>
        <v>0</v>
      </c>
      <c r="AC21" s="206" t="str">
        <f t="shared" si="14"/>
        <v/>
      </c>
      <c r="AD21" s="37"/>
      <c r="AE21" s="218">
        <f>IFERROR(VLOOKUP($C21,'Proposed Rates'!$B:$J,AE$11,FALSE),0)</f>
        <v>0</v>
      </c>
      <c r="AF21" s="219">
        <f t="shared" si="15"/>
        <v>10000</v>
      </c>
      <c r="AG21" s="204">
        <f t="shared" si="16"/>
        <v>0</v>
      </c>
      <c r="AH21" s="38"/>
      <c r="AI21" s="205">
        <f t="shared" si="17"/>
        <v>0</v>
      </c>
      <c r="AJ21" s="206" t="str">
        <f t="shared" si="18"/>
        <v/>
      </c>
      <c r="AK21" s="37"/>
      <c r="AL21" s="218">
        <f>IFERROR(VLOOKUP($C21,'Proposed Rates'!$B:$J,AL$11,FALSE),0)</f>
        <v>0</v>
      </c>
      <c r="AM21" s="219">
        <f t="shared" si="19"/>
        <v>10000</v>
      </c>
      <c r="AN21" s="204">
        <f t="shared" si="20"/>
        <v>0</v>
      </c>
      <c r="AO21" s="38"/>
      <c r="AP21" s="205">
        <f t="shared" si="21"/>
        <v>0</v>
      </c>
      <c r="AQ21" s="206" t="str">
        <f t="shared" si="22"/>
        <v/>
      </c>
      <c r="AR21" s="207"/>
    </row>
    <row r="22" spans="1:44" ht="12.75" customHeight="1" x14ac:dyDescent="0.2">
      <c r="A22" s="37"/>
      <c r="B22" s="288" t="s">
        <v>175</v>
      </c>
      <c r="C22" s="199" t="str">
        <f t="shared" si="0"/>
        <v>Large User.Deferral/Variance Account Disposition Rate Rider Group 2</v>
      </c>
      <c r="D22" s="200" t="s">
        <v>315</v>
      </c>
      <c r="E22" s="139"/>
      <c r="F22" s="201">
        <f>IFERROR(VLOOKUP($C22,'Proposed Rates'!$B:$J,F$11,FALSE),0)</f>
        <v>0</v>
      </c>
      <c r="G22" s="219">
        <f t="shared" si="1"/>
        <v>10000</v>
      </c>
      <c r="H22" s="204">
        <f t="shared" si="2"/>
        <v>0</v>
      </c>
      <c r="I22" s="38"/>
      <c r="J22" s="201">
        <f>IFERROR(VLOOKUP($C22,'Proposed Rates'!$B:$J,J$11,FALSE),0)</f>
        <v>-0.1305</v>
      </c>
      <c r="K22" s="219">
        <f t="shared" si="3"/>
        <v>10000</v>
      </c>
      <c r="L22" s="204">
        <f t="shared" si="4"/>
        <v>-1305</v>
      </c>
      <c r="M22" s="38"/>
      <c r="N22" s="205">
        <f t="shared" si="5"/>
        <v>-1305</v>
      </c>
      <c r="O22" s="206" t="str">
        <f t="shared" si="6"/>
        <v/>
      </c>
      <c r="P22" s="37"/>
      <c r="Q22" s="201">
        <f>IFERROR(VLOOKUP($C22,'Proposed Rates'!$B:$J,Q$11,FALSE),0)</f>
        <v>0</v>
      </c>
      <c r="R22" s="219">
        <f t="shared" si="7"/>
        <v>10000</v>
      </c>
      <c r="S22" s="204">
        <f t="shared" si="8"/>
        <v>0</v>
      </c>
      <c r="T22" s="38"/>
      <c r="U22" s="205">
        <f t="shared" si="9"/>
        <v>1305</v>
      </c>
      <c r="V22" s="206">
        <f t="shared" si="10"/>
        <v>-1</v>
      </c>
      <c r="W22" s="37"/>
      <c r="X22" s="201">
        <f>IFERROR(VLOOKUP($C22,'Proposed Rates'!$B:$J,X$11,FALSE),0)</f>
        <v>0</v>
      </c>
      <c r="Y22" s="219">
        <f t="shared" si="11"/>
        <v>10000</v>
      </c>
      <c r="Z22" s="204">
        <f t="shared" si="12"/>
        <v>0</v>
      </c>
      <c r="AA22" s="38"/>
      <c r="AB22" s="205">
        <f t="shared" si="13"/>
        <v>0</v>
      </c>
      <c r="AC22" s="206" t="str">
        <f t="shared" si="14"/>
        <v/>
      </c>
      <c r="AD22" s="37"/>
      <c r="AE22" s="201">
        <f>IFERROR(VLOOKUP($C22,'Proposed Rates'!$B:$J,AE$11,FALSE),0)</f>
        <v>0</v>
      </c>
      <c r="AF22" s="219">
        <f t="shared" si="15"/>
        <v>10000</v>
      </c>
      <c r="AG22" s="204">
        <f t="shared" si="16"/>
        <v>0</v>
      </c>
      <c r="AH22" s="38"/>
      <c r="AI22" s="205">
        <f t="shared" si="17"/>
        <v>0</v>
      </c>
      <c r="AJ22" s="206" t="str">
        <f t="shared" si="18"/>
        <v/>
      </c>
      <c r="AK22" s="37"/>
      <c r="AL22" s="201">
        <f>IFERROR(VLOOKUP($C22,'Proposed Rates'!$B:$J,AL$11,FALSE),0)</f>
        <v>0</v>
      </c>
      <c r="AM22" s="219">
        <f t="shared" si="19"/>
        <v>10000</v>
      </c>
      <c r="AN22" s="204">
        <f t="shared" si="20"/>
        <v>0</v>
      </c>
      <c r="AO22" s="38"/>
      <c r="AP22" s="205">
        <f t="shared" si="21"/>
        <v>0</v>
      </c>
      <c r="AQ22" s="206" t="str">
        <f t="shared" si="22"/>
        <v/>
      </c>
      <c r="AR22" s="207"/>
    </row>
    <row r="23" spans="1:44" ht="12.75" customHeight="1" x14ac:dyDescent="0.2">
      <c r="A23" s="37"/>
      <c r="B23" s="208"/>
      <c r="C23" s="199" t="str">
        <f t="shared" si="0"/>
        <v>Large User.</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row>
    <row r="24" spans="1:44" ht="12.75" customHeight="1" x14ac:dyDescent="0.2">
      <c r="A24" s="37"/>
      <c r="B24" s="208"/>
      <c r="C24" s="199" t="str">
        <f t="shared" si="0"/>
        <v>Large User.</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row>
    <row r="25" spans="1:44" ht="12.75" customHeight="1" x14ac:dyDescent="0.2">
      <c r="A25" s="37"/>
      <c r="B25" s="208"/>
      <c r="C25" s="199" t="str">
        <f t="shared" si="0"/>
        <v>Large User.</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row>
    <row r="26" spans="1:44" ht="12.75" customHeight="1" x14ac:dyDescent="0.2">
      <c r="A26" s="37"/>
      <c r="B26" s="288"/>
      <c r="C26" s="199" t="str">
        <f t="shared" si="0"/>
        <v>Large User.</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row>
    <row r="27" spans="1:44" ht="12.75" customHeight="1" x14ac:dyDescent="0.2">
      <c r="A27" s="37"/>
      <c r="B27" s="208"/>
      <c r="C27" s="199" t="str">
        <f t="shared" si="0"/>
        <v>Large User.</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row>
    <row r="28" spans="1:44" ht="12.75" customHeight="1" x14ac:dyDescent="0.2">
      <c r="A28" s="37"/>
      <c r="B28" s="208"/>
      <c r="C28" s="199" t="str">
        <f t="shared" si="0"/>
        <v>Large User.</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row>
    <row r="29" spans="1:44" ht="12.75" customHeight="1" x14ac:dyDescent="0.2">
      <c r="A29" s="125"/>
      <c r="B29" s="209" t="s">
        <v>248</v>
      </c>
      <c r="C29" s="359"/>
      <c r="D29" s="210"/>
      <c r="E29" s="210"/>
      <c r="F29" s="211"/>
      <c r="G29" s="304"/>
      <c r="H29" s="213">
        <f>SUM(H15:H28)</f>
        <v>77273.929999999993</v>
      </c>
      <c r="I29" s="214"/>
      <c r="J29" s="211"/>
      <c r="K29" s="304"/>
      <c r="L29" s="213">
        <f>SUM(L15:L28)</f>
        <v>87640.93</v>
      </c>
      <c r="M29" s="214"/>
      <c r="N29" s="215">
        <f t="shared" si="5"/>
        <v>10367</v>
      </c>
      <c r="O29" s="216">
        <f t="shared" si="6"/>
        <v>0.13415908832383705</v>
      </c>
      <c r="P29" s="125"/>
      <c r="Q29" s="211"/>
      <c r="R29" s="304"/>
      <c r="S29" s="213">
        <f>SUM(S15:S28)</f>
        <v>103692.93</v>
      </c>
      <c r="T29" s="214"/>
      <c r="U29" s="215">
        <f t="shared" si="9"/>
        <v>16052</v>
      </c>
      <c r="V29" s="216">
        <f t="shared" si="10"/>
        <v>0.18315643158966935</v>
      </c>
      <c r="W29" s="125"/>
      <c r="X29" s="211"/>
      <c r="Y29" s="304"/>
      <c r="Z29" s="213">
        <f>SUM(Z15:Z28)</f>
        <v>113818.93</v>
      </c>
      <c r="AA29" s="214"/>
      <c r="AB29" s="215">
        <f t="shared" si="13"/>
        <v>10126</v>
      </c>
      <c r="AC29" s="216">
        <f t="shared" si="14"/>
        <v>9.7653716603436705E-2</v>
      </c>
      <c r="AD29" s="125"/>
      <c r="AE29" s="211"/>
      <c r="AF29" s="304"/>
      <c r="AG29" s="213">
        <f>SUM(AG15:AG28)</f>
        <v>121207.93</v>
      </c>
      <c r="AH29" s="214"/>
      <c r="AI29" s="215">
        <f t="shared" si="17"/>
        <v>7389</v>
      </c>
      <c r="AJ29" s="216">
        <f t="shared" si="18"/>
        <v>6.4918902330218714E-2</v>
      </c>
      <c r="AK29" s="125"/>
      <c r="AL29" s="211"/>
      <c r="AM29" s="304"/>
      <c r="AN29" s="213">
        <f>SUM(AN15:AN28)</f>
        <v>131512.93</v>
      </c>
      <c r="AO29" s="214"/>
      <c r="AP29" s="215">
        <f t="shared" si="21"/>
        <v>10305</v>
      </c>
      <c r="AQ29" s="216">
        <f t="shared" si="22"/>
        <v>8.5019189751033619E-2</v>
      </c>
      <c r="AR29" s="217"/>
    </row>
    <row r="30" spans="1:44" ht="12.75" customHeight="1" x14ac:dyDescent="0.2">
      <c r="A30" s="37"/>
      <c r="B30" s="208" t="s">
        <v>172</v>
      </c>
      <c r="C30" s="199" t="str">
        <f t="shared" ref="C30:C38" si="23">D$6&amp;"."&amp;B30</f>
        <v>Large User.DVA Disposition Rate Rider Group 1 -2025</v>
      </c>
      <c r="D30" s="200" t="s">
        <v>315</v>
      </c>
      <c r="E30" s="139"/>
      <c r="F30" s="218">
        <f>IFERROR(VLOOKUP($C30,'Proposed Rates'!$B:$J,F$11,FALSE),0)</f>
        <v>6.3399999999999998E-2</v>
      </c>
      <c r="G30" s="219">
        <f t="shared" ref="G30:G36" si="24">IF($D30="Monthly",1,IF($D30="per KW",$F$10,IF($D30="per kWh",$F$9,0)))</f>
        <v>10000</v>
      </c>
      <c r="H30" s="204">
        <f t="shared" ref="H30:H38" si="25">G30*F30</f>
        <v>634</v>
      </c>
      <c r="I30" s="38"/>
      <c r="J30" s="218">
        <f>IFERROR(VLOOKUP($C30,'Proposed Rates'!$B:$J,J$11,FALSE),0)</f>
        <v>0</v>
      </c>
      <c r="K30" s="219">
        <f t="shared" ref="K30:K36" si="26">IF($D30="Monthly",1,IF($D30="per KW",$F$10,IF($D30="per kWh",$F$9,0)))</f>
        <v>10000</v>
      </c>
      <c r="L30" s="204">
        <f t="shared" ref="L30:L38" si="27">K30*J30</f>
        <v>0</v>
      </c>
      <c r="M30" s="38"/>
      <c r="N30" s="205">
        <f t="shared" si="5"/>
        <v>-634</v>
      </c>
      <c r="O30" s="206">
        <f t="shared" si="6"/>
        <v>-1</v>
      </c>
      <c r="P30" s="37"/>
      <c r="Q30" s="218">
        <f>IFERROR(VLOOKUP($C30,'Proposed Rates'!$B:$J,Q$11,FALSE),0)</f>
        <v>0</v>
      </c>
      <c r="R30" s="219">
        <f t="shared" ref="R30:R36" si="28">IF($D30="Monthly",1,IF($D30="per KW",$F$10,IF($D30="per kWh",$F$9,0)))</f>
        <v>10000</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10000</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10000</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10000</v>
      </c>
      <c r="AN30" s="204">
        <f t="shared" ref="AN30:AN38" si="35">AM30*AL30</f>
        <v>0</v>
      </c>
      <c r="AO30" s="38"/>
      <c r="AP30" s="205">
        <f t="shared" si="21"/>
        <v>0</v>
      </c>
      <c r="AQ30" s="206" t="str">
        <f t="shared" si="22"/>
        <v/>
      </c>
      <c r="AR30" s="207"/>
    </row>
    <row r="31" spans="1:44" ht="12.75" customHeight="1" x14ac:dyDescent="0.2">
      <c r="A31" s="37"/>
      <c r="B31" s="288" t="s">
        <v>174</v>
      </c>
      <c r="C31" s="199" t="str">
        <f t="shared" si="23"/>
        <v>Large User.DVA Disposition Rate Rider Group 1 - 2024</v>
      </c>
      <c r="D31" s="200" t="s">
        <v>315</v>
      </c>
      <c r="E31" s="139"/>
      <c r="F31" s="201">
        <f>IFERROR(VLOOKUP($C31,'Proposed Rates'!$B:$J,F$11,FALSE),0)</f>
        <v>0</v>
      </c>
      <c r="G31" s="219">
        <f t="shared" si="24"/>
        <v>10000</v>
      </c>
      <c r="H31" s="204">
        <f t="shared" si="25"/>
        <v>0</v>
      </c>
      <c r="I31" s="38"/>
      <c r="J31" s="201">
        <f>IFERROR(VLOOKUP($C31,'Proposed Rates'!$B:$J,J$11,FALSE),0)</f>
        <v>0</v>
      </c>
      <c r="K31" s="219">
        <f t="shared" si="26"/>
        <v>10000</v>
      </c>
      <c r="L31" s="204">
        <f t="shared" si="27"/>
        <v>0</v>
      </c>
      <c r="M31" s="38"/>
      <c r="N31" s="205">
        <f t="shared" si="5"/>
        <v>0</v>
      </c>
      <c r="O31" s="206" t="str">
        <f t="shared" si="6"/>
        <v/>
      </c>
      <c r="P31" s="37"/>
      <c r="Q31" s="201">
        <f>IFERROR(VLOOKUP($C31,'Proposed Rates'!$B:$J,Q$11,FALSE),0)</f>
        <v>0</v>
      </c>
      <c r="R31" s="219">
        <f t="shared" si="28"/>
        <v>10000</v>
      </c>
      <c r="S31" s="204">
        <f t="shared" si="29"/>
        <v>0</v>
      </c>
      <c r="T31" s="38"/>
      <c r="U31" s="205">
        <f t="shared" si="9"/>
        <v>0</v>
      </c>
      <c r="V31" s="206" t="str">
        <f t="shared" si="10"/>
        <v/>
      </c>
      <c r="W31" s="37"/>
      <c r="X31" s="201">
        <f>IFERROR(VLOOKUP($C31,'Proposed Rates'!$B:$J,X$11,FALSE),0)</f>
        <v>0</v>
      </c>
      <c r="Y31" s="219">
        <f t="shared" si="30"/>
        <v>10000</v>
      </c>
      <c r="Z31" s="204">
        <f t="shared" si="31"/>
        <v>0</v>
      </c>
      <c r="AA31" s="38"/>
      <c r="AB31" s="205">
        <f t="shared" si="13"/>
        <v>0</v>
      </c>
      <c r="AC31" s="206" t="str">
        <f t="shared" si="14"/>
        <v/>
      </c>
      <c r="AD31" s="37"/>
      <c r="AE31" s="201">
        <f>IFERROR(VLOOKUP($C31,'Proposed Rates'!$B:$J,AE$11,FALSE),0)</f>
        <v>0</v>
      </c>
      <c r="AF31" s="219">
        <f t="shared" si="32"/>
        <v>10000</v>
      </c>
      <c r="AG31" s="204">
        <f t="shared" si="33"/>
        <v>0</v>
      </c>
      <c r="AH31" s="38"/>
      <c r="AI31" s="205">
        <f t="shared" si="17"/>
        <v>0</v>
      </c>
      <c r="AJ31" s="206" t="str">
        <f t="shared" si="18"/>
        <v/>
      </c>
      <c r="AK31" s="37"/>
      <c r="AL31" s="201">
        <f>IFERROR(VLOOKUP($C31,'Proposed Rates'!$B:$J,AL$11,FALSE),0)</f>
        <v>0</v>
      </c>
      <c r="AM31" s="219">
        <f t="shared" si="34"/>
        <v>10000</v>
      </c>
      <c r="AN31" s="204">
        <f t="shared" si="35"/>
        <v>0</v>
      </c>
      <c r="AO31" s="38"/>
      <c r="AP31" s="205">
        <f t="shared" si="21"/>
        <v>0</v>
      </c>
      <c r="AQ31" s="206" t="str">
        <f t="shared" si="22"/>
        <v/>
      </c>
      <c r="AR31" s="207"/>
    </row>
    <row r="32" spans="1:44" ht="12.75" customHeight="1" x14ac:dyDescent="0.2">
      <c r="A32" s="37"/>
      <c r="B32" s="288" t="s">
        <v>182</v>
      </c>
      <c r="C32" s="199" t="str">
        <f t="shared" si="23"/>
        <v>Large User.CBR Class B Rate Riders</v>
      </c>
      <c r="D32" s="200" t="s">
        <v>246</v>
      </c>
      <c r="E32" s="139"/>
      <c r="F32" s="218">
        <f>IFERROR(VLOOKUP($C32,'Proposed Rates'!$B:$J,F$11,FALSE),0)</f>
        <v>2.0000000000000001E-4</v>
      </c>
      <c r="G32" s="219">
        <f t="shared" si="24"/>
        <v>4000000</v>
      </c>
      <c r="H32" s="204">
        <f t="shared" si="25"/>
        <v>800</v>
      </c>
      <c r="I32" s="289"/>
      <c r="J32" s="218">
        <f>IFERROR(VLOOKUP($C32,'Proposed Rates'!$B:$J,J$11,FALSE),0)</f>
        <v>0</v>
      </c>
      <c r="K32" s="219">
        <f t="shared" si="26"/>
        <v>4000000</v>
      </c>
      <c r="L32" s="204">
        <f t="shared" si="27"/>
        <v>0</v>
      </c>
      <c r="M32" s="221"/>
      <c r="N32" s="205">
        <f t="shared" si="5"/>
        <v>-800</v>
      </c>
      <c r="O32" s="206">
        <f t="shared" si="6"/>
        <v>-1</v>
      </c>
      <c r="P32" s="37"/>
      <c r="Q32" s="218">
        <f>IFERROR(VLOOKUP($C32,'Proposed Rates'!$B:$J,Q$11,FALSE),0)</f>
        <v>0</v>
      </c>
      <c r="R32" s="219">
        <f t="shared" si="28"/>
        <v>4000000</v>
      </c>
      <c r="S32" s="204">
        <f t="shared" si="29"/>
        <v>0</v>
      </c>
      <c r="T32" s="221"/>
      <c r="U32" s="205">
        <f t="shared" si="9"/>
        <v>0</v>
      </c>
      <c r="V32" s="206" t="str">
        <f t="shared" si="10"/>
        <v/>
      </c>
      <c r="W32" s="37"/>
      <c r="X32" s="218">
        <f>IFERROR(VLOOKUP($C32,'Proposed Rates'!$B:$J,X$11,FALSE),0)</f>
        <v>0</v>
      </c>
      <c r="Y32" s="219">
        <f t="shared" si="30"/>
        <v>4000000</v>
      </c>
      <c r="Z32" s="204">
        <f t="shared" si="31"/>
        <v>0</v>
      </c>
      <c r="AA32" s="38"/>
      <c r="AB32" s="205">
        <f t="shared" si="13"/>
        <v>0</v>
      </c>
      <c r="AC32" s="206" t="str">
        <f t="shared" si="14"/>
        <v/>
      </c>
      <c r="AD32" s="37"/>
      <c r="AE32" s="218">
        <f>IFERROR(VLOOKUP($C32,'Proposed Rates'!$B:$J,AE$11,FALSE),0)</f>
        <v>0</v>
      </c>
      <c r="AF32" s="219">
        <f t="shared" si="32"/>
        <v>4000000</v>
      </c>
      <c r="AG32" s="204">
        <f t="shared" si="33"/>
        <v>0</v>
      </c>
      <c r="AH32" s="38"/>
      <c r="AI32" s="205">
        <f t="shared" si="17"/>
        <v>0</v>
      </c>
      <c r="AJ32" s="206" t="str">
        <f t="shared" si="18"/>
        <v/>
      </c>
      <c r="AK32" s="37"/>
      <c r="AL32" s="218">
        <f>IFERROR(VLOOKUP($C32,'Proposed Rates'!$B:$J,AL$11,FALSE),0)</f>
        <v>0</v>
      </c>
      <c r="AM32" s="219">
        <f t="shared" si="34"/>
        <v>4000000</v>
      </c>
      <c r="AN32" s="204">
        <f t="shared" si="35"/>
        <v>0</v>
      </c>
      <c r="AO32" s="221"/>
      <c r="AP32" s="205">
        <f t="shared" si="21"/>
        <v>0</v>
      </c>
      <c r="AQ32" s="206" t="str">
        <f t="shared" si="22"/>
        <v/>
      </c>
      <c r="AR32" s="207"/>
    </row>
    <row r="33" spans="1:44" ht="12.75" customHeight="1" x14ac:dyDescent="0.2">
      <c r="A33" s="37"/>
      <c r="B33" s="288" t="s">
        <v>187</v>
      </c>
      <c r="C33" s="199" t="str">
        <f t="shared" si="23"/>
        <v>Large User.GA Rate Riders</v>
      </c>
      <c r="D33" s="200" t="s">
        <v>246</v>
      </c>
      <c r="E33" s="139"/>
      <c r="F33" s="218">
        <f>IFERROR(VLOOKUP($C33,'Proposed Rates'!$B:$J,F$11,FALSE),0)</f>
        <v>3.8999999999999998E-3</v>
      </c>
      <c r="G33" s="219">
        <f t="shared" si="24"/>
        <v>4000000</v>
      </c>
      <c r="H33" s="204">
        <f t="shared" si="25"/>
        <v>15600</v>
      </c>
      <c r="I33" s="289"/>
      <c r="J33" s="218">
        <f>IFERROR(VLOOKUP($C33,'Proposed Rates'!$B:$J,J$11,FALSE),0)</f>
        <v>0</v>
      </c>
      <c r="K33" s="219">
        <f t="shared" si="26"/>
        <v>4000000</v>
      </c>
      <c r="L33" s="204">
        <f t="shared" si="27"/>
        <v>0</v>
      </c>
      <c r="M33" s="221"/>
      <c r="N33" s="205">
        <f t="shared" si="5"/>
        <v>-15600</v>
      </c>
      <c r="O33" s="206">
        <f t="shared" si="6"/>
        <v>-1</v>
      </c>
      <c r="P33" s="37"/>
      <c r="Q33" s="218">
        <f>IFERROR(VLOOKUP($C33,'Proposed Rates'!$B:$J,Q$11,FALSE),0)</f>
        <v>0</v>
      </c>
      <c r="R33" s="219">
        <f t="shared" si="28"/>
        <v>4000000</v>
      </c>
      <c r="S33" s="204">
        <f t="shared" si="29"/>
        <v>0</v>
      </c>
      <c r="T33" s="221"/>
      <c r="U33" s="205">
        <f t="shared" si="9"/>
        <v>0</v>
      </c>
      <c r="V33" s="206" t="str">
        <f t="shared" si="10"/>
        <v/>
      </c>
      <c r="W33" s="37"/>
      <c r="X33" s="218">
        <f>IFERROR(VLOOKUP($C33,'Proposed Rates'!$B:$J,X$11,FALSE),0)</f>
        <v>0</v>
      </c>
      <c r="Y33" s="219">
        <f t="shared" si="30"/>
        <v>4000000</v>
      </c>
      <c r="Z33" s="204">
        <f t="shared" si="31"/>
        <v>0</v>
      </c>
      <c r="AA33" s="221"/>
      <c r="AB33" s="205">
        <f t="shared" si="13"/>
        <v>0</v>
      </c>
      <c r="AC33" s="206" t="str">
        <f t="shared" si="14"/>
        <v/>
      </c>
      <c r="AD33" s="37"/>
      <c r="AE33" s="218">
        <f>IFERROR(VLOOKUP($C33,'Proposed Rates'!$B:$J,AE$11,FALSE),0)</f>
        <v>0</v>
      </c>
      <c r="AF33" s="219">
        <f t="shared" si="32"/>
        <v>4000000</v>
      </c>
      <c r="AG33" s="204">
        <f t="shared" si="33"/>
        <v>0</v>
      </c>
      <c r="AH33" s="221"/>
      <c r="AI33" s="205">
        <f t="shared" si="17"/>
        <v>0</v>
      </c>
      <c r="AJ33" s="206" t="str">
        <f t="shared" si="18"/>
        <v/>
      </c>
      <c r="AK33" s="37"/>
      <c r="AL33" s="218">
        <f>IFERROR(VLOOKUP($C33,'Proposed Rates'!$B:$J,AL$11,FALSE),0)</f>
        <v>0</v>
      </c>
      <c r="AM33" s="219">
        <f t="shared" si="34"/>
        <v>4000000</v>
      </c>
      <c r="AN33" s="204">
        <f t="shared" si="35"/>
        <v>0</v>
      </c>
      <c r="AO33" s="221"/>
      <c r="AP33" s="205">
        <f t="shared" si="21"/>
        <v>0</v>
      </c>
      <c r="AQ33" s="206" t="str">
        <f t="shared" si="22"/>
        <v/>
      </c>
      <c r="AR33" s="207"/>
    </row>
    <row r="34" spans="1:44" ht="12.75" customHeight="1" x14ac:dyDescent="0.2">
      <c r="A34" s="37"/>
      <c r="B34" s="288" t="s">
        <v>190</v>
      </c>
      <c r="C34" s="199" t="str">
        <f t="shared" si="23"/>
        <v>Large User.Total Deferral/Variance Account Rate RidersYr2</v>
      </c>
      <c r="D34" s="200" t="s">
        <v>315</v>
      </c>
      <c r="E34" s="139"/>
      <c r="F34" s="201">
        <f>IFERROR(VLOOKUP($C34,'Proposed Rates'!$B:$J,F$11,FALSE),0)</f>
        <v>0</v>
      </c>
      <c r="G34" s="219">
        <f t="shared" si="24"/>
        <v>10000</v>
      </c>
      <c r="H34" s="204">
        <f t="shared" si="25"/>
        <v>0</v>
      </c>
      <c r="I34" s="289"/>
      <c r="J34" s="201">
        <f>IFERROR(VLOOKUP($C34,'Proposed Rates'!$B:$J,J$11,FALSE),0)</f>
        <v>0</v>
      </c>
      <c r="K34" s="219">
        <f t="shared" si="26"/>
        <v>10000</v>
      </c>
      <c r="L34" s="204">
        <f t="shared" si="27"/>
        <v>0</v>
      </c>
      <c r="M34" s="221"/>
      <c r="N34" s="205">
        <f t="shared" si="5"/>
        <v>0</v>
      </c>
      <c r="O34" s="206" t="str">
        <f t="shared" si="6"/>
        <v/>
      </c>
      <c r="P34" s="37"/>
      <c r="Q34" s="201">
        <f>IFERROR(VLOOKUP($C34,'Proposed Rates'!$B:$J,Q$11,FALSE),0)</f>
        <v>0</v>
      </c>
      <c r="R34" s="219">
        <f t="shared" si="28"/>
        <v>10000</v>
      </c>
      <c r="S34" s="204">
        <f t="shared" si="29"/>
        <v>0</v>
      </c>
      <c r="T34" s="221"/>
      <c r="U34" s="205">
        <f t="shared" si="9"/>
        <v>0</v>
      </c>
      <c r="V34" s="206" t="str">
        <f t="shared" si="10"/>
        <v/>
      </c>
      <c r="W34" s="37"/>
      <c r="X34" s="201">
        <f>IFERROR(VLOOKUP($C34,'Proposed Rates'!$B:$J,X$11,FALSE),0)</f>
        <v>0</v>
      </c>
      <c r="Y34" s="219">
        <f t="shared" si="30"/>
        <v>10000</v>
      </c>
      <c r="Z34" s="204">
        <f t="shared" si="31"/>
        <v>0</v>
      </c>
      <c r="AA34" s="221"/>
      <c r="AB34" s="205">
        <f t="shared" si="13"/>
        <v>0</v>
      </c>
      <c r="AC34" s="206" t="str">
        <f t="shared" si="14"/>
        <v/>
      </c>
      <c r="AD34" s="37"/>
      <c r="AE34" s="201">
        <f>IFERROR(VLOOKUP($C34,'Proposed Rates'!$B:$J,AE$11,FALSE),0)</f>
        <v>0</v>
      </c>
      <c r="AF34" s="219">
        <f t="shared" si="32"/>
        <v>10000</v>
      </c>
      <c r="AG34" s="204">
        <f t="shared" si="33"/>
        <v>0</v>
      </c>
      <c r="AH34" s="221"/>
      <c r="AI34" s="205">
        <f t="shared" si="17"/>
        <v>0</v>
      </c>
      <c r="AJ34" s="206" t="str">
        <f t="shared" si="18"/>
        <v/>
      </c>
      <c r="AK34" s="37"/>
      <c r="AL34" s="201">
        <f>IFERROR(VLOOKUP($C34,'Proposed Rates'!$B:$J,AL$11,FALSE),0)</f>
        <v>0</v>
      </c>
      <c r="AM34" s="219">
        <f t="shared" si="34"/>
        <v>10000</v>
      </c>
      <c r="AN34" s="204">
        <f t="shared" si="35"/>
        <v>0</v>
      </c>
      <c r="AO34" s="221"/>
      <c r="AP34" s="205">
        <f t="shared" si="21"/>
        <v>0</v>
      </c>
      <c r="AQ34" s="206" t="str">
        <f t="shared" si="22"/>
        <v/>
      </c>
      <c r="AR34" s="207"/>
    </row>
    <row r="35" spans="1:44" ht="12.75" customHeight="1" x14ac:dyDescent="0.2">
      <c r="A35" s="37"/>
      <c r="B35" s="288" t="s">
        <v>192</v>
      </c>
      <c r="C35" s="199" t="str">
        <f t="shared" si="23"/>
        <v>Large User.Total Deferral/Variance Account Rate Riders</v>
      </c>
      <c r="D35" s="200" t="s">
        <v>315</v>
      </c>
      <c r="E35" s="139"/>
      <c r="F35" s="201">
        <f>IFERROR(VLOOKUP($C35,'Proposed Rates'!$B:$J,F$11,FALSE),0)</f>
        <v>0</v>
      </c>
      <c r="G35" s="219">
        <f t="shared" si="24"/>
        <v>10000</v>
      </c>
      <c r="H35" s="204">
        <f t="shared" si="25"/>
        <v>0</v>
      </c>
      <c r="I35" s="38"/>
      <c r="J35" s="201">
        <f>IFERROR(VLOOKUP($C35,'Proposed Rates'!$B:$J,J$11,FALSE),0)</f>
        <v>0</v>
      </c>
      <c r="K35" s="219">
        <f t="shared" si="26"/>
        <v>10000</v>
      </c>
      <c r="L35" s="204">
        <f t="shared" si="27"/>
        <v>0</v>
      </c>
      <c r="M35" s="38"/>
      <c r="N35" s="205">
        <f t="shared" si="5"/>
        <v>0</v>
      </c>
      <c r="O35" s="206" t="str">
        <f t="shared" si="6"/>
        <v/>
      </c>
      <c r="P35" s="37"/>
      <c r="Q35" s="201">
        <f>IFERROR(VLOOKUP($C35,'Proposed Rates'!$B:$J,Q$11,FALSE),0)</f>
        <v>0</v>
      </c>
      <c r="R35" s="219">
        <f t="shared" si="28"/>
        <v>10000</v>
      </c>
      <c r="S35" s="204">
        <f t="shared" si="29"/>
        <v>0</v>
      </c>
      <c r="T35" s="38"/>
      <c r="U35" s="205">
        <f t="shared" si="9"/>
        <v>0</v>
      </c>
      <c r="V35" s="206" t="str">
        <f t="shared" si="10"/>
        <v/>
      </c>
      <c r="W35" s="37"/>
      <c r="X35" s="201">
        <f>IFERROR(VLOOKUP($C35,'Proposed Rates'!$B:$J,X$11,FALSE),0)</f>
        <v>0</v>
      </c>
      <c r="Y35" s="219">
        <f t="shared" si="30"/>
        <v>10000</v>
      </c>
      <c r="Z35" s="204">
        <f t="shared" si="31"/>
        <v>0</v>
      </c>
      <c r="AA35" s="38"/>
      <c r="AB35" s="205">
        <f t="shared" si="13"/>
        <v>0</v>
      </c>
      <c r="AC35" s="206" t="str">
        <f t="shared" si="14"/>
        <v/>
      </c>
      <c r="AD35" s="37"/>
      <c r="AE35" s="201">
        <f>IFERROR(VLOOKUP($C35,'Proposed Rates'!$B:$J,AE$11,FALSE),0)</f>
        <v>0</v>
      </c>
      <c r="AF35" s="219">
        <f t="shared" si="32"/>
        <v>10000</v>
      </c>
      <c r="AG35" s="204">
        <f t="shared" si="33"/>
        <v>0</v>
      </c>
      <c r="AH35" s="38"/>
      <c r="AI35" s="205">
        <f t="shared" si="17"/>
        <v>0</v>
      </c>
      <c r="AJ35" s="206" t="str">
        <f t="shared" si="18"/>
        <v/>
      </c>
      <c r="AK35" s="37"/>
      <c r="AL35" s="201">
        <f>IFERROR(VLOOKUP($C35,'Proposed Rates'!$B:$J,AL$11,FALSE),0)</f>
        <v>0</v>
      </c>
      <c r="AM35" s="219">
        <f t="shared" si="34"/>
        <v>10000</v>
      </c>
      <c r="AN35" s="204">
        <f t="shared" si="35"/>
        <v>0</v>
      </c>
      <c r="AO35" s="38"/>
      <c r="AP35" s="205">
        <f t="shared" si="21"/>
        <v>0</v>
      </c>
      <c r="AQ35" s="206" t="str">
        <f t="shared" si="22"/>
        <v/>
      </c>
      <c r="AR35" s="207"/>
    </row>
    <row r="36" spans="1:44" ht="12.75" customHeight="1" x14ac:dyDescent="0.2">
      <c r="A36" s="37"/>
      <c r="B36" s="139" t="s">
        <v>207</v>
      </c>
      <c r="C36" s="199" t="str">
        <f t="shared" si="23"/>
        <v>Large User.Low Voltage Service Charge</v>
      </c>
      <c r="D36" s="200" t="s">
        <v>315</v>
      </c>
      <c r="E36" s="139"/>
      <c r="F36" s="222">
        <f>IFERROR(VLOOKUP($C36,'Proposed Rates'!$B:$J,F$11,FALSE),0)</f>
        <v>2.4819999999999998E-2</v>
      </c>
      <c r="G36" s="219">
        <f t="shared" si="24"/>
        <v>10000</v>
      </c>
      <c r="H36" s="204">
        <f t="shared" si="25"/>
        <v>248.2</v>
      </c>
      <c r="I36" s="38"/>
      <c r="J36" s="222">
        <f>IFERROR(VLOOKUP($C36,'Proposed Rates'!$B:$J,J$11,FALSE),0)</f>
        <v>2.9559999999999999E-2</v>
      </c>
      <c r="K36" s="219">
        <f t="shared" si="26"/>
        <v>10000</v>
      </c>
      <c r="L36" s="204">
        <f t="shared" si="27"/>
        <v>295.60000000000002</v>
      </c>
      <c r="M36" s="38"/>
      <c r="N36" s="205">
        <f t="shared" si="5"/>
        <v>47.400000000000034</v>
      </c>
      <c r="O36" s="206">
        <f t="shared" si="6"/>
        <v>0.19097502014504447</v>
      </c>
      <c r="P36" s="37"/>
      <c r="Q36" s="222">
        <f>IFERROR(VLOOKUP($C36,'Proposed Rates'!$B:$J,Q$11,FALSE),0)</f>
        <v>3.0339999999999999E-2</v>
      </c>
      <c r="R36" s="219">
        <f t="shared" si="28"/>
        <v>10000</v>
      </c>
      <c r="S36" s="204">
        <f t="shared" si="29"/>
        <v>303.39999999999998</v>
      </c>
      <c r="T36" s="38"/>
      <c r="U36" s="205">
        <f t="shared" si="9"/>
        <v>7.7999999999999545</v>
      </c>
      <c r="V36" s="206">
        <f t="shared" si="10"/>
        <v>2.6387009472259654E-2</v>
      </c>
      <c r="W36" s="37"/>
      <c r="X36" s="222">
        <f>IFERROR(VLOOKUP($C36,'Proposed Rates'!$B:$J,X$11,FALSE),0)</f>
        <v>3.073E-2</v>
      </c>
      <c r="Y36" s="219">
        <f t="shared" si="30"/>
        <v>10000</v>
      </c>
      <c r="Z36" s="204">
        <f t="shared" si="31"/>
        <v>307.3</v>
      </c>
      <c r="AA36" s="38"/>
      <c r="AB36" s="205">
        <f t="shared" si="13"/>
        <v>3.9000000000000341</v>
      </c>
      <c r="AC36" s="206">
        <f t="shared" si="14"/>
        <v>1.2854317732366626E-2</v>
      </c>
      <c r="AD36" s="37"/>
      <c r="AE36" s="222">
        <f>IFERROR(VLOOKUP($C36,'Proposed Rates'!$B:$J,AE$11,FALSE),0)</f>
        <v>3.1230000000000001E-2</v>
      </c>
      <c r="AF36" s="219">
        <f t="shared" si="32"/>
        <v>10000</v>
      </c>
      <c r="AG36" s="204">
        <f t="shared" si="33"/>
        <v>312.3</v>
      </c>
      <c r="AH36" s="38"/>
      <c r="AI36" s="205">
        <f t="shared" si="17"/>
        <v>5</v>
      </c>
      <c r="AJ36" s="206">
        <f t="shared" si="18"/>
        <v>1.6270745200130166E-2</v>
      </c>
      <c r="AK36" s="37"/>
      <c r="AL36" s="222">
        <f>IFERROR(VLOOKUP($C36,'Proposed Rates'!$B:$J,AL$11,FALSE),0)</f>
        <v>3.177E-2</v>
      </c>
      <c r="AM36" s="219">
        <f t="shared" si="34"/>
        <v>10000</v>
      </c>
      <c r="AN36" s="204">
        <f t="shared" si="35"/>
        <v>317.7</v>
      </c>
      <c r="AO36" s="38"/>
      <c r="AP36" s="205">
        <f t="shared" si="21"/>
        <v>5.3999999999999773</v>
      </c>
      <c r="AQ36" s="206">
        <f t="shared" si="22"/>
        <v>1.7291066282420674E-2</v>
      </c>
      <c r="AR36" s="207"/>
    </row>
    <row r="37" spans="1:44" ht="12.75" customHeight="1" x14ac:dyDescent="0.2">
      <c r="A37" s="37"/>
      <c r="B37" s="139" t="s">
        <v>250</v>
      </c>
      <c r="C37" s="199" t="str">
        <f t="shared" si="23"/>
        <v>Large User.Line Losses on Cost of Power</v>
      </c>
      <c r="D37" s="200" t="s">
        <v>246</v>
      </c>
      <c r="E37" s="139"/>
      <c r="F37" s="360"/>
      <c r="G37" s="311">
        <f>$F$9*(1+F$65)-$F$9</f>
        <v>20400.000000000466</v>
      </c>
      <c r="H37" s="204">
        <f t="shared" si="25"/>
        <v>0</v>
      </c>
      <c r="I37" s="38"/>
      <c r="J37" s="360"/>
      <c r="K37" s="311">
        <f>$F$9*(1+J$65)-$F$9</f>
        <v>19599.999999999534</v>
      </c>
      <c r="L37" s="204">
        <f t="shared" si="27"/>
        <v>0</v>
      </c>
      <c r="M37" s="38"/>
      <c r="N37" s="205">
        <f t="shared" si="5"/>
        <v>0</v>
      </c>
      <c r="O37" s="206" t="str">
        <f t="shared" si="6"/>
        <v/>
      </c>
      <c r="P37" s="37"/>
      <c r="Q37" s="360"/>
      <c r="R37" s="311">
        <f>$F$9*(1+Q$65)-$F$9</f>
        <v>19599.999999999534</v>
      </c>
      <c r="S37" s="204">
        <f t="shared" si="29"/>
        <v>0</v>
      </c>
      <c r="T37" s="38"/>
      <c r="U37" s="205">
        <f t="shared" si="9"/>
        <v>0</v>
      </c>
      <c r="V37" s="206" t="str">
        <f t="shared" si="10"/>
        <v/>
      </c>
      <c r="W37" s="37"/>
      <c r="X37" s="360"/>
      <c r="Y37" s="311">
        <f>$F$9*(1+X$65)-$F$9</f>
        <v>19599.999999999534</v>
      </c>
      <c r="Z37" s="204">
        <f t="shared" si="31"/>
        <v>0</v>
      </c>
      <c r="AA37" s="38"/>
      <c r="AB37" s="205">
        <f t="shared" si="13"/>
        <v>0</v>
      </c>
      <c r="AC37" s="206" t="str">
        <f t="shared" si="14"/>
        <v/>
      </c>
      <c r="AD37" s="37"/>
      <c r="AE37" s="360"/>
      <c r="AF37" s="311">
        <f>$F$9*(1+AE$65)-$F$9</f>
        <v>19599.999999999534</v>
      </c>
      <c r="AG37" s="204">
        <f t="shared" si="33"/>
        <v>0</v>
      </c>
      <c r="AH37" s="38"/>
      <c r="AI37" s="205">
        <f t="shared" si="17"/>
        <v>0</v>
      </c>
      <c r="AJ37" s="206" t="str">
        <f t="shared" si="18"/>
        <v/>
      </c>
      <c r="AK37" s="37"/>
      <c r="AL37" s="360"/>
      <c r="AM37" s="311">
        <f>$F$9*(1+AL$65)-$F$9</f>
        <v>19599.999999999534</v>
      </c>
      <c r="AN37" s="204">
        <f t="shared" si="35"/>
        <v>0</v>
      </c>
      <c r="AO37" s="38"/>
      <c r="AP37" s="205">
        <f t="shared" si="21"/>
        <v>0</v>
      </c>
      <c r="AQ37" s="206" t="str">
        <f t="shared" si="22"/>
        <v/>
      </c>
      <c r="AR37" s="207"/>
    </row>
    <row r="38" spans="1:44" ht="12.75" customHeight="1" x14ac:dyDescent="0.2">
      <c r="A38" s="37"/>
      <c r="B38" s="139" t="s">
        <v>209</v>
      </c>
      <c r="C38" s="199" t="str">
        <f t="shared" si="23"/>
        <v>Large User.Smart Meter Entity Charge</v>
      </c>
      <c r="D38" s="200" t="s">
        <v>244</v>
      </c>
      <c r="E38" s="139"/>
      <c r="F38" s="201">
        <f>IFERROR(VLOOKUP($C38,'Proposed Rates'!$B:$J,F$11,FALSE),0)</f>
        <v>0</v>
      </c>
      <c r="G38" s="219">
        <f>IF($D38="Monthly",1,IF($D38="per KW",$F$10,IF($D38="per kWh",$F$9,0)))</f>
        <v>1</v>
      </c>
      <c r="H38" s="204">
        <f t="shared" si="25"/>
        <v>0</v>
      </c>
      <c r="I38" s="38"/>
      <c r="J38" s="201">
        <f>IFERROR(VLOOKUP($C38,'Proposed Rates'!$B:$J,J$11,FALSE),0)</f>
        <v>0</v>
      </c>
      <c r="K38" s="219">
        <f>IF($D38="Monthly",1,IF($D38="per KW",$F$10,IF($D38="per kWh",$F$9,0)))</f>
        <v>1</v>
      </c>
      <c r="L38" s="204">
        <f t="shared" si="27"/>
        <v>0</v>
      </c>
      <c r="M38" s="38"/>
      <c r="N38" s="205">
        <f t="shared" si="5"/>
        <v>0</v>
      </c>
      <c r="O38" s="206" t="str">
        <f t="shared" si="6"/>
        <v/>
      </c>
      <c r="P38" s="37"/>
      <c r="Q38" s="201">
        <f>IFERROR(VLOOKUP($C38,'Proposed Rates'!$B:$J,Q$11,FALSE),0)</f>
        <v>0</v>
      </c>
      <c r="R38" s="219">
        <f>IF($D38="Monthly",1,IF($D38="per KW",$F$10,IF($D38="per kWh",$F$9,0)))</f>
        <v>1</v>
      </c>
      <c r="S38" s="204">
        <f t="shared" si="29"/>
        <v>0</v>
      </c>
      <c r="T38" s="38"/>
      <c r="U38" s="205">
        <f t="shared" si="9"/>
        <v>0</v>
      </c>
      <c r="V38" s="206" t="str">
        <f t="shared" si="10"/>
        <v/>
      </c>
      <c r="W38" s="37"/>
      <c r="X38" s="201">
        <f>IFERROR(VLOOKUP($C38,'Proposed Rates'!$B:$J,X$11,FALSE),0)</f>
        <v>0</v>
      </c>
      <c r="Y38" s="219">
        <f>IF($D38="Monthly",1,IF($D38="per KW",$F$10,IF($D38="per kWh",$F$9,0)))</f>
        <v>1</v>
      </c>
      <c r="Z38" s="204">
        <f t="shared" si="31"/>
        <v>0</v>
      </c>
      <c r="AA38" s="38"/>
      <c r="AB38" s="205">
        <f t="shared" si="13"/>
        <v>0</v>
      </c>
      <c r="AC38" s="206" t="str">
        <f t="shared" si="14"/>
        <v/>
      </c>
      <c r="AD38" s="37"/>
      <c r="AE38" s="201">
        <f>IFERROR(VLOOKUP($C38,'Proposed Rates'!$B:$J,AE$11,FALSE),0)</f>
        <v>0</v>
      </c>
      <c r="AF38" s="219">
        <f>IF($D38="Monthly",1,IF($D38="per KW",$F$10,IF($D38="per kWh",$F$9,0)))</f>
        <v>1</v>
      </c>
      <c r="AG38" s="204">
        <f t="shared" si="33"/>
        <v>0</v>
      </c>
      <c r="AH38" s="38"/>
      <c r="AI38" s="205">
        <f t="shared" si="17"/>
        <v>0</v>
      </c>
      <c r="AJ38" s="206" t="str">
        <f t="shared" si="18"/>
        <v/>
      </c>
      <c r="AK38" s="37"/>
      <c r="AL38" s="201">
        <f>IFERROR(VLOOKUP($C38,'Proposed Rates'!$B:$J,AL$11,FALSE),0)</f>
        <v>0</v>
      </c>
      <c r="AM38" s="219">
        <f>IF($D38="Monthly",1,IF($D38="per KW",$F$10,IF($D38="per kWh",$F$9,0)))</f>
        <v>1</v>
      </c>
      <c r="AN38" s="204">
        <f t="shared" si="35"/>
        <v>0</v>
      </c>
      <c r="AO38" s="38"/>
      <c r="AP38" s="205">
        <f t="shared" si="21"/>
        <v>0</v>
      </c>
      <c r="AQ38" s="206" t="str">
        <f t="shared" si="22"/>
        <v/>
      </c>
      <c r="AR38" s="207"/>
    </row>
    <row r="39" spans="1:44" ht="12.75" customHeight="1" x14ac:dyDescent="0.2">
      <c r="A39" s="37"/>
      <c r="B39" s="290" t="s">
        <v>251</v>
      </c>
      <c r="C39" s="361"/>
      <c r="D39" s="226"/>
      <c r="E39" s="226"/>
      <c r="F39" s="227"/>
      <c r="G39" s="305"/>
      <c r="H39" s="213">
        <f>SUM(H30:H38)+H29</f>
        <v>94556.12999999999</v>
      </c>
      <c r="I39" s="229"/>
      <c r="J39" s="227"/>
      <c r="K39" s="305"/>
      <c r="L39" s="213">
        <f>SUM(L30:L38)+L29</f>
        <v>87936.53</v>
      </c>
      <c r="M39" s="229"/>
      <c r="N39" s="215">
        <f t="shared" si="5"/>
        <v>-6619.5999999999913</v>
      </c>
      <c r="O39" s="216">
        <f t="shared" si="6"/>
        <v>-7.0007095256542251E-2</v>
      </c>
      <c r="P39" s="37"/>
      <c r="Q39" s="227"/>
      <c r="R39" s="305"/>
      <c r="S39" s="213">
        <f>SUM(S30:S38)+S29</f>
        <v>103996.32999999999</v>
      </c>
      <c r="T39" s="229"/>
      <c r="U39" s="215">
        <f t="shared" si="9"/>
        <v>16059.799999999988</v>
      </c>
      <c r="V39" s="216">
        <f t="shared" si="10"/>
        <v>0.1826294487626472</v>
      </c>
      <c r="W39" s="37"/>
      <c r="X39" s="227"/>
      <c r="Y39" s="305"/>
      <c r="Z39" s="213">
        <f>SUM(Z30:Z38)+Z29</f>
        <v>114126.23</v>
      </c>
      <c r="AA39" s="229"/>
      <c r="AB39" s="215">
        <f t="shared" si="13"/>
        <v>10129.900000000009</v>
      </c>
      <c r="AC39" s="216">
        <f t="shared" si="14"/>
        <v>9.7406321934629905E-2</v>
      </c>
      <c r="AD39" s="37"/>
      <c r="AE39" s="227"/>
      <c r="AF39" s="305"/>
      <c r="AG39" s="213">
        <f>SUM(AG30:AG38)+AG29</f>
        <v>121520.23</v>
      </c>
      <c r="AH39" s="229"/>
      <c r="AI39" s="215">
        <f t="shared" si="17"/>
        <v>7394</v>
      </c>
      <c r="AJ39" s="216">
        <f t="shared" si="18"/>
        <v>6.4787910719560263E-2</v>
      </c>
      <c r="AK39" s="37"/>
      <c r="AL39" s="227"/>
      <c r="AM39" s="305"/>
      <c r="AN39" s="213">
        <f>SUM(AN30:AN38)+AN29</f>
        <v>131830.63</v>
      </c>
      <c r="AO39" s="229"/>
      <c r="AP39" s="215">
        <f t="shared" si="21"/>
        <v>10310.400000000009</v>
      </c>
      <c r="AQ39" s="216">
        <f t="shared" si="22"/>
        <v>8.4845132370141241E-2</v>
      </c>
      <c r="AR39" s="217"/>
    </row>
    <row r="40" spans="1:44" ht="12.75" customHeight="1" x14ac:dyDescent="0.2">
      <c r="A40" s="37"/>
      <c r="B40" s="38" t="s">
        <v>193</v>
      </c>
      <c r="C40" s="199" t="str">
        <f t="shared" ref="C40:C41" si="36">D$6&amp;"."&amp;B40</f>
        <v>Large User.RTSR - Network</v>
      </c>
      <c r="D40" s="230" t="s">
        <v>315</v>
      </c>
      <c r="E40" s="38"/>
      <c r="F40" s="218">
        <f>IFERROR(VLOOKUP($C40,'Proposed Rates'!$B:$J,F$11,FALSE),0)</f>
        <v>5.5801999999999996</v>
      </c>
      <c r="G40" s="219">
        <f t="shared" ref="G40:G41" si="37">IF($D40="Monthly",1,IF($D40="per KW",$F$10,IF($D40="per kWh",$F$9,0)))</f>
        <v>10000</v>
      </c>
      <c r="H40" s="204">
        <f t="shared" ref="H40:H41" si="38">G40*F40</f>
        <v>55801.999999999993</v>
      </c>
      <c r="I40" s="38"/>
      <c r="J40" s="218">
        <f>IFERROR(VLOOKUP($C40,'Proposed Rates'!$B:$J,J$11,FALSE),0)</f>
        <v>5.8769</v>
      </c>
      <c r="K40" s="219">
        <f t="shared" ref="K40:K41" si="39">IF($D40="Monthly",1,IF($D40="per KW",$F$10,IF($D40="per kWh",$F$9,0)))</f>
        <v>10000</v>
      </c>
      <c r="L40" s="204">
        <f t="shared" ref="L40:L41" si="40">K40*J40</f>
        <v>58769</v>
      </c>
      <c r="M40" s="38"/>
      <c r="N40" s="205">
        <f t="shared" si="5"/>
        <v>2967.0000000000073</v>
      </c>
      <c r="O40" s="206">
        <f t="shared" si="6"/>
        <v>5.317013727106569E-2</v>
      </c>
      <c r="P40" s="37"/>
      <c r="Q40" s="218">
        <f>IFERROR(VLOOKUP($C40,'Proposed Rates'!$B:$J,Q$11,FALSE),0)</f>
        <v>5.8769</v>
      </c>
      <c r="R40" s="219">
        <f t="shared" ref="R40:R41" si="41">IF($D40="Monthly",1,IF($D40="per KW",$F$10,IF($D40="per kWh",$F$9,0)))</f>
        <v>10000</v>
      </c>
      <c r="S40" s="204">
        <f t="shared" ref="S40:S41" si="42">R40*Q40</f>
        <v>58769</v>
      </c>
      <c r="T40" s="38"/>
      <c r="U40" s="205">
        <f t="shared" si="9"/>
        <v>0</v>
      </c>
      <c r="V40" s="206">
        <f t="shared" si="10"/>
        <v>0</v>
      </c>
      <c r="W40" s="37"/>
      <c r="X40" s="218">
        <f>IFERROR(VLOOKUP($C40,'Proposed Rates'!$B:$J,X$11,FALSE),0)</f>
        <v>5.8769</v>
      </c>
      <c r="Y40" s="219">
        <f t="shared" ref="Y40:Y41" si="43">IF($D40="Monthly",1,IF($D40="per KW",$F$10,IF($D40="per kWh",$F$9,0)))</f>
        <v>10000</v>
      </c>
      <c r="Z40" s="204">
        <f t="shared" ref="Z40:Z41" si="44">Y40*X40</f>
        <v>58769</v>
      </c>
      <c r="AA40" s="38"/>
      <c r="AB40" s="205">
        <f t="shared" si="13"/>
        <v>0</v>
      </c>
      <c r="AC40" s="206">
        <f t="shared" si="14"/>
        <v>0</v>
      </c>
      <c r="AD40" s="37"/>
      <c r="AE40" s="218">
        <f>IFERROR(VLOOKUP($C40,'Proposed Rates'!$B:$J,AE$11,FALSE),0)</f>
        <v>5.8769</v>
      </c>
      <c r="AF40" s="219">
        <f t="shared" ref="AF40:AF41" si="45">IF($D40="Monthly",1,IF($D40="per KW",$F$10,IF($D40="per kWh",$F$9,0)))</f>
        <v>10000</v>
      </c>
      <c r="AG40" s="204">
        <f t="shared" ref="AG40:AG41" si="46">AF40*AE40</f>
        <v>58769</v>
      </c>
      <c r="AH40" s="38"/>
      <c r="AI40" s="205">
        <f t="shared" si="17"/>
        <v>0</v>
      </c>
      <c r="AJ40" s="206">
        <f t="shared" si="18"/>
        <v>0</v>
      </c>
      <c r="AK40" s="37"/>
      <c r="AL40" s="218">
        <f>IFERROR(VLOOKUP($C40,'Proposed Rates'!$B:$J,AL$11,FALSE),0)</f>
        <v>5.8769</v>
      </c>
      <c r="AM40" s="219">
        <f t="shared" ref="AM40:AM41" si="47">IF($D40="Monthly",1,IF($D40="per KW",$F$10,IF($D40="per kWh",$F$9,0)))</f>
        <v>10000</v>
      </c>
      <c r="AN40" s="204">
        <f t="shared" ref="AN40:AN41" si="48">AM40*AL40</f>
        <v>58769</v>
      </c>
      <c r="AO40" s="38"/>
      <c r="AP40" s="205">
        <f t="shared" si="21"/>
        <v>0</v>
      </c>
      <c r="AQ40" s="206">
        <f t="shared" si="22"/>
        <v>0</v>
      </c>
      <c r="AR40" s="207"/>
    </row>
    <row r="41" spans="1:44" ht="12.75" customHeight="1" x14ac:dyDescent="0.2">
      <c r="A41" s="37"/>
      <c r="B41" s="291" t="s">
        <v>194</v>
      </c>
      <c r="C41" s="199" t="str">
        <f t="shared" si="36"/>
        <v>Large User.RTSR - Line and Transformation Connection</v>
      </c>
      <c r="D41" s="230" t="s">
        <v>315</v>
      </c>
      <c r="E41" s="38"/>
      <c r="F41" s="218">
        <f>IFERROR(VLOOKUP($C41,'Proposed Rates'!$B:$J,F$11,FALSE),0)</f>
        <v>3.3923999999999999</v>
      </c>
      <c r="G41" s="219">
        <f t="shared" si="37"/>
        <v>10000</v>
      </c>
      <c r="H41" s="204">
        <f t="shared" si="38"/>
        <v>33924</v>
      </c>
      <c r="I41" s="38"/>
      <c r="J41" s="218">
        <f>IFERROR(VLOOKUP($C41,'Proposed Rates'!$B:$J,J$11,FALSE),0)</f>
        <v>3.5083000000000002</v>
      </c>
      <c r="K41" s="219">
        <f t="shared" si="39"/>
        <v>10000</v>
      </c>
      <c r="L41" s="204">
        <f t="shared" si="40"/>
        <v>35083</v>
      </c>
      <c r="M41" s="38"/>
      <c r="N41" s="205">
        <f t="shared" si="5"/>
        <v>1159</v>
      </c>
      <c r="O41" s="206">
        <f t="shared" si="6"/>
        <v>3.4164603230751094E-2</v>
      </c>
      <c r="P41" s="37"/>
      <c r="Q41" s="218">
        <f>IFERROR(VLOOKUP($C41,'Proposed Rates'!$B:$J,Q$11,FALSE),0)</f>
        <v>3.5083000000000002</v>
      </c>
      <c r="R41" s="219">
        <f t="shared" si="41"/>
        <v>10000</v>
      </c>
      <c r="S41" s="204">
        <f t="shared" si="42"/>
        <v>35083</v>
      </c>
      <c r="T41" s="38"/>
      <c r="U41" s="205">
        <f t="shared" si="9"/>
        <v>0</v>
      </c>
      <c r="V41" s="206">
        <f t="shared" si="10"/>
        <v>0</v>
      </c>
      <c r="W41" s="37"/>
      <c r="X41" s="218">
        <f>IFERROR(VLOOKUP($C41,'Proposed Rates'!$B:$J,X$11,FALSE),0)</f>
        <v>3.5083000000000002</v>
      </c>
      <c r="Y41" s="219">
        <f t="shared" si="43"/>
        <v>10000</v>
      </c>
      <c r="Z41" s="204">
        <f t="shared" si="44"/>
        <v>35083</v>
      </c>
      <c r="AA41" s="38"/>
      <c r="AB41" s="205">
        <f t="shared" si="13"/>
        <v>0</v>
      </c>
      <c r="AC41" s="206">
        <f t="shared" si="14"/>
        <v>0</v>
      </c>
      <c r="AD41" s="37"/>
      <c r="AE41" s="218">
        <f>IFERROR(VLOOKUP($C41,'Proposed Rates'!$B:$J,AE$11,FALSE),0)</f>
        <v>3.5083000000000002</v>
      </c>
      <c r="AF41" s="219">
        <f t="shared" si="45"/>
        <v>10000</v>
      </c>
      <c r="AG41" s="204">
        <f t="shared" si="46"/>
        <v>35083</v>
      </c>
      <c r="AH41" s="38"/>
      <c r="AI41" s="205">
        <f t="shared" si="17"/>
        <v>0</v>
      </c>
      <c r="AJ41" s="206">
        <f t="shared" si="18"/>
        <v>0</v>
      </c>
      <c r="AK41" s="37"/>
      <c r="AL41" s="218">
        <f>IFERROR(VLOOKUP($C41,'Proposed Rates'!$B:$J,AL$11,FALSE),0)</f>
        <v>3.5083000000000002</v>
      </c>
      <c r="AM41" s="219">
        <f t="shared" si="47"/>
        <v>10000</v>
      </c>
      <c r="AN41" s="204">
        <f t="shared" si="48"/>
        <v>35083</v>
      </c>
      <c r="AO41" s="38"/>
      <c r="AP41" s="205">
        <f t="shared" si="21"/>
        <v>0</v>
      </c>
      <c r="AQ41" s="206">
        <f t="shared" si="22"/>
        <v>0</v>
      </c>
      <c r="AR41" s="207"/>
    </row>
    <row r="42" spans="1:44" ht="12.75" customHeight="1" x14ac:dyDescent="0.2">
      <c r="A42" s="37"/>
      <c r="B42" s="290" t="s">
        <v>252</v>
      </c>
      <c r="C42" s="362"/>
      <c r="D42" s="231"/>
      <c r="E42" s="231"/>
      <c r="F42" s="232"/>
      <c r="G42" s="305"/>
      <c r="H42" s="213">
        <f>SUM(H39:H41)</f>
        <v>184282.12999999998</v>
      </c>
      <c r="I42" s="214"/>
      <c r="J42" s="232"/>
      <c r="K42" s="305"/>
      <c r="L42" s="213">
        <f>SUM(L39:L41)</f>
        <v>181788.53</v>
      </c>
      <c r="M42" s="214"/>
      <c r="N42" s="215">
        <f t="shared" si="5"/>
        <v>-2493.5999999999767</v>
      </c>
      <c r="O42" s="216">
        <f t="shared" si="6"/>
        <v>-1.3531425971687961E-2</v>
      </c>
      <c r="P42" s="37"/>
      <c r="Q42" s="232"/>
      <c r="R42" s="305"/>
      <c r="S42" s="213">
        <f>SUM(S39:S41)</f>
        <v>197848.33</v>
      </c>
      <c r="T42" s="214"/>
      <c r="U42" s="215">
        <f t="shared" si="9"/>
        <v>16059.799999999988</v>
      </c>
      <c r="V42" s="216">
        <f t="shared" si="10"/>
        <v>8.834330746829841E-2</v>
      </c>
      <c r="W42" s="37"/>
      <c r="X42" s="232"/>
      <c r="Y42" s="305"/>
      <c r="Z42" s="213">
        <f>SUM(Z39:Z41)</f>
        <v>207978.22999999998</v>
      </c>
      <c r="AA42" s="214"/>
      <c r="AB42" s="215">
        <f t="shared" si="13"/>
        <v>10129.899999999994</v>
      </c>
      <c r="AC42" s="216">
        <f t="shared" si="14"/>
        <v>5.1200331081894875E-2</v>
      </c>
      <c r="AD42" s="37"/>
      <c r="AE42" s="232"/>
      <c r="AF42" s="305"/>
      <c r="AG42" s="213">
        <f>SUM(AG39:AG41)</f>
        <v>215372.22999999998</v>
      </c>
      <c r="AH42" s="214"/>
      <c r="AI42" s="215">
        <f t="shared" si="17"/>
        <v>7394</v>
      </c>
      <c r="AJ42" s="216">
        <f t="shared" si="18"/>
        <v>3.5551797897308772E-2</v>
      </c>
      <c r="AK42" s="37"/>
      <c r="AL42" s="232"/>
      <c r="AM42" s="305"/>
      <c r="AN42" s="213">
        <f>SUM(AN39:AN41)</f>
        <v>225682.63</v>
      </c>
      <c r="AO42" s="214"/>
      <c r="AP42" s="215">
        <f t="shared" si="21"/>
        <v>10310.400000000023</v>
      </c>
      <c r="AQ42" s="216">
        <f t="shared" si="22"/>
        <v>4.7872467123547098E-2</v>
      </c>
      <c r="AR42" s="217"/>
    </row>
    <row r="43" spans="1:44" ht="12.75" customHeight="1" x14ac:dyDescent="0.2">
      <c r="A43" s="37"/>
      <c r="B43" s="292" t="s">
        <v>195</v>
      </c>
      <c r="C43" s="199" t="str">
        <f t="shared" ref="C43:C45" si="49">D$6&amp;"."&amp;B43</f>
        <v>Large User.Wholesale Market Service Charge (WMSC)</v>
      </c>
      <c r="D43" s="200" t="s">
        <v>246</v>
      </c>
      <c r="E43" s="139"/>
      <c r="F43" s="218">
        <f>IFERROR(VLOOKUP($C43,'Proposed Rates'!$B:$J,F$11,FALSE),0)</f>
        <v>4.4999999999999997E-3</v>
      </c>
      <c r="G43" s="223">
        <f>$F$9+G$37</f>
        <v>4020400.0000000005</v>
      </c>
      <c r="H43" s="204">
        <f t="shared" ref="H43:H46" si="50">G43*F43</f>
        <v>18091.8</v>
      </c>
      <c r="I43" s="38"/>
      <c r="J43" s="218">
        <f>IFERROR(VLOOKUP($C43,'Proposed Rates'!$B:$J,J$11,FALSE),0)</f>
        <v>4.4999999999999997E-3</v>
      </c>
      <c r="K43" s="223">
        <f>$F$9+K$37</f>
        <v>4019599.9999999995</v>
      </c>
      <c r="L43" s="204">
        <f t="shared" ref="L43:L46" si="51">K43*J43</f>
        <v>18088.199999999997</v>
      </c>
      <c r="M43" s="38"/>
      <c r="N43" s="205">
        <f t="shared" si="5"/>
        <v>-3.6000000000021828</v>
      </c>
      <c r="O43" s="206">
        <f t="shared" si="6"/>
        <v>-1.9898517560453812E-4</v>
      </c>
      <c r="P43" s="37"/>
      <c r="Q43" s="218">
        <f>IFERROR(VLOOKUP($C43,'Proposed Rates'!$B:$J,Q$11,FALSE),0)</f>
        <v>4.4999999999999997E-3</v>
      </c>
      <c r="R43" s="223">
        <f>$F$9+R$37</f>
        <v>4019599.9999999995</v>
      </c>
      <c r="S43" s="204">
        <f t="shared" ref="S43:S46" si="52">R43*Q43</f>
        <v>18088.199999999997</v>
      </c>
      <c r="T43" s="38"/>
      <c r="U43" s="205">
        <f t="shared" si="9"/>
        <v>0</v>
      </c>
      <c r="V43" s="206">
        <f t="shared" si="10"/>
        <v>0</v>
      </c>
      <c r="W43" s="37"/>
      <c r="X43" s="218">
        <f>IFERROR(VLOOKUP($C43,'Proposed Rates'!$B:$J,X$11,FALSE),0)</f>
        <v>4.4999999999999997E-3</v>
      </c>
      <c r="Y43" s="223">
        <f>$F$9+Y$37</f>
        <v>4019599.9999999995</v>
      </c>
      <c r="Z43" s="204">
        <f t="shared" ref="Z43:Z46" si="53">Y43*X43</f>
        <v>18088.199999999997</v>
      </c>
      <c r="AA43" s="38"/>
      <c r="AB43" s="205">
        <f t="shared" si="13"/>
        <v>0</v>
      </c>
      <c r="AC43" s="206">
        <f t="shared" si="14"/>
        <v>0</v>
      </c>
      <c r="AD43" s="37"/>
      <c r="AE43" s="218">
        <f>IFERROR(VLOOKUP($C43,'Proposed Rates'!$B:$J,AE$11,FALSE),0)</f>
        <v>4.4999999999999997E-3</v>
      </c>
      <c r="AF43" s="223">
        <f>$F$9+AF$37</f>
        <v>4019599.9999999995</v>
      </c>
      <c r="AG43" s="204">
        <f t="shared" ref="AG43:AG46" si="54">AF43*AE43</f>
        <v>18088.199999999997</v>
      </c>
      <c r="AH43" s="38"/>
      <c r="AI43" s="205">
        <f t="shared" si="17"/>
        <v>0</v>
      </c>
      <c r="AJ43" s="206">
        <f t="shared" si="18"/>
        <v>0</v>
      </c>
      <c r="AK43" s="37"/>
      <c r="AL43" s="218">
        <f>IFERROR(VLOOKUP($C43,'Proposed Rates'!$B:$J,AL$11,FALSE),0)</f>
        <v>4.4999999999999997E-3</v>
      </c>
      <c r="AM43" s="223">
        <f>$F$9+AM$37</f>
        <v>4019599.9999999995</v>
      </c>
      <c r="AN43" s="204">
        <f t="shared" ref="AN43:AN46" si="55">AM43*AL43</f>
        <v>18088.199999999997</v>
      </c>
      <c r="AO43" s="38"/>
      <c r="AP43" s="205">
        <f t="shared" si="21"/>
        <v>0</v>
      </c>
      <c r="AQ43" s="206">
        <f t="shared" si="22"/>
        <v>0</v>
      </c>
      <c r="AR43" s="207"/>
    </row>
    <row r="44" spans="1:44" ht="12.75" customHeight="1" x14ac:dyDescent="0.2">
      <c r="A44" s="37"/>
      <c r="B44" s="292" t="s">
        <v>196</v>
      </c>
      <c r="C44" s="199" t="str">
        <f t="shared" si="49"/>
        <v>Large User.Rural and Remote Rate Protection (RRRP)</v>
      </c>
      <c r="D44" s="200" t="s">
        <v>246</v>
      </c>
      <c r="E44" s="139"/>
      <c r="F44" s="218">
        <f>IFERROR(VLOOKUP($C44,'Proposed Rates'!$B:$J,F$11,FALSE),0)</f>
        <v>1.5E-3</v>
      </c>
      <c r="G44" s="223">
        <f>G43</f>
        <v>4020400.0000000005</v>
      </c>
      <c r="H44" s="204">
        <f t="shared" si="50"/>
        <v>6030.6000000000013</v>
      </c>
      <c r="I44" s="38"/>
      <c r="J44" s="218">
        <f>IFERROR(VLOOKUP($C44,'Proposed Rates'!$B:$J,J$11,FALSE),0)</f>
        <v>1.5E-3</v>
      </c>
      <c r="K44" s="223">
        <f>K43</f>
        <v>4019599.9999999995</v>
      </c>
      <c r="L44" s="204">
        <f t="shared" si="51"/>
        <v>6029.4</v>
      </c>
      <c r="M44" s="38"/>
      <c r="N44" s="205">
        <f t="shared" si="5"/>
        <v>-1.2000000000016371</v>
      </c>
      <c r="O44" s="206">
        <f t="shared" si="6"/>
        <v>-1.989851756046889E-4</v>
      </c>
      <c r="P44" s="37"/>
      <c r="Q44" s="218">
        <f>IFERROR(VLOOKUP($C44,'Proposed Rates'!$B:$J,Q$11,FALSE),0)</f>
        <v>1.5E-3</v>
      </c>
      <c r="R44" s="223">
        <f>R43</f>
        <v>4019599.9999999995</v>
      </c>
      <c r="S44" s="204">
        <f t="shared" si="52"/>
        <v>6029.4</v>
      </c>
      <c r="T44" s="38"/>
      <c r="U44" s="205">
        <f t="shared" si="9"/>
        <v>0</v>
      </c>
      <c r="V44" s="206">
        <f t="shared" si="10"/>
        <v>0</v>
      </c>
      <c r="W44" s="37"/>
      <c r="X44" s="218">
        <f>IFERROR(VLOOKUP($C44,'Proposed Rates'!$B:$J,X$11,FALSE),0)</f>
        <v>1.5E-3</v>
      </c>
      <c r="Y44" s="223">
        <f>Y43</f>
        <v>4019599.9999999995</v>
      </c>
      <c r="Z44" s="204">
        <f t="shared" si="53"/>
        <v>6029.4</v>
      </c>
      <c r="AA44" s="38"/>
      <c r="AB44" s="205">
        <f t="shared" si="13"/>
        <v>0</v>
      </c>
      <c r="AC44" s="206">
        <f t="shared" si="14"/>
        <v>0</v>
      </c>
      <c r="AD44" s="37"/>
      <c r="AE44" s="218">
        <f>IFERROR(VLOOKUP($C44,'Proposed Rates'!$B:$J,AE$11,FALSE),0)</f>
        <v>1.5E-3</v>
      </c>
      <c r="AF44" s="223">
        <f>AF43</f>
        <v>4019599.9999999995</v>
      </c>
      <c r="AG44" s="204">
        <f t="shared" si="54"/>
        <v>6029.4</v>
      </c>
      <c r="AH44" s="38"/>
      <c r="AI44" s="205">
        <f t="shared" si="17"/>
        <v>0</v>
      </c>
      <c r="AJ44" s="206">
        <f t="shared" si="18"/>
        <v>0</v>
      </c>
      <c r="AK44" s="37"/>
      <c r="AL44" s="218">
        <f>IFERROR(VLOOKUP($C44,'Proposed Rates'!$B:$J,AL$11,FALSE),0)</f>
        <v>1.5E-3</v>
      </c>
      <c r="AM44" s="223">
        <f>AM43</f>
        <v>4019599.9999999995</v>
      </c>
      <c r="AN44" s="204">
        <f t="shared" si="55"/>
        <v>6029.4</v>
      </c>
      <c r="AO44" s="38"/>
      <c r="AP44" s="205">
        <f t="shared" si="21"/>
        <v>0</v>
      </c>
      <c r="AQ44" s="206">
        <f t="shared" si="22"/>
        <v>0</v>
      </c>
      <c r="AR44" s="207"/>
    </row>
    <row r="45" spans="1:44" ht="12.75" customHeight="1" x14ac:dyDescent="0.2">
      <c r="A45" s="37"/>
      <c r="B45" s="139" t="s">
        <v>198</v>
      </c>
      <c r="C45" s="199" t="str">
        <f t="shared" si="49"/>
        <v>Large User.Standard Supply Service Charge</v>
      </c>
      <c r="D45" s="200" t="s">
        <v>244</v>
      </c>
      <c r="E45" s="139"/>
      <c r="F45" s="201">
        <f>IFERROR(VLOOKUP($C45,'Proposed Rates'!$B:$J,F$11,FALSE),0)</f>
        <v>0.25</v>
      </c>
      <c r="G45" s="219">
        <f>IF($D45="Monthly",1,IF($D45="per KW",$F$10,IF($D45="per kWh",$F$9,0)))</f>
        <v>1</v>
      </c>
      <c r="H45" s="204">
        <f t="shared" si="50"/>
        <v>0.25</v>
      </c>
      <c r="I45" s="38"/>
      <c r="J45" s="201">
        <f>IFERROR(VLOOKUP($C45,'Proposed Rates'!$B:$J,J$11,FALSE),0)</f>
        <v>1.51</v>
      </c>
      <c r="K45" s="219">
        <f>IF($D45="Monthly",1,IF($D45="per KW",$F$10,IF($D45="per kWh",$F$9,0)))</f>
        <v>1</v>
      </c>
      <c r="L45" s="204">
        <f t="shared" si="51"/>
        <v>1.51</v>
      </c>
      <c r="M45" s="38"/>
      <c r="N45" s="205">
        <f t="shared" si="5"/>
        <v>1.26</v>
      </c>
      <c r="O45" s="206">
        <f t="shared" si="6"/>
        <v>5.04</v>
      </c>
      <c r="P45" s="37"/>
      <c r="Q45" s="201">
        <f>IFERROR(VLOOKUP($C45,'Proposed Rates'!$B:$J,Q$11,FALSE),0)</f>
        <v>1.54</v>
      </c>
      <c r="R45" s="219">
        <f>IF($D45="Monthly",1,IF($D45="per KW",$F$10,IF($D45="per kWh",$F$9,0)))</f>
        <v>1</v>
      </c>
      <c r="S45" s="204">
        <f t="shared" si="52"/>
        <v>1.54</v>
      </c>
      <c r="T45" s="38"/>
      <c r="U45" s="205">
        <f t="shared" si="9"/>
        <v>3.0000000000000027E-2</v>
      </c>
      <c r="V45" s="206">
        <f t="shared" si="10"/>
        <v>1.986754966887419E-2</v>
      </c>
      <c r="W45" s="37"/>
      <c r="X45" s="201">
        <f>IFERROR(VLOOKUP($C45,'Proposed Rates'!$B:$J,X$11,FALSE),0)</f>
        <v>1.57</v>
      </c>
      <c r="Y45" s="219">
        <f>IF($D45="Monthly",1,IF($D45="per KW",$F$10,IF($D45="per kWh",$F$9,0)))</f>
        <v>1</v>
      </c>
      <c r="Z45" s="204">
        <f t="shared" si="53"/>
        <v>1.57</v>
      </c>
      <c r="AA45" s="38"/>
      <c r="AB45" s="205">
        <f t="shared" si="13"/>
        <v>3.0000000000000027E-2</v>
      </c>
      <c r="AC45" s="206">
        <f t="shared" si="14"/>
        <v>1.9480519480519497E-2</v>
      </c>
      <c r="AD45" s="37"/>
      <c r="AE45" s="201">
        <f>IFERROR(VLOOKUP($C45,'Proposed Rates'!$B:$J,AE$11,FALSE),0)</f>
        <v>1.6</v>
      </c>
      <c r="AF45" s="219">
        <f>IF($D45="Monthly",1,IF($D45="per KW",$F$10,IF($D45="per kWh",$F$9,0)))</f>
        <v>1</v>
      </c>
      <c r="AG45" s="204">
        <f t="shared" si="54"/>
        <v>1.6</v>
      </c>
      <c r="AH45" s="38"/>
      <c r="AI45" s="205">
        <f t="shared" si="17"/>
        <v>3.0000000000000027E-2</v>
      </c>
      <c r="AJ45" s="206">
        <f t="shared" si="18"/>
        <v>1.9108280254777087E-2</v>
      </c>
      <c r="AK45" s="37"/>
      <c r="AL45" s="201">
        <f>IFERROR(VLOOKUP($C45,'Proposed Rates'!$B:$J,AL$11,FALSE),0)</f>
        <v>1.63</v>
      </c>
      <c r="AM45" s="219">
        <f>IF($D45="Monthly",1,IF($D45="per KW",$F$10,IF($D45="per kWh",$F$9,0)))</f>
        <v>1</v>
      </c>
      <c r="AN45" s="204">
        <f t="shared" si="55"/>
        <v>1.63</v>
      </c>
      <c r="AO45" s="38"/>
      <c r="AP45" s="205">
        <f t="shared" si="21"/>
        <v>2.9999999999999805E-2</v>
      </c>
      <c r="AQ45" s="206">
        <f t="shared" si="22"/>
        <v>1.8749999999999878E-2</v>
      </c>
      <c r="AR45" s="207"/>
    </row>
    <row r="46" spans="1:44" ht="12.75" customHeight="1" x14ac:dyDescent="0.2">
      <c r="A46" s="37"/>
      <c r="B46" s="139" t="s">
        <v>205</v>
      </c>
      <c r="C46" s="199" t="str">
        <f>B46</f>
        <v>Average IESO Wholesale Market Price</v>
      </c>
      <c r="D46" s="200" t="s">
        <v>246</v>
      </c>
      <c r="E46" s="139"/>
      <c r="F46" s="218">
        <f>IFERROR(VLOOKUP($C46,'Proposed Rates'!$B:$J,F$11,FALSE),0)</f>
        <v>0.10453</v>
      </c>
      <c r="G46" s="223">
        <f>G43</f>
        <v>4020400.0000000005</v>
      </c>
      <c r="H46" s="204">
        <f t="shared" si="50"/>
        <v>420252.41200000007</v>
      </c>
      <c r="I46" s="38"/>
      <c r="J46" s="218">
        <f>IFERROR(VLOOKUP($C46,'Proposed Rates'!$B:$J,J$11,FALSE),0)</f>
        <v>0.10453</v>
      </c>
      <c r="K46" s="223">
        <f>K43</f>
        <v>4019599.9999999995</v>
      </c>
      <c r="L46" s="204">
        <f t="shared" si="51"/>
        <v>420168.78799999994</v>
      </c>
      <c r="M46" s="38"/>
      <c r="N46" s="205">
        <f t="shared" si="5"/>
        <v>-83.624000000127126</v>
      </c>
      <c r="O46" s="206">
        <f t="shared" si="6"/>
        <v>-1.9898517560471994E-4</v>
      </c>
      <c r="P46" s="37"/>
      <c r="Q46" s="218">
        <f>IFERROR(VLOOKUP($C46,'Proposed Rates'!$B:$J,Q$11,FALSE),0)</f>
        <v>0.10453</v>
      </c>
      <c r="R46" s="223">
        <f>R43</f>
        <v>4019599.9999999995</v>
      </c>
      <c r="S46" s="204">
        <f t="shared" si="52"/>
        <v>420168.78799999994</v>
      </c>
      <c r="T46" s="38"/>
      <c r="U46" s="205">
        <f t="shared" si="9"/>
        <v>0</v>
      </c>
      <c r="V46" s="206">
        <f t="shared" si="10"/>
        <v>0</v>
      </c>
      <c r="W46" s="37"/>
      <c r="X46" s="218">
        <f>IFERROR(VLOOKUP($C46,'Proposed Rates'!$B:$J,X$11,FALSE),0)</f>
        <v>0.10453</v>
      </c>
      <c r="Y46" s="223">
        <f>Y43</f>
        <v>4019599.9999999995</v>
      </c>
      <c r="Z46" s="204">
        <f t="shared" si="53"/>
        <v>420168.78799999994</v>
      </c>
      <c r="AA46" s="38"/>
      <c r="AB46" s="205">
        <f t="shared" si="13"/>
        <v>0</v>
      </c>
      <c r="AC46" s="206">
        <f t="shared" si="14"/>
        <v>0</v>
      </c>
      <c r="AD46" s="37"/>
      <c r="AE46" s="218">
        <f>IFERROR(VLOOKUP($C46,'Proposed Rates'!$B:$J,AE$11,FALSE),0)</f>
        <v>0.10453</v>
      </c>
      <c r="AF46" s="223">
        <f>AF43</f>
        <v>4019599.9999999995</v>
      </c>
      <c r="AG46" s="204">
        <f t="shared" si="54"/>
        <v>420168.78799999994</v>
      </c>
      <c r="AH46" s="38"/>
      <c r="AI46" s="205">
        <f t="shared" si="17"/>
        <v>0</v>
      </c>
      <c r="AJ46" s="206">
        <f t="shared" si="18"/>
        <v>0</v>
      </c>
      <c r="AK46" s="37"/>
      <c r="AL46" s="218">
        <f>IFERROR(VLOOKUP($C46,'Proposed Rates'!$B:$J,AL$11,FALSE),0)</f>
        <v>0.10453</v>
      </c>
      <c r="AM46" s="223">
        <f>AM43</f>
        <v>4019599.9999999995</v>
      </c>
      <c r="AN46" s="204">
        <f t="shared" si="55"/>
        <v>420168.78799999994</v>
      </c>
      <c r="AO46" s="38"/>
      <c r="AP46" s="205">
        <f t="shared" si="21"/>
        <v>0</v>
      </c>
      <c r="AQ46" s="206">
        <f t="shared" si="22"/>
        <v>0</v>
      </c>
      <c r="AR46" s="207"/>
    </row>
    <row r="47" spans="1:44" ht="7.5" customHeight="1" x14ac:dyDescent="0.2">
      <c r="A47" s="37"/>
      <c r="B47" s="139"/>
      <c r="C47" s="199" t="str">
        <f t="shared" ref="C47:C50" si="56">D$6&amp;"."&amp;B47</f>
        <v>Large User.</v>
      </c>
      <c r="D47" s="200"/>
      <c r="E47" s="139"/>
      <c r="F47" s="218"/>
      <c r="G47" s="315"/>
      <c r="H47" s="204"/>
      <c r="I47" s="38"/>
      <c r="J47" s="218"/>
      <c r="K47" s="315"/>
      <c r="L47" s="204"/>
      <c r="M47" s="38"/>
      <c r="N47" s="205"/>
      <c r="O47" s="206"/>
      <c r="P47" s="37"/>
      <c r="Q47" s="218"/>
      <c r="R47" s="315"/>
      <c r="S47" s="204"/>
      <c r="T47" s="38"/>
      <c r="U47" s="205"/>
      <c r="V47" s="206"/>
      <c r="W47" s="37"/>
      <c r="X47" s="218"/>
      <c r="Y47" s="315"/>
      <c r="Z47" s="204"/>
      <c r="AA47" s="38"/>
      <c r="AB47" s="205"/>
      <c r="AC47" s="206"/>
      <c r="AD47" s="37"/>
      <c r="AE47" s="218"/>
      <c r="AF47" s="315"/>
      <c r="AG47" s="204"/>
      <c r="AH47" s="38"/>
      <c r="AI47" s="205"/>
      <c r="AJ47" s="206"/>
      <c r="AK47" s="37"/>
      <c r="AL47" s="218"/>
      <c r="AM47" s="315"/>
      <c r="AN47" s="204"/>
      <c r="AO47" s="38"/>
      <c r="AP47" s="205"/>
      <c r="AQ47" s="206"/>
      <c r="AR47" s="207"/>
    </row>
    <row r="48" spans="1:44" ht="7.5" customHeight="1" x14ac:dyDescent="0.2">
      <c r="A48" s="37"/>
      <c r="B48" s="37"/>
      <c r="C48" s="199" t="str">
        <f t="shared" si="56"/>
        <v>Large User.</v>
      </c>
      <c r="D48" s="200"/>
      <c r="E48" s="139"/>
      <c r="F48" s="218"/>
      <c r="G48" s="315"/>
      <c r="H48" s="204"/>
      <c r="I48" s="38"/>
      <c r="J48" s="218"/>
      <c r="K48" s="315"/>
      <c r="L48" s="204"/>
      <c r="M48" s="38"/>
      <c r="N48" s="205"/>
      <c r="O48" s="206"/>
      <c r="P48" s="37"/>
      <c r="Q48" s="218"/>
      <c r="R48" s="315"/>
      <c r="S48" s="204"/>
      <c r="T48" s="38"/>
      <c r="U48" s="205"/>
      <c r="V48" s="206"/>
      <c r="W48" s="37"/>
      <c r="X48" s="218"/>
      <c r="Y48" s="315"/>
      <c r="Z48" s="204"/>
      <c r="AA48" s="38"/>
      <c r="AB48" s="205"/>
      <c r="AC48" s="206"/>
      <c r="AD48" s="37"/>
      <c r="AE48" s="218"/>
      <c r="AF48" s="315"/>
      <c r="AG48" s="204"/>
      <c r="AH48" s="38"/>
      <c r="AI48" s="205"/>
      <c r="AJ48" s="206"/>
      <c r="AK48" s="37"/>
      <c r="AL48" s="218"/>
      <c r="AM48" s="315"/>
      <c r="AN48" s="204"/>
      <c r="AO48" s="38"/>
      <c r="AP48" s="205"/>
      <c r="AQ48" s="206"/>
      <c r="AR48" s="207"/>
    </row>
    <row r="49" spans="1:44" ht="7.5" customHeight="1" x14ac:dyDescent="0.2">
      <c r="A49" s="37"/>
      <c r="B49" s="139"/>
      <c r="C49" s="199" t="str">
        <f t="shared" si="56"/>
        <v>Large User.</v>
      </c>
      <c r="D49" s="200"/>
      <c r="E49" s="139"/>
      <c r="F49" s="218"/>
      <c r="G49" s="315"/>
      <c r="H49" s="204"/>
      <c r="I49" s="38"/>
      <c r="J49" s="218"/>
      <c r="K49" s="315"/>
      <c r="L49" s="204"/>
      <c r="M49" s="38"/>
      <c r="N49" s="205"/>
      <c r="O49" s="206"/>
      <c r="P49" s="37"/>
      <c r="Q49" s="218"/>
      <c r="R49" s="315"/>
      <c r="S49" s="204"/>
      <c r="T49" s="38"/>
      <c r="U49" s="205"/>
      <c r="V49" s="206"/>
      <c r="W49" s="37"/>
      <c r="X49" s="218"/>
      <c r="Y49" s="315"/>
      <c r="Z49" s="204"/>
      <c r="AA49" s="38"/>
      <c r="AB49" s="205"/>
      <c r="AC49" s="206"/>
      <c r="AD49" s="37"/>
      <c r="AE49" s="218"/>
      <c r="AF49" s="315"/>
      <c r="AG49" s="204"/>
      <c r="AH49" s="38"/>
      <c r="AI49" s="205"/>
      <c r="AJ49" s="206"/>
      <c r="AK49" s="37"/>
      <c r="AL49" s="218"/>
      <c r="AM49" s="315"/>
      <c r="AN49" s="204"/>
      <c r="AO49" s="38"/>
      <c r="AP49" s="205"/>
      <c r="AQ49" s="206"/>
      <c r="AR49" s="207"/>
    </row>
    <row r="50" spans="1:44" ht="7.5" customHeight="1" x14ac:dyDescent="0.2">
      <c r="A50" s="37"/>
      <c r="B50" s="139"/>
      <c r="C50" s="199" t="str">
        <f t="shared" si="56"/>
        <v>Large User.</v>
      </c>
      <c r="D50" s="200"/>
      <c r="E50" s="139"/>
      <c r="F50" s="218"/>
      <c r="G50" s="315"/>
      <c r="H50" s="204"/>
      <c r="I50" s="38"/>
      <c r="J50" s="218"/>
      <c r="K50" s="315"/>
      <c r="L50" s="204"/>
      <c r="M50" s="38"/>
      <c r="N50" s="205"/>
      <c r="O50" s="206"/>
      <c r="P50" s="37"/>
      <c r="Q50" s="218"/>
      <c r="R50" s="315"/>
      <c r="S50" s="204"/>
      <c r="T50" s="38"/>
      <c r="U50" s="205"/>
      <c r="V50" s="206"/>
      <c r="W50" s="37"/>
      <c r="X50" s="218"/>
      <c r="Y50" s="315"/>
      <c r="Z50" s="204"/>
      <c r="AA50" s="38"/>
      <c r="AB50" s="205"/>
      <c r="AC50" s="206"/>
      <c r="AD50" s="37"/>
      <c r="AE50" s="218"/>
      <c r="AF50" s="315"/>
      <c r="AG50" s="204"/>
      <c r="AH50" s="38"/>
      <c r="AI50" s="205"/>
      <c r="AJ50" s="206"/>
      <c r="AK50" s="37"/>
      <c r="AL50" s="218"/>
      <c r="AM50" s="315"/>
      <c r="AN50" s="204"/>
      <c r="AO50" s="38"/>
      <c r="AP50" s="205"/>
      <c r="AQ50" s="206"/>
      <c r="AR50" s="207"/>
    </row>
    <row r="51" spans="1:44" ht="8.25" customHeight="1" x14ac:dyDescent="0.2">
      <c r="A51" s="37"/>
      <c r="B51" s="238"/>
      <c r="C51" s="363"/>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row>
    <row r="52" spans="1:44" ht="12.75" customHeight="1" x14ac:dyDescent="0.2">
      <c r="A52" s="37"/>
      <c r="B52" s="248" t="s">
        <v>253</v>
      </c>
      <c r="C52" s="364"/>
      <c r="D52" s="139"/>
      <c r="E52" s="139"/>
      <c r="F52" s="249"/>
      <c r="G52" s="293"/>
      <c r="H52" s="251">
        <f>SUM(H43:H48,H42)</f>
        <v>628657.19200000004</v>
      </c>
      <c r="I52" s="286"/>
      <c r="J52" s="250"/>
      <c r="K52" s="250"/>
      <c r="L52" s="251">
        <f>SUM(L43:L48,L42)</f>
        <v>626076.42799999996</v>
      </c>
      <c r="M52" s="253"/>
      <c r="N52" s="252">
        <f t="shared" ref="N52:N56" si="57">L52-H52</f>
        <v>-2580.7640000000829</v>
      </c>
      <c r="O52" s="254">
        <f t="shared" ref="O52:O56" si="58">IF((H52)=0,"",(N52/H52))</f>
        <v>-4.1052007880315201E-3</v>
      </c>
      <c r="P52" s="37"/>
      <c r="Q52" s="250"/>
      <c r="R52" s="250"/>
      <c r="S52" s="251">
        <f>SUM(S43:S48,S42)</f>
        <v>642136.25799999991</v>
      </c>
      <c r="T52" s="253"/>
      <c r="U52" s="252">
        <f t="shared" ref="U52:U56" si="59">S52-L52</f>
        <v>16059.829999999958</v>
      </c>
      <c r="V52" s="254">
        <f t="shared" ref="V52:V56" si="60">IF((L52)=0,"",(U52/L52))</f>
        <v>2.565154872753005E-2</v>
      </c>
      <c r="W52" s="37"/>
      <c r="X52" s="250"/>
      <c r="Y52" s="250"/>
      <c r="Z52" s="251">
        <f>SUM(Z43:Z48,Z42)</f>
        <v>652266.18799999985</v>
      </c>
      <c r="AA52" s="253"/>
      <c r="AB52" s="252">
        <f t="shared" ref="AB52:AB56" si="61">Z52-S52</f>
        <v>10129.929999999935</v>
      </c>
      <c r="AC52" s="254">
        <f t="shared" ref="AC52:AC56" si="62">IF((S52)=0,"",(AB52/S52))</f>
        <v>1.5775359004879516E-2</v>
      </c>
      <c r="AD52" s="37"/>
      <c r="AE52" s="250"/>
      <c r="AF52" s="250"/>
      <c r="AG52" s="251">
        <f>SUM(AG43:AG48,AG42)</f>
        <v>659660.21799999988</v>
      </c>
      <c r="AH52" s="253"/>
      <c r="AI52" s="252">
        <f t="shared" ref="AI52:AI56" si="63">AG52-Z52</f>
        <v>7394.0300000000279</v>
      </c>
      <c r="AJ52" s="254">
        <f t="shared" ref="AJ52:AJ56" si="64">IF((Z52)=0,"",(AI52/Z52))</f>
        <v>1.1335908768583954E-2</v>
      </c>
      <c r="AK52" s="37"/>
      <c r="AL52" s="250"/>
      <c r="AM52" s="250"/>
      <c r="AN52" s="251">
        <f>SUM(AN43:AN48,AN42)</f>
        <v>669970.64799999993</v>
      </c>
      <c r="AO52" s="253"/>
      <c r="AP52" s="252">
        <f t="shared" ref="AP52:AP56" si="65">AN52-AG52</f>
        <v>10310.430000000051</v>
      </c>
      <c r="AQ52" s="254">
        <f t="shared" ref="AQ52:AQ56" si="66">IF((AG52)=0,"",(AP52/AG52))</f>
        <v>1.5629910245701754E-2</v>
      </c>
      <c r="AR52" s="255"/>
    </row>
    <row r="53" spans="1:44" ht="12.75" customHeight="1" x14ac:dyDescent="0.2">
      <c r="A53" s="37"/>
      <c r="B53" s="256" t="s">
        <v>254</v>
      </c>
      <c r="C53" s="364"/>
      <c r="D53" s="139"/>
      <c r="E53" s="139"/>
      <c r="F53" s="249">
        <v>0.13</v>
      </c>
      <c r="G53" s="38"/>
      <c r="H53" s="294">
        <f>H52*F53</f>
        <v>81725.434960000013</v>
      </c>
      <c r="I53" s="221"/>
      <c r="J53" s="257">
        <v>0.13</v>
      </c>
      <c r="K53" s="221"/>
      <c r="L53" s="204">
        <f>L52*J53</f>
        <v>81389.935639999996</v>
      </c>
      <c r="M53" s="38"/>
      <c r="N53" s="205">
        <f t="shared" si="57"/>
        <v>-335.49932000001718</v>
      </c>
      <c r="O53" s="206">
        <f t="shared" si="58"/>
        <v>-4.1052007880315981E-3</v>
      </c>
      <c r="P53" s="37"/>
      <c r="Q53" s="257">
        <v>0.13</v>
      </c>
      <c r="R53" s="221"/>
      <c r="S53" s="204">
        <f>S52*Q53</f>
        <v>83477.713539999997</v>
      </c>
      <c r="T53" s="38"/>
      <c r="U53" s="205">
        <f t="shared" si="59"/>
        <v>2087.777900000001</v>
      </c>
      <c r="V53" s="206">
        <f t="shared" si="60"/>
        <v>2.565154872753013E-2</v>
      </c>
      <c r="W53" s="37"/>
      <c r="X53" s="257">
        <v>0.13</v>
      </c>
      <c r="Y53" s="221"/>
      <c r="Z53" s="204">
        <f>Z52*X53</f>
        <v>84794.604439999981</v>
      </c>
      <c r="AA53" s="38"/>
      <c r="AB53" s="205">
        <f t="shared" si="61"/>
        <v>1316.890899999984</v>
      </c>
      <c r="AC53" s="206">
        <f t="shared" si="62"/>
        <v>1.5775359004879422E-2</v>
      </c>
      <c r="AD53" s="37"/>
      <c r="AE53" s="257">
        <v>0.13</v>
      </c>
      <c r="AF53" s="221"/>
      <c r="AG53" s="204">
        <f>AG52*AE53</f>
        <v>85755.828339999993</v>
      </c>
      <c r="AH53" s="38"/>
      <c r="AI53" s="205">
        <f t="shared" si="63"/>
        <v>961.22390000001178</v>
      </c>
      <c r="AJ53" s="206">
        <f t="shared" si="64"/>
        <v>1.1335908768584049E-2</v>
      </c>
      <c r="AK53" s="37"/>
      <c r="AL53" s="257">
        <v>0.13</v>
      </c>
      <c r="AM53" s="221"/>
      <c r="AN53" s="204">
        <f>AN52*AL53</f>
        <v>87096.184239999988</v>
      </c>
      <c r="AO53" s="38"/>
      <c r="AP53" s="205">
        <f t="shared" si="65"/>
        <v>1340.355899999995</v>
      </c>
      <c r="AQ53" s="206">
        <f t="shared" si="66"/>
        <v>1.5629910245701619E-2</v>
      </c>
      <c r="AR53" s="207"/>
    </row>
    <row r="54" spans="1:44" ht="12.75" customHeight="1" x14ac:dyDescent="0.2">
      <c r="A54" s="37"/>
      <c r="B54" s="295" t="s">
        <v>348</v>
      </c>
      <c r="C54" s="364"/>
      <c r="D54" s="139"/>
      <c r="E54" s="139"/>
      <c r="F54" s="259"/>
      <c r="G54" s="38"/>
      <c r="H54" s="294">
        <f>H52+H53</f>
        <v>710382.62696000002</v>
      </c>
      <c r="I54" s="221"/>
      <c r="J54" s="221"/>
      <c r="K54" s="221"/>
      <c r="L54" s="204">
        <f>L52+L53</f>
        <v>707466.36364</v>
      </c>
      <c r="M54" s="38"/>
      <c r="N54" s="205">
        <f t="shared" si="57"/>
        <v>-2916.2633200000273</v>
      </c>
      <c r="O54" s="206">
        <f t="shared" si="58"/>
        <v>-4.1052007880314273E-3</v>
      </c>
      <c r="P54" s="37"/>
      <c r="Q54" s="221"/>
      <c r="R54" s="221"/>
      <c r="S54" s="204">
        <f>S52+S53</f>
        <v>725613.97153999994</v>
      </c>
      <c r="T54" s="38"/>
      <c r="U54" s="205">
        <f t="shared" si="59"/>
        <v>18147.607899999944</v>
      </c>
      <c r="V54" s="206">
        <f t="shared" si="60"/>
        <v>2.5651548727530036E-2</v>
      </c>
      <c r="W54" s="37"/>
      <c r="X54" s="221"/>
      <c r="Y54" s="221"/>
      <c r="Z54" s="204">
        <f>Z52+Z53</f>
        <v>737060.79243999987</v>
      </c>
      <c r="AA54" s="38"/>
      <c r="AB54" s="205">
        <f t="shared" si="61"/>
        <v>11446.820899999933</v>
      </c>
      <c r="AC54" s="206">
        <f t="shared" si="62"/>
        <v>1.5775359004879527E-2</v>
      </c>
      <c r="AD54" s="37"/>
      <c r="AE54" s="221"/>
      <c r="AF54" s="221"/>
      <c r="AG54" s="204">
        <f>AG52+AG53</f>
        <v>745416.04633999988</v>
      </c>
      <c r="AH54" s="38"/>
      <c r="AI54" s="205">
        <f t="shared" si="63"/>
        <v>8355.2539000000106</v>
      </c>
      <c r="AJ54" s="206">
        <f t="shared" si="64"/>
        <v>1.1335908768583924E-2</v>
      </c>
      <c r="AK54" s="37"/>
      <c r="AL54" s="221"/>
      <c r="AM54" s="221"/>
      <c r="AN54" s="204">
        <f>AN52+AN53</f>
        <v>757066.8322399999</v>
      </c>
      <c r="AO54" s="38"/>
      <c r="AP54" s="205">
        <f t="shared" si="65"/>
        <v>11650.785900000017</v>
      </c>
      <c r="AQ54" s="206">
        <f t="shared" si="66"/>
        <v>1.5629910245701699E-2</v>
      </c>
      <c r="AR54" s="207"/>
    </row>
    <row r="55" spans="1:44" ht="15.75" customHeight="1" x14ac:dyDescent="0.2">
      <c r="A55" s="37"/>
      <c r="B55" s="462" t="s">
        <v>211</v>
      </c>
      <c r="C55" s="441"/>
      <c r="D55" s="441"/>
      <c r="E55" s="139"/>
      <c r="F55" s="259"/>
      <c r="G55" s="38"/>
      <c r="H55" s="296">
        <f>F55*H52</f>
        <v>0</v>
      </c>
      <c r="I55" s="221"/>
      <c r="J55" s="221"/>
      <c r="K55" s="221"/>
      <c r="L55" s="316">
        <f>J55*L52</f>
        <v>0</v>
      </c>
      <c r="M55" s="38"/>
      <c r="N55" s="261">
        <f t="shared" si="57"/>
        <v>0</v>
      </c>
      <c r="O55" s="263" t="str">
        <f t="shared" si="58"/>
        <v/>
      </c>
      <c r="P55" s="37"/>
      <c r="Q55" s="221"/>
      <c r="R55" s="221"/>
      <c r="S55" s="316">
        <f>Q55*S52</f>
        <v>0</v>
      </c>
      <c r="T55" s="38"/>
      <c r="U55" s="261">
        <f t="shared" si="59"/>
        <v>0</v>
      </c>
      <c r="V55" s="263" t="str">
        <f t="shared" si="60"/>
        <v/>
      </c>
      <c r="W55" s="37"/>
      <c r="X55" s="221"/>
      <c r="Y55" s="221"/>
      <c r="Z55" s="316">
        <f>X55*Z52</f>
        <v>0</v>
      </c>
      <c r="AA55" s="38"/>
      <c r="AB55" s="261">
        <f t="shared" si="61"/>
        <v>0</v>
      </c>
      <c r="AC55" s="263" t="str">
        <f t="shared" si="62"/>
        <v/>
      </c>
      <c r="AD55" s="37"/>
      <c r="AE55" s="221"/>
      <c r="AF55" s="221"/>
      <c r="AG55" s="316">
        <f>AE55*AG52</f>
        <v>0</v>
      </c>
      <c r="AH55" s="38"/>
      <c r="AI55" s="261">
        <f t="shared" si="63"/>
        <v>0</v>
      </c>
      <c r="AJ55" s="263" t="str">
        <f t="shared" si="64"/>
        <v/>
      </c>
      <c r="AK55" s="37"/>
      <c r="AL55" s="221"/>
      <c r="AM55" s="221"/>
      <c r="AN55" s="316">
        <f>AL55*AN52</f>
        <v>0</v>
      </c>
      <c r="AO55" s="38"/>
      <c r="AP55" s="261">
        <f t="shared" si="65"/>
        <v>0</v>
      </c>
      <c r="AQ55" s="263" t="str">
        <f t="shared" si="66"/>
        <v/>
      </c>
      <c r="AR55" s="264"/>
    </row>
    <row r="56" spans="1:44" ht="13.5" customHeight="1" x14ac:dyDescent="0.2">
      <c r="A56" s="37"/>
      <c r="B56" s="464" t="s">
        <v>256</v>
      </c>
      <c r="C56" s="439"/>
      <c r="D56" s="440"/>
      <c r="E56" s="265"/>
      <c r="F56" s="266"/>
      <c r="G56" s="297"/>
      <c r="H56" s="298">
        <f>H54-H55</f>
        <v>710382.62696000002</v>
      </c>
      <c r="I56" s="267"/>
      <c r="J56" s="267"/>
      <c r="K56" s="267"/>
      <c r="L56" s="268">
        <f>L54-L55</f>
        <v>707466.36364</v>
      </c>
      <c r="M56" s="269"/>
      <c r="N56" s="270">
        <f t="shared" si="57"/>
        <v>-2916.2633200000273</v>
      </c>
      <c r="O56" s="271">
        <f t="shared" si="58"/>
        <v>-4.1052007880314273E-3</v>
      </c>
      <c r="P56" s="37"/>
      <c r="Q56" s="267"/>
      <c r="R56" s="267"/>
      <c r="S56" s="268">
        <f>S54-S55</f>
        <v>725613.97153999994</v>
      </c>
      <c r="T56" s="269"/>
      <c r="U56" s="270">
        <f t="shared" si="59"/>
        <v>18147.607899999944</v>
      </c>
      <c r="V56" s="271">
        <f t="shared" si="60"/>
        <v>2.5651548727530036E-2</v>
      </c>
      <c r="W56" s="37"/>
      <c r="X56" s="267"/>
      <c r="Y56" s="267"/>
      <c r="Z56" s="268">
        <f>Z54-Z55</f>
        <v>737060.79243999987</v>
      </c>
      <c r="AA56" s="269"/>
      <c r="AB56" s="270">
        <f t="shared" si="61"/>
        <v>11446.820899999933</v>
      </c>
      <c r="AC56" s="271">
        <f t="shared" si="62"/>
        <v>1.5775359004879527E-2</v>
      </c>
      <c r="AD56" s="37"/>
      <c r="AE56" s="267"/>
      <c r="AF56" s="267"/>
      <c r="AG56" s="268">
        <f>AG54-AG55</f>
        <v>745416.04633999988</v>
      </c>
      <c r="AH56" s="269"/>
      <c r="AI56" s="270">
        <f t="shared" si="63"/>
        <v>8355.2539000000106</v>
      </c>
      <c r="AJ56" s="271">
        <f t="shared" si="64"/>
        <v>1.1335908768583924E-2</v>
      </c>
      <c r="AK56" s="37"/>
      <c r="AL56" s="267"/>
      <c r="AM56" s="267"/>
      <c r="AN56" s="268">
        <f>AN54-AN55</f>
        <v>757066.8322399999</v>
      </c>
      <c r="AO56" s="269"/>
      <c r="AP56" s="270">
        <f t="shared" si="65"/>
        <v>11650.785900000017</v>
      </c>
      <c r="AQ56" s="271">
        <f t="shared" si="66"/>
        <v>1.5629910245701699E-2</v>
      </c>
      <c r="AR56" s="272"/>
    </row>
    <row r="57" spans="1:44" ht="8.25" customHeight="1" x14ac:dyDescent="0.2">
      <c r="A57" s="37"/>
      <c r="B57" s="238"/>
      <c r="C57" s="363"/>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row>
    <row r="58" spans="1:44" ht="12.75" customHeight="1" x14ac:dyDescent="0.2">
      <c r="A58" s="317"/>
      <c r="B58" s="318" t="s">
        <v>257</v>
      </c>
      <c r="C58" s="365"/>
      <c r="D58" s="319"/>
      <c r="E58" s="319"/>
      <c r="F58" s="320"/>
      <c r="G58" s="321"/>
      <c r="H58" s="322">
        <f>SUM(H49:H50,H42,H43:H45)</f>
        <v>208404.77999999997</v>
      </c>
      <c r="I58" s="323"/>
      <c r="J58" s="324"/>
      <c r="K58" s="324"/>
      <c r="L58" s="322">
        <f>SUM(L49:L50,L42,L43:L45)</f>
        <v>205907.63999999998</v>
      </c>
      <c r="M58" s="325"/>
      <c r="N58" s="326">
        <f t="shared" ref="N58:N62" si="67">L58-H58</f>
        <v>-2497.1399999999849</v>
      </c>
      <c r="O58" s="327">
        <f t="shared" ref="O58:O62" si="68">IF((H58)=0,"",(N58/H58))</f>
        <v>-1.1982162789164362E-2</v>
      </c>
      <c r="P58" s="317"/>
      <c r="Q58" s="324"/>
      <c r="R58" s="324"/>
      <c r="S58" s="322">
        <f>SUM(S49:S50,S42,S43:S45)</f>
        <v>221967.46999999997</v>
      </c>
      <c r="T58" s="325"/>
      <c r="U58" s="326">
        <f t="shared" ref="U58:U62" si="69">S58-L58</f>
        <v>16059.829999999987</v>
      </c>
      <c r="V58" s="327">
        <f t="shared" ref="V58:V62" si="70">IF((L58)=0,"",(U58/L58))</f>
        <v>7.799530896473772E-2</v>
      </c>
      <c r="W58" s="317"/>
      <c r="X58" s="324"/>
      <c r="Y58" s="324"/>
      <c r="Z58" s="322">
        <f>SUM(Z49:Z50,Z42,Z43:Z45)</f>
        <v>232097.4</v>
      </c>
      <c r="AA58" s="325"/>
      <c r="AB58" s="326">
        <f t="shared" ref="AB58:AB62" si="71">Z58-S58</f>
        <v>10129.930000000022</v>
      </c>
      <c r="AC58" s="327">
        <f t="shared" ref="AC58:AC62" si="72">IF((S58)=0,"",(AB58/S58))</f>
        <v>4.5637002575197275E-2</v>
      </c>
      <c r="AD58" s="317"/>
      <c r="AE58" s="324"/>
      <c r="AF58" s="324"/>
      <c r="AG58" s="322">
        <f>SUM(AG49:AG50,AG42,AG43:AG45)</f>
        <v>239491.43</v>
      </c>
      <c r="AH58" s="325"/>
      <c r="AI58" s="326">
        <f t="shared" ref="AI58:AI62" si="73">AG58-Z58</f>
        <v>7394.0299999999988</v>
      </c>
      <c r="AJ58" s="327">
        <f t="shared" ref="AJ58:AJ62" si="74">IF((Z58)=0,"",(AI58/Z58))</f>
        <v>3.1857444331560798E-2</v>
      </c>
      <c r="AK58" s="317"/>
      <c r="AL58" s="324"/>
      <c r="AM58" s="324"/>
      <c r="AN58" s="322">
        <f>SUM(AN49:AN50,AN42,AN43:AN45)</f>
        <v>249801.86000000002</v>
      </c>
      <c r="AO58" s="325"/>
      <c r="AP58" s="326">
        <f t="shared" ref="AP58:AP62" si="75">AN58-AG58</f>
        <v>10310.430000000022</v>
      </c>
      <c r="AQ58" s="327">
        <f t="shared" ref="AQ58:AQ62" si="76">IF((AG58)=0,"",(AP58/AG58))</f>
        <v>4.3051352609987013E-2</v>
      </c>
      <c r="AR58" s="328"/>
    </row>
    <row r="59" spans="1:44" ht="12.75" customHeight="1" x14ac:dyDescent="0.2">
      <c r="A59" s="317"/>
      <c r="B59" s="329" t="s">
        <v>254</v>
      </c>
      <c r="C59" s="365"/>
      <c r="D59" s="319"/>
      <c r="E59" s="319"/>
      <c r="F59" s="320">
        <v>0.13</v>
      </c>
      <c r="G59" s="321"/>
      <c r="H59" s="330">
        <f>H58*F59</f>
        <v>27092.621399999996</v>
      </c>
      <c r="I59" s="331"/>
      <c r="J59" s="320">
        <v>0.13</v>
      </c>
      <c r="K59" s="332"/>
      <c r="L59" s="333">
        <f>L58*J59</f>
        <v>26767.993199999997</v>
      </c>
      <c r="M59" s="334"/>
      <c r="N59" s="335">
        <f t="shared" si="67"/>
        <v>-324.6281999999992</v>
      </c>
      <c r="O59" s="336">
        <f t="shared" si="68"/>
        <v>-1.1982162789164405E-2</v>
      </c>
      <c r="P59" s="317"/>
      <c r="Q59" s="320">
        <v>0.13</v>
      </c>
      <c r="R59" s="332"/>
      <c r="S59" s="333">
        <f>S58*Q59</f>
        <v>28855.771099999998</v>
      </c>
      <c r="T59" s="334"/>
      <c r="U59" s="335">
        <f t="shared" si="69"/>
        <v>2087.777900000001</v>
      </c>
      <c r="V59" s="336">
        <f t="shared" si="70"/>
        <v>7.7995308964737831E-2</v>
      </c>
      <c r="W59" s="317"/>
      <c r="X59" s="320">
        <v>0.13</v>
      </c>
      <c r="Y59" s="332"/>
      <c r="Z59" s="333">
        <f>Z58*X59</f>
        <v>30172.662</v>
      </c>
      <c r="AA59" s="334"/>
      <c r="AB59" s="335">
        <f t="shared" si="71"/>
        <v>1316.8909000000021</v>
      </c>
      <c r="AC59" s="336">
        <f t="shared" si="72"/>
        <v>4.5637002575197247E-2</v>
      </c>
      <c r="AD59" s="317"/>
      <c r="AE59" s="320">
        <v>0.13</v>
      </c>
      <c r="AF59" s="332"/>
      <c r="AG59" s="333">
        <f>AG58*AE59</f>
        <v>31133.885900000001</v>
      </c>
      <c r="AH59" s="334"/>
      <c r="AI59" s="335">
        <f t="shared" si="73"/>
        <v>961.22390000000087</v>
      </c>
      <c r="AJ59" s="336">
        <f t="shared" si="74"/>
        <v>3.1857444331560833E-2</v>
      </c>
      <c r="AK59" s="317"/>
      <c r="AL59" s="320">
        <v>0.13</v>
      </c>
      <c r="AM59" s="332"/>
      <c r="AN59" s="333">
        <f>AN58*AL59</f>
        <v>32474.241800000003</v>
      </c>
      <c r="AO59" s="334"/>
      <c r="AP59" s="335">
        <f t="shared" si="75"/>
        <v>1340.3559000000023</v>
      </c>
      <c r="AQ59" s="336">
        <f t="shared" si="76"/>
        <v>4.3051352609986993E-2</v>
      </c>
      <c r="AR59" s="337"/>
    </row>
    <row r="60" spans="1:44" ht="12.75" customHeight="1" x14ac:dyDescent="0.2">
      <c r="A60" s="317"/>
      <c r="B60" s="356" t="s">
        <v>349</v>
      </c>
      <c r="C60" s="365"/>
      <c r="D60" s="319"/>
      <c r="E60" s="319"/>
      <c r="F60" s="339"/>
      <c r="G60" s="334"/>
      <c r="H60" s="330">
        <f>H58+H59</f>
        <v>235497.40139999997</v>
      </c>
      <c r="I60" s="331"/>
      <c r="J60" s="331"/>
      <c r="K60" s="331"/>
      <c r="L60" s="333">
        <f>L58+L59</f>
        <v>232675.63319999998</v>
      </c>
      <c r="M60" s="334"/>
      <c r="N60" s="335">
        <f t="shared" si="67"/>
        <v>-2821.7681999999913</v>
      </c>
      <c r="O60" s="336">
        <f t="shared" si="68"/>
        <v>-1.1982162789164398E-2</v>
      </c>
      <c r="P60" s="317"/>
      <c r="Q60" s="331"/>
      <c r="R60" s="331"/>
      <c r="S60" s="333">
        <f>S58+S59</f>
        <v>250823.24109999998</v>
      </c>
      <c r="T60" s="334"/>
      <c r="U60" s="335">
        <f t="shared" si="69"/>
        <v>18147.607900000003</v>
      </c>
      <c r="V60" s="336">
        <f t="shared" si="70"/>
        <v>7.7995308964737803E-2</v>
      </c>
      <c r="W60" s="317"/>
      <c r="X60" s="331"/>
      <c r="Y60" s="331"/>
      <c r="Z60" s="333">
        <f>Z58+Z59</f>
        <v>262270.06199999998</v>
      </c>
      <c r="AA60" s="334"/>
      <c r="AB60" s="335">
        <f t="shared" si="71"/>
        <v>11446.820899999992</v>
      </c>
      <c r="AC60" s="336">
        <f t="shared" si="72"/>
        <v>4.5637002575197136E-2</v>
      </c>
      <c r="AD60" s="317"/>
      <c r="AE60" s="331"/>
      <c r="AF60" s="331"/>
      <c r="AG60" s="333">
        <f>AG58+AG59</f>
        <v>270625.31589999999</v>
      </c>
      <c r="AH60" s="334"/>
      <c r="AI60" s="335">
        <f t="shared" si="73"/>
        <v>8355.2539000000106</v>
      </c>
      <c r="AJ60" s="336">
        <f t="shared" si="74"/>
        <v>3.1857444331560847E-2</v>
      </c>
      <c r="AK60" s="317"/>
      <c r="AL60" s="331"/>
      <c r="AM60" s="331"/>
      <c r="AN60" s="333">
        <f>AN58+AN59</f>
        <v>282276.1018</v>
      </c>
      <c r="AO60" s="334"/>
      <c r="AP60" s="335">
        <f t="shared" si="75"/>
        <v>11650.785900000017</v>
      </c>
      <c r="AQ60" s="336">
        <f t="shared" si="76"/>
        <v>4.3051352609986986E-2</v>
      </c>
      <c r="AR60" s="337"/>
    </row>
    <row r="61" spans="1:44" ht="15.75" customHeight="1" x14ac:dyDescent="0.2">
      <c r="A61" s="317"/>
      <c r="B61" s="474" t="s">
        <v>211</v>
      </c>
      <c r="C61" s="441"/>
      <c r="D61" s="441"/>
      <c r="E61" s="319"/>
      <c r="F61" s="339"/>
      <c r="G61" s="334"/>
      <c r="H61" s="340">
        <f>F61*H58</f>
        <v>0</v>
      </c>
      <c r="I61" s="331"/>
      <c r="J61" s="331"/>
      <c r="K61" s="331"/>
      <c r="L61" s="341">
        <f>J61*L58</f>
        <v>0</v>
      </c>
      <c r="M61" s="334"/>
      <c r="N61" s="342">
        <f t="shared" si="67"/>
        <v>0</v>
      </c>
      <c r="O61" s="343" t="str">
        <f t="shared" si="68"/>
        <v/>
      </c>
      <c r="P61" s="317"/>
      <c r="Q61" s="331"/>
      <c r="R61" s="331"/>
      <c r="S61" s="341">
        <f>Q61*S58</f>
        <v>0</v>
      </c>
      <c r="T61" s="334"/>
      <c r="U61" s="342">
        <f t="shared" si="69"/>
        <v>0</v>
      </c>
      <c r="V61" s="343" t="str">
        <f t="shared" si="70"/>
        <v/>
      </c>
      <c r="W61" s="317"/>
      <c r="X61" s="331"/>
      <c r="Y61" s="331"/>
      <c r="Z61" s="341">
        <f>X61*Z58</f>
        <v>0</v>
      </c>
      <c r="AA61" s="334"/>
      <c r="AB61" s="342">
        <f t="shared" si="71"/>
        <v>0</v>
      </c>
      <c r="AC61" s="343" t="str">
        <f t="shared" si="72"/>
        <v/>
      </c>
      <c r="AD61" s="317"/>
      <c r="AE61" s="331"/>
      <c r="AF61" s="331"/>
      <c r="AG61" s="341">
        <f>AE61*AG58</f>
        <v>0</v>
      </c>
      <c r="AH61" s="334"/>
      <c r="AI61" s="342">
        <f t="shared" si="73"/>
        <v>0</v>
      </c>
      <c r="AJ61" s="343" t="str">
        <f t="shared" si="74"/>
        <v/>
      </c>
      <c r="AK61" s="317"/>
      <c r="AL61" s="331"/>
      <c r="AM61" s="331"/>
      <c r="AN61" s="341">
        <f>AL61*AN58</f>
        <v>0</v>
      </c>
      <c r="AO61" s="334"/>
      <c r="AP61" s="342">
        <f t="shared" si="75"/>
        <v>0</v>
      </c>
      <c r="AQ61" s="343" t="str">
        <f t="shared" si="76"/>
        <v/>
      </c>
      <c r="AR61" s="344"/>
    </row>
    <row r="62" spans="1:44" ht="13.5" customHeight="1" x14ac:dyDescent="0.2">
      <c r="A62" s="317"/>
      <c r="B62" s="473" t="s">
        <v>259</v>
      </c>
      <c r="C62" s="439"/>
      <c r="D62" s="440"/>
      <c r="E62" s="345"/>
      <c r="F62" s="346"/>
      <c r="G62" s="347"/>
      <c r="H62" s="348">
        <f>H60-H61</f>
        <v>235497.40139999997</v>
      </c>
      <c r="I62" s="349"/>
      <c r="J62" s="349"/>
      <c r="K62" s="349"/>
      <c r="L62" s="350">
        <f>L60-L61</f>
        <v>232675.63319999998</v>
      </c>
      <c r="M62" s="351"/>
      <c r="N62" s="352">
        <f t="shared" si="67"/>
        <v>-2821.7681999999913</v>
      </c>
      <c r="O62" s="353">
        <f t="shared" si="68"/>
        <v>-1.1982162789164398E-2</v>
      </c>
      <c r="P62" s="317"/>
      <c r="Q62" s="349"/>
      <c r="R62" s="349"/>
      <c r="S62" s="350">
        <f>S60-S61</f>
        <v>250823.24109999998</v>
      </c>
      <c r="T62" s="351"/>
      <c r="U62" s="352">
        <f t="shared" si="69"/>
        <v>18147.607900000003</v>
      </c>
      <c r="V62" s="353">
        <f t="shared" si="70"/>
        <v>7.7995308964737803E-2</v>
      </c>
      <c r="W62" s="317"/>
      <c r="X62" s="349"/>
      <c r="Y62" s="349"/>
      <c r="Z62" s="350">
        <f>Z60-Z61</f>
        <v>262270.06199999998</v>
      </c>
      <c r="AA62" s="351"/>
      <c r="AB62" s="352">
        <f t="shared" si="71"/>
        <v>11446.820899999992</v>
      </c>
      <c r="AC62" s="353">
        <f t="shared" si="72"/>
        <v>4.5637002575197136E-2</v>
      </c>
      <c r="AD62" s="317"/>
      <c r="AE62" s="349"/>
      <c r="AF62" s="349"/>
      <c r="AG62" s="350">
        <f>AG60-AG61</f>
        <v>270625.31589999999</v>
      </c>
      <c r="AH62" s="351"/>
      <c r="AI62" s="352">
        <f t="shared" si="73"/>
        <v>8355.2539000000106</v>
      </c>
      <c r="AJ62" s="353">
        <f t="shared" si="74"/>
        <v>3.1857444331560847E-2</v>
      </c>
      <c r="AK62" s="317"/>
      <c r="AL62" s="349"/>
      <c r="AM62" s="349"/>
      <c r="AN62" s="350">
        <f>AN60-AN61</f>
        <v>282276.1018</v>
      </c>
      <c r="AO62" s="351"/>
      <c r="AP62" s="352">
        <f t="shared" si="75"/>
        <v>11650.785900000017</v>
      </c>
      <c r="AQ62" s="353">
        <f t="shared" si="76"/>
        <v>4.3051352609986986E-2</v>
      </c>
      <c r="AR62" s="354"/>
    </row>
    <row r="63" spans="1:44" ht="8.25" customHeight="1" x14ac:dyDescent="0.2">
      <c r="A63" s="37"/>
      <c r="B63" s="238"/>
      <c r="C63" s="363"/>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row>
    <row r="64" spans="1:44" ht="12.75" customHeight="1" x14ac:dyDescent="0.2">
      <c r="A64" s="37"/>
      <c r="B64" s="37"/>
      <c r="C64" s="35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row>
    <row r="65" spans="1:44" ht="12.75" customHeight="1" x14ac:dyDescent="0.2">
      <c r="A65" s="37"/>
      <c r="B65" s="125" t="s">
        <v>260</v>
      </c>
      <c r="C65" s="357"/>
      <c r="D65" s="37"/>
      <c r="E65" s="37"/>
      <c r="F65" s="282">
        <f>'Proposed Rates'!$E$303</f>
        <v>5.1000000000000004E-3</v>
      </c>
      <c r="G65" s="37"/>
      <c r="H65" s="37"/>
      <c r="I65" s="37"/>
      <c r="J65" s="282">
        <f>'Proposed Rates'!$F$303</f>
        <v>4.8999999999999044E-3</v>
      </c>
      <c r="K65" s="37"/>
      <c r="L65" s="37"/>
      <c r="M65" s="37"/>
      <c r="N65" s="37"/>
      <c r="O65" s="37"/>
      <c r="P65" s="37"/>
      <c r="Q65" s="282">
        <f>'Proposed Rates'!$G$303</f>
        <v>4.8999999999999044E-3</v>
      </c>
      <c r="R65" s="37"/>
      <c r="S65" s="37"/>
      <c r="T65" s="37"/>
      <c r="U65" s="37"/>
      <c r="V65" s="37"/>
      <c r="W65" s="37"/>
      <c r="X65" s="282">
        <f>'Proposed Rates'!$H$303</f>
        <v>4.8999999999999044E-3</v>
      </c>
      <c r="Y65" s="37"/>
      <c r="Z65" s="37"/>
      <c r="AA65" s="37"/>
      <c r="AB65" s="37"/>
      <c r="AC65" s="37"/>
      <c r="AD65" s="37"/>
      <c r="AE65" s="282">
        <f>'Proposed Rates'!$I$303</f>
        <v>4.8999999999999044E-3</v>
      </c>
      <c r="AF65" s="37"/>
      <c r="AG65" s="37"/>
      <c r="AH65" s="37"/>
      <c r="AI65" s="37"/>
      <c r="AJ65" s="37"/>
      <c r="AK65" s="37"/>
      <c r="AL65" s="282">
        <f>'Proposed Rates'!$J$303</f>
        <v>4.8999999999999044E-3</v>
      </c>
      <c r="AM65" s="37"/>
      <c r="AN65" s="37"/>
      <c r="AO65" s="37"/>
      <c r="AP65" s="37"/>
      <c r="AQ65" s="37"/>
      <c r="AR65" s="37"/>
    </row>
    <row r="66" spans="1:44" ht="12.75" customHeight="1" x14ac:dyDescent="0.2">
      <c r="A66" s="37"/>
      <c r="B66" s="37"/>
      <c r="C66" s="35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5.75" customHeight="1" x14ac:dyDescent="0.2">
      <c r="A67" s="283" t="s">
        <v>350</v>
      </c>
      <c r="B67" s="37"/>
      <c r="C67" s="35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3.5" customHeight="1" x14ac:dyDescent="0.2">
      <c r="A68" s="37"/>
      <c r="B68" s="37"/>
      <c r="C68" s="35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8.25" customHeight="1" x14ac:dyDescent="0.2">
      <c r="A69" s="37" t="s">
        <v>262</v>
      </c>
      <c r="B69" s="37"/>
      <c r="C69" s="35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75" customHeight="1" x14ac:dyDescent="0.2">
      <c r="A70" s="37" t="s">
        <v>263</v>
      </c>
      <c r="B70" s="37"/>
      <c r="C70" s="35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75" customHeight="1" x14ac:dyDescent="0.2">
      <c r="A71" s="37"/>
      <c r="B71" s="37"/>
      <c r="C71" s="35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75" customHeight="1" x14ac:dyDescent="0.2">
      <c r="A72" s="37" t="s">
        <v>264</v>
      </c>
      <c r="B72" s="37"/>
      <c r="C72" s="35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75" customHeight="1" x14ac:dyDescent="0.2">
      <c r="A73" s="37" t="s">
        <v>265</v>
      </c>
      <c r="B73" s="37"/>
      <c r="C73" s="35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75" customHeight="1" x14ac:dyDescent="0.2">
      <c r="A74" s="37"/>
      <c r="B74" s="37"/>
      <c r="C74" s="35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75" customHeight="1" x14ac:dyDescent="0.2">
      <c r="A75" s="37" t="s">
        <v>266</v>
      </c>
      <c r="B75" s="37"/>
      <c r="C75" s="35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75" customHeight="1" x14ac:dyDescent="0.2">
      <c r="A76" s="37" t="s">
        <v>267</v>
      </c>
      <c r="B76" s="37"/>
      <c r="C76" s="35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75" customHeight="1" x14ac:dyDescent="0.2">
      <c r="A77" s="37" t="s">
        <v>268</v>
      </c>
      <c r="B77" s="37"/>
      <c r="C77" s="35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75" customHeight="1" x14ac:dyDescent="0.2">
      <c r="A78" s="37" t="s">
        <v>269</v>
      </c>
      <c r="B78" s="37"/>
      <c r="C78" s="35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75" customHeight="1" x14ac:dyDescent="0.2">
      <c r="A79" s="37" t="s">
        <v>270</v>
      </c>
      <c r="B79" s="37"/>
      <c r="C79" s="35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75" customHeight="1" x14ac:dyDescent="0.2">
      <c r="A80" s="37"/>
      <c r="B80" s="37"/>
      <c r="C80" s="35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75" customHeight="1" x14ac:dyDescent="0.2">
      <c r="A81" s="284"/>
      <c r="B81" s="37" t="s">
        <v>271</v>
      </c>
      <c r="C81" s="35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75" customHeight="1" x14ac:dyDescent="0.2">
      <c r="A82" s="37"/>
      <c r="B82" s="37"/>
      <c r="C82" s="35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75" customHeight="1" x14ac:dyDescent="0.2">
      <c r="A83" s="37"/>
      <c r="B83" s="37" t="s">
        <v>272</v>
      </c>
      <c r="C83" s="35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75" customHeight="1" x14ac:dyDescent="0.2">
      <c r="A84" s="37"/>
      <c r="B84" s="37"/>
      <c r="C84" s="35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75" customHeight="1" x14ac:dyDescent="0.2">
      <c r="A85" s="37"/>
      <c r="B85" s="37"/>
      <c r="C85" s="35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75" customHeight="1" x14ac:dyDescent="0.2">
      <c r="A86" s="37"/>
      <c r="B86" s="37"/>
      <c r="C86" s="35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75" customHeight="1" x14ac:dyDescent="0.2">
      <c r="A87" s="37"/>
      <c r="B87" s="37"/>
      <c r="C87" s="35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75" customHeight="1" x14ac:dyDescent="0.2">
      <c r="A88" s="37"/>
      <c r="B88" s="37"/>
      <c r="C88" s="35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75" customHeight="1" x14ac:dyDescent="0.2">
      <c r="A89" s="37"/>
      <c r="B89" s="37"/>
      <c r="C89" s="35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75" customHeight="1" x14ac:dyDescent="0.2">
      <c r="A90" s="37"/>
      <c r="B90" s="37"/>
      <c r="C90" s="35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75" customHeight="1" x14ac:dyDescent="0.2">
      <c r="A91" s="37"/>
      <c r="B91" s="37"/>
      <c r="C91" s="35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75" customHeight="1" x14ac:dyDescent="0.2">
      <c r="A92" s="37"/>
      <c r="B92" s="37"/>
      <c r="C92" s="35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75" customHeight="1" x14ac:dyDescent="0.2">
      <c r="A93" s="37"/>
      <c r="B93" s="37"/>
      <c r="C93" s="35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75" customHeight="1" x14ac:dyDescent="0.2">
      <c r="A94" s="37"/>
      <c r="B94" s="37"/>
      <c r="C94" s="35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75" customHeight="1" x14ac:dyDescent="0.2">
      <c r="A95" s="37"/>
      <c r="B95" s="37"/>
      <c r="C95" s="35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75" customHeight="1" x14ac:dyDescent="0.2">
      <c r="A96" s="37"/>
      <c r="B96" s="37"/>
      <c r="C96" s="35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75" customHeight="1" x14ac:dyDescent="0.2">
      <c r="A97" s="37"/>
      <c r="B97" s="37"/>
      <c r="C97" s="35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75" customHeight="1" x14ac:dyDescent="0.2">
      <c r="A98" s="37"/>
      <c r="B98" s="37"/>
      <c r="C98" s="35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75" customHeight="1" x14ac:dyDescent="0.2">
      <c r="A99" s="37"/>
      <c r="B99" s="37"/>
      <c r="C99" s="35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75" customHeight="1" x14ac:dyDescent="0.2">
      <c r="A100" s="37"/>
      <c r="B100" s="37"/>
      <c r="C100" s="35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75" customHeight="1" x14ac:dyDescent="0.2">
      <c r="A101" s="37"/>
      <c r="B101" s="37"/>
      <c r="C101" s="35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75" customHeight="1" x14ac:dyDescent="0.2">
      <c r="A102" s="37"/>
      <c r="B102" s="37"/>
      <c r="C102" s="35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75" customHeight="1" x14ac:dyDescent="0.2">
      <c r="A103" s="37"/>
      <c r="B103" s="37"/>
      <c r="C103" s="35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75" customHeight="1" x14ac:dyDescent="0.2">
      <c r="A104" s="37"/>
      <c r="B104" s="37"/>
      <c r="C104" s="35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75" customHeight="1" x14ac:dyDescent="0.2">
      <c r="A105" s="37"/>
      <c r="B105" s="37"/>
      <c r="C105" s="35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75" customHeight="1" x14ac:dyDescent="0.2">
      <c r="A106" s="37"/>
      <c r="B106" s="37"/>
      <c r="C106" s="35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75" customHeight="1" x14ac:dyDescent="0.2">
      <c r="A107" s="37"/>
      <c r="B107" s="37"/>
      <c r="C107" s="35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75" customHeight="1" x14ac:dyDescent="0.2">
      <c r="A108" s="37"/>
      <c r="B108" s="37"/>
      <c r="C108" s="35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75" customHeight="1" x14ac:dyDescent="0.2">
      <c r="A109" s="37"/>
      <c r="B109" s="37"/>
      <c r="C109" s="35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75" customHeight="1" x14ac:dyDescent="0.2">
      <c r="A110" s="37"/>
      <c r="B110" s="37"/>
      <c r="C110" s="35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75" customHeight="1" x14ac:dyDescent="0.2">
      <c r="A111" s="37"/>
      <c r="B111" s="37"/>
      <c r="C111" s="35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75" customHeight="1" x14ac:dyDescent="0.2">
      <c r="A112" s="37"/>
      <c r="B112" s="37"/>
      <c r="C112" s="35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75" customHeight="1" x14ac:dyDescent="0.2">
      <c r="A113" s="37"/>
      <c r="B113" s="37"/>
      <c r="C113" s="35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75" customHeight="1" x14ac:dyDescent="0.2">
      <c r="A114" s="37"/>
      <c r="B114" s="37"/>
      <c r="C114" s="35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75" customHeight="1" x14ac:dyDescent="0.2">
      <c r="A115" s="37"/>
      <c r="B115" s="37"/>
      <c r="C115" s="35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75" customHeight="1" x14ac:dyDescent="0.2">
      <c r="A116" s="37"/>
      <c r="B116" s="37"/>
      <c r="C116" s="35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75" customHeight="1" x14ac:dyDescent="0.2">
      <c r="A117" s="37"/>
      <c r="B117" s="37"/>
      <c r="C117" s="35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75" customHeight="1" x14ac:dyDescent="0.2">
      <c r="A118" s="37"/>
      <c r="B118" s="37"/>
      <c r="C118" s="35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75" customHeight="1" x14ac:dyDescent="0.2">
      <c r="A119" s="37"/>
      <c r="B119" s="37"/>
      <c r="C119" s="35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75" customHeight="1" x14ac:dyDescent="0.2">
      <c r="A120" s="37"/>
      <c r="B120" s="37"/>
      <c r="C120" s="35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75" customHeight="1" x14ac:dyDescent="0.2">
      <c r="A121" s="37"/>
      <c r="B121" s="37"/>
      <c r="C121" s="35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75" customHeight="1" x14ac:dyDescent="0.2">
      <c r="A122" s="37"/>
      <c r="B122" s="37"/>
      <c r="C122" s="35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75" customHeight="1" x14ac:dyDescent="0.2">
      <c r="A123" s="37"/>
      <c r="B123" s="37"/>
      <c r="C123" s="35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75" customHeight="1" x14ac:dyDescent="0.2">
      <c r="A124" s="37"/>
      <c r="B124" s="37"/>
      <c r="C124" s="35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75" customHeight="1" x14ac:dyDescent="0.2">
      <c r="A125" s="37"/>
      <c r="B125" s="37"/>
      <c r="C125" s="35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75" customHeight="1" x14ac:dyDescent="0.2">
      <c r="A126" s="37"/>
      <c r="B126" s="37"/>
      <c r="C126" s="35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75" customHeight="1" x14ac:dyDescent="0.2">
      <c r="A127" s="37"/>
      <c r="B127" s="37"/>
      <c r="C127" s="35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75" customHeight="1" x14ac:dyDescent="0.2">
      <c r="A128" s="37"/>
      <c r="B128" s="37"/>
      <c r="C128" s="35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75" customHeight="1" x14ac:dyDescent="0.2">
      <c r="A129" s="37"/>
      <c r="B129" s="37"/>
      <c r="C129" s="35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75" customHeight="1" x14ac:dyDescent="0.2">
      <c r="A130" s="37"/>
      <c r="B130" s="37"/>
      <c r="C130" s="35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75" customHeight="1" x14ac:dyDescent="0.2">
      <c r="A131" s="37"/>
      <c r="B131" s="37"/>
      <c r="C131" s="35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75" customHeight="1" x14ac:dyDescent="0.2">
      <c r="A132" s="37"/>
      <c r="B132" s="37"/>
      <c r="C132" s="35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75" customHeight="1" x14ac:dyDescent="0.2">
      <c r="A133" s="37"/>
      <c r="B133" s="37"/>
      <c r="C133" s="35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75" customHeight="1" x14ac:dyDescent="0.2">
      <c r="A134" s="37"/>
      <c r="B134" s="37"/>
      <c r="C134" s="35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75" customHeight="1" x14ac:dyDescent="0.2">
      <c r="A135" s="37"/>
      <c r="B135" s="37"/>
      <c r="C135" s="35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75" customHeight="1" x14ac:dyDescent="0.2">
      <c r="A136" s="37"/>
      <c r="B136" s="37"/>
      <c r="C136" s="35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75" customHeight="1" x14ac:dyDescent="0.2">
      <c r="A137" s="37"/>
      <c r="B137" s="37"/>
      <c r="C137" s="35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75" customHeight="1" x14ac:dyDescent="0.2">
      <c r="A138" s="37"/>
      <c r="B138" s="37"/>
      <c r="C138" s="35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75" customHeight="1" x14ac:dyDescent="0.2">
      <c r="A139" s="37"/>
      <c r="B139" s="37"/>
      <c r="C139" s="35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75" customHeight="1" x14ac:dyDescent="0.2">
      <c r="A140" s="37"/>
      <c r="B140" s="37"/>
      <c r="C140" s="35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75" customHeight="1" x14ac:dyDescent="0.2">
      <c r="A141" s="37"/>
      <c r="B141" s="37"/>
      <c r="C141" s="35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75" customHeight="1" x14ac:dyDescent="0.2">
      <c r="A142" s="37"/>
      <c r="B142" s="37"/>
      <c r="C142" s="35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75" customHeight="1" x14ac:dyDescent="0.2">
      <c r="A143" s="37"/>
      <c r="B143" s="37"/>
      <c r="C143" s="35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75" customHeight="1" x14ac:dyDescent="0.2">
      <c r="A144" s="37"/>
      <c r="B144" s="37"/>
      <c r="C144" s="35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75" customHeight="1" x14ac:dyDescent="0.2">
      <c r="A145" s="37"/>
      <c r="B145" s="37"/>
      <c r="C145" s="35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75" customHeight="1" x14ac:dyDescent="0.2">
      <c r="A146" s="37"/>
      <c r="B146" s="37"/>
      <c r="C146" s="35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75" customHeight="1" x14ac:dyDescent="0.2">
      <c r="A147" s="37"/>
      <c r="B147" s="37"/>
      <c r="C147" s="35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75" customHeight="1" x14ac:dyDescent="0.2">
      <c r="A148" s="37"/>
      <c r="B148" s="37"/>
      <c r="C148" s="35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75" customHeight="1" x14ac:dyDescent="0.2">
      <c r="A149" s="37"/>
      <c r="B149" s="37"/>
      <c r="C149" s="35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75" customHeight="1" x14ac:dyDescent="0.2">
      <c r="A150" s="37"/>
      <c r="B150" s="37"/>
      <c r="C150" s="35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75" customHeight="1" x14ac:dyDescent="0.2">
      <c r="A151" s="37"/>
      <c r="B151" s="37"/>
      <c r="C151" s="35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75" customHeight="1" x14ac:dyDescent="0.2">
      <c r="A152" s="37"/>
      <c r="B152" s="37"/>
      <c r="C152" s="35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75" customHeight="1" x14ac:dyDescent="0.2">
      <c r="A153" s="37"/>
      <c r="B153" s="37"/>
      <c r="C153" s="35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75" customHeight="1" x14ac:dyDescent="0.2">
      <c r="A154" s="37"/>
      <c r="B154" s="37"/>
      <c r="C154" s="35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75" customHeight="1" x14ac:dyDescent="0.2">
      <c r="A155" s="37"/>
      <c r="B155" s="37"/>
      <c r="C155" s="35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75" customHeight="1" x14ac:dyDescent="0.2">
      <c r="A156" s="37"/>
      <c r="B156" s="37"/>
      <c r="C156" s="35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75" customHeight="1" x14ac:dyDescent="0.2">
      <c r="A157" s="37"/>
      <c r="B157" s="37"/>
      <c r="C157" s="35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75" customHeight="1" x14ac:dyDescent="0.2">
      <c r="A158" s="37"/>
      <c r="B158" s="37"/>
      <c r="C158" s="35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75" customHeight="1" x14ac:dyDescent="0.2">
      <c r="A159" s="37"/>
      <c r="B159" s="37"/>
      <c r="C159" s="35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75" customHeight="1" x14ac:dyDescent="0.2">
      <c r="A160" s="37"/>
      <c r="B160" s="37"/>
      <c r="C160" s="35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75" customHeight="1" x14ac:dyDescent="0.2">
      <c r="A161" s="37"/>
      <c r="B161" s="37"/>
      <c r="C161" s="35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75" customHeight="1" x14ac:dyDescent="0.2">
      <c r="A162" s="37"/>
      <c r="B162" s="37"/>
      <c r="C162" s="35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75" customHeight="1" x14ac:dyDescent="0.2">
      <c r="A163" s="37"/>
      <c r="B163" s="37"/>
      <c r="C163" s="35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75" customHeight="1" x14ac:dyDescent="0.2">
      <c r="A164" s="37"/>
      <c r="B164" s="37"/>
      <c r="C164" s="35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75" customHeight="1" x14ac:dyDescent="0.2">
      <c r="A165" s="37"/>
      <c r="B165" s="37"/>
      <c r="C165" s="35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75" customHeight="1" x14ac:dyDescent="0.2">
      <c r="A166" s="37"/>
      <c r="B166" s="37"/>
      <c r="C166" s="35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75" customHeight="1" x14ac:dyDescent="0.2">
      <c r="A167" s="37"/>
      <c r="B167" s="37"/>
      <c r="C167" s="35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75" customHeight="1" x14ac:dyDescent="0.2">
      <c r="A168" s="37"/>
      <c r="B168" s="37"/>
      <c r="C168" s="35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75" customHeight="1" x14ac:dyDescent="0.2">
      <c r="A169" s="37"/>
      <c r="B169" s="37"/>
      <c r="C169" s="35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75" customHeight="1" x14ac:dyDescent="0.2">
      <c r="A170" s="37"/>
      <c r="B170" s="37"/>
      <c r="C170" s="35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75" customHeight="1" x14ac:dyDescent="0.2">
      <c r="A171" s="37"/>
      <c r="B171" s="37"/>
      <c r="C171" s="35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75" customHeight="1" x14ac:dyDescent="0.2">
      <c r="A172" s="37"/>
      <c r="B172" s="37"/>
      <c r="C172" s="35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75" customHeight="1" x14ac:dyDescent="0.2">
      <c r="A173" s="37"/>
      <c r="B173" s="37"/>
      <c r="C173" s="35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75" customHeight="1" x14ac:dyDescent="0.2">
      <c r="A174" s="37"/>
      <c r="B174" s="37"/>
      <c r="C174" s="35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75" customHeight="1" x14ac:dyDescent="0.2">
      <c r="A175" s="37"/>
      <c r="B175" s="37"/>
      <c r="C175" s="35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75" customHeight="1" x14ac:dyDescent="0.2">
      <c r="A176" s="37"/>
      <c r="B176" s="37"/>
      <c r="C176" s="35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75" customHeight="1" x14ac:dyDescent="0.2">
      <c r="A177" s="37"/>
      <c r="B177" s="37"/>
      <c r="C177" s="35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75" customHeight="1" x14ac:dyDescent="0.2">
      <c r="A178" s="37"/>
      <c r="B178" s="37"/>
      <c r="C178" s="35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75" customHeight="1" x14ac:dyDescent="0.2">
      <c r="A179" s="37"/>
      <c r="B179" s="37"/>
      <c r="C179" s="35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75" customHeight="1" x14ac:dyDescent="0.2">
      <c r="A180" s="37"/>
      <c r="B180" s="37"/>
      <c r="C180" s="35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75" customHeight="1" x14ac:dyDescent="0.2">
      <c r="A181" s="37"/>
      <c r="B181" s="37"/>
      <c r="C181" s="35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75" customHeight="1" x14ac:dyDescent="0.2">
      <c r="A182" s="37"/>
      <c r="B182" s="37"/>
      <c r="C182" s="35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75" customHeight="1" x14ac:dyDescent="0.2">
      <c r="A183" s="37"/>
      <c r="B183" s="37"/>
      <c r="C183" s="35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75" customHeight="1" x14ac:dyDescent="0.2">
      <c r="A184" s="37"/>
      <c r="B184" s="37"/>
      <c r="C184" s="35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75" customHeight="1" x14ac:dyDescent="0.2">
      <c r="A185" s="37"/>
      <c r="B185" s="37"/>
      <c r="C185" s="35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75" customHeight="1" x14ac:dyDescent="0.2">
      <c r="A186" s="37"/>
      <c r="B186" s="37"/>
      <c r="C186" s="35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75" customHeight="1" x14ac:dyDescent="0.2">
      <c r="A187" s="37"/>
      <c r="B187" s="37"/>
      <c r="C187" s="35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75" customHeight="1" x14ac:dyDescent="0.2">
      <c r="A188" s="37"/>
      <c r="B188" s="37"/>
      <c r="C188" s="35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75" customHeight="1" x14ac:dyDescent="0.2">
      <c r="A189" s="37"/>
      <c r="B189" s="37"/>
      <c r="C189" s="35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75" customHeight="1" x14ac:dyDescent="0.2">
      <c r="A190" s="37"/>
      <c r="B190" s="37"/>
      <c r="C190" s="35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75" customHeight="1" x14ac:dyDescent="0.2">
      <c r="A191" s="37"/>
      <c r="B191" s="37"/>
      <c r="C191" s="35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75" customHeight="1" x14ac:dyDescent="0.2">
      <c r="A192" s="37"/>
      <c r="B192" s="37"/>
      <c r="C192" s="35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75" customHeight="1" x14ac:dyDescent="0.2">
      <c r="A193" s="37"/>
      <c r="B193" s="37"/>
      <c r="C193" s="35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75" customHeight="1" x14ac:dyDescent="0.2">
      <c r="A194" s="37"/>
      <c r="B194" s="37"/>
      <c r="C194" s="35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75" customHeight="1" x14ac:dyDescent="0.2">
      <c r="A195" s="37"/>
      <c r="B195" s="37"/>
      <c r="C195" s="35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75" customHeight="1" x14ac:dyDescent="0.2">
      <c r="A196" s="37"/>
      <c r="B196" s="37"/>
      <c r="C196" s="35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75" customHeight="1" x14ac:dyDescent="0.2">
      <c r="A197" s="37"/>
      <c r="B197" s="37"/>
      <c r="C197" s="35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75" customHeight="1" x14ac:dyDescent="0.2">
      <c r="A198" s="37"/>
      <c r="B198" s="37"/>
      <c r="C198" s="35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75" customHeight="1" x14ac:dyDescent="0.2">
      <c r="A199" s="37"/>
      <c r="B199" s="37"/>
      <c r="C199" s="35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75" customHeight="1" x14ac:dyDescent="0.2">
      <c r="A200" s="37"/>
      <c r="B200" s="37"/>
      <c r="C200" s="35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75" customHeight="1" x14ac:dyDescent="0.2">
      <c r="A201" s="37"/>
      <c r="B201" s="37"/>
      <c r="C201" s="35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75" customHeight="1" x14ac:dyDescent="0.2">
      <c r="A202" s="37"/>
      <c r="B202" s="37"/>
      <c r="C202" s="35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75" customHeight="1" x14ac:dyDescent="0.2">
      <c r="A203" s="37"/>
      <c r="B203" s="37"/>
      <c r="C203" s="35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75" customHeight="1" x14ac:dyDescent="0.2">
      <c r="A204" s="37"/>
      <c r="B204" s="37"/>
      <c r="C204" s="35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75" customHeight="1" x14ac:dyDescent="0.2">
      <c r="A205" s="37"/>
      <c r="B205" s="37"/>
      <c r="C205" s="35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75" customHeight="1" x14ac:dyDescent="0.2">
      <c r="A206" s="37"/>
      <c r="B206" s="37"/>
      <c r="C206" s="35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75" customHeight="1" x14ac:dyDescent="0.2">
      <c r="A207" s="37"/>
      <c r="B207" s="37"/>
      <c r="C207" s="35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75" customHeight="1" x14ac:dyDescent="0.2">
      <c r="A208" s="37"/>
      <c r="B208" s="37"/>
      <c r="C208" s="35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75" customHeight="1" x14ac:dyDescent="0.2">
      <c r="A209" s="37"/>
      <c r="B209" s="37"/>
      <c r="C209" s="35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75" customHeight="1" x14ac:dyDescent="0.2">
      <c r="A210" s="37"/>
      <c r="B210" s="37"/>
      <c r="C210" s="35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75" customHeight="1" x14ac:dyDescent="0.2">
      <c r="A211" s="37"/>
      <c r="B211" s="37"/>
      <c r="C211" s="35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75" customHeight="1" x14ac:dyDescent="0.2">
      <c r="A212" s="37"/>
      <c r="B212" s="37"/>
      <c r="C212" s="35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75" customHeight="1" x14ac:dyDescent="0.2">
      <c r="A213" s="37"/>
      <c r="B213" s="37"/>
      <c r="C213" s="35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75" customHeight="1" x14ac:dyDescent="0.2">
      <c r="A214" s="37"/>
      <c r="B214" s="37"/>
      <c r="C214" s="35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75" customHeight="1" x14ac:dyDescent="0.2">
      <c r="A215" s="37"/>
      <c r="B215" s="37"/>
      <c r="C215" s="35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75" customHeight="1" x14ac:dyDescent="0.2">
      <c r="A216" s="37"/>
      <c r="B216" s="37"/>
      <c r="C216" s="35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75" customHeight="1" x14ac:dyDescent="0.2">
      <c r="A217" s="37"/>
      <c r="B217" s="37"/>
      <c r="C217" s="35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75" customHeight="1" x14ac:dyDescent="0.2">
      <c r="A218" s="37"/>
      <c r="B218" s="37"/>
      <c r="C218" s="35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75" customHeight="1" x14ac:dyDescent="0.2">
      <c r="A219" s="37"/>
      <c r="B219" s="37"/>
      <c r="C219" s="35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75" customHeight="1" x14ac:dyDescent="0.2">
      <c r="A220" s="37"/>
      <c r="B220" s="37"/>
      <c r="C220" s="35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75" customHeight="1" x14ac:dyDescent="0.2">
      <c r="A221" s="37"/>
      <c r="B221" s="37"/>
      <c r="C221" s="35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75" customHeight="1" x14ac:dyDescent="0.2">
      <c r="A222" s="37"/>
      <c r="B222" s="37"/>
      <c r="C222" s="35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75" customHeight="1" x14ac:dyDescent="0.2">
      <c r="A223" s="37"/>
      <c r="B223" s="37"/>
      <c r="C223" s="35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75" customHeight="1" x14ac:dyDescent="0.2">
      <c r="A224" s="37"/>
      <c r="B224" s="37"/>
      <c r="C224" s="35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75" customHeight="1" x14ac:dyDescent="0.2">
      <c r="A225" s="37"/>
      <c r="B225" s="37"/>
      <c r="C225" s="35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75" customHeight="1" x14ac:dyDescent="0.2">
      <c r="A226" s="37"/>
      <c r="B226" s="37"/>
      <c r="C226" s="35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75" customHeight="1" x14ac:dyDescent="0.2">
      <c r="A227" s="37"/>
      <c r="B227" s="37"/>
      <c r="C227" s="35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75" customHeight="1" x14ac:dyDescent="0.2">
      <c r="A228" s="37"/>
      <c r="B228" s="37"/>
      <c r="C228" s="35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75" customHeight="1" x14ac:dyDescent="0.2">
      <c r="A229" s="37"/>
      <c r="B229" s="37"/>
      <c r="C229" s="35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75" customHeight="1" x14ac:dyDescent="0.2">
      <c r="A230" s="37"/>
      <c r="B230" s="37"/>
      <c r="C230" s="35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75" customHeight="1" x14ac:dyDescent="0.2">
      <c r="A231" s="37"/>
      <c r="B231" s="37"/>
      <c r="C231" s="35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75" customHeight="1" x14ac:dyDescent="0.2">
      <c r="A232" s="37"/>
      <c r="B232" s="37"/>
      <c r="C232" s="35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75" customHeight="1" x14ac:dyDescent="0.2">
      <c r="A233" s="37"/>
      <c r="B233" s="37"/>
      <c r="C233" s="35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75" customHeight="1" x14ac:dyDescent="0.2">
      <c r="A234" s="37"/>
      <c r="B234" s="37"/>
      <c r="C234" s="35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75" customHeight="1" x14ac:dyDescent="0.2">
      <c r="A235" s="37"/>
      <c r="B235" s="37"/>
      <c r="C235" s="35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75" customHeight="1" x14ac:dyDescent="0.2">
      <c r="A236" s="37"/>
      <c r="B236" s="37"/>
      <c r="C236" s="35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75" customHeight="1" x14ac:dyDescent="0.2">
      <c r="A237" s="37"/>
      <c r="B237" s="37"/>
      <c r="C237" s="35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75" customHeight="1" x14ac:dyDescent="0.2">
      <c r="A238" s="37"/>
      <c r="B238" s="37"/>
      <c r="C238" s="35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75" customHeight="1" x14ac:dyDescent="0.2">
      <c r="A239" s="37"/>
      <c r="B239" s="37"/>
      <c r="C239" s="35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75" customHeight="1" x14ac:dyDescent="0.2">
      <c r="A240" s="37"/>
      <c r="B240" s="37"/>
      <c r="C240" s="35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75" customHeight="1" x14ac:dyDescent="0.2">
      <c r="A241" s="37"/>
      <c r="B241" s="37"/>
      <c r="C241" s="35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75" customHeight="1" x14ac:dyDescent="0.2">
      <c r="A242" s="37"/>
      <c r="B242" s="37"/>
      <c r="C242" s="35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75" customHeight="1" x14ac:dyDescent="0.2">
      <c r="A243" s="37"/>
      <c r="B243" s="37"/>
      <c r="C243" s="35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75" customHeight="1" x14ac:dyDescent="0.2">
      <c r="A244" s="37"/>
      <c r="B244" s="37"/>
      <c r="C244" s="35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75" customHeight="1" x14ac:dyDescent="0.2">
      <c r="A245" s="37"/>
      <c r="B245" s="37"/>
      <c r="C245" s="35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75" customHeight="1" x14ac:dyDescent="0.2">
      <c r="A246" s="37"/>
      <c r="B246" s="37"/>
      <c r="C246" s="35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75" customHeight="1" x14ac:dyDescent="0.2">
      <c r="A247" s="37"/>
      <c r="B247" s="37"/>
      <c r="C247" s="35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75" customHeight="1" x14ac:dyDescent="0.2">
      <c r="A248" s="37"/>
      <c r="B248" s="37"/>
      <c r="C248" s="35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75" customHeight="1" x14ac:dyDescent="0.2">
      <c r="A249" s="37"/>
      <c r="B249" s="37"/>
      <c r="C249" s="35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75" customHeight="1" x14ac:dyDescent="0.2">
      <c r="A250" s="37"/>
      <c r="B250" s="37"/>
      <c r="C250" s="35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75" customHeight="1" x14ac:dyDescent="0.2">
      <c r="A251" s="37"/>
      <c r="B251" s="37"/>
      <c r="C251" s="35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75" customHeight="1" x14ac:dyDescent="0.2">
      <c r="A252" s="37"/>
      <c r="B252" s="37"/>
      <c r="C252" s="35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75" customHeight="1" x14ac:dyDescent="0.2">
      <c r="A253" s="37"/>
      <c r="B253" s="37"/>
      <c r="C253" s="35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75" customHeight="1" x14ac:dyDescent="0.2">
      <c r="A254" s="37"/>
      <c r="B254" s="37"/>
      <c r="C254" s="35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75" customHeight="1" x14ac:dyDescent="0.2">
      <c r="A255" s="37"/>
      <c r="B255" s="37"/>
      <c r="C255" s="35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75" customHeight="1" x14ac:dyDescent="0.2">
      <c r="A256" s="37"/>
      <c r="B256" s="37"/>
      <c r="C256" s="35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75" customHeight="1" x14ac:dyDescent="0.2">
      <c r="A257" s="37"/>
      <c r="B257" s="37"/>
      <c r="C257" s="35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75" customHeight="1" x14ac:dyDescent="0.2">
      <c r="A258" s="37"/>
      <c r="B258" s="37"/>
      <c r="C258" s="35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75" customHeight="1" x14ac:dyDescent="0.2">
      <c r="A259" s="37"/>
      <c r="B259" s="37"/>
      <c r="C259" s="35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75" customHeight="1" x14ac:dyDescent="0.2">
      <c r="A260" s="37"/>
      <c r="B260" s="37"/>
      <c r="C260" s="35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75" customHeight="1" x14ac:dyDescent="0.2">
      <c r="A261" s="37"/>
      <c r="B261" s="37"/>
      <c r="C261" s="35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75" customHeight="1" x14ac:dyDescent="0.2">
      <c r="A262" s="37"/>
      <c r="B262" s="37"/>
      <c r="C262" s="35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75" customHeight="1" x14ac:dyDescent="0.2">
      <c r="A263" s="37"/>
      <c r="B263" s="37"/>
      <c r="C263" s="35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75" customHeight="1" x14ac:dyDescent="0.2">
      <c r="A264" s="37"/>
      <c r="B264" s="37"/>
      <c r="C264" s="35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75" customHeight="1" x14ac:dyDescent="0.2">
      <c r="A265" s="37"/>
      <c r="B265" s="37"/>
      <c r="C265" s="35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75" customHeight="1" x14ac:dyDescent="0.2">
      <c r="A266" s="37"/>
      <c r="B266" s="37"/>
      <c r="C266" s="35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75" customHeight="1" x14ac:dyDescent="0.2">
      <c r="A267" s="37"/>
      <c r="B267" s="37"/>
      <c r="C267" s="35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75" customHeight="1" x14ac:dyDescent="0.2">
      <c r="A268" s="37"/>
      <c r="B268" s="37"/>
      <c r="C268" s="35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75" customHeight="1" x14ac:dyDescent="0.2">
      <c r="A269" s="37"/>
      <c r="B269" s="37"/>
      <c r="C269" s="35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75" customHeight="1" x14ac:dyDescent="0.2">
      <c r="A270" s="37"/>
      <c r="B270" s="37"/>
      <c r="C270" s="35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75" customHeight="1" x14ac:dyDescent="0.2">
      <c r="A271" s="37"/>
      <c r="B271" s="37"/>
      <c r="C271" s="35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75" customHeight="1" x14ac:dyDescent="0.2">
      <c r="A272" s="37"/>
      <c r="B272" s="37"/>
      <c r="C272" s="35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75" customHeight="1" x14ac:dyDescent="0.2">
      <c r="A273" s="37"/>
      <c r="B273" s="37"/>
      <c r="C273" s="35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75" customHeight="1" x14ac:dyDescent="0.2">
      <c r="A274" s="37"/>
      <c r="B274" s="37"/>
      <c r="C274" s="35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75" customHeight="1" x14ac:dyDescent="0.2">
      <c r="A275" s="37"/>
      <c r="B275" s="37"/>
      <c r="C275" s="35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75" customHeight="1" x14ac:dyDescent="0.2">
      <c r="A276" s="37"/>
      <c r="B276" s="37"/>
      <c r="C276" s="35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75" customHeight="1" x14ac:dyDescent="0.2">
      <c r="A277" s="37"/>
      <c r="B277" s="37"/>
      <c r="C277" s="35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75" customHeight="1" x14ac:dyDescent="0.2">
      <c r="A278" s="37"/>
      <c r="B278" s="37"/>
      <c r="C278" s="35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75" customHeight="1" x14ac:dyDescent="0.2">
      <c r="A279" s="37"/>
      <c r="B279" s="37"/>
      <c r="C279" s="35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75" customHeight="1" x14ac:dyDescent="0.2">
      <c r="A280" s="37"/>
      <c r="B280" s="37"/>
      <c r="C280" s="35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75" customHeight="1" x14ac:dyDescent="0.2">
      <c r="A281" s="37"/>
      <c r="B281" s="37"/>
      <c r="C281" s="35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75" customHeight="1" x14ac:dyDescent="0.2">
      <c r="A282" s="37"/>
      <c r="B282" s="37"/>
      <c r="C282" s="35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75" customHeight="1" x14ac:dyDescent="0.2">
      <c r="A283" s="37"/>
      <c r="B283" s="37"/>
      <c r="C283" s="35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300-000000000000}">
      <formula1>"TOU,non-TOU"</formula1>
    </dataValidation>
    <dataValidation type="list" allowBlank="1" showErrorMessage="1" sqref="E15:E28 E30:E38 E40:E41 E43:E51 E57 E63" xr:uid="{00000000-0002-0000-2300-000001000000}">
      <formula1>#REF!</formula1>
    </dataValidation>
    <dataValidation type="list" allowBlank="1" showInputMessage="1" showErrorMessage="1" prompt="Select Charge Unit - monthly, per kWh, per kW" sqref="D15:D28 D30:D38 D40:D41 D43:D51 D57 D63" xr:uid="{00000000-0002-0000-2300-000002000000}">
      <formula1>"Monthly,per kWh,per kW"</formula1>
    </dataValidation>
  </dataValidations>
  <pageMargins left="0.74803149606299213" right="0.74803149606299213" top="0.98425196850393704" bottom="0.98425196850393704"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T1000"/>
  <sheetViews>
    <sheetView showGridLines="0" topLeftCell="K1" workbookViewId="0">
      <pane ySplit="14" topLeftCell="A36" activePane="bottomLeft" state="frozen"/>
      <selection pane="bottomLeft" activeCell="AU52" sqref="AU52"/>
    </sheetView>
  </sheetViews>
  <sheetFormatPr defaultColWidth="12.5703125" defaultRowHeight="15" customHeight="1" x14ac:dyDescent="0.2"/>
  <cols>
    <col min="1" max="1" width="2.140625" customWidth="1"/>
    <col min="2" max="2" width="26.42578125" customWidth="1"/>
    <col min="3" max="3" width="4.42578125" customWidth="1"/>
    <col min="4" max="4" width="11.42578125" customWidth="1"/>
    <col min="5" max="5" width="1.42578125" customWidth="1"/>
    <col min="6" max="6" width="9.42578125" customWidth="1"/>
    <col min="7" max="7" width="8" customWidth="1"/>
    <col min="8" max="8" width="7.7109375" customWidth="1"/>
    <col min="9" max="9" width="0.7109375" customWidth="1"/>
    <col min="10" max="10" width="9.7109375" customWidth="1"/>
    <col min="11" max="11" width="8" customWidth="1"/>
    <col min="12" max="12" width="7.7109375" customWidth="1"/>
    <col min="13" max="13" width="0.7109375" customWidth="1"/>
    <col min="14" max="14" width="9.42578125" customWidth="1"/>
    <col min="15" max="15" width="10" customWidth="1"/>
    <col min="16" max="16" width="0.42578125" customWidth="1"/>
    <col min="17" max="17" width="9.7109375" customWidth="1"/>
    <col min="18" max="18" width="8" customWidth="1"/>
    <col min="19" max="19" width="7.7109375" customWidth="1"/>
    <col min="20" max="20" width="0.85546875" customWidth="1"/>
    <col min="21" max="21" width="9.42578125" customWidth="1"/>
    <col min="22" max="22" width="10" customWidth="1"/>
    <col min="23" max="23" width="0.42578125" customWidth="1"/>
    <col min="24" max="24" width="9.7109375" customWidth="1"/>
    <col min="25" max="25" width="8" customWidth="1"/>
    <col min="26" max="26" width="7.7109375" customWidth="1"/>
    <col min="27" max="27" width="0.42578125" customWidth="1"/>
    <col min="28" max="28" width="9.42578125" customWidth="1"/>
    <col min="29" max="29" width="10" customWidth="1"/>
    <col min="30" max="30" width="1.85546875" customWidth="1"/>
    <col min="31" max="31" width="9.7109375" customWidth="1"/>
    <col min="32" max="32" width="8" customWidth="1"/>
    <col min="33" max="33" width="7.7109375" customWidth="1"/>
    <col min="34" max="34" width="0.42578125" customWidth="1"/>
    <col min="35" max="35" width="9.42578125" customWidth="1"/>
    <col min="36" max="36" width="10" customWidth="1"/>
    <col min="37" max="37" width="0.7109375" customWidth="1"/>
    <col min="38" max="38" width="9.7109375" customWidth="1"/>
    <col min="39" max="39" width="8" customWidth="1"/>
    <col min="40" max="40" width="7.7109375" customWidth="1"/>
    <col min="41" max="41" width="1.28515625" customWidth="1"/>
    <col min="42" max="42" width="9.42578125" customWidth="1"/>
    <col min="43" max="43" width="10" customWidth="1"/>
    <col min="44" max="44" width="1.28515625" customWidth="1"/>
    <col min="45" max="45" width="10.85546875" customWidth="1"/>
    <col min="46" max="46" width="12.42578125" customWidth="1"/>
  </cols>
  <sheetData>
    <row r="1" spans="1:46" ht="12" customHeight="1" x14ac:dyDescent="0.25">
      <c r="A1" s="37"/>
      <c r="B1" s="37"/>
      <c r="C1" s="37"/>
      <c r="D1" s="37"/>
      <c r="E1" s="37"/>
      <c r="F1" s="37"/>
      <c r="G1" s="37"/>
      <c r="H1" s="37"/>
      <c r="I1" s="37"/>
      <c r="J1" s="37"/>
      <c r="K1" s="37"/>
      <c r="Q1" s="37"/>
      <c r="R1" s="37"/>
      <c r="S1" s="466" t="s">
        <v>228</v>
      </c>
      <c r="T1" s="467"/>
      <c r="U1" s="467"/>
      <c r="V1" s="467"/>
      <c r="W1" s="467"/>
      <c r="X1" s="467"/>
      <c r="Y1" s="468"/>
      <c r="Z1" s="37"/>
      <c r="AA1" s="37"/>
      <c r="AB1" s="37"/>
      <c r="AC1" s="37"/>
      <c r="AD1" s="37"/>
      <c r="AE1" s="37"/>
      <c r="AF1" s="37"/>
      <c r="AG1" s="37"/>
      <c r="AH1" s="37"/>
      <c r="AI1" s="37"/>
      <c r="AJ1" s="37"/>
      <c r="AK1" s="37"/>
      <c r="AL1" s="37"/>
      <c r="AM1" s="37"/>
      <c r="AN1" s="37"/>
      <c r="AO1" s="37"/>
      <c r="AP1" s="37"/>
      <c r="AQ1" s="37"/>
      <c r="AR1" s="37"/>
      <c r="AS1" s="37"/>
    </row>
    <row r="2" spans="1:46" ht="12"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c r="AS2" s="37"/>
    </row>
    <row r="3" spans="1:46" ht="12"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row>
    <row r="4" spans="1:46" ht="12"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1:46" ht="12"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row>
    <row r="6" spans="1:46" ht="12" customHeight="1" x14ac:dyDescent="0.2">
      <c r="A6" s="37"/>
      <c r="B6" s="138" t="s">
        <v>232</v>
      </c>
      <c r="C6" s="37"/>
      <c r="D6" s="309" t="s">
        <v>163</v>
      </c>
      <c r="E6" s="310"/>
      <c r="F6" s="310"/>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
    </row>
    <row r="7" spans="1:46"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row>
    <row r="8" spans="1:46" ht="12"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row>
    <row r="9" spans="1:46" ht="12" customHeight="1" x14ac:dyDescent="0.25">
      <c r="A9" s="37"/>
      <c r="B9" s="187"/>
      <c r="C9" s="37"/>
      <c r="D9" s="125" t="s">
        <v>235</v>
      </c>
      <c r="E9" s="125"/>
      <c r="F9" s="190">
        <v>94</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row>
    <row r="10" spans="1:46" ht="12" customHeight="1" x14ac:dyDescent="0.2">
      <c r="A10" s="37"/>
      <c r="B10" s="37"/>
      <c r="C10" s="37"/>
      <c r="D10" s="37"/>
      <c r="E10" s="37"/>
      <c r="F10" s="367">
        <v>0.4</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row>
    <row r="11" spans="1:46" ht="12" customHeight="1" x14ac:dyDescent="0.2">
      <c r="A11" s="355"/>
      <c r="B11" s="37"/>
      <c r="C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c r="AS11" s="191"/>
    </row>
    <row r="12" spans="1:46" ht="12" customHeight="1" x14ac:dyDescent="0.2">
      <c r="A12" s="355"/>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c r="AS12" s="368"/>
    </row>
    <row r="13" spans="1:46" ht="12" customHeight="1" x14ac:dyDescent="0.2">
      <c r="A13" s="355"/>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c r="AS13" s="192"/>
    </row>
    <row r="14" spans="1:46" ht="12" customHeight="1" x14ac:dyDescent="0.2">
      <c r="A14" s="355"/>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c r="AS14" s="192"/>
    </row>
    <row r="15" spans="1:46" ht="12" customHeight="1" x14ac:dyDescent="0.2">
      <c r="A15" s="355"/>
      <c r="B15" s="139" t="s">
        <v>156</v>
      </c>
      <c r="C15" s="199" t="str">
        <f t="shared" ref="C15:C28" si="0">D$6&amp;"."&amp;B15</f>
        <v>Sentinel Lights.Monthly Service Charge</v>
      </c>
      <c r="D15" s="200" t="s">
        <v>244</v>
      </c>
      <c r="E15" s="139"/>
      <c r="F15" s="201">
        <f>IFERROR(VLOOKUP($C15,'Proposed Rates'!$B:$J,F$11,FALSE),0)</f>
        <v>7.02</v>
      </c>
      <c r="G15" s="219">
        <f t="shared" ref="G15:G28" si="1">IF($D15="Monthly",1,IF($D15="per KW",$F$10,IF($D15="per kWh",$F$9,0)))</f>
        <v>1</v>
      </c>
      <c r="H15" s="204">
        <f t="shared" ref="H15:H28" si="2">G15*F15</f>
        <v>7.02</v>
      </c>
      <c r="I15" s="38"/>
      <c r="J15" s="201">
        <f>IFERROR(VLOOKUP($C15,'Proposed Rates'!$B:$J,J$11,FALSE),0)</f>
        <v>7.76</v>
      </c>
      <c r="K15" s="219">
        <f t="shared" ref="K15:K28" si="3">IF($D15="Monthly",1,IF($D15="per KW",$F$10,IF($D15="per kWh",$F$9,0)))</f>
        <v>1</v>
      </c>
      <c r="L15" s="204">
        <f t="shared" ref="L15:L28" si="4">K15*J15</f>
        <v>7.76</v>
      </c>
      <c r="M15" s="38"/>
      <c r="N15" s="205">
        <f t="shared" ref="N15:N50" si="5">L15-H15</f>
        <v>0.74000000000000021</v>
      </c>
      <c r="O15" s="206">
        <f t="shared" ref="O15:O50" si="6">IF((H15)=0,"",(N15/H15))</f>
        <v>0.10541310541310545</v>
      </c>
      <c r="P15" s="37"/>
      <c r="Q15" s="201">
        <f>IFERROR(VLOOKUP($C15,'Proposed Rates'!$B:$J,Q$11,FALSE),0)</f>
        <v>8.3699999999999992</v>
      </c>
      <c r="R15" s="219">
        <f t="shared" ref="R15:R28" si="7">IF($D15="Monthly",1,IF($D15="per KW",$F$10,IF($D15="per kWh",$F$9,0)))</f>
        <v>1</v>
      </c>
      <c r="S15" s="204">
        <f t="shared" ref="S15:S28" si="8">R15*Q15</f>
        <v>8.3699999999999992</v>
      </c>
      <c r="T15" s="38"/>
      <c r="U15" s="205">
        <f t="shared" ref="U15:U50" si="9">S15-L15</f>
        <v>0.60999999999999943</v>
      </c>
      <c r="V15" s="206">
        <f t="shared" ref="V15:V50" si="10">IF((L15)=0,"",(U15/L15))</f>
        <v>7.8608247422680341E-2</v>
      </c>
      <c r="W15" s="37"/>
      <c r="X15" s="201">
        <f>IFERROR(VLOOKUP($C15,'Proposed Rates'!$B:$J,X$11,FALSE),0)</f>
        <v>9</v>
      </c>
      <c r="Y15" s="219">
        <f t="shared" ref="Y15:Y28" si="11">IF($D15="Monthly",1,IF($D15="per KW",$F$10,IF($D15="per kWh",$F$9,0)))</f>
        <v>1</v>
      </c>
      <c r="Z15" s="204">
        <f t="shared" ref="Z15:Z28" si="12">Y15*X15</f>
        <v>9</v>
      </c>
      <c r="AA15" s="38"/>
      <c r="AB15" s="205">
        <f t="shared" ref="AB15:AB50" si="13">Z15-S15</f>
        <v>0.63000000000000078</v>
      </c>
      <c r="AC15" s="206">
        <f t="shared" ref="AC15:AC50" si="14">IF((S15)=0,"",(AB15/S15))</f>
        <v>7.5268817204301175E-2</v>
      </c>
      <c r="AD15" s="37"/>
      <c r="AE15" s="201">
        <f>IFERROR(VLOOKUP($C15,'Proposed Rates'!$B:$J,AE$11,FALSE),0)</f>
        <v>9.51</v>
      </c>
      <c r="AF15" s="219">
        <f t="shared" ref="AF15:AF28" si="15">IF($D15="Monthly",1,IF($D15="per KW",$F$10,IF($D15="per kWh",$F$9,0)))</f>
        <v>1</v>
      </c>
      <c r="AG15" s="204">
        <f t="shared" ref="AG15:AG28" si="16">AF15*AE15</f>
        <v>9.51</v>
      </c>
      <c r="AH15" s="38"/>
      <c r="AI15" s="205">
        <f t="shared" ref="AI15:AI50" si="17">AG15-Z15</f>
        <v>0.50999999999999979</v>
      </c>
      <c r="AJ15" s="206">
        <f t="shared" ref="AJ15:AJ50" si="18">IF((Z15)=0,"",(AI15/Z15))</f>
        <v>5.6666666666666643E-2</v>
      </c>
      <c r="AK15" s="37"/>
      <c r="AL15" s="201">
        <f>IFERROR(VLOOKUP($C15,'Proposed Rates'!$B:$J,AL$11,FALSE),0)</f>
        <v>10.029999999999999</v>
      </c>
      <c r="AM15" s="219">
        <f t="shared" ref="AM15:AM28" si="19">IF($D15="Monthly",1,IF($D15="per KW",$F$10,IF($D15="per kWh",$F$9,0)))</f>
        <v>1</v>
      </c>
      <c r="AN15" s="204">
        <f t="shared" ref="AN15:AN28" si="20">AM15*AL15</f>
        <v>10.029999999999999</v>
      </c>
      <c r="AO15" s="38"/>
      <c r="AP15" s="205">
        <f t="shared" ref="AP15:AP50" si="21">AN15-AG15</f>
        <v>0.51999999999999957</v>
      </c>
      <c r="AQ15" s="206">
        <f t="shared" ref="AQ15:AQ50" si="22">IF((AG15)=0,"",(AP15/AG15))</f>
        <v>5.4679284963196594E-2</v>
      </c>
      <c r="AR15" s="207"/>
      <c r="AS15" s="207"/>
    </row>
    <row r="16" spans="1:46" ht="12" customHeight="1" x14ac:dyDescent="0.2">
      <c r="A16" s="355"/>
      <c r="B16" s="139" t="s">
        <v>245</v>
      </c>
      <c r="C16" s="199" t="str">
        <f t="shared" si="0"/>
        <v>Sentinel Lights.Smart Meter Rate Adder</v>
      </c>
      <c r="D16" s="200" t="s">
        <v>244</v>
      </c>
      <c r="E16" s="139"/>
      <c r="F16" s="369">
        <f>IFERROR(VLOOKUP($C16,'Proposed Rates'!$B:$J,F$11,FALSE),0)</f>
        <v>0</v>
      </c>
      <c r="G16" s="219">
        <f t="shared" si="1"/>
        <v>1</v>
      </c>
      <c r="H16" s="204">
        <f t="shared" si="2"/>
        <v>0</v>
      </c>
      <c r="I16" s="38"/>
      <c r="J16" s="369">
        <f>IFERROR(VLOOKUP($C16,'Proposed Rates'!$B:$J,J$11,FALSE),0)</f>
        <v>0</v>
      </c>
      <c r="K16" s="219">
        <f t="shared" si="3"/>
        <v>1</v>
      </c>
      <c r="L16" s="204">
        <f t="shared" si="4"/>
        <v>0</v>
      </c>
      <c r="M16" s="38"/>
      <c r="N16" s="205">
        <f t="shared" si="5"/>
        <v>0</v>
      </c>
      <c r="O16" s="206" t="str">
        <f t="shared" si="6"/>
        <v/>
      </c>
      <c r="P16" s="37"/>
      <c r="Q16" s="369">
        <f>IFERROR(VLOOKUP($C16,'Proposed Rates'!$B:$J,Q$11,FALSE),0)</f>
        <v>0</v>
      </c>
      <c r="R16" s="219">
        <f t="shared" si="7"/>
        <v>1</v>
      </c>
      <c r="S16" s="204">
        <f t="shared" si="8"/>
        <v>0</v>
      </c>
      <c r="T16" s="38"/>
      <c r="U16" s="205">
        <f t="shared" si="9"/>
        <v>0</v>
      </c>
      <c r="V16" s="206" t="str">
        <f t="shared" si="10"/>
        <v/>
      </c>
      <c r="W16" s="37"/>
      <c r="X16" s="369">
        <f>IFERROR(VLOOKUP($C16,'Proposed Rates'!$B:$J,X$11,FALSE),0)</f>
        <v>0</v>
      </c>
      <c r="Y16" s="219">
        <f t="shared" si="11"/>
        <v>1</v>
      </c>
      <c r="Z16" s="204">
        <f t="shared" si="12"/>
        <v>0</v>
      </c>
      <c r="AA16" s="38"/>
      <c r="AB16" s="205">
        <f t="shared" si="13"/>
        <v>0</v>
      </c>
      <c r="AC16" s="206" t="str">
        <f t="shared" si="14"/>
        <v/>
      </c>
      <c r="AD16" s="37"/>
      <c r="AE16" s="369">
        <f>IFERROR(VLOOKUP($C16,'Proposed Rates'!$B:$J,AE$11,FALSE),0)</f>
        <v>0</v>
      </c>
      <c r="AF16" s="219">
        <f t="shared" si="15"/>
        <v>1</v>
      </c>
      <c r="AG16" s="204">
        <f t="shared" si="16"/>
        <v>0</v>
      </c>
      <c r="AH16" s="38"/>
      <c r="AI16" s="205">
        <f t="shared" si="17"/>
        <v>0</v>
      </c>
      <c r="AJ16" s="206" t="str">
        <f t="shared" si="18"/>
        <v/>
      </c>
      <c r="AK16" s="37"/>
      <c r="AL16" s="369">
        <f>IFERROR(VLOOKUP($C16,'Proposed Rates'!$B:$J,AL$11,FALSE),0)</f>
        <v>0</v>
      </c>
      <c r="AM16" s="219">
        <f t="shared" si="19"/>
        <v>1</v>
      </c>
      <c r="AN16" s="204">
        <f t="shared" si="20"/>
        <v>0</v>
      </c>
      <c r="AO16" s="38"/>
      <c r="AP16" s="205">
        <f t="shared" si="21"/>
        <v>0</v>
      </c>
      <c r="AQ16" s="206" t="str">
        <f t="shared" si="22"/>
        <v/>
      </c>
      <c r="AR16" s="207"/>
      <c r="AS16" s="207"/>
    </row>
    <row r="17" spans="1:45" ht="12" customHeight="1" x14ac:dyDescent="0.2">
      <c r="A17" s="355"/>
      <c r="B17" s="208" t="str">
        <f>'Proposed Rates'!C115</f>
        <v>Rate Rider Calculation for PILs</v>
      </c>
      <c r="C17" s="199" t="str">
        <f t="shared" si="0"/>
        <v>Sentinel Lights.Rate Rider Calculation for PILs</v>
      </c>
      <c r="D17" s="200" t="s">
        <v>315</v>
      </c>
      <c r="E17" s="139"/>
      <c r="F17" s="369">
        <f>IFERROR(VLOOKUP($C17,'Proposed Rates'!$B:$J,F$11,FALSE),0)</f>
        <v>0</v>
      </c>
      <c r="G17" s="219">
        <f t="shared" si="1"/>
        <v>0.4</v>
      </c>
      <c r="H17" s="204">
        <f t="shared" si="2"/>
        <v>0</v>
      </c>
      <c r="I17" s="38"/>
      <c r="J17" s="369">
        <f>IFERROR(VLOOKUP($C17,'Proposed Rates'!$B:$J,J$11,FALSE),0)</f>
        <v>0</v>
      </c>
      <c r="K17" s="219">
        <f t="shared" si="3"/>
        <v>0.4</v>
      </c>
      <c r="L17" s="204">
        <f t="shared" si="4"/>
        <v>0</v>
      </c>
      <c r="M17" s="38"/>
      <c r="N17" s="205">
        <f t="shared" si="5"/>
        <v>0</v>
      </c>
      <c r="O17" s="206" t="str">
        <f t="shared" si="6"/>
        <v/>
      </c>
      <c r="P17" s="37"/>
      <c r="Q17" s="369">
        <f>IFERROR(VLOOKUP($C17,'Proposed Rates'!$B:$J,Q$11,FALSE),0)</f>
        <v>0</v>
      </c>
      <c r="R17" s="219">
        <f t="shared" si="7"/>
        <v>0.4</v>
      </c>
      <c r="S17" s="204">
        <f t="shared" si="8"/>
        <v>0</v>
      </c>
      <c r="T17" s="38"/>
      <c r="U17" s="205">
        <f t="shared" si="9"/>
        <v>0</v>
      </c>
      <c r="V17" s="206" t="str">
        <f t="shared" si="10"/>
        <v/>
      </c>
      <c r="W17" s="37"/>
      <c r="X17" s="369">
        <f>IFERROR(VLOOKUP($C17,'Proposed Rates'!$B:$J,X$11,FALSE),0)</f>
        <v>0</v>
      </c>
      <c r="Y17" s="219">
        <f t="shared" si="11"/>
        <v>0.4</v>
      </c>
      <c r="Z17" s="204">
        <f t="shared" si="12"/>
        <v>0</v>
      </c>
      <c r="AA17" s="38"/>
      <c r="AB17" s="205">
        <f t="shared" si="13"/>
        <v>0</v>
      </c>
      <c r="AC17" s="206" t="str">
        <f t="shared" si="14"/>
        <v/>
      </c>
      <c r="AD17" s="37"/>
      <c r="AE17" s="369">
        <f>IFERROR(VLOOKUP($C17,'Proposed Rates'!$B:$J,AE$11,FALSE),0)</f>
        <v>0</v>
      </c>
      <c r="AF17" s="219">
        <f t="shared" si="15"/>
        <v>0.4</v>
      </c>
      <c r="AG17" s="204">
        <f t="shared" si="16"/>
        <v>0</v>
      </c>
      <c r="AH17" s="38"/>
      <c r="AI17" s="205">
        <f t="shared" si="17"/>
        <v>0</v>
      </c>
      <c r="AJ17" s="206" t="str">
        <f t="shared" si="18"/>
        <v/>
      </c>
      <c r="AK17" s="37"/>
      <c r="AL17" s="369">
        <f>IFERROR(VLOOKUP($C17,'Proposed Rates'!$B:$J,AL$11,FALSE),0)</f>
        <v>0</v>
      </c>
      <c r="AM17" s="219">
        <f t="shared" si="19"/>
        <v>0.4</v>
      </c>
      <c r="AN17" s="204">
        <f t="shared" si="20"/>
        <v>0</v>
      </c>
      <c r="AO17" s="38"/>
      <c r="AP17" s="205">
        <f t="shared" si="21"/>
        <v>0</v>
      </c>
      <c r="AQ17" s="206" t="str">
        <f t="shared" si="22"/>
        <v/>
      </c>
      <c r="AR17" s="207"/>
      <c r="AS17" s="207"/>
    </row>
    <row r="18" spans="1:45" ht="12" customHeight="1" x14ac:dyDescent="0.2">
      <c r="A18" s="355"/>
      <c r="B18" s="208" t="str">
        <f>'Proposed Rates'!C128</f>
        <v>Rate Rider Calculation for Generic</v>
      </c>
      <c r="C18" s="199" t="str">
        <f t="shared" si="0"/>
        <v>Sentinel Lights.Rate Rider Calculation for Generic</v>
      </c>
      <c r="D18" s="200" t="s">
        <v>315</v>
      </c>
      <c r="E18" s="139"/>
      <c r="F18" s="369">
        <f>IFERROR(VLOOKUP($C18,'Proposed Rates'!$B:$J,F$11,FALSE),0)</f>
        <v>0</v>
      </c>
      <c r="G18" s="219">
        <f t="shared" si="1"/>
        <v>0.4</v>
      </c>
      <c r="H18" s="204">
        <f t="shared" si="2"/>
        <v>0</v>
      </c>
      <c r="I18" s="38"/>
      <c r="J18" s="369">
        <f>IFERROR(VLOOKUP($C18,'Proposed Rates'!$B:$J,J$11,FALSE),0)</f>
        <v>0</v>
      </c>
      <c r="K18" s="219">
        <f t="shared" si="3"/>
        <v>0.4</v>
      </c>
      <c r="L18" s="204">
        <f t="shared" si="4"/>
        <v>0</v>
      </c>
      <c r="M18" s="38"/>
      <c r="N18" s="205">
        <f t="shared" si="5"/>
        <v>0</v>
      </c>
      <c r="O18" s="206" t="str">
        <f t="shared" si="6"/>
        <v/>
      </c>
      <c r="P18" s="37"/>
      <c r="Q18" s="369">
        <f>IFERROR(VLOOKUP($C18,'Proposed Rates'!$B:$J,Q$11,FALSE),0)</f>
        <v>0</v>
      </c>
      <c r="R18" s="219">
        <f t="shared" si="7"/>
        <v>0.4</v>
      </c>
      <c r="S18" s="204">
        <f t="shared" si="8"/>
        <v>0</v>
      </c>
      <c r="T18" s="38"/>
      <c r="U18" s="205">
        <f t="shared" si="9"/>
        <v>0</v>
      </c>
      <c r="V18" s="206" t="str">
        <f t="shared" si="10"/>
        <v/>
      </c>
      <c r="W18" s="37"/>
      <c r="X18" s="369">
        <f>IFERROR(VLOOKUP($C18,'Proposed Rates'!$B:$J,X$11,FALSE),0)</f>
        <v>0</v>
      </c>
      <c r="Y18" s="219">
        <f t="shared" si="11"/>
        <v>0.4</v>
      </c>
      <c r="Z18" s="204">
        <f t="shared" si="12"/>
        <v>0</v>
      </c>
      <c r="AA18" s="38"/>
      <c r="AB18" s="205">
        <f t="shared" si="13"/>
        <v>0</v>
      </c>
      <c r="AC18" s="206" t="str">
        <f t="shared" si="14"/>
        <v/>
      </c>
      <c r="AD18" s="37"/>
      <c r="AE18" s="369">
        <f>IFERROR(VLOOKUP($C18,'Proposed Rates'!$B:$J,AE$11,FALSE),0)</f>
        <v>0</v>
      </c>
      <c r="AF18" s="219">
        <f t="shared" si="15"/>
        <v>0.4</v>
      </c>
      <c r="AG18" s="204">
        <f t="shared" si="16"/>
        <v>0</v>
      </c>
      <c r="AH18" s="38"/>
      <c r="AI18" s="205">
        <f t="shared" si="17"/>
        <v>0</v>
      </c>
      <c r="AJ18" s="206" t="str">
        <f t="shared" si="18"/>
        <v/>
      </c>
      <c r="AK18" s="37"/>
      <c r="AL18" s="369">
        <f>IFERROR(VLOOKUP($C18,'Proposed Rates'!$B:$J,AL$11,FALSE),0)</f>
        <v>0</v>
      </c>
      <c r="AM18" s="219">
        <f t="shared" si="19"/>
        <v>0.4</v>
      </c>
      <c r="AN18" s="204">
        <f t="shared" si="20"/>
        <v>0</v>
      </c>
      <c r="AO18" s="38"/>
      <c r="AP18" s="205">
        <f t="shared" si="21"/>
        <v>0</v>
      </c>
      <c r="AQ18" s="206" t="str">
        <f t="shared" si="22"/>
        <v/>
      </c>
      <c r="AR18" s="207"/>
      <c r="AS18" s="207"/>
    </row>
    <row r="19" spans="1:45" ht="12" customHeight="1" x14ac:dyDescent="0.2">
      <c r="A19" s="355"/>
      <c r="B19" s="139" t="s">
        <v>54</v>
      </c>
      <c r="C19" s="199" t="str">
        <f t="shared" si="0"/>
        <v>Sentinel Lights.Distribution Volumetric Rate</v>
      </c>
      <c r="D19" s="200" t="s">
        <v>315</v>
      </c>
      <c r="E19" s="139"/>
      <c r="F19" s="201">
        <f>IFERROR(VLOOKUP($C19,'Proposed Rates'!$B:$J,F$11,FALSE),0)</f>
        <v>32.929699999999997</v>
      </c>
      <c r="G19" s="219">
        <f t="shared" si="1"/>
        <v>0.4</v>
      </c>
      <c r="H19" s="204">
        <f t="shared" si="2"/>
        <v>13.17188</v>
      </c>
      <c r="I19" s="38"/>
      <c r="J19" s="201">
        <f>IFERROR(VLOOKUP($C19,'Proposed Rates'!$B:$J,J$11,FALSE),0)</f>
        <v>36.417099999999998</v>
      </c>
      <c r="K19" s="219">
        <f t="shared" si="3"/>
        <v>0.4</v>
      </c>
      <c r="L19" s="204">
        <f t="shared" si="4"/>
        <v>14.566839999999999</v>
      </c>
      <c r="M19" s="38"/>
      <c r="N19" s="205">
        <f t="shared" si="5"/>
        <v>1.3949599999999993</v>
      </c>
      <c r="O19" s="206">
        <f t="shared" si="6"/>
        <v>0.10590439633522317</v>
      </c>
      <c r="P19" s="37"/>
      <c r="Q19" s="201">
        <f>IFERROR(VLOOKUP($C19,'Proposed Rates'!$B:$J,Q$11,FALSE),0)</f>
        <v>39.316099999999999</v>
      </c>
      <c r="R19" s="219">
        <f t="shared" si="7"/>
        <v>0.4</v>
      </c>
      <c r="S19" s="204">
        <f t="shared" si="8"/>
        <v>15.72644</v>
      </c>
      <c r="T19" s="38"/>
      <c r="U19" s="205">
        <f t="shared" si="9"/>
        <v>1.1596000000000011</v>
      </c>
      <c r="V19" s="206">
        <f t="shared" si="10"/>
        <v>7.9605460072328743E-2</v>
      </c>
      <c r="W19" s="37"/>
      <c r="X19" s="201">
        <f>IFERROR(VLOOKUP($C19,'Proposed Rates'!$B:$J,X$11,FALSE),0)</f>
        <v>42.2271</v>
      </c>
      <c r="Y19" s="219">
        <f t="shared" si="11"/>
        <v>0.4</v>
      </c>
      <c r="Z19" s="204">
        <f t="shared" si="12"/>
        <v>16.890840000000001</v>
      </c>
      <c r="AA19" s="38"/>
      <c r="AB19" s="205">
        <f t="shared" si="13"/>
        <v>1.1644000000000005</v>
      </c>
      <c r="AC19" s="206">
        <f t="shared" si="14"/>
        <v>7.4040914536284155E-2</v>
      </c>
      <c r="AD19" s="37"/>
      <c r="AE19" s="201">
        <f>IFERROR(VLOOKUP($C19,'Proposed Rates'!$B:$J,AE$11,FALSE),0)</f>
        <v>44.660600000000002</v>
      </c>
      <c r="AF19" s="219">
        <f t="shared" si="15"/>
        <v>0.4</v>
      </c>
      <c r="AG19" s="204">
        <f t="shared" si="16"/>
        <v>17.864240000000002</v>
      </c>
      <c r="AH19" s="38"/>
      <c r="AI19" s="205">
        <f t="shared" si="17"/>
        <v>0.9734000000000016</v>
      </c>
      <c r="AJ19" s="206">
        <f t="shared" si="18"/>
        <v>5.7628868664909592E-2</v>
      </c>
      <c r="AK19" s="37"/>
      <c r="AL19" s="201">
        <f>IFERROR(VLOOKUP($C19,'Proposed Rates'!$B:$J,AL$11,FALSE),0)</f>
        <v>47.0779</v>
      </c>
      <c r="AM19" s="219">
        <f t="shared" si="19"/>
        <v>0.4</v>
      </c>
      <c r="AN19" s="204">
        <f t="shared" si="20"/>
        <v>18.831160000000001</v>
      </c>
      <c r="AO19" s="38"/>
      <c r="AP19" s="205">
        <f t="shared" si="21"/>
        <v>0.96691999999999823</v>
      </c>
      <c r="AQ19" s="206">
        <f t="shared" si="22"/>
        <v>5.4126008159317056E-2</v>
      </c>
      <c r="AR19" s="207"/>
      <c r="AS19" s="207"/>
    </row>
    <row r="20" spans="1:45" ht="12" customHeight="1" x14ac:dyDescent="0.2">
      <c r="A20" s="355"/>
      <c r="B20" s="139" t="s">
        <v>247</v>
      </c>
      <c r="C20" s="199" t="str">
        <f t="shared" si="0"/>
        <v>Sentinel Lights.Smart Meter Disposition Rider</v>
      </c>
      <c r="D20" s="200" t="s">
        <v>246</v>
      </c>
      <c r="E20" s="139"/>
      <c r="F20" s="201">
        <f>IFERROR(VLOOKUP($C20,'Proposed Rates'!$B:$J,F$11,FALSE),0)</f>
        <v>0</v>
      </c>
      <c r="G20" s="219">
        <f t="shared" si="1"/>
        <v>94</v>
      </c>
      <c r="H20" s="204">
        <f t="shared" si="2"/>
        <v>0</v>
      </c>
      <c r="I20" s="38"/>
      <c r="J20" s="201">
        <f>IFERROR(VLOOKUP($C20,'Proposed Rates'!$B:$J,J$11,FALSE),0)</f>
        <v>0</v>
      </c>
      <c r="K20" s="219">
        <f t="shared" si="3"/>
        <v>94</v>
      </c>
      <c r="L20" s="204">
        <f t="shared" si="4"/>
        <v>0</v>
      </c>
      <c r="M20" s="38"/>
      <c r="N20" s="205">
        <f t="shared" si="5"/>
        <v>0</v>
      </c>
      <c r="O20" s="206" t="str">
        <f t="shared" si="6"/>
        <v/>
      </c>
      <c r="P20" s="37"/>
      <c r="Q20" s="201">
        <f>IFERROR(VLOOKUP($C20,'Proposed Rates'!$B:$J,Q$11,FALSE),0)</f>
        <v>0</v>
      </c>
      <c r="R20" s="219">
        <f t="shared" si="7"/>
        <v>94</v>
      </c>
      <c r="S20" s="204">
        <f t="shared" si="8"/>
        <v>0</v>
      </c>
      <c r="T20" s="38"/>
      <c r="U20" s="205">
        <f t="shared" si="9"/>
        <v>0</v>
      </c>
      <c r="V20" s="206" t="str">
        <f t="shared" si="10"/>
        <v/>
      </c>
      <c r="W20" s="37"/>
      <c r="X20" s="201">
        <f>IFERROR(VLOOKUP($C20,'Proposed Rates'!$B:$J,X$11,FALSE),0)</f>
        <v>0</v>
      </c>
      <c r="Y20" s="219">
        <f t="shared" si="11"/>
        <v>94</v>
      </c>
      <c r="Z20" s="204">
        <f t="shared" si="12"/>
        <v>0</v>
      </c>
      <c r="AA20" s="38"/>
      <c r="AB20" s="205">
        <f t="shared" si="13"/>
        <v>0</v>
      </c>
      <c r="AC20" s="206" t="str">
        <f t="shared" si="14"/>
        <v/>
      </c>
      <c r="AD20" s="37"/>
      <c r="AE20" s="201">
        <f>IFERROR(VLOOKUP($C20,'Proposed Rates'!$B:$J,AE$11,FALSE),0)</f>
        <v>0</v>
      </c>
      <c r="AF20" s="219">
        <f t="shared" si="15"/>
        <v>94</v>
      </c>
      <c r="AG20" s="204">
        <f t="shared" si="16"/>
        <v>0</v>
      </c>
      <c r="AH20" s="38"/>
      <c r="AI20" s="205">
        <f t="shared" si="17"/>
        <v>0</v>
      </c>
      <c r="AJ20" s="206" t="str">
        <f t="shared" si="18"/>
        <v/>
      </c>
      <c r="AK20" s="37"/>
      <c r="AL20" s="201">
        <f>IFERROR(VLOOKUP($C20,'Proposed Rates'!$B:$J,AL$11,FALSE),0)</f>
        <v>0</v>
      </c>
      <c r="AM20" s="219">
        <f t="shared" si="19"/>
        <v>94</v>
      </c>
      <c r="AN20" s="204">
        <f t="shared" si="20"/>
        <v>0</v>
      </c>
      <c r="AO20" s="38"/>
      <c r="AP20" s="205">
        <f t="shared" si="21"/>
        <v>0</v>
      </c>
      <c r="AQ20" s="206" t="str">
        <f t="shared" si="22"/>
        <v/>
      </c>
      <c r="AR20" s="207"/>
      <c r="AS20" s="207"/>
    </row>
    <row r="21" spans="1:45" ht="12" customHeight="1" x14ac:dyDescent="0.2">
      <c r="A21" s="355"/>
      <c r="B21" s="139" t="s">
        <v>179</v>
      </c>
      <c r="C21" s="199" t="str">
        <f t="shared" si="0"/>
        <v>Sentinel Lights.LRAM Rate Rider</v>
      </c>
      <c r="D21" s="200" t="s">
        <v>315</v>
      </c>
      <c r="E21" s="139"/>
      <c r="F21" s="218">
        <f>'Proposed Rates'!E83+'Proposed Rates'!E96</f>
        <v>0</v>
      </c>
      <c r="G21" s="219">
        <f t="shared" si="1"/>
        <v>0.4</v>
      </c>
      <c r="H21" s="204">
        <f t="shared" si="2"/>
        <v>0</v>
      </c>
      <c r="I21" s="38"/>
      <c r="J21" s="218">
        <f>'Proposed Rates'!F83+'Proposed Rates'!F96</f>
        <v>0</v>
      </c>
      <c r="K21" s="219">
        <f t="shared" si="3"/>
        <v>0.4</v>
      </c>
      <c r="L21" s="204">
        <f t="shared" si="4"/>
        <v>0</v>
      </c>
      <c r="M21" s="38"/>
      <c r="N21" s="205">
        <f t="shared" si="5"/>
        <v>0</v>
      </c>
      <c r="O21" s="206" t="str">
        <f t="shared" si="6"/>
        <v/>
      </c>
      <c r="P21" s="37"/>
      <c r="Q21" s="218">
        <f>'Proposed Rates'!G83+'Proposed Rates'!G96</f>
        <v>0</v>
      </c>
      <c r="R21" s="219">
        <f t="shared" si="7"/>
        <v>0.4</v>
      </c>
      <c r="S21" s="204">
        <f t="shared" si="8"/>
        <v>0</v>
      </c>
      <c r="T21" s="38"/>
      <c r="U21" s="205">
        <f t="shared" si="9"/>
        <v>0</v>
      </c>
      <c r="V21" s="206" t="str">
        <f t="shared" si="10"/>
        <v/>
      </c>
      <c r="W21" s="37"/>
      <c r="X21" s="201">
        <f>IFERROR(VLOOKUP($C21,'Proposed Rates'!$B:$J,X$11,FALSE),0)</f>
        <v>0</v>
      </c>
      <c r="Y21" s="219">
        <f t="shared" si="11"/>
        <v>0.4</v>
      </c>
      <c r="Z21" s="204">
        <f t="shared" si="12"/>
        <v>0</v>
      </c>
      <c r="AA21" s="38"/>
      <c r="AB21" s="205">
        <f t="shared" si="13"/>
        <v>0</v>
      </c>
      <c r="AC21" s="206" t="str">
        <f t="shared" si="14"/>
        <v/>
      </c>
      <c r="AD21" s="37"/>
      <c r="AE21" s="201">
        <f>IFERROR(VLOOKUP($C21,'Proposed Rates'!$B:$J,AE$11,FALSE),0)</f>
        <v>0</v>
      </c>
      <c r="AF21" s="219">
        <f t="shared" si="15"/>
        <v>0.4</v>
      </c>
      <c r="AG21" s="204">
        <f t="shared" si="16"/>
        <v>0</v>
      </c>
      <c r="AH21" s="38"/>
      <c r="AI21" s="205">
        <f t="shared" si="17"/>
        <v>0</v>
      </c>
      <c r="AJ21" s="206" t="str">
        <f t="shared" si="18"/>
        <v/>
      </c>
      <c r="AK21" s="37"/>
      <c r="AL21" s="201">
        <f>IFERROR(VLOOKUP($C21,'Proposed Rates'!$B:$J,AL$11,FALSE),0)</f>
        <v>0</v>
      </c>
      <c r="AM21" s="219">
        <f t="shared" si="19"/>
        <v>0.4</v>
      </c>
      <c r="AN21" s="204">
        <f t="shared" si="20"/>
        <v>0</v>
      </c>
      <c r="AO21" s="38"/>
      <c r="AP21" s="205">
        <f t="shared" si="21"/>
        <v>0</v>
      </c>
      <c r="AQ21" s="206" t="str">
        <f t="shared" si="22"/>
        <v/>
      </c>
      <c r="AR21" s="207"/>
      <c r="AS21" s="207"/>
    </row>
    <row r="22" spans="1:45" ht="12" customHeight="1" x14ac:dyDescent="0.2">
      <c r="A22" s="355"/>
      <c r="B22" s="208" t="s">
        <v>175</v>
      </c>
      <c r="C22" s="199" t="str">
        <f t="shared" si="0"/>
        <v>Sentinel Lights.Deferral/Variance Account Disposition Rate Rider Group 2</v>
      </c>
      <c r="D22" s="200" t="s">
        <v>315</v>
      </c>
      <c r="E22" s="139"/>
      <c r="F22" s="201">
        <f>IFERROR(VLOOKUP($C22,'Proposed Rates'!$B:$J,F$11,FALSE),0)</f>
        <v>0</v>
      </c>
      <c r="G22" s="219">
        <f t="shared" si="1"/>
        <v>0.4</v>
      </c>
      <c r="H22" s="204">
        <f t="shared" si="2"/>
        <v>0</v>
      </c>
      <c r="I22" s="38"/>
      <c r="J22" s="201">
        <f>IFERROR(VLOOKUP($C22,'Proposed Rates'!$B:$J,J$11,FALSE),0)</f>
        <v>-1.0395000000000001</v>
      </c>
      <c r="K22" s="219">
        <f t="shared" si="3"/>
        <v>0.4</v>
      </c>
      <c r="L22" s="204">
        <f t="shared" si="4"/>
        <v>-0.41580000000000006</v>
      </c>
      <c r="M22" s="38"/>
      <c r="N22" s="205">
        <f t="shared" si="5"/>
        <v>-0.41580000000000006</v>
      </c>
      <c r="O22" s="206" t="str">
        <f t="shared" si="6"/>
        <v/>
      </c>
      <c r="P22" s="37"/>
      <c r="Q22" s="201">
        <f>IFERROR(VLOOKUP($C22,'Proposed Rates'!$B:$J,Q$11,FALSE),0)</f>
        <v>0</v>
      </c>
      <c r="R22" s="219">
        <f t="shared" si="7"/>
        <v>0.4</v>
      </c>
      <c r="S22" s="204">
        <f t="shared" si="8"/>
        <v>0</v>
      </c>
      <c r="T22" s="38"/>
      <c r="U22" s="205">
        <f t="shared" si="9"/>
        <v>0.41580000000000006</v>
      </c>
      <c r="V22" s="206">
        <f t="shared" si="10"/>
        <v>-1</v>
      </c>
      <c r="W22" s="37"/>
      <c r="X22" s="201">
        <f>IFERROR(VLOOKUP($C22,'Proposed Rates'!$B:$J,X$11,FALSE),0)</f>
        <v>0</v>
      </c>
      <c r="Y22" s="219">
        <f t="shared" si="11"/>
        <v>0.4</v>
      </c>
      <c r="Z22" s="204">
        <f t="shared" si="12"/>
        <v>0</v>
      </c>
      <c r="AA22" s="38"/>
      <c r="AB22" s="205">
        <f t="shared" si="13"/>
        <v>0</v>
      </c>
      <c r="AC22" s="206" t="str">
        <f t="shared" si="14"/>
        <v/>
      </c>
      <c r="AD22" s="37"/>
      <c r="AE22" s="201">
        <f>IFERROR(VLOOKUP($C22,'Proposed Rates'!$B:$J,AE$11,FALSE),0)</f>
        <v>0</v>
      </c>
      <c r="AF22" s="219">
        <f t="shared" si="15"/>
        <v>0.4</v>
      </c>
      <c r="AG22" s="204">
        <f t="shared" si="16"/>
        <v>0</v>
      </c>
      <c r="AH22" s="38"/>
      <c r="AI22" s="205">
        <f t="shared" si="17"/>
        <v>0</v>
      </c>
      <c r="AJ22" s="206" t="str">
        <f t="shared" si="18"/>
        <v/>
      </c>
      <c r="AK22" s="37"/>
      <c r="AL22" s="201">
        <f>IFERROR(VLOOKUP($C22,'Proposed Rates'!$B:$J,AL$11,FALSE),0)</f>
        <v>0</v>
      </c>
      <c r="AM22" s="219">
        <f t="shared" si="19"/>
        <v>0.4</v>
      </c>
      <c r="AN22" s="204">
        <f t="shared" si="20"/>
        <v>0</v>
      </c>
      <c r="AO22" s="38"/>
      <c r="AP22" s="205">
        <f t="shared" si="21"/>
        <v>0</v>
      </c>
      <c r="AQ22" s="206" t="str">
        <f t="shared" si="22"/>
        <v/>
      </c>
      <c r="AR22" s="207"/>
      <c r="AS22" s="207"/>
    </row>
    <row r="23" spans="1:45" ht="12" customHeight="1" x14ac:dyDescent="0.2">
      <c r="A23" s="355"/>
      <c r="B23" s="208"/>
      <c r="C23" s="199" t="str">
        <f t="shared" si="0"/>
        <v>Sentinel Lights.</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c r="AS23" s="207"/>
    </row>
    <row r="24" spans="1:45" ht="12" customHeight="1" x14ac:dyDescent="0.2">
      <c r="A24" s="355"/>
      <c r="B24" s="208"/>
      <c r="C24" s="199" t="str">
        <f t="shared" si="0"/>
        <v>Sentinel Lights.</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c r="AS24" s="207"/>
    </row>
    <row r="25" spans="1:45" ht="12" customHeight="1" x14ac:dyDescent="0.2">
      <c r="A25" s="355"/>
      <c r="B25" s="208"/>
      <c r="C25" s="199" t="str">
        <f t="shared" si="0"/>
        <v>Sentinel Lights.</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c r="AS25" s="207"/>
    </row>
    <row r="26" spans="1:45" ht="12" customHeight="1" x14ac:dyDescent="0.2">
      <c r="A26" s="355"/>
      <c r="B26" s="208"/>
      <c r="C26" s="199" t="str">
        <f t="shared" si="0"/>
        <v>Sentinel Lights.</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c r="AS26" s="207"/>
    </row>
    <row r="27" spans="1:45" ht="12" customHeight="1" x14ac:dyDescent="0.2">
      <c r="A27" s="355"/>
      <c r="B27" s="208"/>
      <c r="C27" s="199" t="str">
        <f t="shared" si="0"/>
        <v>Sentinel Lights.</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c r="AS27" s="207"/>
    </row>
    <row r="28" spans="1:45" ht="12" customHeight="1" x14ac:dyDescent="0.2">
      <c r="A28" s="355"/>
      <c r="B28" s="208"/>
      <c r="C28" s="199" t="str">
        <f t="shared" si="0"/>
        <v>Sentinel Lights.</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c r="AS28" s="207"/>
    </row>
    <row r="29" spans="1:45" ht="12" customHeight="1" x14ac:dyDescent="0.2">
      <c r="A29" s="355"/>
      <c r="B29" s="209" t="s">
        <v>248</v>
      </c>
      <c r="C29" s="210"/>
      <c r="D29" s="210"/>
      <c r="E29" s="210"/>
      <c r="F29" s="211"/>
      <c r="G29" s="304"/>
      <c r="H29" s="213">
        <f>SUM(H15:H28)</f>
        <v>20.191879999999998</v>
      </c>
      <c r="I29" s="214"/>
      <c r="J29" s="211"/>
      <c r="K29" s="304"/>
      <c r="L29" s="213">
        <f>SUM(L15:L28)</f>
        <v>21.911039999999996</v>
      </c>
      <c r="M29" s="214"/>
      <c r="N29" s="215">
        <f t="shared" si="5"/>
        <v>1.7191599999999987</v>
      </c>
      <c r="O29" s="216">
        <f t="shared" si="6"/>
        <v>8.5141155751717962E-2</v>
      </c>
      <c r="P29" s="125"/>
      <c r="Q29" s="211"/>
      <c r="R29" s="304"/>
      <c r="S29" s="213">
        <f>SUM(S15:S28)</f>
        <v>24.096440000000001</v>
      </c>
      <c r="T29" s="214"/>
      <c r="U29" s="215">
        <f t="shared" si="9"/>
        <v>2.1854000000000049</v>
      </c>
      <c r="V29" s="216">
        <f t="shared" si="10"/>
        <v>9.9739674611520279E-2</v>
      </c>
      <c r="W29" s="125"/>
      <c r="X29" s="211"/>
      <c r="Y29" s="304"/>
      <c r="Z29" s="213">
        <f>SUM(Z15:Z28)</f>
        <v>25.890840000000001</v>
      </c>
      <c r="AA29" s="214"/>
      <c r="AB29" s="215">
        <f t="shared" si="13"/>
        <v>1.7943999999999996</v>
      </c>
      <c r="AC29" s="216">
        <f t="shared" si="14"/>
        <v>7.4467431703604328E-2</v>
      </c>
      <c r="AD29" s="125"/>
      <c r="AE29" s="211"/>
      <c r="AF29" s="304"/>
      <c r="AG29" s="213">
        <f>SUM(AG15:AG28)</f>
        <v>27.37424</v>
      </c>
      <c r="AH29" s="214"/>
      <c r="AI29" s="215">
        <f t="shared" si="17"/>
        <v>1.4833999999999996</v>
      </c>
      <c r="AJ29" s="216">
        <f t="shared" si="18"/>
        <v>5.729439446537847E-2</v>
      </c>
      <c r="AK29" s="125"/>
      <c r="AL29" s="211"/>
      <c r="AM29" s="304"/>
      <c r="AN29" s="213">
        <f>SUM(AN15:AN28)</f>
        <v>28.861159999999998</v>
      </c>
      <c r="AO29" s="214"/>
      <c r="AP29" s="215">
        <f t="shared" si="21"/>
        <v>1.4869199999999978</v>
      </c>
      <c r="AQ29" s="216">
        <f t="shared" si="22"/>
        <v>5.4318220341459625E-2</v>
      </c>
      <c r="AR29" s="217"/>
      <c r="AS29" s="217"/>
    </row>
    <row r="30" spans="1:45" ht="12" customHeight="1" x14ac:dyDescent="0.2">
      <c r="A30" s="355"/>
      <c r="B30" s="208" t="s">
        <v>172</v>
      </c>
      <c r="C30" s="199" t="str">
        <f t="shared" ref="C30:C38" si="23">D$6&amp;"."&amp;B30</f>
        <v>Sentinel Lights.DVA Disposition Rate Rider Group 1 -2025</v>
      </c>
      <c r="D30" s="200" t="s">
        <v>315</v>
      </c>
      <c r="E30" s="139"/>
      <c r="F30" s="218">
        <f>IFERROR(VLOOKUP($C30,'Proposed Rates'!$B:$J,F$11,FALSE),0)</f>
        <v>4.1399999999999999E-2</v>
      </c>
      <c r="G30" s="219">
        <f t="shared" ref="G30:G36" si="24">IF($D30="Monthly",1,IF($D30="per KW",$F$10,IF($D30="per kWh",$F$9,0)))</f>
        <v>0.4</v>
      </c>
      <c r="H30" s="204">
        <f t="shared" ref="H30:H38" si="25">G30*F30</f>
        <v>1.6560000000000002E-2</v>
      </c>
      <c r="I30" s="38"/>
      <c r="J30" s="218">
        <f>IFERROR(VLOOKUP($C30,'Proposed Rates'!$B:$J,J$11,FALSE),0)</f>
        <v>0</v>
      </c>
      <c r="K30" s="219">
        <f t="shared" ref="K30:K36" si="26">IF($D30="Monthly",1,IF($D30="per KW",$F$10,IF($D30="per kWh",$F$9,0)))</f>
        <v>0.4</v>
      </c>
      <c r="L30" s="204">
        <f t="shared" ref="L30:L38" si="27">K30*J30</f>
        <v>0</v>
      </c>
      <c r="M30" s="38"/>
      <c r="N30" s="205">
        <f t="shared" si="5"/>
        <v>-1.6560000000000002E-2</v>
      </c>
      <c r="O30" s="206">
        <f t="shared" si="6"/>
        <v>-1</v>
      </c>
      <c r="P30" s="37"/>
      <c r="Q30" s="218">
        <f>IFERROR(VLOOKUP($C30,'Proposed Rates'!$B:$J,Q$11,FALSE),0)</f>
        <v>0</v>
      </c>
      <c r="R30" s="219">
        <f t="shared" ref="R30:R36" si="28">IF($D30="Monthly",1,IF($D30="per KW",$F$10,IF($D30="per kWh",$F$9,0)))</f>
        <v>0.4</v>
      </c>
      <c r="S30" s="204">
        <f t="shared" ref="S30:S38" si="29">R30*Q30</f>
        <v>0</v>
      </c>
      <c r="T30" s="38"/>
      <c r="U30" s="205">
        <f t="shared" si="9"/>
        <v>0</v>
      </c>
      <c r="V30" s="206" t="str">
        <f t="shared" si="10"/>
        <v/>
      </c>
      <c r="W30" s="37"/>
      <c r="X30" s="218">
        <f>IFERROR(VLOOKUP($C30,'Proposed Rates'!$B:$J,X$11,FALSE),0)</f>
        <v>0</v>
      </c>
      <c r="Y30" s="219">
        <f t="shared" ref="Y30:Y36" si="30">IF($D30="Monthly",1,IF($D30="per KW",$F$10,IF($D30="per kWh",$F$9,0)))</f>
        <v>0.4</v>
      </c>
      <c r="Z30" s="204">
        <f t="shared" ref="Z30:Z38" si="31">Y30*X30</f>
        <v>0</v>
      </c>
      <c r="AA30" s="38"/>
      <c r="AB30" s="205">
        <f t="shared" si="13"/>
        <v>0</v>
      </c>
      <c r="AC30" s="206" t="str">
        <f t="shared" si="14"/>
        <v/>
      </c>
      <c r="AD30" s="37"/>
      <c r="AE30" s="218">
        <f>IFERROR(VLOOKUP($C30,'Proposed Rates'!$B:$J,AE$11,FALSE),0)</f>
        <v>0</v>
      </c>
      <c r="AF30" s="219">
        <f t="shared" ref="AF30:AF36" si="32">IF($D30="Monthly",1,IF($D30="per KW",$F$10,IF($D30="per kWh",$F$9,0)))</f>
        <v>0.4</v>
      </c>
      <c r="AG30" s="204">
        <f t="shared" ref="AG30:AG38" si="33">AF30*AE30</f>
        <v>0</v>
      </c>
      <c r="AH30" s="38"/>
      <c r="AI30" s="205">
        <f t="shared" si="17"/>
        <v>0</v>
      </c>
      <c r="AJ30" s="206" t="str">
        <f t="shared" si="18"/>
        <v/>
      </c>
      <c r="AK30" s="37"/>
      <c r="AL30" s="218">
        <f>IFERROR(VLOOKUP($C30,'Proposed Rates'!$B:$J,AL$11,FALSE),0)</f>
        <v>0</v>
      </c>
      <c r="AM30" s="219">
        <f t="shared" ref="AM30:AM36" si="34">IF($D30="Monthly",1,IF($D30="per KW",$F$10,IF($D30="per kWh",$F$9,0)))</f>
        <v>0.4</v>
      </c>
      <c r="AN30" s="204">
        <f t="shared" ref="AN30:AN38" si="35">AM30*AL30</f>
        <v>0</v>
      </c>
      <c r="AO30" s="38"/>
      <c r="AP30" s="205">
        <f t="shared" si="21"/>
        <v>0</v>
      </c>
      <c r="AQ30" s="206" t="str">
        <f t="shared" si="22"/>
        <v/>
      </c>
      <c r="AR30" s="207"/>
      <c r="AS30" s="207"/>
    </row>
    <row r="31" spans="1:45" ht="12" customHeight="1" x14ac:dyDescent="0.2">
      <c r="A31" s="355"/>
      <c r="B31" s="208" t="s">
        <v>174</v>
      </c>
      <c r="C31" s="199" t="str">
        <f t="shared" si="23"/>
        <v>Sentinel Lights.DVA Disposition Rate Rider Group 1 - 2024</v>
      </c>
      <c r="D31" s="200" t="s">
        <v>315</v>
      </c>
      <c r="E31" s="139"/>
      <c r="F31" s="201">
        <f>IFERROR(VLOOKUP($C31,'Proposed Rates'!$B:$J,F$11,FALSE),0)</f>
        <v>0</v>
      </c>
      <c r="G31" s="219">
        <f t="shared" si="24"/>
        <v>0.4</v>
      </c>
      <c r="H31" s="204">
        <f t="shared" si="25"/>
        <v>0</v>
      </c>
      <c r="I31" s="38"/>
      <c r="J31" s="201">
        <f>IFERROR(VLOOKUP($C31,'Proposed Rates'!$B:$J,J$11,FALSE),0)</f>
        <v>0</v>
      </c>
      <c r="K31" s="219">
        <f t="shared" si="26"/>
        <v>0.4</v>
      </c>
      <c r="L31" s="204">
        <f t="shared" si="27"/>
        <v>0</v>
      </c>
      <c r="M31" s="38"/>
      <c r="N31" s="205">
        <f t="shared" si="5"/>
        <v>0</v>
      </c>
      <c r="O31" s="206" t="str">
        <f t="shared" si="6"/>
        <v/>
      </c>
      <c r="P31" s="37"/>
      <c r="Q31" s="201">
        <f>IFERROR(VLOOKUP($C31,'Proposed Rates'!$B:$J,Q$11,FALSE),0)</f>
        <v>0</v>
      </c>
      <c r="R31" s="219">
        <f t="shared" si="28"/>
        <v>0.4</v>
      </c>
      <c r="S31" s="204">
        <f t="shared" si="29"/>
        <v>0</v>
      </c>
      <c r="T31" s="38"/>
      <c r="U31" s="205">
        <f t="shared" si="9"/>
        <v>0</v>
      </c>
      <c r="V31" s="206" t="str">
        <f t="shared" si="10"/>
        <v/>
      </c>
      <c r="W31" s="37"/>
      <c r="X31" s="201">
        <f>IFERROR(VLOOKUP($C31,'Proposed Rates'!$B:$J,X$11,FALSE),0)</f>
        <v>0</v>
      </c>
      <c r="Y31" s="219">
        <f t="shared" si="30"/>
        <v>0.4</v>
      </c>
      <c r="Z31" s="204">
        <f t="shared" si="31"/>
        <v>0</v>
      </c>
      <c r="AA31" s="38"/>
      <c r="AB31" s="205">
        <f t="shared" si="13"/>
        <v>0</v>
      </c>
      <c r="AC31" s="206" t="str">
        <f t="shared" si="14"/>
        <v/>
      </c>
      <c r="AD31" s="37"/>
      <c r="AE31" s="201">
        <f>IFERROR(VLOOKUP($C31,'Proposed Rates'!$B:$J,AE$11,FALSE),0)</f>
        <v>0</v>
      </c>
      <c r="AF31" s="219">
        <f t="shared" si="32"/>
        <v>0.4</v>
      </c>
      <c r="AG31" s="204">
        <f t="shared" si="33"/>
        <v>0</v>
      </c>
      <c r="AH31" s="38"/>
      <c r="AI31" s="205">
        <f t="shared" si="17"/>
        <v>0</v>
      </c>
      <c r="AJ31" s="206" t="str">
        <f t="shared" si="18"/>
        <v/>
      </c>
      <c r="AK31" s="37"/>
      <c r="AL31" s="201">
        <f>IFERROR(VLOOKUP($C31,'Proposed Rates'!$B:$J,AL$11,FALSE),0)</f>
        <v>0</v>
      </c>
      <c r="AM31" s="219">
        <f t="shared" si="34"/>
        <v>0.4</v>
      </c>
      <c r="AN31" s="204">
        <f t="shared" si="35"/>
        <v>0</v>
      </c>
      <c r="AO31" s="38"/>
      <c r="AP31" s="205">
        <f t="shared" si="21"/>
        <v>0</v>
      </c>
      <c r="AQ31" s="206" t="str">
        <f t="shared" si="22"/>
        <v/>
      </c>
      <c r="AR31" s="207"/>
      <c r="AS31" s="207"/>
    </row>
    <row r="32" spans="1:45" ht="12" customHeight="1" x14ac:dyDescent="0.2">
      <c r="A32" s="355"/>
      <c r="B32" s="208" t="s">
        <v>182</v>
      </c>
      <c r="C32" s="199" t="str">
        <f t="shared" si="23"/>
        <v>Sentinel Lights.CBR Class B Rate Riders</v>
      </c>
      <c r="D32" s="200" t="s">
        <v>246</v>
      </c>
      <c r="E32" s="139"/>
      <c r="F32" s="218">
        <f>IFERROR(VLOOKUP($C32,'Proposed Rates'!$B:$J,F$11,FALSE),0)</f>
        <v>2.0000000000000001E-4</v>
      </c>
      <c r="G32" s="219">
        <f t="shared" si="24"/>
        <v>94</v>
      </c>
      <c r="H32" s="204">
        <f t="shared" si="25"/>
        <v>1.8800000000000001E-2</v>
      </c>
      <c r="I32" s="289"/>
      <c r="J32" s="218">
        <f>IFERROR(VLOOKUP($C32,'Proposed Rates'!$B:$J,J$11,FALSE),0)</f>
        <v>0</v>
      </c>
      <c r="K32" s="219">
        <f t="shared" si="26"/>
        <v>94</v>
      </c>
      <c r="L32" s="204">
        <f t="shared" si="27"/>
        <v>0</v>
      </c>
      <c r="M32" s="221"/>
      <c r="N32" s="205">
        <f t="shared" si="5"/>
        <v>-1.8800000000000001E-2</v>
      </c>
      <c r="O32" s="206">
        <f t="shared" si="6"/>
        <v>-1</v>
      </c>
      <c r="P32" s="37"/>
      <c r="Q32" s="218">
        <f>IFERROR(VLOOKUP($C32,'Proposed Rates'!$B:$J,Q$11,FALSE),0)</f>
        <v>0</v>
      </c>
      <c r="R32" s="219">
        <f t="shared" si="28"/>
        <v>94</v>
      </c>
      <c r="S32" s="204">
        <f t="shared" si="29"/>
        <v>0</v>
      </c>
      <c r="T32" s="221"/>
      <c r="U32" s="205">
        <f t="shared" si="9"/>
        <v>0</v>
      </c>
      <c r="V32" s="206" t="str">
        <f t="shared" si="10"/>
        <v/>
      </c>
      <c r="W32" s="37"/>
      <c r="X32" s="218">
        <f>IFERROR(VLOOKUP($C32,'Proposed Rates'!$B:$J,X$11,FALSE),0)</f>
        <v>0</v>
      </c>
      <c r="Y32" s="219">
        <f t="shared" si="30"/>
        <v>94</v>
      </c>
      <c r="Z32" s="204">
        <f t="shared" si="31"/>
        <v>0</v>
      </c>
      <c r="AA32" s="38"/>
      <c r="AB32" s="205">
        <f t="shared" si="13"/>
        <v>0</v>
      </c>
      <c r="AC32" s="206" t="str">
        <f t="shared" si="14"/>
        <v/>
      </c>
      <c r="AD32" s="37"/>
      <c r="AE32" s="218">
        <f>IFERROR(VLOOKUP($C32,'Proposed Rates'!$B:$J,AE$11,FALSE),0)</f>
        <v>0</v>
      </c>
      <c r="AF32" s="219">
        <f t="shared" si="32"/>
        <v>94</v>
      </c>
      <c r="AG32" s="204">
        <f t="shared" si="33"/>
        <v>0</v>
      </c>
      <c r="AH32" s="38"/>
      <c r="AI32" s="205">
        <f t="shared" si="17"/>
        <v>0</v>
      </c>
      <c r="AJ32" s="206" t="str">
        <f t="shared" si="18"/>
        <v/>
      </c>
      <c r="AK32" s="37"/>
      <c r="AL32" s="218">
        <f>IFERROR(VLOOKUP($C32,'Proposed Rates'!$B:$J,AL$11,FALSE),0)</f>
        <v>0</v>
      </c>
      <c r="AM32" s="219">
        <f t="shared" si="34"/>
        <v>94</v>
      </c>
      <c r="AN32" s="204">
        <f t="shared" si="35"/>
        <v>0</v>
      </c>
      <c r="AO32" s="221"/>
      <c r="AP32" s="205">
        <f t="shared" si="21"/>
        <v>0</v>
      </c>
      <c r="AQ32" s="206" t="str">
        <f t="shared" si="22"/>
        <v/>
      </c>
      <c r="AR32" s="207"/>
      <c r="AS32" s="207"/>
    </row>
    <row r="33" spans="1:45" ht="12" customHeight="1" x14ac:dyDescent="0.2">
      <c r="A33" s="355"/>
      <c r="B33" s="208" t="s">
        <v>187</v>
      </c>
      <c r="C33" s="199" t="str">
        <f t="shared" si="23"/>
        <v>Sentinel Lights.GA Rate Riders</v>
      </c>
      <c r="D33" s="200" t="s">
        <v>246</v>
      </c>
      <c r="E33" s="139"/>
      <c r="F33" s="201">
        <f>IFERROR(VLOOKUP($C33,'Proposed Rates'!$B:$J,F$11,FALSE),0)</f>
        <v>0</v>
      </c>
      <c r="G33" s="219">
        <f t="shared" si="24"/>
        <v>94</v>
      </c>
      <c r="H33" s="204">
        <f t="shared" si="25"/>
        <v>0</v>
      </c>
      <c r="I33" s="289"/>
      <c r="J33" s="201">
        <f>IFERROR(VLOOKUP($C33,'Proposed Rates'!$B:$J,J$11,FALSE),0)</f>
        <v>0</v>
      </c>
      <c r="K33" s="219">
        <f t="shared" si="26"/>
        <v>94</v>
      </c>
      <c r="L33" s="204">
        <f t="shared" si="27"/>
        <v>0</v>
      </c>
      <c r="M33" s="221"/>
      <c r="N33" s="205">
        <f t="shared" si="5"/>
        <v>0</v>
      </c>
      <c r="O33" s="206" t="str">
        <f t="shared" si="6"/>
        <v/>
      </c>
      <c r="P33" s="37"/>
      <c r="Q33" s="201">
        <f>IFERROR(VLOOKUP($C33,'Proposed Rates'!$B:$J,Q$11,FALSE),0)</f>
        <v>0</v>
      </c>
      <c r="R33" s="219">
        <f t="shared" si="28"/>
        <v>94</v>
      </c>
      <c r="S33" s="204">
        <f t="shared" si="29"/>
        <v>0</v>
      </c>
      <c r="T33" s="221"/>
      <c r="U33" s="205">
        <f t="shared" si="9"/>
        <v>0</v>
      </c>
      <c r="V33" s="206" t="str">
        <f t="shared" si="10"/>
        <v/>
      </c>
      <c r="W33" s="37"/>
      <c r="X33" s="201">
        <f>IFERROR(VLOOKUP($C33,'Proposed Rates'!$B:$J,X$11,FALSE),0)</f>
        <v>0</v>
      </c>
      <c r="Y33" s="219">
        <f t="shared" si="30"/>
        <v>94</v>
      </c>
      <c r="Z33" s="204">
        <f t="shared" si="31"/>
        <v>0</v>
      </c>
      <c r="AA33" s="221"/>
      <c r="AB33" s="205">
        <f t="shared" si="13"/>
        <v>0</v>
      </c>
      <c r="AC33" s="206" t="str">
        <f t="shared" si="14"/>
        <v/>
      </c>
      <c r="AD33" s="37"/>
      <c r="AE33" s="201">
        <f>IFERROR(VLOOKUP($C33,'Proposed Rates'!$B:$J,AE$11,FALSE),0)</f>
        <v>0</v>
      </c>
      <c r="AF33" s="219">
        <f t="shared" si="32"/>
        <v>94</v>
      </c>
      <c r="AG33" s="204">
        <f t="shared" si="33"/>
        <v>0</v>
      </c>
      <c r="AH33" s="221"/>
      <c r="AI33" s="205">
        <f t="shared" si="17"/>
        <v>0</v>
      </c>
      <c r="AJ33" s="206" t="str">
        <f t="shared" si="18"/>
        <v/>
      </c>
      <c r="AK33" s="37"/>
      <c r="AL33" s="201">
        <f>IFERROR(VLOOKUP($C33,'Proposed Rates'!$B:$J,AL$11,FALSE),0)</f>
        <v>0</v>
      </c>
      <c r="AM33" s="219">
        <f t="shared" si="34"/>
        <v>94</v>
      </c>
      <c r="AN33" s="204">
        <f t="shared" si="35"/>
        <v>0</v>
      </c>
      <c r="AO33" s="221"/>
      <c r="AP33" s="205">
        <f t="shared" si="21"/>
        <v>0</v>
      </c>
      <c r="AQ33" s="206" t="str">
        <f t="shared" si="22"/>
        <v/>
      </c>
      <c r="AR33" s="207"/>
      <c r="AS33" s="207"/>
    </row>
    <row r="34" spans="1:45" ht="12" customHeight="1" x14ac:dyDescent="0.2">
      <c r="A34" s="355"/>
      <c r="B34" s="208" t="s">
        <v>190</v>
      </c>
      <c r="C34" s="199" t="str">
        <f t="shared" si="23"/>
        <v>Sentinel Lights.Total Deferral/Variance Account Rate RidersYr2</v>
      </c>
      <c r="D34" s="200" t="s">
        <v>315</v>
      </c>
      <c r="E34" s="139"/>
      <c r="F34" s="201">
        <f>IFERROR(VLOOKUP($C34,'Proposed Rates'!$B:$J,F$11,FALSE),0)</f>
        <v>0</v>
      </c>
      <c r="G34" s="219">
        <f t="shared" si="24"/>
        <v>0.4</v>
      </c>
      <c r="H34" s="204">
        <f t="shared" si="25"/>
        <v>0</v>
      </c>
      <c r="I34" s="289"/>
      <c r="J34" s="201">
        <f>IFERROR(VLOOKUP($C34,'Proposed Rates'!$B:$J,J$11,FALSE),0)</f>
        <v>0</v>
      </c>
      <c r="K34" s="219">
        <f t="shared" si="26"/>
        <v>0.4</v>
      </c>
      <c r="L34" s="204">
        <f t="shared" si="27"/>
        <v>0</v>
      </c>
      <c r="M34" s="221"/>
      <c r="N34" s="205">
        <f t="shared" si="5"/>
        <v>0</v>
      </c>
      <c r="O34" s="206" t="str">
        <f t="shared" si="6"/>
        <v/>
      </c>
      <c r="P34" s="37"/>
      <c r="Q34" s="201">
        <f>IFERROR(VLOOKUP($C34,'Proposed Rates'!$B:$J,Q$11,FALSE),0)</f>
        <v>0</v>
      </c>
      <c r="R34" s="219">
        <f t="shared" si="28"/>
        <v>0.4</v>
      </c>
      <c r="S34" s="204">
        <f t="shared" si="29"/>
        <v>0</v>
      </c>
      <c r="T34" s="221"/>
      <c r="U34" s="205">
        <f t="shared" si="9"/>
        <v>0</v>
      </c>
      <c r="V34" s="206" t="str">
        <f t="shared" si="10"/>
        <v/>
      </c>
      <c r="W34" s="37"/>
      <c r="X34" s="201">
        <f>IFERROR(VLOOKUP($C34,'Proposed Rates'!$B:$J,X$11,FALSE),0)</f>
        <v>0</v>
      </c>
      <c r="Y34" s="219">
        <f t="shared" si="30"/>
        <v>0.4</v>
      </c>
      <c r="Z34" s="204">
        <f t="shared" si="31"/>
        <v>0</v>
      </c>
      <c r="AA34" s="221"/>
      <c r="AB34" s="205">
        <f t="shared" si="13"/>
        <v>0</v>
      </c>
      <c r="AC34" s="206" t="str">
        <f t="shared" si="14"/>
        <v/>
      </c>
      <c r="AD34" s="37"/>
      <c r="AE34" s="201">
        <f>IFERROR(VLOOKUP($C34,'Proposed Rates'!$B:$J,AE$11,FALSE),0)</f>
        <v>0</v>
      </c>
      <c r="AF34" s="219">
        <f t="shared" si="32"/>
        <v>0.4</v>
      </c>
      <c r="AG34" s="204">
        <f t="shared" si="33"/>
        <v>0</v>
      </c>
      <c r="AH34" s="221"/>
      <c r="AI34" s="205">
        <f t="shared" si="17"/>
        <v>0</v>
      </c>
      <c r="AJ34" s="206" t="str">
        <f t="shared" si="18"/>
        <v/>
      </c>
      <c r="AK34" s="37"/>
      <c r="AL34" s="201">
        <f>IFERROR(VLOOKUP($C34,'Proposed Rates'!$B:$J,AL$11,FALSE),0)</f>
        <v>0</v>
      </c>
      <c r="AM34" s="219">
        <f t="shared" si="34"/>
        <v>0.4</v>
      </c>
      <c r="AN34" s="204">
        <f t="shared" si="35"/>
        <v>0</v>
      </c>
      <c r="AO34" s="221"/>
      <c r="AP34" s="205">
        <f t="shared" si="21"/>
        <v>0</v>
      </c>
      <c r="AQ34" s="206" t="str">
        <f t="shared" si="22"/>
        <v/>
      </c>
      <c r="AR34" s="207"/>
      <c r="AS34" s="207"/>
    </row>
    <row r="35" spans="1:45" ht="12" customHeight="1" x14ac:dyDescent="0.2">
      <c r="A35" s="355"/>
      <c r="B35" s="208" t="s">
        <v>192</v>
      </c>
      <c r="C35" s="199" t="str">
        <f t="shared" si="23"/>
        <v>Sentinel Lights.Total Deferral/Variance Account Rate Riders</v>
      </c>
      <c r="D35" s="200" t="s">
        <v>315</v>
      </c>
      <c r="E35" s="139"/>
      <c r="F35" s="201">
        <f>IFERROR(VLOOKUP($C35,'Proposed Rates'!$B:$J,F$11,FALSE),0)</f>
        <v>0</v>
      </c>
      <c r="G35" s="219">
        <f t="shared" si="24"/>
        <v>0.4</v>
      </c>
      <c r="H35" s="204">
        <f t="shared" si="25"/>
        <v>0</v>
      </c>
      <c r="I35" s="38"/>
      <c r="J35" s="201">
        <f>IFERROR(VLOOKUP($C35,'Proposed Rates'!$B:$J,J$11,FALSE),0)</f>
        <v>0</v>
      </c>
      <c r="K35" s="219">
        <f t="shared" si="26"/>
        <v>0.4</v>
      </c>
      <c r="L35" s="204">
        <f t="shared" si="27"/>
        <v>0</v>
      </c>
      <c r="M35" s="38"/>
      <c r="N35" s="205">
        <f t="shared" si="5"/>
        <v>0</v>
      </c>
      <c r="O35" s="206" t="str">
        <f t="shared" si="6"/>
        <v/>
      </c>
      <c r="P35" s="37"/>
      <c r="Q35" s="201">
        <f>IFERROR(VLOOKUP($C35,'Proposed Rates'!$B:$J,Q$11,FALSE),0)</f>
        <v>0</v>
      </c>
      <c r="R35" s="219">
        <f t="shared" si="28"/>
        <v>0.4</v>
      </c>
      <c r="S35" s="204">
        <f t="shared" si="29"/>
        <v>0</v>
      </c>
      <c r="T35" s="38"/>
      <c r="U35" s="205">
        <f t="shared" si="9"/>
        <v>0</v>
      </c>
      <c r="V35" s="206" t="str">
        <f t="shared" si="10"/>
        <v/>
      </c>
      <c r="W35" s="37"/>
      <c r="X35" s="201">
        <f>IFERROR(VLOOKUP($C35,'Proposed Rates'!$B:$J,X$11,FALSE),0)</f>
        <v>0</v>
      </c>
      <c r="Y35" s="219">
        <f t="shared" si="30"/>
        <v>0.4</v>
      </c>
      <c r="Z35" s="204">
        <f t="shared" si="31"/>
        <v>0</v>
      </c>
      <c r="AA35" s="38"/>
      <c r="AB35" s="205">
        <f t="shared" si="13"/>
        <v>0</v>
      </c>
      <c r="AC35" s="206" t="str">
        <f t="shared" si="14"/>
        <v/>
      </c>
      <c r="AD35" s="37"/>
      <c r="AE35" s="201">
        <f>IFERROR(VLOOKUP($C35,'Proposed Rates'!$B:$J,AE$11,FALSE),0)</f>
        <v>0</v>
      </c>
      <c r="AF35" s="219">
        <f t="shared" si="32"/>
        <v>0.4</v>
      </c>
      <c r="AG35" s="204">
        <f t="shared" si="33"/>
        <v>0</v>
      </c>
      <c r="AH35" s="38"/>
      <c r="AI35" s="205">
        <f t="shared" si="17"/>
        <v>0</v>
      </c>
      <c r="AJ35" s="206" t="str">
        <f t="shared" si="18"/>
        <v/>
      </c>
      <c r="AK35" s="37"/>
      <c r="AL35" s="201">
        <f>IFERROR(VLOOKUP($C35,'Proposed Rates'!$B:$J,AL$11,FALSE),0)</f>
        <v>0</v>
      </c>
      <c r="AM35" s="219">
        <f t="shared" si="34"/>
        <v>0.4</v>
      </c>
      <c r="AN35" s="204">
        <f t="shared" si="35"/>
        <v>0</v>
      </c>
      <c r="AO35" s="38"/>
      <c r="AP35" s="205">
        <f t="shared" si="21"/>
        <v>0</v>
      </c>
      <c r="AQ35" s="206" t="str">
        <f t="shared" si="22"/>
        <v/>
      </c>
      <c r="AR35" s="207"/>
      <c r="AS35" s="207"/>
    </row>
    <row r="36" spans="1:45" ht="12" customHeight="1" x14ac:dyDescent="0.2">
      <c r="A36" s="355"/>
      <c r="B36" s="139" t="s">
        <v>207</v>
      </c>
      <c r="C36" s="199" t="str">
        <f t="shared" si="23"/>
        <v>Sentinel Lights.Low Voltage Service Charge</v>
      </c>
      <c r="D36" s="200" t="s">
        <v>315</v>
      </c>
      <c r="E36" s="139"/>
      <c r="F36" s="222">
        <f>IFERROR(VLOOKUP($C36,'Proposed Rates'!$B:$J,F$11,FALSE),0)</f>
        <v>1.532E-2</v>
      </c>
      <c r="G36" s="219">
        <f t="shared" si="24"/>
        <v>0.4</v>
      </c>
      <c r="H36" s="204">
        <f t="shared" si="25"/>
        <v>6.1280000000000006E-3</v>
      </c>
      <c r="I36" s="38"/>
      <c r="J36" s="222">
        <f>IFERROR(VLOOKUP($C36,'Proposed Rates'!$B:$J,J$11,FALSE),0)</f>
        <v>1.8249999999999999E-2</v>
      </c>
      <c r="K36" s="219">
        <f t="shared" si="26"/>
        <v>0.4</v>
      </c>
      <c r="L36" s="204">
        <f t="shared" si="27"/>
        <v>7.3000000000000001E-3</v>
      </c>
      <c r="M36" s="38"/>
      <c r="N36" s="205">
        <f t="shared" si="5"/>
        <v>1.1719999999999994E-3</v>
      </c>
      <c r="O36" s="206">
        <f t="shared" si="6"/>
        <v>0.1912532637075717</v>
      </c>
      <c r="P36" s="37"/>
      <c r="Q36" s="222">
        <f>IFERROR(VLOOKUP($C36,'Proposed Rates'!$B:$J,Q$11,FALSE),0)</f>
        <v>1.873E-2</v>
      </c>
      <c r="R36" s="219">
        <f t="shared" si="28"/>
        <v>0.4</v>
      </c>
      <c r="S36" s="204">
        <f t="shared" si="29"/>
        <v>7.4920000000000004E-3</v>
      </c>
      <c r="T36" s="38"/>
      <c r="U36" s="205">
        <f t="shared" si="9"/>
        <v>1.9200000000000033E-4</v>
      </c>
      <c r="V36" s="206">
        <f t="shared" si="10"/>
        <v>2.6301369863013745E-2</v>
      </c>
      <c r="W36" s="37"/>
      <c r="X36" s="222">
        <f>IFERROR(VLOOKUP($C36,'Proposed Rates'!$B:$J,X$11,FALSE),0)</f>
        <v>1.8970000000000001E-2</v>
      </c>
      <c r="Y36" s="219">
        <f t="shared" si="30"/>
        <v>0.4</v>
      </c>
      <c r="Z36" s="204">
        <f t="shared" si="31"/>
        <v>7.588000000000001E-3</v>
      </c>
      <c r="AA36" s="38"/>
      <c r="AB36" s="205">
        <f t="shared" si="13"/>
        <v>9.6000000000000599E-5</v>
      </c>
      <c r="AC36" s="206">
        <f t="shared" si="14"/>
        <v>1.2813667912440015E-2</v>
      </c>
      <c r="AD36" s="37"/>
      <c r="AE36" s="222">
        <f>IFERROR(VLOOKUP($C36,'Proposed Rates'!$B:$J,AE$11,FALSE),0)</f>
        <v>1.9279999999999999E-2</v>
      </c>
      <c r="AF36" s="219">
        <f t="shared" si="32"/>
        <v>0.4</v>
      </c>
      <c r="AG36" s="204">
        <f t="shared" si="33"/>
        <v>7.7120000000000001E-3</v>
      </c>
      <c r="AH36" s="38"/>
      <c r="AI36" s="205">
        <f t="shared" si="17"/>
        <v>1.2399999999999911E-4</v>
      </c>
      <c r="AJ36" s="206">
        <f t="shared" si="18"/>
        <v>1.6341591987348327E-2</v>
      </c>
      <c r="AK36" s="37"/>
      <c r="AL36" s="222">
        <f>IFERROR(VLOOKUP($C36,'Proposed Rates'!$B:$J,AL$11,FALSE),0)</f>
        <v>1.9609999999999999E-2</v>
      </c>
      <c r="AM36" s="219">
        <f t="shared" si="34"/>
        <v>0.4</v>
      </c>
      <c r="AN36" s="204">
        <f t="shared" si="35"/>
        <v>7.8440000000000003E-3</v>
      </c>
      <c r="AO36" s="38"/>
      <c r="AP36" s="205">
        <f t="shared" si="21"/>
        <v>1.3200000000000017E-4</v>
      </c>
      <c r="AQ36" s="206">
        <f t="shared" si="22"/>
        <v>1.711618257261413E-2</v>
      </c>
      <c r="AR36" s="207"/>
      <c r="AS36" s="207"/>
    </row>
    <row r="37" spans="1:45" ht="12" customHeight="1" x14ac:dyDescent="0.2">
      <c r="A37" s="355"/>
      <c r="B37" s="139" t="s">
        <v>250</v>
      </c>
      <c r="C37" s="199" t="str">
        <f t="shared" si="23"/>
        <v>Sentinel Lights.Line Losses on Cost of Power</v>
      </c>
      <c r="D37" s="200" t="s">
        <v>246</v>
      </c>
      <c r="E37" s="139"/>
      <c r="F37" s="360">
        <f>'Res (750)'!F35</f>
        <v>9.9039999999999989E-2</v>
      </c>
      <c r="G37" s="311">
        <f>$F$9*(1+F$65)-$F$9</f>
        <v>3.1771999999999991</v>
      </c>
      <c r="H37" s="204">
        <f t="shared" si="25"/>
        <v>0.3146698879999999</v>
      </c>
      <c r="I37" s="38"/>
      <c r="J37" s="360">
        <f>'Res (750)'!J35</f>
        <v>9.9039999999999989E-2</v>
      </c>
      <c r="K37" s="311">
        <f>$F$9*(1+J$65)-$F$9</f>
        <v>3.1207999999999885</v>
      </c>
      <c r="L37" s="204">
        <f t="shared" si="27"/>
        <v>0.30908403199999884</v>
      </c>
      <c r="M37" s="38"/>
      <c r="N37" s="205">
        <f t="shared" si="5"/>
        <v>-5.5858560000010549E-3</v>
      </c>
      <c r="O37" s="206">
        <f t="shared" si="6"/>
        <v>-1.7751479289944187E-2</v>
      </c>
      <c r="P37" s="37"/>
      <c r="Q37" s="360">
        <f>'Res (750)'!Q35</f>
        <v>9.9039999999999989E-2</v>
      </c>
      <c r="R37" s="311">
        <f>$F$9*(1+Q$65)-$F$9</f>
        <v>3.1207999999999885</v>
      </c>
      <c r="S37" s="204">
        <f t="shared" si="29"/>
        <v>0.30908403199999884</v>
      </c>
      <c r="T37" s="38"/>
      <c r="U37" s="205">
        <f t="shared" si="9"/>
        <v>0</v>
      </c>
      <c r="V37" s="206">
        <f t="shared" si="10"/>
        <v>0</v>
      </c>
      <c r="W37" s="37"/>
      <c r="X37" s="360">
        <f>'Res (750)'!X35</f>
        <v>9.9039999999999989E-2</v>
      </c>
      <c r="Y37" s="311">
        <f>$F$9*(1+X$65)-$F$9</f>
        <v>3.1207999999999885</v>
      </c>
      <c r="Z37" s="204">
        <f t="shared" si="31"/>
        <v>0.30908403199999884</v>
      </c>
      <c r="AA37" s="38"/>
      <c r="AB37" s="205">
        <f t="shared" si="13"/>
        <v>0</v>
      </c>
      <c r="AC37" s="206">
        <f t="shared" si="14"/>
        <v>0</v>
      </c>
      <c r="AD37" s="37"/>
      <c r="AE37" s="360">
        <f>'Res (750)'!AE35</f>
        <v>9.9039999999999989E-2</v>
      </c>
      <c r="AF37" s="311">
        <f>$F$9*(1+AE$65)-$F$9</f>
        <v>3.1207999999999885</v>
      </c>
      <c r="AG37" s="204">
        <f t="shared" si="33"/>
        <v>0.30908403199999884</v>
      </c>
      <c r="AH37" s="38"/>
      <c r="AI37" s="205">
        <f t="shared" si="17"/>
        <v>0</v>
      </c>
      <c r="AJ37" s="206">
        <f t="shared" si="18"/>
        <v>0</v>
      </c>
      <c r="AK37" s="37"/>
      <c r="AL37" s="360">
        <f>'Res (750)'!AL35</f>
        <v>9.9039999999999989E-2</v>
      </c>
      <c r="AM37" s="311">
        <f>$F$9*(1+AL$65)-$F$9</f>
        <v>3.1207999999999885</v>
      </c>
      <c r="AN37" s="204">
        <f t="shared" si="35"/>
        <v>0.30908403199999884</v>
      </c>
      <c r="AO37" s="38"/>
      <c r="AP37" s="205">
        <f t="shared" si="21"/>
        <v>0</v>
      </c>
      <c r="AQ37" s="206">
        <f t="shared" si="22"/>
        <v>0</v>
      </c>
      <c r="AR37" s="207"/>
      <c r="AS37" s="207"/>
    </row>
    <row r="38" spans="1:45" ht="12" customHeight="1" x14ac:dyDescent="0.2">
      <c r="A38" s="355"/>
      <c r="B38" s="139" t="s">
        <v>209</v>
      </c>
      <c r="C38" s="199" t="str">
        <f t="shared" si="23"/>
        <v>Sentinel Lights.Smart Meter Entity Charge</v>
      </c>
      <c r="D38" s="200" t="s">
        <v>244</v>
      </c>
      <c r="E38" s="139"/>
      <c r="F38" s="201">
        <f>IFERROR(VLOOKUP($C38,'Proposed Rates'!$B:$J,F$11,FALSE),0)</f>
        <v>0</v>
      </c>
      <c r="G38" s="219">
        <f>IF($D38="Monthly",1,IF($D38="per KW",$F$10,IF($D38="per kWh",$F$9,0)))</f>
        <v>1</v>
      </c>
      <c r="H38" s="204">
        <f t="shared" si="25"/>
        <v>0</v>
      </c>
      <c r="I38" s="38"/>
      <c r="J38" s="201">
        <f>IFERROR(VLOOKUP($C38,'Proposed Rates'!$B:$J,J$11,FALSE),0)</f>
        <v>0</v>
      </c>
      <c r="K38" s="219">
        <f>IF($D38="Monthly",1,IF($D38="per KW",$F$10,IF($D38="per kWh",$F$9,0)))</f>
        <v>1</v>
      </c>
      <c r="L38" s="204">
        <f t="shared" si="27"/>
        <v>0</v>
      </c>
      <c r="M38" s="38"/>
      <c r="N38" s="205">
        <f t="shared" si="5"/>
        <v>0</v>
      </c>
      <c r="O38" s="206" t="str">
        <f t="shared" si="6"/>
        <v/>
      </c>
      <c r="P38" s="37"/>
      <c r="Q38" s="201">
        <f>IFERROR(VLOOKUP($C38,'Proposed Rates'!$B:$J,Q$11,FALSE),0)</f>
        <v>0</v>
      </c>
      <c r="R38" s="219">
        <f>IF($D38="Monthly",1,IF($D38="per KW",$F$10,IF($D38="per kWh",$F$9,0)))</f>
        <v>1</v>
      </c>
      <c r="S38" s="204">
        <f t="shared" si="29"/>
        <v>0</v>
      </c>
      <c r="T38" s="38"/>
      <c r="U38" s="205">
        <f t="shared" si="9"/>
        <v>0</v>
      </c>
      <c r="V38" s="206" t="str">
        <f t="shared" si="10"/>
        <v/>
      </c>
      <c r="W38" s="37"/>
      <c r="X38" s="201">
        <f>IFERROR(VLOOKUP($C38,'Proposed Rates'!$B:$J,X$11,FALSE),0)</f>
        <v>0</v>
      </c>
      <c r="Y38" s="219">
        <f>IF($D38="Monthly",1,IF($D38="per KW",$F$10,IF($D38="per kWh",$F$9,0)))</f>
        <v>1</v>
      </c>
      <c r="Z38" s="204">
        <f t="shared" si="31"/>
        <v>0</v>
      </c>
      <c r="AA38" s="38"/>
      <c r="AB38" s="205">
        <f t="shared" si="13"/>
        <v>0</v>
      </c>
      <c r="AC38" s="206" t="str">
        <f t="shared" si="14"/>
        <v/>
      </c>
      <c r="AD38" s="37"/>
      <c r="AE38" s="201">
        <f>IFERROR(VLOOKUP($C38,'Proposed Rates'!$B:$J,AE$11,FALSE),0)</f>
        <v>0</v>
      </c>
      <c r="AF38" s="219">
        <f>IF($D38="Monthly",1,IF($D38="per KW",$F$10,IF($D38="per kWh",$F$9,0)))</f>
        <v>1</v>
      </c>
      <c r="AG38" s="204">
        <f t="shared" si="33"/>
        <v>0</v>
      </c>
      <c r="AH38" s="38"/>
      <c r="AI38" s="205">
        <f t="shared" si="17"/>
        <v>0</v>
      </c>
      <c r="AJ38" s="206" t="str">
        <f t="shared" si="18"/>
        <v/>
      </c>
      <c r="AK38" s="37"/>
      <c r="AL38" s="201">
        <f>IFERROR(VLOOKUP($C38,'Proposed Rates'!$B:$J,AL$11,FALSE),0)</f>
        <v>0</v>
      </c>
      <c r="AM38" s="219">
        <f>IF($D38="Monthly",1,IF($D38="per KW",$F$10,IF($D38="per kWh",$F$9,0)))</f>
        <v>1</v>
      </c>
      <c r="AN38" s="204">
        <f t="shared" si="35"/>
        <v>0</v>
      </c>
      <c r="AO38" s="38"/>
      <c r="AP38" s="205">
        <f t="shared" si="21"/>
        <v>0</v>
      </c>
      <c r="AQ38" s="206" t="str">
        <f t="shared" si="22"/>
        <v/>
      </c>
      <c r="AR38" s="207"/>
      <c r="AS38" s="207"/>
    </row>
    <row r="39" spans="1:45" ht="12" customHeight="1" x14ac:dyDescent="0.2">
      <c r="A39" s="355"/>
      <c r="B39" s="209" t="s">
        <v>251</v>
      </c>
      <c r="C39" s="226"/>
      <c r="D39" s="226"/>
      <c r="E39" s="226"/>
      <c r="F39" s="227"/>
      <c r="G39" s="305"/>
      <c r="H39" s="213">
        <f>SUM(H30:H38)+H29</f>
        <v>20.548037887999996</v>
      </c>
      <c r="I39" s="229"/>
      <c r="J39" s="227"/>
      <c r="K39" s="305"/>
      <c r="L39" s="213">
        <f>SUM(L30:L38)+L29</f>
        <v>22.227424031999995</v>
      </c>
      <c r="M39" s="229"/>
      <c r="N39" s="215">
        <f t="shared" si="5"/>
        <v>1.6793861439999986</v>
      </c>
      <c r="O39" s="216">
        <f t="shared" si="6"/>
        <v>8.1729757028565539E-2</v>
      </c>
      <c r="P39" s="37"/>
      <c r="Q39" s="227"/>
      <c r="R39" s="305"/>
      <c r="S39" s="213">
        <f>SUM(S30:S38)+S29</f>
        <v>24.413016032000002</v>
      </c>
      <c r="T39" s="229"/>
      <c r="U39" s="215">
        <f t="shared" si="9"/>
        <v>2.1855920000000069</v>
      </c>
      <c r="V39" s="216">
        <f t="shared" si="10"/>
        <v>9.83286230943132E-2</v>
      </c>
      <c r="W39" s="37"/>
      <c r="X39" s="227"/>
      <c r="Y39" s="305"/>
      <c r="Z39" s="213">
        <f>SUM(Z30:Z38)+Z29</f>
        <v>26.207512032</v>
      </c>
      <c r="AA39" s="229"/>
      <c r="AB39" s="215">
        <f t="shared" si="13"/>
        <v>1.7944959999999988</v>
      </c>
      <c r="AC39" s="216">
        <f t="shared" si="14"/>
        <v>7.350570685931701E-2</v>
      </c>
      <c r="AD39" s="37"/>
      <c r="AE39" s="227"/>
      <c r="AF39" s="305"/>
      <c r="AG39" s="213">
        <f>SUM(AG30:AG38)+AG29</f>
        <v>27.691036032</v>
      </c>
      <c r="AH39" s="229"/>
      <c r="AI39" s="215">
        <f t="shared" si="17"/>
        <v>1.4835239999999992</v>
      </c>
      <c r="AJ39" s="216">
        <f t="shared" si="18"/>
        <v>5.6606823195905848E-2</v>
      </c>
      <c r="AK39" s="37"/>
      <c r="AL39" s="227"/>
      <c r="AM39" s="305"/>
      <c r="AN39" s="213">
        <f>SUM(AN30:AN38)+AN29</f>
        <v>29.178088031999998</v>
      </c>
      <c r="AO39" s="229"/>
      <c r="AP39" s="215">
        <f t="shared" si="21"/>
        <v>1.4870519999999985</v>
      </c>
      <c r="AQ39" s="216">
        <f t="shared" si="22"/>
        <v>5.3701566033193864E-2</v>
      </c>
      <c r="AR39" s="217"/>
      <c r="AS39" s="217"/>
    </row>
    <row r="40" spans="1:45" ht="12" customHeight="1" x14ac:dyDescent="0.2">
      <c r="A40" s="355"/>
      <c r="B40" s="38" t="s">
        <v>193</v>
      </c>
      <c r="C40" s="199" t="str">
        <f t="shared" ref="C40:C41" si="36">D$6&amp;"."&amp;B40</f>
        <v>Sentinel Lights.RTSR - Network</v>
      </c>
      <c r="D40" s="230" t="s">
        <v>315</v>
      </c>
      <c r="E40" s="38"/>
      <c r="F40" s="218">
        <f>IFERROR(VLOOKUP($C40,'Proposed Rates'!$B:$J,F$11,FALSE),0)</f>
        <v>3.5788000000000002</v>
      </c>
      <c r="G40" s="370">
        <f t="shared" ref="G40:G41" si="37">IF($D40="Monthly",1,IF($D40="per KW",$F$10,IF($D40="per kWh",$F$9,0)))</f>
        <v>0.4</v>
      </c>
      <c r="H40" s="204">
        <f t="shared" ref="H40:H41" si="38">G40*F40</f>
        <v>1.4315200000000001</v>
      </c>
      <c r="I40" s="38"/>
      <c r="J40" s="218">
        <f>IFERROR(VLOOKUP($C40,'Proposed Rates'!$B:$J,J$11,FALSE),0)</f>
        <v>3.7690000000000001</v>
      </c>
      <c r="K40" s="370">
        <f t="shared" ref="K40:K41" si="39">IF($D40="Monthly",1,IF($D40="per KW",$F$10,IF($D40="per kWh",$F$9,0)))</f>
        <v>0.4</v>
      </c>
      <c r="L40" s="204">
        <f t="shared" ref="L40:L41" si="40">K40*J40</f>
        <v>1.5076000000000001</v>
      </c>
      <c r="M40" s="38"/>
      <c r="N40" s="205">
        <f t="shared" si="5"/>
        <v>7.6079999999999925E-2</v>
      </c>
      <c r="O40" s="206">
        <f t="shared" si="6"/>
        <v>5.3146306024365653E-2</v>
      </c>
      <c r="P40" s="37"/>
      <c r="Q40" s="218">
        <f>IFERROR(VLOOKUP($C40,'Proposed Rates'!$B:$J,Q$11,FALSE),0)</f>
        <v>3.7690000000000001</v>
      </c>
      <c r="R40" s="370">
        <f t="shared" ref="R40:R41" si="41">IF($D40="Monthly",1,IF($D40="per KW",$F$10,IF($D40="per kWh",$F$9,0)))</f>
        <v>0.4</v>
      </c>
      <c r="S40" s="204">
        <f t="shared" ref="S40:S41" si="42">R40*Q40</f>
        <v>1.5076000000000001</v>
      </c>
      <c r="T40" s="38"/>
      <c r="U40" s="205">
        <f t="shared" si="9"/>
        <v>0</v>
      </c>
      <c r="V40" s="206">
        <f t="shared" si="10"/>
        <v>0</v>
      </c>
      <c r="W40" s="37"/>
      <c r="X40" s="218">
        <f>IFERROR(VLOOKUP($C40,'Proposed Rates'!$B:$J,X$11,FALSE),0)</f>
        <v>3.7690000000000001</v>
      </c>
      <c r="Y40" s="370">
        <f t="shared" ref="Y40:Y41" si="43">IF($D40="Monthly",1,IF($D40="per KW",$F$10,IF($D40="per kWh",$F$9,0)))</f>
        <v>0.4</v>
      </c>
      <c r="Z40" s="204">
        <f t="shared" ref="Z40:Z41" si="44">Y40*X40</f>
        <v>1.5076000000000001</v>
      </c>
      <c r="AA40" s="38"/>
      <c r="AB40" s="205">
        <f t="shared" si="13"/>
        <v>0</v>
      </c>
      <c r="AC40" s="206">
        <f t="shared" si="14"/>
        <v>0</v>
      </c>
      <c r="AD40" s="37"/>
      <c r="AE40" s="218">
        <f>IFERROR(VLOOKUP($C40,'Proposed Rates'!$B:$J,AE$11,FALSE),0)</f>
        <v>3.7690000000000001</v>
      </c>
      <c r="AF40" s="370">
        <f t="shared" ref="AF40:AF41" si="45">IF($D40="Monthly",1,IF($D40="per KW",$F$10,IF($D40="per kWh",$F$9,0)))</f>
        <v>0.4</v>
      </c>
      <c r="AG40" s="204">
        <f t="shared" ref="AG40:AG41" si="46">AF40*AE40</f>
        <v>1.5076000000000001</v>
      </c>
      <c r="AH40" s="38"/>
      <c r="AI40" s="205">
        <f t="shared" si="17"/>
        <v>0</v>
      </c>
      <c r="AJ40" s="206">
        <f t="shared" si="18"/>
        <v>0</v>
      </c>
      <c r="AK40" s="37"/>
      <c r="AL40" s="218">
        <f>IFERROR(VLOOKUP($C40,'Proposed Rates'!$B:$J,AL$11,FALSE),0)</f>
        <v>3.7690000000000001</v>
      </c>
      <c r="AM40" s="370">
        <f t="shared" ref="AM40:AM41" si="47">IF($D40="Monthly",1,IF($D40="per KW",$F$10,IF($D40="per kWh",$F$9,0)))</f>
        <v>0.4</v>
      </c>
      <c r="AN40" s="204">
        <f t="shared" ref="AN40:AN41" si="48">AM40*AL40</f>
        <v>1.5076000000000001</v>
      </c>
      <c r="AO40" s="38"/>
      <c r="AP40" s="205">
        <f t="shared" si="21"/>
        <v>0</v>
      </c>
      <c r="AQ40" s="206">
        <f t="shared" si="22"/>
        <v>0</v>
      </c>
      <c r="AR40" s="207"/>
      <c r="AS40" s="207"/>
    </row>
    <row r="41" spans="1:45" ht="12" customHeight="1" x14ac:dyDescent="0.2">
      <c r="A41" s="355"/>
      <c r="B41" s="38" t="s">
        <v>194</v>
      </c>
      <c r="C41" s="199" t="str">
        <f t="shared" si="36"/>
        <v>Sentinel Lights.RTSR - Line and Transformation Connection</v>
      </c>
      <c r="D41" s="230" t="s">
        <v>315</v>
      </c>
      <c r="E41" s="38"/>
      <c r="F41" s="218">
        <f>IFERROR(VLOOKUP($C41,'Proposed Rates'!$B:$J,F$11,FALSE),0)</f>
        <v>2.0941999999999998</v>
      </c>
      <c r="G41" s="370">
        <f t="shared" si="37"/>
        <v>0.4</v>
      </c>
      <c r="H41" s="204">
        <f t="shared" si="38"/>
        <v>0.83767999999999998</v>
      </c>
      <c r="I41" s="38"/>
      <c r="J41" s="218">
        <f>IFERROR(VLOOKUP($C41,'Proposed Rates'!$B:$J,J$11,FALSE),0)</f>
        <v>2.1657000000000002</v>
      </c>
      <c r="K41" s="370">
        <f t="shared" si="39"/>
        <v>0.4</v>
      </c>
      <c r="L41" s="204">
        <f t="shared" si="40"/>
        <v>0.86628000000000016</v>
      </c>
      <c r="M41" s="38"/>
      <c r="N41" s="205">
        <f t="shared" si="5"/>
        <v>2.8600000000000181E-2</v>
      </c>
      <c r="O41" s="206">
        <f t="shared" si="6"/>
        <v>3.4141915767357679E-2</v>
      </c>
      <c r="P41" s="37"/>
      <c r="Q41" s="218">
        <f>IFERROR(VLOOKUP($C41,'Proposed Rates'!$B:$J,Q$11,FALSE),0)</f>
        <v>2.1657000000000002</v>
      </c>
      <c r="R41" s="370">
        <f t="shared" si="41"/>
        <v>0.4</v>
      </c>
      <c r="S41" s="204">
        <f t="shared" si="42"/>
        <v>0.86628000000000016</v>
      </c>
      <c r="T41" s="38"/>
      <c r="U41" s="205">
        <f t="shared" si="9"/>
        <v>0</v>
      </c>
      <c r="V41" s="206">
        <f t="shared" si="10"/>
        <v>0</v>
      </c>
      <c r="W41" s="37"/>
      <c r="X41" s="218">
        <f>IFERROR(VLOOKUP($C41,'Proposed Rates'!$B:$J,X$11,FALSE),0)</f>
        <v>2.1657000000000002</v>
      </c>
      <c r="Y41" s="370">
        <f t="shared" si="43"/>
        <v>0.4</v>
      </c>
      <c r="Z41" s="204">
        <f t="shared" si="44"/>
        <v>0.86628000000000016</v>
      </c>
      <c r="AA41" s="38"/>
      <c r="AB41" s="205">
        <f t="shared" si="13"/>
        <v>0</v>
      </c>
      <c r="AC41" s="206">
        <f t="shared" si="14"/>
        <v>0</v>
      </c>
      <c r="AD41" s="37"/>
      <c r="AE41" s="218">
        <f>IFERROR(VLOOKUP($C41,'Proposed Rates'!$B:$J,AE$11,FALSE),0)</f>
        <v>2.1657000000000002</v>
      </c>
      <c r="AF41" s="370">
        <f t="shared" si="45"/>
        <v>0.4</v>
      </c>
      <c r="AG41" s="204">
        <f t="shared" si="46"/>
        <v>0.86628000000000016</v>
      </c>
      <c r="AH41" s="38"/>
      <c r="AI41" s="205">
        <f t="shared" si="17"/>
        <v>0</v>
      </c>
      <c r="AJ41" s="206">
        <f t="shared" si="18"/>
        <v>0</v>
      </c>
      <c r="AK41" s="37"/>
      <c r="AL41" s="218">
        <f>IFERROR(VLOOKUP($C41,'Proposed Rates'!$B:$J,AL$11,FALSE),0)</f>
        <v>2.1657000000000002</v>
      </c>
      <c r="AM41" s="370">
        <f t="shared" si="47"/>
        <v>0.4</v>
      </c>
      <c r="AN41" s="204">
        <f t="shared" si="48"/>
        <v>0.86628000000000016</v>
      </c>
      <c r="AO41" s="38"/>
      <c r="AP41" s="205">
        <f t="shared" si="21"/>
        <v>0</v>
      </c>
      <c r="AQ41" s="206">
        <f t="shared" si="22"/>
        <v>0</v>
      </c>
      <c r="AR41" s="207"/>
      <c r="AS41" s="207"/>
    </row>
    <row r="42" spans="1:45" ht="12" customHeight="1" x14ac:dyDescent="0.2">
      <c r="A42" s="355"/>
      <c r="B42" s="209" t="s">
        <v>252</v>
      </c>
      <c r="C42" s="231"/>
      <c r="D42" s="231"/>
      <c r="E42" s="231"/>
      <c r="F42" s="232"/>
      <c r="G42" s="305"/>
      <c r="H42" s="213">
        <f>SUM(H39:H41)</f>
        <v>22.817237887999994</v>
      </c>
      <c r="I42" s="214"/>
      <c r="J42" s="232"/>
      <c r="K42" s="305"/>
      <c r="L42" s="213">
        <f>SUM(L39:L41)</f>
        <v>24.601304031999994</v>
      </c>
      <c r="M42" s="214"/>
      <c r="N42" s="215">
        <f t="shared" si="5"/>
        <v>1.7840661440000005</v>
      </c>
      <c r="O42" s="216">
        <f t="shared" si="6"/>
        <v>7.8189400170047482E-2</v>
      </c>
      <c r="P42" s="37"/>
      <c r="Q42" s="232"/>
      <c r="R42" s="305"/>
      <c r="S42" s="213">
        <f>SUM(S39:S41)</f>
        <v>26.786896032000001</v>
      </c>
      <c r="T42" s="214"/>
      <c r="U42" s="215">
        <f t="shared" si="9"/>
        <v>2.1855920000000069</v>
      </c>
      <c r="V42" s="216">
        <f t="shared" si="10"/>
        <v>8.8840493868012502E-2</v>
      </c>
      <c r="W42" s="37"/>
      <c r="X42" s="232"/>
      <c r="Y42" s="305"/>
      <c r="Z42" s="213">
        <f>SUM(Z39:Z41)</f>
        <v>28.581392032</v>
      </c>
      <c r="AA42" s="214"/>
      <c r="AB42" s="215">
        <f t="shared" si="13"/>
        <v>1.7944959999999988</v>
      </c>
      <c r="AC42" s="216">
        <f t="shared" si="14"/>
        <v>6.6991561764239829E-2</v>
      </c>
      <c r="AD42" s="37"/>
      <c r="AE42" s="232"/>
      <c r="AF42" s="305"/>
      <c r="AG42" s="213">
        <f>SUM(AG39:AG41)</f>
        <v>30.064916031999999</v>
      </c>
      <c r="AH42" s="214"/>
      <c r="AI42" s="215">
        <f t="shared" si="17"/>
        <v>1.4835239999999992</v>
      </c>
      <c r="AJ42" s="216">
        <f t="shared" si="18"/>
        <v>5.1905239546731367E-2</v>
      </c>
      <c r="AK42" s="37"/>
      <c r="AL42" s="232"/>
      <c r="AM42" s="305"/>
      <c r="AN42" s="213">
        <f>SUM(AN39:AN41)</f>
        <v>31.551968031999998</v>
      </c>
      <c r="AO42" s="214"/>
      <c r="AP42" s="215">
        <f t="shared" si="21"/>
        <v>1.4870519999999985</v>
      </c>
      <c r="AQ42" s="216">
        <f t="shared" si="22"/>
        <v>4.9461372132795403E-2</v>
      </c>
      <c r="AR42" s="217"/>
      <c r="AS42" s="217"/>
    </row>
    <row r="43" spans="1:45" ht="12" customHeight="1" x14ac:dyDescent="0.2">
      <c r="A43" s="355"/>
      <c r="B43" s="139" t="s">
        <v>195</v>
      </c>
      <c r="C43" s="199" t="str">
        <f t="shared" ref="C43:C45" si="49">D$6&amp;"."&amp;B43</f>
        <v>Sentinel Lights.Wholesale Market Service Charge (WMSC)</v>
      </c>
      <c r="D43" s="200" t="s">
        <v>246</v>
      </c>
      <c r="E43" s="139"/>
      <c r="F43" s="218">
        <f>IFERROR(VLOOKUP($C43,'Proposed Rates'!$B:$J,F$11,FALSE),0)</f>
        <v>4.4999999999999997E-3</v>
      </c>
      <c r="G43" s="312">
        <f t="shared" ref="G43:G44" si="50">$F$9+G$37</f>
        <v>97.177199999999999</v>
      </c>
      <c r="H43" s="204">
        <f t="shared" ref="H43:H50" si="51">G43*F43</f>
        <v>0.43729739999999995</v>
      </c>
      <c r="I43" s="38"/>
      <c r="J43" s="218">
        <f>IFERROR(VLOOKUP($C43,'Proposed Rates'!$B:$J,J$11,FALSE),0)</f>
        <v>4.4999999999999997E-3</v>
      </c>
      <c r="K43" s="312">
        <f t="shared" ref="K43:K44" si="52">$F$9+K$37</f>
        <v>97.120799999999988</v>
      </c>
      <c r="L43" s="204">
        <f t="shared" ref="L43:L50" si="53">K43*J43</f>
        <v>0.43704359999999992</v>
      </c>
      <c r="M43" s="38"/>
      <c r="N43" s="205">
        <f t="shared" si="5"/>
        <v>-2.5380000000002623E-4</v>
      </c>
      <c r="O43" s="206">
        <f t="shared" si="6"/>
        <v>-5.8038305281491787E-4</v>
      </c>
      <c r="P43" s="37"/>
      <c r="Q43" s="218">
        <f>IFERROR(VLOOKUP($C43,'Proposed Rates'!$B:$J,Q$11,FALSE),0)</f>
        <v>4.4999999999999997E-3</v>
      </c>
      <c r="R43" s="312">
        <f t="shared" ref="R43:R44" si="54">$F$9+R$37</f>
        <v>97.120799999999988</v>
      </c>
      <c r="S43" s="204">
        <f t="shared" ref="S43:S50" si="55">R43*Q43</f>
        <v>0.43704359999999992</v>
      </c>
      <c r="T43" s="38"/>
      <c r="U43" s="205">
        <f t="shared" si="9"/>
        <v>0</v>
      </c>
      <c r="V43" s="206">
        <f t="shared" si="10"/>
        <v>0</v>
      </c>
      <c r="W43" s="37"/>
      <c r="X43" s="218">
        <f>IFERROR(VLOOKUP($C43,'Proposed Rates'!$B:$J,X$11,FALSE),0)</f>
        <v>4.4999999999999997E-3</v>
      </c>
      <c r="Y43" s="312">
        <f t="shared" ref="Y43:Y44" si="56">$F$9+Y$37</f>
        <v>97.120799999999988</v>
      </c>
      <c r="Z43" s="204">
        <f t="shared" ref="Z43:Z50" si="57">Y43*X43</f>
        <v>0.43704359999999992</v>
      </c>
      <c r="AA43" s="38"/>
      <c r="AB43" s="205">
        <f t="shared" si="13"/>
        <v>0</v>
      </c>
      <c r="AC43" s="206">
        <f t="shared" si="14"/>
        <v>0</v>
      </c>
      <c r="AD43" s="37"/>
      <c r="AE43" s="218">
        <f>IFERROR(VLOOKUP($C43,'Proposed Rates'!$B:$J,AE$11,FALSE),0)</f>
        <v>4.4999999999999997E-3</v>
      </c>
      <c r="AF43" s="312">
        <f t="shared" ref="AF43:AF44" si="58">$F$9+AF$37</f>
        <v>97.120799999999988</v>
      </c>
      <c r="AG43" s="204">
        <f t="shared" ref="AG43:AG50" si="59">AF43*AE43</f>
        <v>0.43704359999999992</v>
      </c>
      <c r="AH43" s="38"/>
      <c r="AI43" s="205">
        <f t="shared" si="17"/>
        <v>0</v>
      </c>
      <c r="AJ43" s="206">
        <f t="shared" si="18"/>
        <v>0</v>
      </c>
      <c r="AK43" s="37"/>
      <c r="AL43" s="218">
        <f>IFERROR(VLOOKUP($C43,'Proposed Rates'!$B:$J,AL$11,FALSE),0)</f>
        <v>4.4999999999999997E-3</v>
      </c>
      <c r="AM43" s="312">
        <f t="shared" ref="AM43:AM44" si="60">$F$9+AM$37</f>
        <v>97.120799999999988</v>
      </c>
      <c r="AN43" s="204">
        <f t="shared" ref="AN43:AN50" si="61">AM43*AL43</f>
        <v>0.43704359999999992</v>
      </c>
      <c r="AO43" s="38"/>
      <c r="AP43" s="205">
        <f t="shared" si="21"/>
        <v>0</v>
      </c>
      <c r="AQ43" s="206">
        <f t="shared" si="22"/>
        <v>0</v>
      </c>
      <c r="AR43" s="207"/>
      <c r="AS43" s="207"/>
    </row>
    <row r="44" spans="1:45" ht="12" customHeight="1" x14ac:dyDescent="0.2">
      <c r="A44" s="355"/>
      <c r="B44" s="139" t="s">
        <v>196</v>
      </c>
      <c r="C44" s="199" t="str">
        <f t="shared" si="49"/>
        <v>Sentinel Lights.Rural and Remote Rate Protection (RRRP)</v>
      </c>
      <c r="D44" s="200" t="s">
        <v>246</v>
      </c>
      <c r="E44" s="139"/>
      <c r="F44" s="218">
        <f>IFERROR(VLOOKUP($C44,'Proposed Rates'!$B:$J,F$11,FALSE),0)</f>
        <v>1.5E-3</v>
      </c>
      <c r="G44" s="312">
        <f t="shared" si="50"/>
        <v>97.177199999999999</v>
      </c>
      <c r="H44" s="204">
        <f t="shared" si="51"/>
        <v>0.1457658</v>
      </c>
      <c r="I44" s="38"/>
      <c r="J44" s="218">
        <f>IFERROR(VLOOKUP($C44,'Proposed Rates'!$B:$J,J$11,FALSE),0)</f>
        <v>1.5E-3</v>
      </c>
      <c r="K44" s="312">
        <f t="shared" si="52"/>
        <v>97.120799999999988</v>
      </c>
      <c r="L44" s="204">
        <f t="shared" si="53"/>
        <v>0.14568119999999998</v>
      </c>
      <c r="M44" s="38"/>
      <c r="N44" s="205">
        <f t="shared" si="5"/>
        <v>-8.4600000000017994E-5</v>
      </c>
      <c r="O44" s="206">
        <f t="shared" si="6"/>
        <v>-5.803830528149813E-4</v>
      </c>
      <c r="P44" s="37"/>
      <c r="Q44" s="218">
        <f>IFERROR(VLOOKUP($C44,'Proposed Rates'!$B:$J,Q$11,FALSE),0)</f>
        <v>1.5E-3</v>
      </c>
      <c r="R44" s="312">
        <f t="shared" si="54"/>
        <v>97.120799999999988</v>
      </c>
      <c r="S44" s="204">
        <f t="shared" si="55"/>
        <v>0.14568119999999998</v>
      </c>
      <c r="T44" s="38"/>
      <c r="U44" s="205">
        <f t="shared" si="9"/>
        <v>0</v>
      </c>
      <c r="V44" s="206">
        <f t="shared" si="10"/>
        <v>0</v>
      </c>
      <c r="W44" s="37"/>
      <c r="X44" s="218">
        <f>IFERROR(VLOOKUP($C44,'Proposed Rates'!$B:$J,X$11,FALSE),0)</f>
        <v>1.5E-3</v>
      </c>
      <c r="Y44" s="312">
        <f t="shared" si="56"/>
        <v>97.120799999999988</v>
      </c>
      <c r="Z44" s="204">
        <f t="shared" si="57"/>
        <v>0.14568119999999998</v>
      </c>
      <c r="AA44" s="38"/>
      <c r="AB44" s="205">
        <f t="shared" si="13"/>
        <v>0</v>
      </c>
      <c r="AC44" s="206">
        <f t="shared" si="14"/>
        <v>0</v>
      </c>
      <c r="AD44" s="37"/>
      <c r="AE44" s="218">
        <f>IFERROR(VLOOKUP($C44,'Proposed Rates'!$B:$J,AE$11,FALSE),0)</f>
        <v>1.5E-3</v>
      </c>
      <c r="AF44" s="312">
        <f t="shared" si="58"/>
        <v>97.120799999999988</v>
      </c>
      <c r="AG44" s="204">
        <f t="shared" si="59"/>
        <v>0.14568119999999998</v>
      </c>
      <c r="AH44" s="38"/>
      <c r="AI44" s="205">
        <f t="shared" si="17"/>
        <v>0</v>
      </c>
      <c r="AJ44" s="206">
        <f t="shared" si="18"/>
        <v>0</v>
      </c>
      <c r="AK44" s="37"/>
      <c r="AL44" s="218">
        <f>IFERROR(VLOOKUP($C44,'Proposed Rates'!$B:$J,AL$11,FALSE),0)</f>
        <v>1.5E-3</v>
      </c>
      <c r="AM44" s="312">
        <f t="shared" si="60"/>
        <v>97.120799999999988</v>
      </c>
      <c r="AN44" s="204">
        <f t="shared" si="61"/>
        <v>0.14568119999999998</v>
      </c>
      <c r="AO44" s="38"/>
      <c r="AP44" s="205">
        <f t="shared" si="21"/>
        <v>0</v>
      </c>
      <c r="AQ44" s="206">
        <f t="shared" si="22"/>
        <v>0</v>
      </c>
      <c r="AR44" s="207"/>
      <c r="AS44" s="207"/>
    </row>
    <row r="45" spans="1:45" ht="12" customHeight="1" x14ac:dyDescent="0.2">
      <c r="A45" s="355"/>
      <c r="B45" s="139" t="s">
        <v>198</v>
      </c>
      <c r="C45" s="199" t="str">
        <f t="shared" si="49"/>
        <v>Sentinel Lights.Standard Supply Service Charge</v>
      </c>
      <c r="D45" s="200" t="s">
        <v>244</v>
      </c>
      <c r="E45" s="139"/>
      <c r="F45" s="201">
        <f>IFERROR(VLOOKUP($C45,'Proposed Rates'!$B:$J,F$11,FALSE),0)</f>
        <v>0.25</v>
      </c>
      <c r="G45" s="219">
        <f>IF($D45="Monthly",1,IF($D45="per KW",$F$10,IF($D45="per kWh",$F$9,0)))</f>
        <v>1</v>
      </c>
      <c r="H45" s="204">
        <f t="shared" si="51"/>
        <v>0.25</v>
      </c>
      <c r="I45" s="38"/>
      <c r="J45" s="201">
        <f>IFERROR(VLOOKUP($C45,'Proposed Rates'!$B:$J,J$11,FALSE),0)</f>
        <v>1.51</v>
      </c>
      <c r="K45" s="219">
        <f>IF($D45="Monthly",1,IF($D45="per KW",$F$10,IF($D45="per kWh",$F$9,0)))</f>
        <v>1</v>
      </c>
      <c r="L45" s="204">
        <f t="shared" si="53"/>
        <v>1.51</v>
      </c>
      <c r="M45" s="38"/>
      <c r="N45" s="205">
        <f t="shared" si="5"/>
        <v>1.26</v>
      </c>
      <c r="O45" s="206">
        <f t="shared" si="6"/>
        <v>5.04</v>
      </c>
      <c r="P45" s="37"/>
      <c r="Q45" s="201">
        <f>IFERROR(VLOOKUP($C45,'Proposed Rates'!$B:$J,Q$11,FALSE),0)</f>
        <v>1.54</v>
      </c>
      <c r="R45" s="219">
        <f>IF($D45="Monthly",1,IF($D45="per KW",$F$10,IF($D45="per kWh",$F$9,0)))</f>
        <v>1</v>
      </c>
      <c r="S45" s="204">
        <f t="shared" si="55"/>
        <v>1.54</v>
      </c>
      <c r="T45" s="38"/>
      <c r="U45" s="205">
        <f t="shared" si="9"/>
        <v>3.0000000000000027E-2</v>
      </c>
      <c r="V45" s="206">
        <f t="shared" si="10"/>
        <v>1.986754966887419E-2</v>
      </c>
      <c r="W45" s="37"/>
      <c r="X45" s="201">
        <f>IFERROR(VLOOKUP($C45,'Proposed Rates'!$B:$J,X$11,FALSE),0)</f>
        <v>1.57</v>
      </c>
      <c r="Y45" s="219">
        <f>IF($D45="Monthly",1,IF($D45="per KW",$F$10,IF($D45="per kWh",$F$9,0)))</f>
        <v>1</v>
      </c>
      <c r="Z45" s="204">
        <f t="shared" si="57"/>
        <v>1.57</v>
      </c>
      <c r="AA45" s="38"/>
      <c r="AB45" s="205">
        <f t="shared" si="13"/>
        <v>3.0000000000000027E-2</v>
      </c>
      <c r="AC45" s="206">
        <f t="shared" si="14"/>
        <v>1.9480519480519497E-2</v>
      </c>
      <c r="AD45" s="37"/>
      <c r="AE45" s="201">
        <f>IFERROR(VLOOKUP($C45,'Proposed Rates'!$B:$J,AE$11,FALSE),0)</f>
        <v>1.6</v>
      </c>
      <c r="AF45" s="219">
        <f>IF($D45="Monthly",1,IF($D45="per KW",$F$10,IF($D45="per kWh",$F$9,0)))</f>
        <v>1</v>
      </c>
      <c r="AG45" s="204">
        <f t="shared" si="59"/>
        <v>1.6</v>
      </c>
      <c r="AH45" s="38"/>
      <c r="AI45" s="205">
        <f t="shared" si="17"/>
        <v>3.0000000000000027E-2</v>
      </c>
      <c r="AJ45" s="206">
        <f t="shared" si="18"/>
        <v>1.9108280254777087E-2</v>
      </c>
      <c r="AK45" s="37"/>
      <c r="AL45" s="201">
        <f>IFERROR(VLOOKUP($C45,'Proposed Rates'!$B:$J,AL$11,FALSE),0)</f>
        <v>1.63</v>
      </c>
      <c r="AM45" s="219">
        <f>IF($D45="Monthly",1,IF($D45="per KW",$F$10,IF($D45="per kWh",$F$9,0)))</f>
        <v>1</v>
      </c>
      <c r="AN45" s="204">
        <f t="shared" si="61"/>
        <v>1.63</v>
      </c>
      <c r="AO45" s="38"/>
      <c r="AP45" s="205">
        <f t="shared" si="21"/>
        <v>2.9999999999999805E-2</v>
      </c>
      <c r="AQ45" s="206">
        <f t="shared" si="22"/>
        <v>1.8749999999999878E-2</v>
      </c>
      <c r="AR45" s="207"/>
      <c r="AS45" s="207"/>
    </row>
    <row r="46" spans="1:45" ht="12" customHeight="1" x14ac:dyDescent="0.2">
      <c r="A46" s="355"/>
      <c r="B46" s="139" t="s">
        <v>200</v>
      </c>
      <c r="C46" s="199" t="str">
        <f t="shared" ref="C46:C50" si="62">B46</f>
        <v>TOU - Off Peak</v>
      </c>
      <c r="D46" s="200" t="s">
        <v>246</v>
      </c>
      <c r="E46" s="139"/>
      <c r="F46" s="371">
        <f>VLOOKUP($B46,'Proposed Rates'!$D$248:$J$254,+F$11-2,FALSE)</f>
        <v>7.5999999999999998E-2</v>
      </c>
      <c r="G46" s="372">
        <f>'Proposed Rates'!$K249*$F$9</f>
        <v>60.160000000000004</v>
      </c>
      <c r="H46" s="204">
        <f t="shared" si="51"/>
        <v>4.5721600000000002</v>
      </c>
      <c r="I46" s="38"/>
      <c r="J46" s="371">
        <f>VLOOKUP($B46,'Proposed Rates'!$D$248:$J$254,+J$11-2,FALSE)</f>
        <v>7.5999999999999998E-2</v>
      </c>
      <c r="K46" s="372">
        <f>'Proposed Rates'!$K249*$F$9</f>
        <v>60.160000000000004</v>
      </c>
      <c r="L46" s="204">
        <f t="shared" si="53"/>
        <v>4.5721600000000002</v>
      </c>
      <c r="M46" s="38"/>
      <c r="N46" s="205">
        <f t="shared" si="5"/>
        <v>0</v>
      </c>
      <c r="O46" s="206">
        <f t="shared" si="6"/>
        <v>0</v>
      </c>
      <c r="P46" s="37"/>
      <c r="Q46" s="371">
        <f>VLOOKUP($B46,'Proposed Rates'!$D$248:$J$254,+Q$11-2,FALSE)</f>
        <v>7.5999999999999998E-2</v>
      </c>
      <c r="R46" s="372">
        <f>'Proposed Rates'!$K249*$F$9</f>
        <v>60.160000000000004</v>
      </c>
      <c r="S46" s="204">
        <f t="shared" si="55"/>
        <v>4.5721600000000002</v>
      </c>
      <c r="T46" s="38"/>
      <c r="U46" s="205">
        <f t="shared" si="9"/>
        <v>0</v>
      </c>
      <c r="V46" s="206">
        <f t="shared" si="10"/>
        <v>0</v>
      </c>
      <c r="W46" s="37"/>
      <c r="X46" s="371">
        <f>VLOOKUP($B46,'Proposed Rates'!$D$248:$J$254,+X$11-2,FALSE)</f>
        <v>7.5999999999999998E-2</v>
      </c>
      <c r="Y46" s="372">
        <f>'Proposed Rates'!$K249*$F$9</f>
        <v>60.160000000000004</v>
      </c>
      <c r="Z46" s="204">
        <f t="shared" si="57"/>
        <v>4.5721600000000002</v>
      </c>
      <c r="AA46" s="38"/>
      <c r="AB46" s="205">
        <f t="shared" si="13"/>
        <v>0</v>
      </c>
      <c r="AC46" s="206">
        <f t="shared" si="14"/>
        <v>0</v>
      </c>
      <c r="AD46" s="37"/>
      <c r="AE46" s="371">
        <f>VLOOKUP($B46,'Proposed Rates'!$D$248:$J$254,+AE$11-2,FALSE)</f>
        <v>7.5999999999999998E-2</v>
      </c>
      <c r="AF46" s="372">
        <f>'Proposed Rates'!$K249*$F$9</f>
        <v>60.160000000000004</v>
      </c>
      <c r="AG46" s="204">
        <f t="shared" si="59"/>
        <v>4.5721600000000002</v>
      </c>
      <c r="AH46" s="38"/>
      <c r="AI46" s="205">
        <f t="shared" si="17"/>
        <v>0</v>
      </c>
      <c r="AJ46" s="206">
        <f t="shared" si="18"/>
        <v>0</v>
      </c>
      <c r="AK46" s="37"/>
      <c r="AL46" s="371">
        <f>VLOOKUP($B46,'Proposed Rates'!$D$248:$J$254,+AL$11-2,FALSE)</f>
        <v>7.5999999999999998E-2</v>
      </c>
      <c r="AM46" s="372">
        <f>'Proposed Rates'!$K249*$F$9</f>
        <v>60.160000000000004</v>
      </c>
      <c r="AN46" s="204">
        <f t="shared" si="61"/>
        <v>4.5721600000000002</v>
      </c>
      <c r="AO46" s="38"/>
      <c r="AP46" s="205">
        <f t="shared" si="21"/>
        <v>0</v>
      </c>
      <c r="AQ46" s="206">
        <f t="shared" si="22"/>
        <v>0</v>
      </c>
      <c r="AR46" s="207"/>
      <c r="AS46" s="207"/>
    </row>
    <row r="47" spans="1:45" ht="12" customHeight="1" x14ac:dyDescent="0.2">
      <c r="A47" s="355"/>
      <c r="B47" s="139" t="s">
        <v>201</v>
      </c>
      <c r="C47" s="199" t="str">
        <f t="shared" si="62"/>
        <v>TOU - Mid Peak</v>
      </c>
      <c r="D47" s="200" t="s">
        <v>246</v>
      </c>
      <c r="E47" s="139"/>
      <c r="F47" s="371">
        <f>VLOOKUP($B47,'Proposed Rates'!$D$248:$J$254,+F$11-2,FALSE)</f>
        <v>0.122</v>
      </c>
      <c r="G47" s="372">
        <f>'Proposed Rates'!$K250*$F$9</f>
        <v>16.919999999999998</v>
      </c>
      <c r="H47" s="204">
        <f t="shared" si="51"/>
        <v>2.0642399999999999</v>
      </c>
      <c r="I47" s="38"/>
      <c r="J47" s="371">
        <f>VLOOKUP($B47,'Proposed Rates'!$D$248:$J$254,+J$11-2,FALSE)</f>
        <v>0.122</v>
      </c>
      <c r="K47" s="372">
        <f>'Proposed Rates'!$K250*$F$9</f>
        <v>16.919999999999998</v>
      </c>
      <c r="L47" s="204">
        <f t="shared" si="53"/>
        <v>2.0642399999999999</v>
      </c>
      <c r="M47" s="38"/>
      <c r="N47" s="205">
        <f t="shared" si="5"/>
        <v>0</v>
      </c>
      <c r="O47" s="206">
        <f t="shared" si="6"/>
        <v>0</v>
      </c>
      <c r="P47" s="37"/>
      <c r="Q47" s="371">
        <f>VLOOKUP($B47,'Proposed Rates'!$D$248:$J$254,+Q$11-2,FALSE)</f>
        <v>0.122</v>
      </c>
      <c r="R47" s="372">
        <f>'Proposed Rates'!$K250*$F$9</f>
        <v>16.919999999999998</v>
      </c>
      <c r="S47" s="204">
        <f t="shared" si="55"/>
        <v>2.0642399999999999</v>
      </c>
      <c r="T47" s="38"/>
      <c r="U47" s="205">
        <f t="shared" si="9"/>
        <v>0</v>
      </c>
      <c r="V47" s="206">
        <f t="shared" si="10"/>
        <v>0</v>
      </c>
      <c r="W47" s="37"/>
      <c r="X47" s="371">
        <f>VLOOKUP($B47,'Proposed Rates'!$D$248:$J$254,+X$11-2,FALSE)</f>
        <v>0.122</v>
      </c>
      <c r="Y47" s="372">
        <f>'Proposed Rates'!$K250*$F$9</f>
        <v>16.919999999999998</v>
      </c>
      <c r="Z47" s="204">
        <f t="shared" si="57"/>
        <v>2.0642399999999999</v>
      </c>
      <c r="AA47" s="38"/>
      <c r="AB47" s="205">
        <f t="shared" si="13"/>
        <v>0</v>
      </c>
      <c r="AC47" s="206">
        <f t="shared" si="14"/>
        <v>0</v>
      </c>
      <c r="AD47" s="37"/>
      <c r="AE47" s="371">
        <f>VLOOKUP($B47,'Proposed Rates'!$D$248:$J$254,+AE$11-2,FALSE)</f>
        <v>0.122</v>
      </c>
      <c r="AF47" s="372">
        <f>'Proposed Rates'!$K250*$F$9</f>
        <v>16.919999999999998</v>
      </c>
      <c r="AG47" s="204">
        <f t="shared" si="59"/>
        <v>2.0642399999999999</v>
      </c>
      <c r="AH47" s="38"/>
      <c r="AI47" s="205">
        <f t="shared" si="17"/>
        <v>0</v>
      </c>
      <c r="AJ47" s="206">
        <f t="shared" si="18"/>
        <v>0</v>
      </c>
      <c r="AK47" s="37"/>
      <c r="AL47" s="371">
        <f>VLOOKUP($B47,'Proposed Rates'!$D$248:$J$254,+AL$11-2,FALSE)</f>
        <v>0.122</v>
      </c>
      <c r="AM47" s="372">
        <f>'Proposed Rates'!$K250*$F$9</f>
        <v>16.919999999999998</v>
      </c>
      <c r="AN47" s="204">
        <f t="shared" si="61"/>
        <v>2.0642399999999999</v>
      </c>
      <c r="AO47" s="38"/>
      <c r="AP47" s="205">
        <f t="shared" si="21"/>
        <v>0</v>
      </c>
      <c r="AQ47" s="206">
        <f t="shared" si="22"/>
        <v>0</v>
      </c>
      <c r="AR47" s="207"/>
      <c r="AS47" s="207"/>
    </row>
    <row r="48" spans="1:45" ht="12" customHeight="1" x14ac:dyDescent="0.2">
      <c r="A48" s="355"/>
      <c r="B48" s="37" t="s">
        <v>202</v>
      </c>
      <c r="C48" s="199" t="str">
        <f t="shared" si="62"/>
        <v>TOU - On Peak</v>
      </c>
      <c r="D48" s="200" t="s">
        <v>246</v>
      </c>
      <c r="E48" s="139"/>
      <c r="F48" s="371">
        <f>VLOOKUP($B48,'Proposed Rates'!$D$248:$J$254,+F$11-2,FALSE)</f>
        <v>0.158</v>
      </c>
      <c r="G48" s="372">
        <f>'Proposed Rates'!$K251*$F$9</f>
        <v>16.919999999999998</v>
      </c>
      <c r="H48" s="204">
        <f t="shared" si="51"/>
        <v>2.6733599999999997</v>
      </c>
      <c r="I48" s="38"/>
      <c r="J48" s="371">
        <f>VLOOKUP($B48,'Proposed Rates'!$D$248:$J$254,+J$11-2,FALSE)</f>
        <v>0.158</v>
      </c>
      <c r="K48" s="372">
        <f>'Proposed Rates'!$K251*$F$9</f>
        <v>16.919999999999998</v>
      </c>
      <c r="L48" s="204">
        <f t="shared" si="53"/>
        <v>2.6733599999999997</v>
      </c>
      <c r="M48" s="38"/>
      <c r="N48" s="205">
        <f t="shared" si="5"/>
        <v>0</v>
      </c>
      <c r="O48" s="206">
        <f t="shared" si="6"/>
        <v>0</v>
      </c>
      <c r="P48" s="37"/>
      <c r="Q48" s="371">
        <f>VLOOKUP($B48,'Proposed Rates'!$D$248:$J$254,+Q$11-2,FALSE)</f>
        <v>0.158</v>
      </c>
      <c r="R48" s="372">
        <f>'Proposed Rates'!$K251*$F$9</f>
        <v>16.919999999999998</v>
      </c>
      <c r="S48" s="204">
        <f t="shared" si="55"/>
        <v>2.6733599999999997</v>
      </c>
      <c r="T48" s="38"/>
      <c r="U48" s="205">
        <f t="shared" si="9"/>
        <v>0</v>
      </c>
      <c r="V48" s="206">
        <f t="shared" si="10"/>
        <v>0</v>
      </c>
      <c r="W48" s="37"/>
      <c r="X48" s="371">
        <f>VLOOKUP($B48,'Proposed Rates'!$D$248:$J$254,+X$11-2,FALSE)</f>
        <v>0.158</v>
      </c>
      <c r="Y48" s="372">
        <f>'Proposed Rates'!$K251*$F$9</f>
        <v>16.919999999999998</v>
      </c>
      <c r="Z48" s="204">
        <f t="shared" si="57"/>
        <v>2.6733599999999997</v>
      </c>
      <c r="AA48" s="38"/>
      <c r="AB48" s="205">
        <f t="shared" si="13"/>
        <v>0</v>
      </c>
      <c r="AC48" s="206">
        <f t="shared" si="14"/>
        <v>0</v>
      </c>
      <c r="AD48" s="37"/>
      <c r="AE48" s="371">
        <f>VLOOKUP($B48,'Proposed Rates'!$D$248:$J$254,+AE$11-2,FALSE)</f>
        <v>0.158</v>
      </c>
      <c r="AF48" s="372">
        <f>'Proposed Rates'!$K251*$F$9</f>
        <v>16.919999999999998</v>
      </c>
      <c r="AG48" s="204">
        <f t="shared" si="59"/>
        <v>2.6733599999999997</v>
      </c>
      <c r="AH48" s="38"/>
      <c r="AI48" s="205">
        <f t="shared" si="17"/>
        <v>0</v>
      </c>
      <c r="AJ48" s="206">
        <f t="shared" si="18"/>
        <v>0</v>
      </c>
      <c r="AK48" s="37"/>
      <c r="AL48" s="371">
        <f>VLOOKUP($B48,'Proposed Rates'!$D$248:$J$254,+AL$11-2,FALSE)</f>
        <v>0.158</v>
      </c>
      <c r="AM48" s="372">
        <f>'Proposed Rates'!$K251*$F$9</f>
        <v>16.919999999999998</v>
      </c>
      <c r="AN48" s="204">
        <f t="shared" si="61"/>
        <v>2.6733599999999997</v>
      </c>
      <c r="AO48" s="38"/>
      <c r="AP48" s="205">
        <f t="shared" si="21"/>
        <v>0</v>
      </c>
      <c r="AQ48" s="206">
        <f t="shared" si="22"/>
        <v>0</v>
      </c>
      <c r="AR48" s="207"/>
      <c r="AS48" s="207"/>
    </row>
    <row r="49" spans="1:45" ht="12" customHeight="1" x14ac:dyDescent="0.2">
      <c r="A49" s="355"/>
      <c r="B49" s="139" t="s">
        <v>203</v>
      </c>
      <c r="C49" s="199" t="str">
        <f t="shared" si="62"/>
        <v>Energy - RPP - Tier 1</v>
      </c>
      <c r="D49" s="200" t="s">
        <v>246</v>
      </c>
      <c r="E49" s="139"/>
      <c r="F49" s="234">
        <f>VLOOKUP($B49,'Proposed Rates'!$D$248:$J$254,+F$11-2,FALSE)</f>
        <v>9.2999999999999999E-2</v>
      </c>
      <c r="G49" s="373">
        <f>IF(AND($S$2=1, F9&gt;=600), 600, IF(AND($S$2=1, AND(F9&lt;600, F9&gt;=0)), F9, IF(AND($S$2=2, F9&gt;=1000), 1000, IF(AND($S$2=2, AND(F9&lt;1000, F9&gt;=0)), F9))))</f>
        <v>94</v>
      </c>
      <c r="H49" s="204">
        <f t="shared" si="51"/>
        <v>8.7419999999999991</v>
      </c>
      <c r="I49" s="38"/>
      <c r="J49" s="234">
        <f>VLOOKUP($B49,'Proposed Rates'!$D$248:$J$254,+J$11-2,FALSE)</f>
        <v>9.2999999999999999E-2</v>
      </c>
      <c r="K49" s="373">
        <f>IF(AND($S$2=1, J9&gt;=600), 600, IF(AND($S$2=1, AND(J9&lt;600, J9&gt;=0)), J9, IF(AND($S$2=2, J9&gt;=1000), 1000, IF(AND($S$2=2, AND(J9&lt;1000, J9&gt;=0)), J9))))</f>
        <v>0</v>
      </c>
      <c r="L49" s="204">
        <f t="shared" si="53"/>
        <v>0</v>
      </c>
      <c r="M49" s="38"/>
      <c r="N49" s="205">
        <f t="shared" si="5"/>
        <v>-8.7419999999999991</v>
      </c>
      <c r="O49" s="206">
        <f t="shared" si="6"/>
        <v>-1</v>
      </c>
      <c r="P49" s="37"/>
      <c r="Q49" s="234">
        <f>VLOOKUP($B49,'Proposed Rates'!$D$248:$J$254,+Q$11-2,FALSE)</f>
        <v>9.2999999999999999E-2</v>
      </c>
      <c r="R49" s="373">
        <f>IF(AND($S$2=1, Q9&gt;=600), 600, IF(AND($S$2=1, AND(Q9&lt;600, Q9&gt;=0)), Q9, IF(AND($S$2=2, Q9&gt;=1000), 1000, IF(AND($S$2=2, AND(Q9&lt;1000, Q9&gt;=0)), Q9))))</f>
        <v>0</v>
      </c>
      <c r="S49" s="204">
        <f t="shared" si="55"/>
        <v>0</v>
      </c>
      <c r="T49" s="38"/>
      <c r="U49" s="205">
        <f t="shared" si="9"/>
        <v>0</v>
      </c>
      <c r="V49" s="206" t="str">
        <f t="shared" si="10"/>
        <v/>
      </c>
      <c r="W49" s="37"/>
      <c r="X49" s="234">
        <f>VLOOKUP($B49,'Proposed Rates'!$D$248:$J$254,+X$11-2,FALSE)</f>
        <v>9.2999999999999999E-2</v>
      </c>
      <c r="Y49" s="373">
        <f>IF(AND($S$2=1, X9&gt;=600), 600, IF(AND($S$2=1, AND(X9&lt;600, X9&gt;=0)), X9, IF(AND($S$2=2, X9&gt;=1000), 1000, IF(AND($S$2=2, AND(X9&lt;1000, X9&gt;=0)), X9))))</f>
        <v>0</v>
      </c>
      <c r="Z49" s="204">
        <f t="shared" si="57"/>
        <v>0</v>
      </c>
      <c r="AA49" s="38"/>
      <c r="AB49" s="205">
        <f t="shared" si="13"/>
        <v>0</v>
      </c>
      <c r="AC49" s="206" t="str">
        <f t="shared" si="14"/>
        <v/>
      </c>
      <c r="AD49" s="37"/>
      <c r="AE49" s="234">
        <f>VLOOKUP($B49,'Proposed Rates'!$D$248:$J$254,+AE$11-2,FALSE)</f>
        <v>9.2999999999999999E-2</v>
      </c>
      <c r="AF49" s="373">
        <f>IF(AND($S$2=1, AE9&gt;=600), 600, IF(AND($S$2=1, AND(AE9&lt;600, AE9&gt;=0)), AE9, IF(AND($S$2=2, AE9&gt;=1000), 1000, IF(AND($S$2=2, AND(AE9&lt;1000, AE9&gt;=0)), AE9))))</f>
        <v>0</v>
      </c>
      <c r="AG49" s="204">
        <f t="shared" si="59"/>
        <v>0</v>
      </c>
      <c r="AH49" s="38"/>
      <c r="AI49" s="205">
        <f t="shared" si="17"/>
        <v>0</v>
      </c>
      <c r="AJ49" s="206" t="str">
        <f t="shared" si="18"/>
        <v/>
      </c>
      <c r="AK49" s="37"/>
      <c r="AL49" s="234">
        <f>VLOOKUP($B49,'Proposed Rates'!$D$248:$J$254,+AL$11-2,FALSE)</f>
        <v>9.2999999999999999E-2</v>
      </c>
      <c r="AM49" s="373">
        <f>IF(AND($S$2=1, AL9&gt;=600), 600, IF(AND($S$2=1, AND(AL9&lt;600, AL9&gt;=0)), AL9, IF(AND($S$2=2, AL9&gt;=1000), 1000, IF(AND($S$2=2, AND(AL9&lt;1000, AL9&gt;=0)), AL9))))</f>
        <v>0</v>
      </c>
      <c r="AN49" s="204">
        <f t="shared" si="61"/>
        <v>0</v>
      </c>
      <c r="AO49" s="38"/>
      <c r="AP49" s="205">
        <f t="shared" si="21"/>
        <v>0</v>
      </c>
      <c r="AQ49" s="206" t="str">
        <f t="shared" si="22"/>
        <v/>
      </c>
      <c r="AR49" s="207"/>
      <c r="AS49" s="207"/>
    </row>
    <row r="50" spans="1:45" ht="12" customHeight="1" x14ac:dyDescent="0.2">
      <c r="A50" s="355"/>
      <c r="B50" s="139" t="s">
        <v>204</v>
      </c>
      <c r="C50" s="199" t="str">
        <f t="shared" si="62"/>
        <v>Energy - RPP - Tier 2</v>
      </c>
      <c r="D50" s="200" t="s">
        <v>246</v>
      </c>
      <c r="E50" s="139"/>
      <c r="F50" s="234">
        <f>VLOOKUP($B50,'Proposed Rates'!$D$248:$J$254,+F$11-2,FALSE)</f>
        <v>0.11</v>
      </c>
      <c r="G50" s="373">
        <f>IF(AND($S$2=1, F9&gt;=600), F9-600, IF(AND($S$2=1, AND(F9&lt;600, F9&gt;=0)), 0, IF(AND($S$2=2, F9&gt;=1000), F9-1000, IF(AND($S$2=2, AND(F9&lt;1000, F9&gt;=0)), 0))))</f>
        <v>0</v>
      </c>
      <c r="H50" s="204">
        <f t="shared" si="51"/>
        <v>0</v>
      </c>
      <c r="I50" s="38"/>
      <c r="J50" s="234">
        <f>VLOOKUP($B50,'Proposed Rates'!$D$248:$J$254,+J$11-2,FALSE)</f>
        <v>0.11</v>
      </c>
      <c r="K50" s="373">
        <f>IF(AND($S$2=1, J9&gt;=600), J9-600, IF(AND($S$2=1, AND(J9&lt;600, J9&gt;=0)), 0, IF(AND($S$2=2, J9&gt;=1000), J9-1000, IF(AND($S$2=2, AND(J9&lt;1000, J9&gt;=0)), 0))))</f>
        <v>0</v>
      </c>
      <c r="L50" s="204">
        <f t="shared" si="53"/>
        <v>0</v>
      </c>
      <c r="M50" s="38"/>
      <c r="N50" s="205">
        <f t="shared" si="5"/>
        <v>0</v>
      </c>
      <c r="O50" s="206" t="str">
        <f t="shared" si="6"/>
        <v/>
      </c>
      <c r="P50" s="37"/>
      <c r="Q50" s="234">
        <f>VLOOKUP($B50,'Proposed Rates'!$D$248:$J$254,+Q$11-2,FALSE)</f>
        <v>0.11</v>
      </c>
      <c r="R50" s="373">
        <f>IF(AND($S$2=1, Q9&gt;=600), Q9-600, IF(AND($S$2=1, AND(Q9&lt;600, Q9&gt;=0)), 0, IF(AND($S$2=2, Q9&gt;=1000), Q9-1000, IF(AND($S$2=2, AND(Q9&lt;1000, Q9&gt;=0)), 0))))</f>
        <v>0</v>
      </c>
      <c r="S50" s="204">
        <f t="shared" si="55"/>
        <v>0</v>
      </c>
      <c r="T50" s="38"/>
      <c r="U50" s="205">
        <f t="shared" si="9"/>
        <v>0</v>
      </c>
      <c r="V50" s="206" t="str">
        <f t="shared" si="10"/>
        <v/>
      </c>
      <c r="W50" s="37"/>
      <c r="X50" s="234">
        <f>VLOOKUP($B50,'Proposed Rates'!$D$248:$J$254,+X$11-2,FALSE)</f>
        <v>0.11</v>
      </c>
      <c r="Y50" s="373">
        <f>IF(AND($S$2=1, X9&gt;=600), X9-600, IF(AND($S$2=1, AND(X9&lt;600, X9&gt;=0)), 0, IF(AND($S$2=2, X9&gt;=1000), X9-1000, IF(AND($S$2=2, AND(X9&lt;1000, X9&gt;=0)), 0))))</f>
        <v>0</v>
      </c>
      <c r="Z50" s="204">
        <f t="shared" si="57"/>
        <v>0</v>
      </c>
      <c r="AA50" s="38"/>
      <c r="AB50" s="205">
        <f t="shared" si="13"/>
        <v>0</v>
      </c>
      <c r="AC50" s="206" t="str">
        <f t="shared" si="14"/>
        <v/>
      </c>
      <c r="AD50" s="37"/>
      <c r="AE50" s="234">
        <f>VLOOKUP($B50,'Proposed Rates'!$D$248:$J$254,+AE$11-2,FALSE)</f>
        <v>0.11</v>
      </c>
      <c r="AF50" s="373">
        <f>IF(AND($S$2=1, AE9&gt;=600), AE9-600, IF(AND($S$2=1, AND(AE9&lt;600, AE9&gt;=0)), 0, IF(AND($S$2=2, AE9&gt;=1000), AE9-1000, IF(AND($S$2=2, AND(AE9&lt;1000, AE9&gt;=0)), 0))))</f>
        <v>0</v>
      </c>
      <c r="AG50" s="204">
        <f t="shared" si="59"/>
        <v>0</v>
      </c>
      <c r="AH50" s="38"/>
      <c r="AI50" s="205">
        <f t="shared" si="17"/>
        <v>0</v>
      </c>
      <c r="AJ50" s="206" t="str">
        <f t="shared" si="18"/>
        <v/>
      </c>
      <c r="AK50" s="37"/>
      <c r="AL50" s="234">
        <f>VLOOKUP($B50,'Proposed Rates'!$D$248:$J$254,+AL$11-2,FALSE)</f>
        <v>0.11</v>
      </c>
      <c r="AM50" s="373">
        <f>IF(AND($S$2=1, AL9&gt;=600), AL9-600, IF(AND($S$2=1, AND(AL9&lt;600, AL9&gt;=0)), 0, IF(AND($S$2=2, AL9&gt;=1000), AL9-1000, IF(AND($S$2=2, AND(AL9&lt;1000, AL9&gt;=0)), 0))))</f>
        <v>0</v>
      </c>
      <c r="AN50" s="204">
        <f t="shared" si="61"/>
        <v>0</v>
      </c>
      <c r="AO50" s="38"/>
      <c r="AP50" s="205">
        <f t="shared" si="21"/>
        <v>0</v>
      </c>
      <c r="AQ50" s="206" t="str">
        <f t="shared" si="22"/>
        <v/>
      </c>
      <c r="AR50" s="207"/>
      <c r="AS50" s="207"/>
    </row>
    <row r="51" spans="1:45" ht="12" customHeight="1" x14ac:dyDescent="0.2">
      <c r="A51" s="355"/>
      <c r="B51" s="238"/>
      <c r="C51" s="239"/>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c r="AS51" s="247"/>
    </row>
    <row r="52" spans="1:45" ht="12" customHeight="1" x14ac:dyDescent="0.2">
      <c r="A52" s="355"/>
      <c r="B52" s="248" t="s">
        <v>253</v>
      </c>
      <c r="C52" s="139"/>
      <c r="D52" s="139"/>
      <c r="E52" s="139"/>
      <c r="F52" s="249"/>
      <c r="G52" s="293"/>
      <c r="H52" s="251">
        <f>SUM(H43:H48,H42)</f>
        <v>32.960061087999989</v>
      </c>
      <c r="I52" s="286"/>
      <c r="J52" s="250"/>
      <c r="K52" s="250"/>
      <c r="L52" s="251">
        <f>SUM(L43:L48,L42)</f>
        <v>36.003788831999998</v>
      </c>
      <c r="M52" s="253"/>
      <c r="N52" s="252">
        <f t="shared" ref="N52:N56" si="63">L52-H52</f>
        <v>3.0437277440000088</v>
      </c>
      <c r="O52" s="254">
        <f t="shared" ref="O52:O56" si="64">IF((H52)=0,"",(N52/H52))</f>
        <v>9.2345937584082965E-2</v>
      </c>
      <c r="P52" s="37"/>
      <c r="Q52" s="250"/>
      <c r="R52" s="250"/>
      <c r="S52" s="251">
        <f>SUM(S43:S48,S42)</f>
        <v>38.219380831999999</v>
      </c>
      <c r="T52" s="253"/>
      <c r="U52" s="252">
        <f t="shared" ref="U52:U56" si="65">S52-L52</f>
        <v>2.2155920000000009</v>
      </c>
      <c r="V52" s="254">
        <f t="shared" ref="V52:V56" si="66">IF((L52)=0,"",(U52/L52))</f>
        <v>6.1537745661667503E-2</v>
      </c>
      <c r="W52" s="37"/>
      <c r="X52" s="250"/>
      <c r="Y52" s="250"/>
      <c r="Z52" s="251">
        <f>SUM(Z43:Z48,Z42)</f>
        <v>40.043876831999995</v>
      </c>
      <c r="AA52" s="253"/>
      <c r="AB52" s="252">
        <f t="shared" ref="AB52:AB56" si="67">Z52-S52</f>
        <v>1.8244959999999963</v>
      </c>
      <c r="AC52" s="254">
        <f t="shared" ref="AC52:AC56" si="68">IF((S52)=0,"",(AB52/S52))</f>
        <v>4.7737455717032383E-2</v>
      </c>
      <c r="AD52" s="37"/>
      <c r="AE52" s="250"/>
      <c r="AF52" s="250"/>
      <c r="AG52" s="251">
        <f>SUM(AG43:AG48,AG42)</f>
        <v>41.557400831999999</v>
      </c>
      <c r="AH52" s="253"/>
      <c r="AI52" s="252">
        <f t="shared" ref="AI52:AI56" si="69">AG52-Z52</f>
        <v>1.5135240000000039</v>
      </c>
      <c r="AJ52" s="254">
        <f t="shared" ref="AJ52:AJ56" si="70">IF((Z52)=0,"",(AI52/Z52))</f>
        <v>3.7796640079326975E-2</v>
      </c>
      <c r="AK52" s="37"/>
      <c r="AL52" s="250"/>
      <c r="AM52" s="250"/>
      <c r="AN52" s="251">
        <f>SUM(AN43:AN48,AN42)</f>
        <v>43.074452831999999</v>
      </c>
      <c r="AO52" s="253"/>
      <c r="AP52" s="252">
        <f t="shared" ref="AP52:AP56" si="71">AN52-AG52</f>
        <v>1.5170519999999996</v>
      </c>
      <c r="AQ52" s="254">
        <f t="shared" ref="AQ52:AQ56" si="72">IF((AG52)=0,"",(AP52/AG52))</f>
        <v>3.6504977925179587E-2</v>
      </c>
      <c r="AR52" s="255"/>
      <c r="AS52" s="255"/>
    </row>
    <row r="53" spans="1:45" ht="12" customHeight="1" x14ac:dyDescent="0.2">
      <c r="A53" s="355"/>
      <c r="B53" s="256" t="s">
        <v>254</v>
      </c>
      <c r="C53" s="139"/>
      <c r="D53" s="139"/>
      <c r="E53" s="139"/>
      <c r="F53" s="249">
        <f>'Res (2000)'!F51</f>
        <v>0.13</v>
      </c>
      <c r="G53" s="38"/>
      <c r="H53" s="294">
        <f>H52*F53</f>
        <v>4.2848079414399987</v>
      </c>
      <c r="I53" s="221"/>
      <c r="J53" s="257">
        <v>0.13</v>
      </c>
      <c r="K53" s="221"/>
      <c r="L53" s="204">
        <f>L52*J53</f>
        <v>4.6804925481600002</v>
      </c>
      <c r="M53" s="38"/>
      <c r="N53" s="205">
        <f t="shared" si="63"/>
        <v>0.3956846067200015</v>
      </c>
      <c r="O53" s="206">
        <f t="shared" si="64"/>
        <v>9.2345937584083049E-2</v>
      </c>
      <c r="P53" s="37"/>
      <c r="Q53" s="257">
        <v>0.13</v>
      </c>
      <c r="R53" s="221"/>
      <c r="S53" s="204">
        <f>S52*Q53</f>
        <v>4.96851950816</v>
      </c>
      <c r="T53" s="38"/>
      <c r="U53" s="205">
        <f t="shared" si="65"/>
        <v>0.28802695999999983</v>
      </c>
      <c r="V53" s="206">
        <f t="shared" si="66"/>
        <v>6.1537745661667441E-2</v>
      </c>
      <c r="W53" s="37"/>
      <c r="X53" s="257">
        <v>0.13</v>
      </c>
      <c r="Y53" s="221"/>
      <c r="Z53" s="204">
        <f>Z52*X53</f>
        <v>5.2057039881599998</v>
      </c>
      <c r="AA53" s="38"/>
      <c r="AB53" s="205">
        <f t="shared" si="67"/>
        <v>0.23718447999999981</v>
      </c>
      <c r="AC53" s="206">
        <f t="shared" si="68"/>
        <v>4.7737455717032445E-2</v>
      </c>
      <c r="AD53" s="37"/>
      <c r="AE53" s="257">
        <v>0.13</v>
      </c>
      <c r="AF53" s="221"/>
      <c r="AG53" s="204">
        <f>AG52*AE53</f>
        <v>5.4024621081599999</v>
      </c>
      <c r="AH53" s="38"/>
      <c r="AI53" s="205">
        <f t="shared" si="69"/>
        <v>0.19675812000000015</v>
      </c>
      <c r="AJ53" s="206">
        <f t="shared" si="70"/>
        <v>3.7796640079326906E-2</v>
      </c>
      <c r="AK53" s="37"/>
      <c r="AL53" s="257">
        <v>0.13</v>
      </c>
      <c r="AM53" s="221"/>
      <c r="AN53" s="204">
        <f>AN52*AL53</f>
        <v>5.5996788681599998</v>
      </c>
      <c r="AO53" s="38"/>
      <c r="AP53" s="205">
        <f t="shared" si="71"/>
        <v>0.19721675999999988</v>
      </c>
      <c r="AQ53" s="206">
        <f t="shared" si="72"/>
        <v>3.6504977925179573E-2</v>
      </c>
      <c r="AR53" s="207"/>
      <c r="AS53" s="207"/>
    </row>
    <row r="54" spans="1:45" ht="12" customHeight="1" x14ac:dyDescent="0.2">
      <c r="A54" s="355"/>
      <c r="B54" s="258" t="s">
        <v>351</v>
      </c>
      <c r="C54" s="139"/>
      <c r="D54" s="139"/>
      <c r="E54" s="139"/>
      <c r="F54" s="259"/>
      <c r="G54" s="38"/>
      <c r="H54" s="294">
        <f>H52+H53</f>
        <v>37.24486902943999</v>
      </c>
      <c r="I54" s="221"/>
      <c r="J54" s="221"/>
      <c r="K54" s="221"/>
      <c r="L54" s="204">
        <f>L52+L53</f>
        <v>40.684281380160002</v>
      </c>
      <c r="M54" s="38"/>
      <c r="N54" s="205">
        <f t="shared" si="63"/>
        <v>3.4394123507200121</v>
      </c>
      <c r="O54" s="206">
        <f t="shared" si="64"/>
        <v>9.2345937584083021E-2</v>
      </c>
      <c r="P54" s="37"/>
      <c r="Q54" s="221"/>
      <c r="R54" s="221"/>
      <c r="S54" s="204">
        <f>S52+S53</f>
        <v>43.187900340159999</v>
      </c>
      <c r="T54" s="38"/>
      <c r="U54" s="205">
        <f t="shared" si="65"/>
        <v>2.5036189599999972</v>
      </c>
      <c r="V54" s="206">
        <f t="shared" si="66"/>
        <v>6.1537745661667406E-2</v>
      </c>
      <c r="W54" s="37"/>
      <c r="X54" s="221"/>
      <c r="Y54" s="221"/>
      <c r="Z54" s="204">
        <f>Z52+Z53</f>
        <v>45.249580820159991</v>
      </c>
      <c r="AA54" s="38"/>
      <c r="AB54" s="205">
        <f t="shared" si="67"/>
        <v>2.0616804799999926</v>
      </c>
      <c r="AC54" s="206">
        <f t="shared" si="68"/>
        <v>4.7737455717032314E-2</v>
      </c>
      <c r="AD54" s="37"/>
      <c r="AE54" s="221"/>
      <c r="AF54" s="221"/>
      <c r="AG54" s="204">
        <f>AG52+AG53</f>
        <v>46.959862940160001</v>
      </c>
      <c r="AH54" s="38"/>
      <c r="AI54" s="205">
        <f t="shared" si="69"/>
        <v>1.7102821200000093</v>
      </c>
      <c r="AJ54" s="206">
        <f t="shared" si="70"/>
        <v>3.7796640079327086E-2</v>
      </c>
      <c r="AK54" s="37"/>
      <c r="AL54" s="221"/>
      <c r="AM54" s="221"/>
      <c r="AN54" s="204">
        <f>AN52+AN53</f>
        <v>48.674131700159997</v>
      </c>
      <c r="AO54" s="38"/>
      <c r="AP54" s="205">
        <f t="shared" si="71"/>
        <v>1.714268759999996</v>
      </c>
      <c r="AQ54" s="206">
        <f t="shared" si="72"/>
        <v>3.6504977925179503E-2</v>
      </c>
      <c r="AR54" s="207"/>
      <c r="AS54" s="207"/>
    </row>
    <row r="55" spans="1:45" ht="12" customHeight="1" x14ac:dyDescent="0.2">
      <c r="A55" s="355"/>
      <c r="B55" s="462" t="s">
        <v>211</v>
      </c>
      <c r="C55" s="441"/>
      <c r="D55" s="441"/>
      <c r="E55" s="139"/>
      <c r="F55" s="260">
        <f>'Res (2000)'!F53</f>
        <v>0.13100000000000001</v>
      </c>
      <c r="G55" s="38"/>
      <c r="H55" s="316">
        <f>F55*H52</f>
        <v>4.3177680025279992</v>
      </c>
      <c r="I55" s="221"/>
      <c r="J55" s="262">
        <f>F55</f>
        <v>0.13100000000000001</v>
      </c>
      <c r="K55" s="221"/>
      <c r="L55" s="316">
        <f>J55*L52</f>
        <v>4.7164963369919999</v>
      </c>
      <c r="M55" s="38"/>
      <c r="N55" s="261">
        <f t="shared" si="63"/>
        <v>0.39872833446400069</v>
      </c>
      <c r="O55" s="263">
        <f t="shared" si="64"/>
        <v>9.2345937584082854E-2</v>
      </c>
      <c r="P55" s="37"/>
      <c r="Q55" s="262">
        <f>J55</f>
        <v>0.13100000000000001</v>
      </c>
      <c r="R55" s="221"/>
      <c r="S55" s="316">
        <f>Q55*S52</f>
        <v>5.0067388889920004</v>
      </c>
      <c r="T55" s="38"/>
      <c r="U55" s="261">
        <f t="shared" si="65"/>
        <v>0.29024255200000049</v>
      </c>
      <c r="V55" s="263">
        <f t="shared" si="66"/>
        <v>6.153774566166758E-2</v>
      </c>
      <c r="W55" s="37"/>
      <c r="X55" s="262">
        <f>Q55</f>
        <v>0.13100000000000001</v>
      </c>
      <c r="Y55" s="221"/>
      <c r="Z55" s="316">
        <f>X55*Z52</f>
        <v>5.2457478649919995</v>
      </c>
      <c r="AA55" s="38"/>
      <c r="AB55" s="261">
        <f t="shared" si="67"/>
        <v>0.23900897599999915</v>
      </c>
      <c r="AC55" s="263">
        <f t="shared" si="68"/>
        <v>4.7737455717032307E-2</v>
      </c>
      <c r="AD55" s="37"/>
      <c r="AE55" s="262">
        <f>X55</f>
        <v>0.13100000000000001</v>
      </c>
      <c r="AF55" s="221"/>
      <c r="AG55" s="316">
        <f>AE55*AG52</f>
        <v>5.4440195089920005</v>
      </c>
      <c r="AH55" s="38"/>
      <c r="AI55" s="261">
        <f t="shared" si="69"/>
        <v>0.19827164400000097</v>
      </c>
      <c r="AJ55" s="263">
        <f t="shared" si="70"/>
        <v>3.7796640079327058E-2</v>
      </c>
      <c r="AK55" s="37"/>
      <c r="AL55" s="262">
        <f>AE55</f>
        <v>0.13100000000000001</v>
      </c>
      <c r="AM55" s="221"/>
      <c r="AN55" s="316">
        <f>AL55*AN52</f>
        <v>5.642753320992</v>
      </c>
      <c r="AO55" s="38"/>
      <c r="AP55" s="261">
        <f t="shared" si="71"/>
        <v>0.19873381199999951</v>
      </c>
      <c r="AQ55" s="263">
        <f t="shared" si="72"/>
        <v>3.6504977925179496E-2</v>
      </c>
      <c r="AR55" s="264"/>
      <c r="AS55" s="264"/>
    </row>
    <row r="56" spans="1:45" ht="12" customHeight="1" x14ac:dyDescent="0.2">
      <c r="A56" s="355"/>
      <c r="B56" s="464" t="s">
        <v>256</v>
      </c>
      <c r="C56" s="439"/>
      <c r="D56" s="440"/>
      <c r="E56" s="265"/>
      <c r="F56" s="266"/>
      <c r="G56" s="297"/>
      <c r="H56" s="298">
        <f>H54-H55</f>
        <v>32.927101026911991</v>
      </c>
      <c r="I56" s="267"/>
      <c r="J56" s="267"/>
      <c r="K56" s="267"/>
      <c r="L56" s="268">
        <f>L54-L55</f>
        <v>35.967785043168</v>
      </c>
      <c r="M56" s="269"/>
      <c r="N56" s="270">
        <f t="shared" si="63"/>
        <v>3.0406840162560087</v>
      </c>
      <c r="O56" s="271">
        <f t="shared" si="64"/>
        <v>9.2345937584082965E-2</v>
      </c>
      <c r="P56" s="37"/>
      <c r="Q56" s="267"/>
      <c r="R56" s="267"/>
      <c r="S56" s="268">
        <f>S54-S55</f>
        <v>38.181161451167995</v>
      </c>
      <c r="T56" s="269"/>
      <c r="U56" s="270">
        <f t="shared" si="65"/>
        <v>2.2133764079999949</v>
      </c>
      <c r="V56" s="271">
        <f t="shared" si="66"/>
        <v>6.1537745661667337E-2</v>
      </c>
      <c r="W56" s="37"/>
      <c r="X56" s="267"/>
      <c r="Y56" s="267"/>
      <c r="Z56" s="268">
        <f>Z54-Z55</f>
        <v>40.003832955167994</v>
      </c>
      <c r="AA56" s="269"/>
      <c r="AB56" s="270">
        <f t="shared" si="67"/>
        <v>1.8226715039999988</v>
      </c>
      <c r="AC56" s="271">
        <f t="shared" si="68"/>
        <v>4.7737455717032452E-2</v>
      </c>
      <c r="AD56" s="37"/>
      <c r="AE56" s="267"/>
      <c r="AF56" s="267"/>
      <c r="AG56" s="268">
        <f>AG54-AG55</f>
        <v>41.515843431168001</v>
      </c>
      <c r="AH56" s="269"/>
      <c r="AI56" s="270">
        <f t="shared" si="69"/>
        <v>1.5120104760000075</v>
      </c>
      <c r="AJ56" s="271">
        <f t="shared" si="70"/>
        <v>3.7796640079327065E-2</v>
      </c>
      <c r="AK56" s="37"/>
      <c r="AL56" s="267"/>
      <c r="AM56" s="267"/>
      <c r="AN56" s="268">
        <f>AN54-AN55</f>
        <v>43.031378379167997</v>
      </c>
      <c r="AO56" s="269"/>
      <c r="AP56" s="270">
        <f t="shared" si="71"/>
        <v>1.5155349479999956</v>
      </c>
      <c r="AQ56" s="271">
        <f t="shared" si="72"/>
        <v>3.6504977925179483E-2</v>
      </c>
      <c r="AR56" s="272"/>
      <c r="AS56" s="272"/>
    </row>
    <row r="57" spans="1:45" ht="12" customHeight="1" x14ac:dyDescent="0.2">
      <c r="A57" s="37"/>
      <c r="B57" s="238"/>
      <c r="C57" s="239"/>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c r="AS57" s="247"/>
    </row>
    <row r="58" spans="1:45" ht="12" customHeight="1" x14ac:dyDescent="0.2">
      <c r="A58" s="37"/>
      <c r="B58" s="248" t="s">
        <v>257</v>
      </c>
      <c r="C58" s="139"/>
      <c r="D58" s="139"/>
      <c r="E58" s="139"/>
      <c r="F58" s="249"/>
      <c r="G58" s="293"/>
      <c r="H58" s="251">
        <f>SUM(H49:H50,H42,H43:H45)</f>
        <v>32.392301087999989</v>
      </c>
      <c r="I58" s="286"/>
      <c r="J58" s="250"/>
      <c r="K58" s="250"/>
      <c r="L58" s="251">
        <f>SUM(L49:L50,L42,L43:L45)</f>
        <v>26.694028831999994</v>
      </c>
      <c r="M58" s="253"/>
      <c r="N58" s="252">
        <f t="shared" ref="N58:N62" si="73">L58-H58</f>
        <v>-5.6982722559999957</v>
      </c>
      <c r="O58" s="254">
        <f t="shared" ref="O58:O62" si="74">IF((H58)=0,"",(N58/H58))</f>
        <v>-0.1759144014041957</v>
      </c>
      <c r="P58" s="37"/>
      <c r="Q58" s="250"/>
      <c r="R58" s="250"/>
      <c r="S58" s="251">
        <f>SUM(S49:S50,S42,S43:S45)</f>
        <v>28.909620831999998</v>
      </c>
      <c r="T58" s="253"/>
      <c r="U58" s="252">
        <f t="shared" ref="U58:U62" si="75">S58-L58</f>
        <v>2.2155920000000044</v>
      </c>
      <c r="V58" s="254">
        <f t="shared" ref="V58:V62" si="76">IF((L58)=0,"",(U58/L58))</f>
        <v>8.2999535736771962E-2</v>
      </c>
      <c r="W58" s="37"/>
      <c r="X58" s="250"/>
      <c r="Y58" s="250"/>
      <c r="Z58" s="251">
        <f>SUM(Z49:Z50,Z42,Z43:Z45)</f>
        <v>30.734116831999998</v>
      </c>
      <c r="AA58" s="253"/>
      <c r="AB58" s="252">
        <f t="shared" ref="AB58:AB62" si="77">Z58-S58</f>
        <v>1.8244959999999999</v>
      </c>
      <c r="AC58" s="254">
        <f t="shared" ref="AC58:AC62" si="78">IF((S58)=0,"",(AB58/S58))</f>
        <v>6.3110340000740145E-2</v>
      </c>
      <c r="AD58" s="37"/>
      <c r="AE58" s="250"/>
      <c r="AF58" s="250"/>
      <c r="AG58" s="251">
        <f>SUM(AG49:AG50,AG42,AG43:AG45)</f>
        <v>32.247640831999995</v>
      </c>
      <c r="AH58" s="253"/>
      <c r="AI58" s="252">
        <f t="shared" ref="AI58:AI62" si="79">AG58-Z58</f>
        <v>1.5135239999999968</v>
      </c>
      <c r="AJ58" s="254">
        <f t="shared" ref="AJ58:AJ62" si="80">IF((Z58)=0,"",(AI58/Z58))</f>
        <v>4.9245729372126727E-2</v>
      </c>
      <c r="AK58" s="37"/>
      <c r="AL58" s="250"/>
      <c r="AM58" s="250"/>
      <c r="AN58" s="251">
        <f>SUM(AN49:AN50,AN42,AN43:AN45)</f>
        <v>33.764692832000001</v>
      </c>
      <c r="AO58" s="253"/>
      <c r="AP58" s="252">
        <f t="shared" ref="AP58:AP62" si="81">AN58-AG58</f>
        <v>1.5170520000000067</v>
      </c>
      <c r="AQ58" s="254">
        <f t="shared" ref="AQ58:AQ62" si="82">IF((AG58)=0,"",(AP58/AG58))</f>
        <v>4.7043813465405662E-2</v>
      </c>
      <c r="AR58" s="255"/>
      <c r="AS58" s="255"/>
    </row>
    <row r="59" spans="1:45" ht="12" customHeight="1" x14ac:dyDescent="0.2">
      <c r="A59" s="37"/>
      <c r="B59" s="256" t="s">
        <v>254</v>
      </c>
      <c r="C59" s="139"/>
      <c r="D59" s="139"/>
      <c r="E59" s="139"/>
      <c r="F59" s="249">
        <v>0.13</v>
      </c>
      <c r="G59" s="293"/>
      <c r="H59" s="294">
        <f>H58*F59</f>
        <v>4.2109991414399985</v>
      </c>
      <c r="I59" s="221"/>
      <c r="J59" s="249">
        <v>0.13</v>
      </c>
      <c r="K59" s="257"/>
      <c r="L59" s="204">
        <f>L58*J59</f>
        <v>3.4702237481599991</v>
      </c>
      <c r="M59" s="38"/>
      <c r="N59" s="205">
        <f t="shared" si="73"/>
        <v>-0.74077539327999942</v>
      </c>
      <c r="O59" s="206">
        <f t="shared" si="74"/>
        <v>-0.1759144014041957</v>
      </c>
      <c r="P59" s="37"/>
      <c r="Q59" s="249">
        <v>0.13</v>
      </c>
      <c r="R59" s="257"/>
      <c r="S59" s="204">
        <f>S58*Q59</f>
        <v>3.7582507081599998</v>
      </c>
      <c r="T59" s="38"/>
      <c r="U59" s="205">
        <f t="shared" si="75"/>
        <v>0.28802696000000072</v>
      </c>
      <c r="V59" s="206">
        <f t="shared" si="76"/>
        <v>8.2999535736772004E-2</v>
      </c>
      <c r="W59" s="37"/>
      <c r="X59" s="249">
        <v>0.13</v>
      </c>
      <c r="Y59" s="257"/>
      <c r="Z59" s="204">
        <f>Z58*X59</f>
        <v>3.9954351881600001</v>
      </c>
      <c r="AA59" s="38"/>
      <c r="AB59" s="205">
        <f t="shared" si="77"/>
        <v>0.23718448000000025</v>
      </c>
      <c r="AC59" s="206">
        <f t="shared" si="78"/>
        <v>6.3110340000740214E-2</v>
      </c>
      <c r="AD59" s="37"/>
      <c r="AE59" s="249">
        <v>0.13</v>
      </c>
      <c r="AF59" s="257"/>
      <c r="AG59" s="204">
        <f>AG58*AE59</f>
        <v>4.1921933081599994</v>
      </c>
      <c r="AH59" s="38"/>
      <c r="AI59" s="205">
        <f t="shared" si="79"/>
        <v>0.19675811999999926</v>
      </c>
      <c r="AJ59" s="206">
        <f t="shared" si="80"/>
        <v>4.9245729372126644E-2</v>
      </c>
      <c r="AK59" s="37"/>
      <c r="AL59" s="249">
        <v>0.13</v>
      </c>
      <c r="AM59" s="257"/>
      <c r="AN59" s="204">
        <f>AN58*AL59</f>
        <v>4.3894100681600001</v>
      </c>
      <c r="AO59" s="38"/>
      <c r="AP59" s="205">
        <f t="shared" si="81"/>
        <v>0.19721676000000077</v>
      </c>
      <c r="AQ59" s="206">
        <f t="shared" si="82"/>
        <v>4.7043813465405634E-2</v>
      </c>
      <c r="AR59" s="207"/>
      <c r="AS59" s="207"/>
    </row>
    <row r="60" spans="1:45" ht="12" customHeight="1" x14ac:dyDescent="0.2">
      <c r="A60" s="37"/>
      <c r="B60" s="258" t="s">
        <v>352</v>
      </c>
      <c r="C60" s="139"/>
      <c r="D60" s="139"/>
      <c r="E60" s="139"/>
      <c r="F60" s="259"/>
      <c r="G60" s="38"/>
      <c r="H60" s="294">
        <f>H58+H59</f>
        <v>36.603300229439988</v>
      </c>
      <c r="I60" s="221"/>
      <c r="J60" s="221"/>
      <c r="K60" s="221"/>
      <c r="L60" s="204">
        <f>L58+L59</f>
        <v>30.164252580159992</v>
      </c>
      <c r="M60" s="38"/>
      <c r="N60" s="205">
        <f t="shared" si="73"/>
        <v>-6.4390476492799955</v>
      </c>
      <c r="O60" s="206">
        <f t="shared" si="74"/>
        <v>-0.17591440140419573</v>
      </c>
      <c r="P60" s="37"/>
      <c r="Q60" s="221"/>
      <c r="R60" s="221"/>
      <c r="S60" s="204">
        <f>S58+S59</f>
        <v>32.66787154016</v>
      </c>
      <c r="T60" s="38"/>
      <c r="U60" s="205">
        <f t="shared" si="75"/>
        <v>2.5036189600000078</v>
      </c>
      <c r="V60" s="206">
        <f t="shared" si="76"/>
        <v>8.2999535736772045E-2</v>
      </c>
      <c r="W60" s="37"/>
      <c r="X60" s="221"/>
      <c r="Y60" s="221"/>
      <c r="Z60" s="204">
        <f>Z58+Z59</f>
        <v>34.72955202016</v>
      </c>
      <c r="AA60" s="38"/>
      <c r="AB60" s="205">
        <f t="shared" si="77"/>
        <v>2.0616804799999997</v>
      </c>
      <c r="AC60" s="206">
        <f t="shared" si="78"/>
        <v>6.3110340000740131E-2</v>
      </c>
      <c r="AD60" s="37"/>
      <c r="AE60" s="221"/>
      <c r="AF60" s="221"/>
      <c r="AG60" s="204">
        <f>AG58+AG59</f>
        <v>36.439834140159995</v>
      </c>
      <c r="AH60" s="38"/>
      <c r="AI60" s="205">
        <f t="shared" si="79"/>
        <v>1.7102821199999951</v>
      </c>
      <c r="AJ60" s="206">
        <f t="shared" si="80"/>
        <v>4.9245729372126693E-2</v>
      </c>
      <c r="AK60" s="37"/>
      <c r="AL60" s="221"/>
      <c r="AM60" s="221"/>
      <c r="AN60" s="204">
        <f>AN58+AN59</f>
        <v>38.154102900159998</v>
      </c>
      <c r="AO60" s="38"/>
      <c r="AP60" s="205">
        <f t="shared" si="81"/>
        <v>1.7142687600000031</v>
      </c>
      <c r="AQ60" s="206">
        <f t="shared" si="82"/>
        <v>4.704381346540553E-2</v>
      </c>
      <c r="AR60" s="207"/>
      <c r="AS60" s="207"/>
    </row>
    <row r="61" spans="1:45" ht="12" customHeight="1" x14ac:dyDescent="0.2">
      <c r="A61" s="37"/>
      <c r="B61" s="462" t="s">
        <v>211</v>
      </c>
      <c r="C61" s="441"/>
      <c r="D61" s="441"/>
      <c r="E61" s="139"/>
      <c r="F61" s="260">
        <f>F55</f>
        <v>0.13100000000000001</v>
      </c>
      <c r="G61" s="38"/>
      <c r="H61" s="296">
        <f>F61*H58</f>
        <v>4.243391442527999</v>
      </c>
      <c r="I61" s="221"/>
      <c r="J61" s="260">
        <f>J55</f>
        <v>0.13100000000000001</v>
      </c>
      <c r="K61" s="221"/>
      <c r="L61" s="316">
        <f>J61*L58</f>
        <v>3.4969177769919995</v>
      </c>
      <c r="M61" s="38"/>
      <c r="N61" s="261">
        <f t="shared" si="73"/>
        <v>-0.74647366553599959</v>
      </c>
      <c r="O61" s="263">
        <f t="shared" si="74"/>
        <v>-0.17591440140419573</v>
      </c>
      <c r="P61" s="37"/>
      <c r="Q61" s="260">
        <f>Q55</f>
        <v>0.13100000000000001</v>
      </c>
      <c r="R61" s="221"/>
      <c r="S61" s="316">
        <f>Q61*S58</f>
        <v>3.7871603289919999</v>
      </c>
      <c r="T61" s="38"/>
      <c r="U61" s="261">
        <f t="shared" si="75"/>
        <v>0.29024255200000049</v>
      </c>
      <c r="V61" s="263">
        <f t="shared" si="76"/>
        <v>8.2999535736771921E-2</v>
      </c>
      <c r="W61" s="37"/>
      <c r="X61" s="260">
        <f>X55</f>
        <v>0.13100000000000001</v>
      </c>
      <c r="Y61" s="221"/>
      <c r="Z61" s="316">
        <f>X61*Z58</f>
        <v>4.026169304992</v>
      </c>
      <c r="AA61" s="38"/>
      <c r="AB61" s="261">
        <f t="shared" si="77"/>
        <v>0.23900897600000004</v>
      </c>
      <c r="AC61" s="263">
        <f t="shared" si="78"/>
        <v>6.3110340000740145E-2</v>
      </c>
      <c r="AD61" s="37"/>
      <c r="AE61" s="260">
        <f>AE55</f>
        <v>0.13100000000000001</v>
      </c>
      <c r="AF61" s="221"/>
      <c r="AG61" s="316">
        <f>AE61*AG58</f>
        <v>4.2244409489919992</v>
      </c>
      <c r="AH61" s="38"/>
      <c r="AI61" s="261">
        <f t="shared" si="79"/>
        <v>0.19827164399999919</v>
      </c>
      <c r="AJ61" s="263">
        <f t="shared" si="80"/>
        <v>4.924572937212663E-2</v>
      </c>
      <c r="AK61" s="37"/>
      <c r="AL61" s="260">
        <f>AL55</f>
        <v>0.13100000000000001</v>
      </c>
      <c r="AM61" s="221"/>
      <c r="AN61" s="316">
        <f>AL61*AN58</f>
        <v>4.4231747609920005</v>
      </c>
      <c r="AO61" s="38"/>
      <c r="AP61" s="261">
        <f t="shared" si="81"/>
        <v>0.19873381200000129</v>
      </c>
      <c r="AQ61" s="263">
        <f t="shared" si="82"/>
        <v>4.7043813465405759E-2</v>
      </c>
      <c r="AR61" s="264"/>
      <c r="AS61" s="264"/>
    </row>
    <row r="62" spans="1:45" ht="12" customHeight="1" x14ac:dyDescent="0.2">
      <c r="A62" s="37"/>
      <c r="B62" s="464" t="s">
        <v>259</v>
      </c>
      <c r="C62" s="439"/>
      <c r="D62" s="440"/>
      <c r="E62" s="265"/>
      <c r="F62" s="273"/>
      <c r="G62" s="299"/>
      <c r="H62" s="300">
        <f>H60-H61</f>
        <v>32.359908786911987</v>
      </c>
      <c r="I62" s="274"/>
      <c r="J62" s="274"/>
      <c r="K62" s="274"/>
      <c r="L62" s="275">
        <f>L60-L61</f>
        <v>26.667334803167993</v>
      </c>
      <c r="M62" s="276"/>
      <c r="N62" s="277">
        <f t="shared" si="73"/>
        <v>-5.6925739837439941</v>
      </c>
      <c r="O62" s="278">
        <f t="shared" si="74"/>
        <v>-0.17591440140419567</v>
      </c>
      <c r="P62" s="37"/>
      <c r="Q62" s="274"/>
      <c r="R62" s="274"/>
      <c r="S62" s="275">
        <f>S60-S61</f>
        <v>28.880711211167998</v>
      </c>
      <c r="T62" s="276"/>
      <c r="U62" s="277">
        <f t="shared" si="75"/>
        <v>2.2133764080000056</v>
      </c>
      <c r="V62" s="278">
        <f t="shared" si="76"/>
        <v>8.2999535736772004E-2</v>
      </c>
      <c r="W62" s="37"/>
      <c r="X62" s="274"/>
      <c r="Y62" s="274"/>
      <c r="Z62" s="275">
        <f>Z60-Z61</f>
        <v>30.703382715168001</v>
      </c>
      <c r="AA62" s="276"/>
      <c r="AB62" s="277">
        <f t="shared" si="77"/>
        <v>1.8226715040000023</v>
      </c>
      <c r="AC62" s="278">
        <f t="shared" si="78"/>
        <v>6.3110340000740228E-2</v>
      </c>
      <c r="AD62" s="37"/>
      <c r="AE62" s="274"/>
      <c r="AF62" s="274"/>
      <c r="AG62" s="275">
        <f>AG60-AG61</f>
        <v>32.215393191167998</v>
      </c>
      <c r="AH62" s="276"/>
      <c r="AI62" s="277">
        <f t="shared" si="79"/>
        <v>1.5120104759999968</v>
      </c>
      <c r="AJ62" s="278">
        <f t="shared" si="80"/>
        <v>4.9245729372126727E-2</v>
      </c>
      <c r="AK62" s="37"/>
      <c r="AL62" s="274"/>
      <c r="AM62" s="274"/>
      <c r="AN62" s="275">
        <f>AN60-AN61</f>
        <v>33.730928139168</v>
      </c>
      <c r="AO62" s="276"/>
      <c r="AP62" s="277">
        <f t="shared" si="81"/>
        <v>1.5155349480000027</v>
      </c>
      <c r="AQ62" s="278">
        <f t="shared" si="82"/>
        <v>4.704381346540553E-2</v>
      </c>
      <c r="AR62" s="272"/>
      <c r="AS62" s="272"/>
    </row>
    <row r="63" spans="1:45" ht="12" customHeight="1" x14ac:dyDescent="0.2">
      <c r="A63" s="37"/>
      <c r="B63" s="238"/>
      <c r="C63" s="239"/>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c r="AS63" s="247"/>
    </row>
    <row r="64" spans="1:45" ht="12" customHeight="1" x14ac:dyDescent="0.2">
      <c r="A64" s="37"/>
      <c r="B64" s="37"/>
      <c r="C64" s="3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c r="AS64" s="37"/>
    </row>
    <row r="65" spans="1:45" ht="12" customHeight="1" x14ac:dyDescent="0.2">
      <c r="A65" s="37"/>
      <c r="B65" s="125" t="s">
        <v>260</v>
      </c>
      <c r="C65" s="3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c r="AS65" s="37"/>
    </row>
    <row r="66" spans="1:45"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row>
    <row r="67" spans="1:45" ht="12" customHeight="1" x14ac:dyDescent="0.2">
      <c r="A67" s="283"/>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row>
    <row r="68" spans="1:45" ht="12"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row>
    <row r="69" spans="1:45" ht="12"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row>
    <row r="70" spans="1:45" ht="12" customHeight="1" x14ac:dyDescent="0.2">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row>
    <row r="71" spans="1:45" ht="12"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row>
    <row r="72" spans="1:45"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row>
    <row r="73" spans="1:45" ht="12" customHeight="1" x14ac:dyDescent="0.2">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row>
    <row r="74" spans="1:45"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row>
    <row r="75" spans="1:45" ht="12" customHeight="1"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row>
    <row r="76" spans="1:45" ht="12"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row>
    <row r="77" spans="1:45" ht="12"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row>
    <row r="78" spans="1:45"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row>
    <row r="79" spans="1:45" ht="12"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row>
    <row r="80" spans="1:45"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row>
    <row r="81" spans="1:45" ht="12" customHeight="1" x14ac:dyDescent="0.2">
      <c r="A81" s="284"/>
      <c r="B81" s="37" t="s">
        <v>271</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row>
    <row r="82" spans="1:45"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row>
    <row r="83" spans="1:45" ht="12" customHeight="1" x14ac:dyDescent="0.2">
      <c r="A83" s="37"/>
      <c r="B83" s="37" t="s">
        <v>272</v>
      </c>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row>
    <row r="84" spans="1:45"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row>
    <row r="85" spans="1:45"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row>
    <row r="86" spans="1:45"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row>
    <row r="87" spans="1:45"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row>
    <row r="88" spans="1:45"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row>
    <row r="89" spans="1:45"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row>
    <row r="90" spans="1:45"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row>
    <row r="91" spans="1:45"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row>
    <row r="92" spans="1:45"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row>
    <row r="93" spans="1:45"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row>
    <row r="94" spans="1:45"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row>
    <row r="95" spans="1:45"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row>
    <row r="96" spans="1:45"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row>
    <row r="97" spans="1:45"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row>
    <row r="98" spans="1:45"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row>
    <row r="99" spans="1:45"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row>
    <row r="100" spans="1:45"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row>
    <row r="101" spans="1:45"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row>
    <row r="102" spans="1:45"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row>
    <row r="103" spans="1:45"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row>
    <row r="104" spans="1:45"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row>
    <row r="105" spans="1:45"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row>
    <row r="106" spans="1:45"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row>
    <row r="107" spans="1:45"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row>
    <row r="108" spans="1:45"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row>
    <row r="109" spans="1:45"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row>
    <row r="110" spans="1:45"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row>
    <row r="111" spans="1:45"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row>
    <row r="112" spans="1:45"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row>
    <row r="113" spans="1:45"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row>
    <row r="114" spans="1:45"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row>
    <row r="115" spans="1:45"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row>
    <row r="116" spans="1:45"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row>
    <row r="117" spans="1:45"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row>
    <row r="118" spans="1:45"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row>
    <row r="119" spans="1:45"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row>
    <row r="120" spans="1:45"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row>
    <row r="121" spans="1:45"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row>
    <row r="122" spans="1:45"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row>
    <row r="123" spans="1:45"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row>
    <row r="124" spans="1:45"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row>
    <row r="125" spans="1:45"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row>
    <row r="126" spans="1:45"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row>
    <row r="127" spans="1:45"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row>
    <row r="128" spans="1:45"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row>
    <row r="129" spans="1:45"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row>
    <row r="130" spans="1:45"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row>
    <row r="131" spans="1:45"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row>
    <row r="132" spans="1:45"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row>
    <row r="133" spans="1:45"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row>
    <row r="134" spans="1:45"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row>
    <row r="135" spans="1:45"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row>
    <row r="136" spans="1:45"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row>
    <row r="137" spans="1:45"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row>
    <row r="138" spans="1:45"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row>
    <row r="139" spans="1:45"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row>
    <row r="140" spans="1:45"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row>
    <row r="141" spans="1:45"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row>
    <row r="142" spans="1:45"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row>
    <row r="143" spans="1:45"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row>
    <row r="144" spans="1:45"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row>
    <row r="145" spans="1:45"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row>
    <row r="146" spans="1:45"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row>
    <row r="147" spans="1:45"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row>
    <row r="148" spans="1:45"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row>
    <row r="149" spans="1:45"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row>
    <row r="150" spans="1:45"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row>
    <row r="151" spans="1:45"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row>
    <row r="152" spans="1:45"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row>
    <row r="153" spans="1:45"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row>
    <row r="154" spans="1:45"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row>
    <row r="155" spans="1:45"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row>
    <row r="156" spans="1:45"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row>
    <row r="157" spans="1:45"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row>
    <row r="158" spans="1:45"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row>
    <row r="159" spans="1:45"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row>
    <row r="160" spans="1:45"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row>
    <row r="161" spans="1:45"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row>
    <row r="162" spans="1:45"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row>
    <row r="163" spans="1:45"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row>
    <row r="164" spans="1:45"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row>
    <row r="165" spans="1:45"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row>
    <row r="166" spans="1:45"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row>
    <row r="167" spans="1:45"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row>
    <row r="168" spans="1:45"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row>
    <row r="169" spans="1:45"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row>
    <row r="170" spans="1:45"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row>
    <row r="171" spans="1:45"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row>
    <row r="172" spans="1:45"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row>
    <row r="173" spans="1:45"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row>
    <row r="174" spans="1:45"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row>
    <row r="175" spans="1:45"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row>
    <row r="176" spans="1:45"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row>
    <row r="177" spans="1:45"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row>
    <row r="178" spans="1:45"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row>
    <row r="179" spans="1:45"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row>
    <row r="180" spans="1:45"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row>
    <row r="181" spans="1:45"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row>
    <row r="182" spans="1:45"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row>
    <row r="183" spans="1:45"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row>
    <row r="184" spans="1:45"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row>
    <row r="185" spans="1:45"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row>
    <row r="186" spans="1:45"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row>
    <row r="187" spans="1:45"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row>
    <row r="188" spans="1:45"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row>
    <row r="189" spans="1:45"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row>
    <row r="190" spans="1:45"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row>
    <row r="191" spans="1:45"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row>
    <row r="192" spans="1:45"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 customHeight="1" x14ac:dyDescent="0.2">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 customHeight="1" x14ac:dyDescent="0.2">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6:D56"/>
    <mergeCell ref="B61:D61"/>
    <mergeCell ref="B62:D62"/>
    <mergeCell ref="U13:U14"/>
    <mergeCell ref="V13:V14"/>
    <mergeCell ref="D13:D14"/>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2400-000000000000}">
      <formula1>"TOU,non-TOU"</formula1>
    </dataValidation>
    <dataValidation type="list" allowBlank="1" showErrorMessage="1" sqref="E15:E28 E30:E38 E40:E41 E43:E51 E57 E63" xr:uid="{00000000-0002-0000-2400-000001000000}">
      <formula1>#REF!</formula1>
    </dataValidation>
    <dataValidation type="list" allowBlank="1" showInputMessage="1" showErrorMessage="1" prompt="Select Charge Unit - monthly, per kWh, per kW" sqref="D15:D28 D30:D38 D40:D41 D43:D51 D57 D63" xr:uid="{00000000-0002-0000-2400-000002000000}">
      <formula1>"Monthly,per kWh,per kW"</formula1>
    </dataValidation>
  </dataValidations>
  <pageMargins left="0.74803149606299213" right="0.74803149606299213" top="0.98425196850393704" bottom="0.98425196850393704"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V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2.85546875" customWidth="1"/>
    <col min="4" max="4" width="11.42578125" customWidth="1"/>
    <col min="5" max="5" width="2.28515625" customWidth="1"/>
    <col min="6" max="6" width="10.28515625" customWidth="1"/>
    <col min="7" max="7" width="8" customWidth="1"/>
    <col min="8" max="8" width="8.7109375" customWidth="1"/>
    <col min="9" max="9" width="0.7109375" customWidth="1"/>
    <col min="10" max="10" width="9.7109375" customWidth="1"/>
    <col min="11" max="11" width="8" customWidth="1"/>
    <col min="12" max="12" width="7.7109375" customWidth="1"/>
    <col min="13" max="13" width="0.7109375" customWidth="1"/>
    <col min="14" max="14" width="9.42578125" customWidth="1"/>
    <col min="15" max="15" width="10" customWidth="1"/>
    <col min="16" max="16" width="1.7109375" customWidth="1"/>
    <col min="17" max="17" width="9.7109375" customWidth="1"/>
    <col min="18" max="18" width="8" customWidth="1"/>
    <col min="19" max="19" width="7.7109375" customWidth="1"/>
    <col min="20" max="20" width="0.42578125" customWidth="1"/>
    <col min="21" max="21" width="9.42578125" customWidth="1"/>
    <col min="22" max="22" width="10" customWidth="1"/>
    <col min="23" max="23" width="0.85546875" customWidth="1"/>
    <col min="24" max="24" width="9.7109375" customWidth="1"/>
    <col min="25" max="25" width="8" customWidth="1"/>
    <col min="26" max="26" width="7.7109375" customWidth="1"/>
    <col min="27" max="27" width="0.42578125" customWidth="1"/>
    <col min="28" max="28" width="9.42578125" customWidth="1"/>
    <col min="29" max="29" width="10" customWidth="1"/>
    <col min="30" max="30" width="0.7109375" customWidth="1"/>
    <col min="31" max="31" width="9.7109375" customWidth="1"/>
    <col min="32" max="32" width="8" customWidth="1"/>
    <col min="33" max="33" width="7.7109375" customWidth="1"/>
    <col min="34" max="34" width="1" customWidth="1"/>
    <col min="35" max="35" width="9.42578125" customWidth="1"/>
    <col min="36" max="36" width="10" customWidth="1"/>
    <col min="37" max="37" width="0.7109375" customWidth="1"/>
    <col min="38" max="38" width="9.7109375" customWidth="1"/>
    <col min="39" max="39" width="8" customWidth="1"/>
    <col min="40" max="40" width="7.7109375" customWidth="1"/>
    <col min="41" max="41" width="0.42578125" customWidth="1"/>
    <col min="42" max="42" width="9.42578125" customWidth="1"/>
    <col min="43" max="43" width="10" customWidth="1"/>
    <col min="44" max="44" width="1.28515625" customWidth="1"/>
    <col min="45" max="45" width="10.85546875" customWidth="1"/>
    <col min="46" max="48" width="12.42578125" customWidth="1"/>
  </cols>
  <sheetData>
    <row r="1" spans="1:48" ht="7.5" customHeight="1" x14ac:dyDescent="0.2">
      <c r="A1" s="37"/>
      <c r="B1" s="37"/>
      <c r="C1" s="357"/>
      <c r="D1" s="37"/>
      <c r="E1" s="37"/>
      <c r="F1" s="37"/>
      <c r="G1" s="37"/>
      <c r="H1" s="37"/>
      <c r="I1" s="37"/>
      <c r="J1" s="37"/>
      <c r="K1" s="37"/>
      <c r="L1" s="3"/>
      <c r="M1" s="3"/>
      <c r="N1" s="3"/>
      <c r="O1" s="3"/>
      <c r="P1" s="3"/>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row>
    <row r="2" spans="1:48" ht="18.75" customHeight="1" x14ac:dyDescent="0.25">
      <c r="A2" s="37"/>
      <c r="B2" s="37"/>
      <c r="C2" s="358"/>
      <c r="D2" s="183"/>
      <c r="E2" s="183"/>
      <c r="F2" s="183" t="s">
        <v>229</v>
      </c>
      <c r="G2" s="183"/>
      <c r="H2" s="183"/>
      <c r="I2" s="183"/>
      <c r="J2" s="38"/>
      <c r="K2" s="6"/>
      <c r="L2" s="183"/>
      <c r="M2" s="183"/>
      <c r="N2" s="183"/>
      <c r="O2" s="183"/>
      <c r="P2" s="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row>
    <row r="3" spans="1:48" ht="18.75" customHeight="1" x14ac:dyDescent="0.25">
      <c r="A3" s="37"/>
      <c r="B3" s="37"/>
      <c r="C3" s="358"/>
      <c r="D3" s="183"/>
      <c r="E3" s="183"/>
      <c r="F3" s="183" t="s">
        <v>231</v>
      </c>
      <c r="G3" s="183"/>
      <c r="H3" s="183"/>
      <c r="I3" s="183"/>
      <c r="J3" s="38"/>
      <c r="K3" s="6"/>
      <c r="L3" s="183"/>
      <c r="M3" s="183"/>
      <c r="N3" s="183"/>
      <c r="O3" s="183"/>
      <c r="P3" s="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row>
    <row r="4" spans="1:48" ht="7.5" customHeight="1" x14ac:dyDescent="0.2">
      <c r="A4" s="37"/>
      <c r="B4" s="37"/>
      <c r="C4" s="357"/>
      <c r="D4" s="37"/>
      <c r="E4" s="37"/>
      <c r="F4" s="37"/>
      <c r="G4" s="37"/>
      <c r="H4" s="37"/>
      <c r="I4" s="37"/>
      <c r="J4" s="37"/>
      <c r="K4" s="37"/>
      <c r="L4" s="3"/>
      <c r="M4" s="3"/>
      <c r="N4" s="3"/>
      <c r="O4" s="3"/>
      <c r="P4" s="3"/>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
      <c r="AU4" s="3"/>
      <c r="AV4" s="3"/>
    </row>
    <row r="5" spans="1:48" ht="7.5" customHeight="1" x14ac:dyDescent="0.2">
      <c r="A5" s="37"/>
      <c r="B5" s="37"/>
      <c r="C5" s="357"/>
      <c r="D5" s="37"/>
      <c r="E5" s="37"/>
      <c r="F5" s="37"/>
      <c r="G5" s="37"/>
      <c r="H5" s="37"/>
      <c r="I5" s="37"/>
      <c r="J5" s="37"/>
      <c r="K5" s="37"/>
      <c r="L5" s="3"/>
      <c r="M5" s="3"/>
      <c r="N5" s="3"/>
      <c r="O5" s="3"/>
      <c r="P5" s="3"/>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
      <c r="AU5" s="3"/>
      <c r="AV5" s="3"/>
    </row>
    <row r="6" spans="1:48" ht="12.75" customHeight="1" x14ac:dyDescent="0.2">
      <c r="A6" s="37"/>
      <c r="B6" s="138" t="s">
        <v>232</v>
      </c>
      <c r="C6" s="357"/>
      <c r="D6" s="185" t="s">
        <v>162</v>
      </c>
      <c r="E6" s="185"/>
      <c r="F6" s="186"/>
      <c r="G6" s="186"/>
      <c r="H6" s="186"/>
      <c r="I6" s="186"/>
      <c r="J6" s="186"/>
      <c r="K6" s="186"/>
      <c r="L6" s="374"/>
      <c r="M6" s="375"/>
      <c r="N6" s="37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
      <c r="AU6" s="3"/>
      <c r="AV6" s="3"/>
    </row>
    <row r="7" spans="1:48" ht="21.75" customHeight="1" x14ac:dyDescent="0.25">
      <c r="A7" s="37"/>
      <c r="B7" s="187"/>
      <c r="C7" s="357"/>
      <c r="D7" s="188"/>
      <c r="E7" s="188"/>
      <c r="F7" s="188"/>
      <c r="G7" s="188"/>
      <c r="H7" s="188"/>
      <c r="I7" s="188"/>
      <c r="J7" s="188"/>
      <c r="K7" s="188"/>
      <c r="L7" s="374"/>
      <c r="M7" s="377"/>
      <c r="N7" s="376"/>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row>
    <row r="8" spans="1:48" ht="12.75" customHeight="1" x14ac:dyDescent="0.25">
      <c r="A8" s="37"/>
      <c r="B8" s="138" t="s">
        <v>233</v>
      </c>
      <c r="C8" s="35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row>
    <row r="9" spans="1:48" ht="12.75" customHeight="1" x14ac:dyDescent="0.25">
      <c r="A9" s="37"/>
      <c r="B9" s="187"/>
      <c r="C9" s="357"/>
      <c r="D9" s="125" t="s">
        <v>235</v>
      </c>
      <c r="E9" s="125"/>
      <c r="F9" s="190">
        <v>150</v>
      </c>
      <c r="G9" s="125" t="s">
        <v>236</v>
      </c>
      <c r="H9" s="188"/>
      <c r="I9" s="188"/>
      <c r="J9" s="188"/>
      <c r="K9" s="188"/>
      <c r="L9" s="188"/>
      <c r="M9" s="188"/>
      <c r="N9" s="188"/>
      <c r="O9" s="188"/>
      <c r="P9" s="37"/>
      <c r="Q9" s="37"/>
      <c r="R9" s="38"/>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row>
    <row r="10" spans="1:48" ht="12.75" customHeight="1" x14ac:dyDescent="0.2">
      <c r="A10" s="37"/>
      <c r="B10" s="37"/>
      <c r="C10" s="357"/>
      <c r="D10" s="37"/>
      <c r="E10" s="37"/>
      <c r="F10" s="190">
        <v>1</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row>
    <row r="11" spans="1:48" ht="12.75" customHeight="1" x14ac:dyDescent="0.2">
      <c r="A11" s="37"/>
      <c r="B11" s="37"/>
      <c r="C11" s="35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c r="AS11" s="191"/>
    </row>
    <row r="12" spans="1:48" ht="12.75" customHeight="1" x14ac:dyDescent="0.2">
      <c r="A12" s="37"/>
      <c r="B12" s="37"/>
      <c r="C12" s="35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c r="AS12" s="368"/>
    </row>
    <row r="13" spans="1:48" ht="12.75" customHeight="1" x14ac:dyDescent="0.2">
      <c r="A13" s="37"/>
      <c r="B13" s="37"/>
      <c r="C13" s="35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c r="AS13" s="192"/>
    </row>
    <row r="14" spans="1:48" ht="12.75" customHeight="1" x14ac:dyDescent="0.2">
      <c r="A14" s="37"/>
      <c r="B14" s="37"/>
      <c r="C14" s="35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c r="AS14" s="192"/>
    </row>
    <row r="15" spans="1:48" ht="12.75" customHeight="1" x14ac:dyDescent="0.2">
      <c r="A15" s="37"/>
      <c r="B15" s="139" t="s">
        <v>156</v>
      </c>
      <c r="C15" s="199" t="str">
        <f t="shared" ref="C15:C28" si="0">D$6&amp;"."&amp;B15</f>
        <v>Street Light.Monthly Service Charge</v>
      </c>
      <c r="D15" s="200" t="s">
        <v>244</v>
      </c>
      <c r="E15" s="139"/>
      <c r="F15" s="201">
        <f>IFERROR(VLOOKUP($C15,'Proposed Rates'!$B:$J,F$11,FALSE),0)</f>
        <v>1.1200000000000001</v>
      </c>
      <c r="G15" s="219">
        <f t="shared" ref="G15:G28" si="1">IF($D15="Monthly",1,IF($D15="per KW",$F$10,IF($D15="per kWh",$F$9,0)))</f>
        <v>1</v>
      </c>
      <c r="H15" s="204">
        <f t="shared" ref="H15:H28" si="2">G15*F15</f>
        <v>1.1200000000000001</v>
      </c>
      <c r="I15" s="38"/>
      <c r="J15" s="201">
        <f>IFERROR(VLOOKUP($C15,'Proposed Rates'!$B:$J,J$11,FALSE),0)</f>
        <v>1.28</v>
      </c>
      <c r="K15" s="219">
        <f t="shared" ref="K15:K28" si="3">IF($D15="Monthly",1,IF($D15="per KW",$F$10,IF($D15="per kWh",$F$9,0)))</f>
        <v>1</v>
      </c>
      <c r="L15" s="204">
        <f t="shared" ref="L15:L28" si="4">K15*J15</f>
        <v>1.28</v>
      </c>
      <c r="M15" s="38"/>
      <c r="N15" s="205">
        <f t="shared" ref="N15:N46" si="5">L15-H15</f>
        <v>0.15999999999999992</v>
      </c>
      <c r="O15" s="206">
        <f t="shared" ref="O15:O46" si="6">IF((H15)=0,"",(N15/H15))</f>
        <v>0.14285714285714277</v>
      </c>
      <c r="P15" s="37"/>
      <c r="Q15" s="201">
        <f>IFERROR(VLOOKUP($C15,'Proposed Rates'!$B:$J,Q$11,FALSE),0)</f>
        <v>1.2</v>
      </c>
      <c r="R15" s="219">
        <f t="shared" ref="R15:R28" si="7">IF($D15="Monthly",1,IF($D15="per KW",$F$10,IF($D15="per kWh",$F$9,0)))</f>
        <v>1</v>
      </c>
      <c r="S15" s="204">
        <f t="shared" ref="S15:S28" si="8">R15*Q15</f>
        <v>1.2</v>
      </c>
      <c r="T15" s="38"/>
      <c r="U15" s="205">
        <f t="shared" ref="U15:U46" si="9">S15-L15</f>
        <v>-8.0000000000000071E-2</v>
      </c>
      <c r="V15" s="206">
        <f t="shared" ref="V15:V46" si="10">IF((L15)=0,"",(U15/L15))</f>
        <v>-6.2500000000000056E-2</v>
      </c>
      <c r="W15" s="37"/>
      <c r="X15" s="201">
        <f>IFERROR(VLOOKUP($C15,'Proposed Rates'!$B:$J,X$11,FALSE),0)</f>
        <v>1.25</v>
      </c>
      <c r="Y15" s="219">
        <f t="shared" ref="Y15:Y28" si="11">IF($D15="Monthly",1,IF($D15="per KW",$F$10,IF($D15="per kWh",$F$9,0)))</f>
        <v>1</v>
      </c>
      <c r="Z15" s="204">
        <f t="shared" ref="Z15:Z28" si="12">Y15*X15</f>
        <v>1.25</v>
      </c>
      <c r="AA15" s="38"/>
      <c r="AB15" s="205">
        <f t="shared" ref="AB15:AB46" si="13">Z15-S15</f>
        <v>5.0000000000000044E-2</v>
      </c>
      <c r="AC15" s="206">
        <f t="shared" ref="AC15:AC46" si="14">IF((S15)=0,"",(AB15/S15))</f>
        <v>4.1666666666666706E-2</v>
      </c>
      <c r="AD15" s="37"/>
      <c r="AE15" s="201">
        <f>IFERROR(VLOOKUP($C15,'Proposed Rates'!$B:$J,AE$11,FALSE),0)</f>
        <v>1.28</v>
      </c>
      <c r="AF15" s="219">
        <f t="shared" ref="AF15:AF28" si="15">IF($D15="Monthly",1,IF($D15="per KW",$F$10,IF($D15="per kWh",$F$9,0)))</f>
        <v>1</v>
      </c>
      <c r="AG15" s="204">
        <f t="shared" ref="AG15:AG28" si="16">AF15*AE15</f>
        <v>1.28</v>
      </c>
      <c r="AH15" s="38"/>
      <c r="AI15" s="205">
        <f t="shared" ref="AI15:AI46" si="17">AG15-Z15</f>
        <v>3.0000000000000027E-2</v>
      </c>
      <c r="AJ15" s="206">
        <f t="shared" ref="AJ15:AJ46" si="18">IF((Z15)=0,"",(AI15/Z15))</f>
        <v>2.4000000000000021E-2</v>
      </c>
      <c r="AK15" s="37"/>
      <c r="AL15" s="201">
        <f>IFERROR(VLOOKUP($C15,'Proposed Rates'!$B:$J,AL$11,FALSE),0)</f>
        <v>1.29</v>
      </c>
      <c r="AM15" s="219">
        <f t="shared" ref="AM15:AM28" si="19">IF($D15="Monthly",1,IF($D15="per KW",$F$10,IF($D15="per kWh",$F$9,0)))</f>
        <v>1</v>
      </c>
      <c r="AN15" s="204">
        <f t="shared" ref="AN15:AN28" si="20">AM15*AL15</f>
        <v>1.29</v>
      </c>
      <c r="AO15" s="38"/>
      <c r="AP15" s="205">
        <f t="shared" ref="AP15:AP46" si="21">AN15-AG15</f>
        <v>1.0000000000000009E-2</v>
      </c>
      <c r="AQ15" s="206">
        <f t="shared" ref="AQ15:AQ46" si="22">IF((AG15)=0,"",(AP15/AG15))</f>
        <v>7.8125000000000069E-3</v>
      </c>
      <c r="AR15" s="207"/>
      <c r="AS15" s="207"/>
    </row>
    <row r="16" spans="1:48" ht="12.75" customHeight="1" x14ac:dyDescent="0.2">
      <c r="A16" s="37"/>
      <c r="B16" s="139" t="s">
        <v>245</v>
      </c>
      <c r="C16" s="199" t="str">
        <f t="shared" si="0"/>
        <v>Street Light.Smart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c r="AS16" s="207"/>
    </row>
    <row r="17" spans="1:45" ht="12.75" customHeight="1" x14ac:dyDescent="0.2">
      <c r="A17" s="37"/>
      <c r="B17" s="208" t="str">
        <f>'Proposed Rates'!C115</f>
        <v>Rate Rider Calculation for PILs</v>
      </c>
      <c r="C17" s="199" t="str">
        <f t="shared" si="0"/>
        <v>Street Light.Rate Rider Calculation for PILs</v>
      </c>
      <c r="D17" s="200" t="s">
        <v>315</v>
      </c>
      <c r="E17" s="139"/>
      <c r="F17" s="201">
        <f>IFERROR(VLOOKUP($C17,'Proposed Rates'!$B:$J,F$11,FALSE),0)</f>
        <v>0</v>
      </c>
      <c r="G17" s="219">
        <f t="shared" si="1"/>
        <v>1</v>
      </c>
      <c r="H17" s="204">
        <f t="shared" si="2"/>
        <v>0</v>
      </c>
      <c r="I17" s="38"/>
      <c r="J17" s="201">
        <f>IFERROR(VLOOKUP($C17,'Proposed Rates'!$B:$J,J$11,FALSE),0)</f>
        <v>0</v>
      </c>
      <c r="K17" s="219">
        <f t="shared" si="3"/>
        <v>1</v>
      </c>
      <c r="L17" s="204">
        <f t="shared" si="4"/>
        <v>0</v>
      </c>
      <c r="M17" s="38"/>
      <c r="N17" s="205">
        <f t="shared" si="5"/>
        <v>0</v>
      </c>
      <c r="O17" s="206" t="str">
        <f t="shared" si="6"/>
        <v/>
      </c>
      <c r="P17" s="37"/>
      <c r="Q17" s="201">
        <f>IFERROR(VLOOKUP($C17,'Proposed Rates'!$B:$J,Q$11,FALSE),0)</f>
        <v>0</v>
      </c>
      <c r="R17" s="219">
        <f t="shared" si="7"/>
        <v>1</v>
      </c>
      <c r="S17" s="204">
        <f t="shared" si="8"/>
        <v>0</v>
      </c>
      <c r="T17" s="38"/>
      <c r="U17" s="205">
        <f t="shared" si="9"/>
        <v>0</v>
      </c>
      <c r="V17" s="206" t="str">
        <f t="shared" si="10"/>
        <v/>
      </c>
      <c r="W17" s="37"/>
      <c r="X17" s="201">
        <f>IFERROR(VLOOKUP($C17,'Proposed Rates'!$B:$J,X$11,FALSE),0)</f>
        <v>0</v>
      </c>
      <c r="Y17" s="219">
        <f t="shared" si="11"/>
        <v>1</v>
      </c>
      <c r="Z17" s="204">
        <f t="shared" si="12"/>
        <v>0</v>
      </c>
      <c r="AA17" s="38"/>
      <c r="AB17" s="205">
        <f t="shared" si="13"/>
        <v>0</v>
      </c>
      <c r="AC17" s="206" t="str">
        <f t="shared" si="14"/>
        <v/>
      </c>
      <c r="AD17" s="37"/>
      <c r="AE17" s="201">
        <f>IFERROR(VLOOKUP($C17,'Proposed Rates'!$B:$J,AE$11,FALSE),0)</f>
        <v>0</v>
      </c>
      <c r="AF17" s="219">
        <f t="shared" si="15"/>
        <v>1</v>
      </c>
      <c r="AG17" s="204">
        <f t="shared" si="16"/>
        <v>0</v>
      </c>
      <c r="AH17" s="38"/>
      <c r="AI17" s="205">
        <f t="shared" si="17"/>
        <v>0</v>
      </c>
      <c r="AJ17" s="206" t="str">
        <f t="shared" si="18"/>
        <v/>
      </c>
      <c r="AK17" s="37"/>
      <c r="AL17" s="201">
        <f>IFERROR(VLOOKUP($C17,'Proposed Rates'!$B:$J,AL$11,FALSE),0)</f>
        <v>0</v>
      </c>
      <c r="AM17" s="219">
        <f t="shared" si="19"/>
        <v>1</v>
      </c>
      <c r="AN17" s="204">
        <f t="shared" si="20"/>
        <v>0</v>
      </c>
      <c r="AO17" s="38"/>
      <c r="AP17" s="205">
        <f t="shared" si="21"/>
        <v>0</v>
      </c>
      <c r="AQ17" s="206" t="str">
        <f t="shared" si="22"/>
        <v/>
      </c>
      <c r="AR17" s="207"/>
      <c r="AS17" s="207"/>
    </row>
    <row r="18" spans="1:45" ht="12.75" customHeight="1" x14ac:dyDescent="0.2">
      <c r="A18" s="37"/>
      <c r="B18" s="208" t="str">
        <f>'Proposed Rates'!C128</f>
        <v>Rate Rider Calculation for Generic</v>
      </c>
      <c r="C18" s="199" t="str">
        <f t="shared" si="0"/>
        <v>Street Light.Rate Rider Calculation for Generic</v>
      </c>
      <c r="D18" s="200" t="s">
        <v>315</v>
      </c>
      <c r="E18" s="139"/>
      <c r="F18" s="201">
        <f>IFERROR(VLOOKUP($C18,'Proposed Rates'!$B:$J,F$11,FALSE),0)</f>
        <v>0</v>
      </c>
      <c r="G18" s="219">
        <f t="shared" si="1"/>
        <v>1</v>
      </c>
      <c r="H18" s="204">
        <f t="shared" si="2"/>
        <v>0</v>
      </c>
      <c r="I18" s="38"/>
      <c r="J18" s="201">
        <f>IFERROR(VLOOKUP($C18,'Proposed Rates'!$B:$J,J$11,FALSE),0)</f>
        <v>0</v>
      </c>
      <c r="K18" s="219">
        <f t="shared" si="3"/>
        <v>1</v>
      </c>
      <c r="L18" s="204">
        <f t="shared" si="4"/>
        <v>0</v>
      </c>
      <c r="M18" s="38"/>
      <c r="N18" s="205">
        <f t="shared" si="5"/>
        <v>0</v>
      </c>
      <c r="O18" s="206" t="str">
        <f t="shared" si="6"/>
        <v/>
      </c>
      <c r="P18" s="37"/>
      <c r="Q18" s="201">
        <f>IFERROR(VLOOKUP($C18,'Proposed Rates'!$B:$J,Q$11,FALSE),0)</f>
        <v>0</v>
      </c>
      <c r="R18" s="219">
        <f t="shared" si="7"/>
        <v>1</v>
      </c>
      <c r="S18" s="204">
        <f t="shared" si="8"/>
        <v>0</v>
      </c>
      <c r="T18" s="38"/>
      <c r="U18" s="205">
        <f t="shared" si="9"/>
        <v>0</v>
      </c>
      <c r="V18" s="206" t="str">
        <f t="shared" si="10"/>
        <v/>
      </c>
      <c r="W18" s="37"/>
      <c r="X18" s="201">
        <f>IFERROR(VLOOKUP($C18,'Proposed Rates'!$B:$J,X$11,FALSE),0)</f>
        <v>0</v>
      </c>
      <c r="Y18" s="219">
        <f t="shared" si="11"/>
        <v>1</v>
      </c>
      <c r="Z18" s="204">
        <f t="shared" si="12"/>
        <v>0</v>
      </c>
      <c r="AA18" s="38"/>
      <c r="AB18" s="205">
        <f t="shared" si="13"/>
        <v>0</v>
      </c>
      <c r="AC18" s="206" t="str">
        <f t="shared" si="14"/>
        <v/>
      </c>
      <c r="AD18" s="37"/>
      <c r="AE18" s="201">
        <f>IFERROR(VLOOKUP($C18,'Proposed Rates'!$B:$J,AE$11,FALSE),0)</f>
        <v>0</v>
      </c>
      <c r="AF18" s="219">
        <f t="shared" si="15"/>
        <v>1</v>
      </c>
      <c r="AG18" s="204">
        <f t="shared" si="16"/>
        <v>0</v>
      </c>
      <c r="AH18" s="38"/>
      <c r="AI18" s="205">
        <f t="shared" si="17"/>
        <v>0</v>
      </c>
      <c r="AJ18" s="206" t="str">
        <f t="shared" si="18"/>
        <v/>
      </c>
      <c r="AK18" s="37"/>
      <c r="AL18" s="201">
        <f>IFERROR(VLOOKUP($C18,'Proposed Rates'!$B:$J,AL$11,FALSE),0)</f>
        <v>0</v>
      </c>
      <c r="AM18" s="219">
        <f t="shared" si="19"/>
        <v>1</v>
      </c>
      <c r="AN18" s="204">
        <f t="shared" si="20"/>
        <v>0</v>
      </c>
      <c r="AO18" s="38"/>
      <c r="AP18" s="205">
        <f t="shared" si="21"/>
        <v>0</v>
      </c>
      <c r="AQ18" s="206" t="str">
        <f t="shared" si="22"/>
        <v/>
      </c>
      <c r="AR18" s="207"/>
      <c r="AS18" s="207"/>
    </row>
    <row r="19" spans="1:45" ht="12.75" customHeight="1" x14ac:dyDescent="0.2">
      <c r="A19" s="37"/>
      <c r="B19" s="139" t="s">
        <v>54</v>
      </c>
      <c r="C19" s="199" t="str">
        <f t="shared" si="0"/>
        <v>Street Light.Distribution Volumetric Rate</v>
      </c>
      <c r="D19" s="200" t="s">
        <v>315</v>
      </c>
      <c r="E19" s="139"/>
      <c r="F19" s="218">
        <f>IFERROR(VLOOKUP($C19,'Proposed Rates'!$B:$J,F$11,FALSE),0)</f>
        <v>7.8163999999999998</v>
      </c>
      <c r="G19" s="219">
        <f t="shared" si="1"/>
        <v>1</v>
      </c>
      <c r="H19" s="204">
        <f t="shared" si="2"/>
        <v>7.8163999999999998</v>
      </c>
      <c r="I19" s="38"/>
      <c r="J19" s="218">
        <f>IFERROR(VLOOKUP($C19,'Proposed Rates'!$B:$J,J$11,FALSE),0)</f>
        <v>9.0220000000000002</v>
      </c>
      <c r="K19" s="219">
        <f t="shared" si="3"/>
        <v>1</v>
      </c>
      <c r="L19" s="204">
        <f t="shared" si="4"/>
        <v>9.0220000000000002</v>
      </c>
      <c r="M19" s="38"/>
      <c r="N19" s="205">
        <f t="shared" si="5"/>
        <v>1.2056000000000004</v>
      </c>
      <c r="O19" s="206">
        <f t="shared" si="6"/>
        <v>0.1542398034900978</v>
      </c>
      <c r="P19" s="37"/>
      <c r="Q19" s="218">
        <f>IFERROR(VLOOKUP($C19,'Proposed Rates'!$B:$J,Q$11,FALSE),0)</f>
        <v>8.3632000000000009</v>
      </c>
      <c r="R19" s="219">
        <f t="shared" si="7"/>
        <v>1</v>
      </c>
      <c r="S19" s="204">
        <f t="shared" si="8"/>
        <v>8.3632000000000009</v>
      </c>
      <c r="T19" s="38"/>
      <c r="U19" s="205">
        <f t="shared" si="9"/>
        <v>-0.65879999999999939</v>
      </c>
      <c r="V19" s="206">
        <f t="shared" si="10"/>
        <v>-7.3021502992684478E-2</v>
      </c>
      <c r="W19" s="37"/>
      <c r="X19" s="218">
        <f>IFERROR(VLOOKUP($C19,'Proposed Rates'!$B:$J,X$11,FALSE),0)</f>
        <v>8.7707999999999995</v>
      </c>
      <c r="Y19" s="219">
        <f t="shared" si="11"/>
        <v>1</v>
      </c>
      <c r="Z19" s="204">
        <f t="shared" si="12"/>
        <v>8.7707999999999995</v>
      </c>
      <c r="AA19" s="38"/>
      <c r="AB19" s="205">
        <f t="shared" si="13"/>
        <v>0.40759999999999863</v>
      </c>
      <c r="AC19" s="206">
        <f t="shared" si="14"/>
        <v>4.8737325425674216E-2</v>
      </c>
      <c r="AD19" s="37"/>
      <c r="AE19" s="218">
        <f>IFERROR(VLOOKUP($C19,'Proposed Rates'!$B:$J,AE$11,FALSE),0)</f>
        <v>8.9376999999999995</v>
      </c>
      <c r="AF19" s="219">
        <f t="shared" si="15"/>
        <v>1</v>
      </c>
      <c r="AG19" s="204">
        <f t="shared" si="16"/>
        <v>8.9376999999999995</v>
      </c>
      <c r="AH19" s="38"/>
      <c r="AI19" s="205">
        <f t="shared" si="17"/>
        <v>0.16690000000000005</v>
      </c>
      <c r="AJ19" s="206">
        <f t="shared" si="18"/>
        <v>1.9029050941761307E-2</v>
      </c>
      <c r="AK19" s="37"/>
      <c r="AL19" s="218">
        <f>IFERROR(VLOOKUP($C19,'Proposed Rates'!$B:$J,AL$11,FALSE),0)</f>
        <v>9.0324000000000009</v>
      </c>
      <c r="AM19" s="219">
        <f t="shared" si="19"/>
        <v>1</v>
      </c>
      <c r="AN19" s="204">
        <f t="shared" si="20"/>
        <v>9.0324000000000009</v>
      </c>
      <c r="AO19" s="38"/>
      <c r="AP19" s="205">
        <f t="shared" si="21"/>
        <v>9.4700000000001339E-2</v>
      </c>
      <c r="AQ19" s="206">
        <f t="shared" si="22"/>
        <v>1.0595567092205081E-2</v>
      </c>
      <c r="AR19" s="207"/>
      <c r="AS19" s="207"/>
    </row>
    <row r="20" spans="1:45" ht="12.75" customHeight="1" x14ac:dyDescent="0.2">
      <c r="A20" s="37"/>
      <c r="B20" s="139" t="s">
        <v>247</v>
      </c>
      <c r="C20" s="199" t="str">
        <f t="shared" si="0"/>
        <v>Street Light.Smart Meter Disposition Rider</v>
      </c>
      <c r="D20" s="200" t="s">
        <v>246</v>
      </c>
      <c r="E20" s="139"/>
      <c r="F20" s="201">
        <f>IFERROR(VLOOKUP($C20,'Proposed Rates'!$B:$J,F$11,FALSE),0)</f>
        <v>0</v>
      </c>
      <c r="G20" s="219">
        <f t="shared" si="1"/>
        <v>150</v>
      </c>
      <c r="H20" s="204">
        <f t="shared" si="2"/>
        <v>0</v>
      </c>
      <c r="I20" s="38"/>
      <c r="J20" s="201">
        <f>IFERROR(VLOOKUP($C20,'Proposed Rates'!$B:$J,J$11,FALSE),0)</f>
        <v>0</v>
      </c>
      <c r="K20" s="219">
        <f t="shared" si="3"/>
        <v>150</v>
      </c>
      <c r="L20" s="204">
        <f t="shared" si="4"/>
        <v>0</v>
      </c>
      <c r="M20" s="38"/>
      <c r="N20" s="205">
        <f t="shared" si="5"/>
        <v>0</v>
      </c>
      <c r="O20" s="206" t="str">
        <f t="shared" si="6"/>
        <v/>
      </c>
      <c r="P20" s="37"/>
      <c r="Q20" s="201">
        <f>IFERROR(VLOOKUP($C20,'Proposed Rates'!$B:$J,Q$11,FALSE),0)</f>
        <v>0</v>
      </c>
      <c r="R20" s="219">
        <f t="shared" si="7"/>
        <v>150</v>
      </c>
      <c r="S20" s="204">
        <f t="shared" si="8"/>
        <v>0</v>
      </c>
      <c r="T20" s="38"/>
      <c r="U20" s="205">
        <f t="shared" si="9"/>
        <v>0</v>
      </c>
      <c r="V20" s="206" t="str">
        <f t="shared" si="10"/>
        <v/>
      </c>
      <c r="W20" s="37"/>
      <c r="X20" s="201">
        <f>IFERROR(VLOOKUP($C20,'Proposed Rates'!$B:$J,X$11,FALSE),0)</f>
        <v>0</v>
      </c>
      <c r="Y20" s="219">
        <f t="shared" si="11"/>
        <v>150</v>
      </c>
      <c r="Z20" s="204">
        <f t="shared" si="12"/>
        <v>0</v>
      </c>
      <c r="AA20" s="38"/>
      <c r="AB20" s="205">
        <f t="shared" si="13"/>
        <v>0</v>
      </c>
      <c r="AC20" s="206" t="str">
        <f t="shared" si="14"/>
        <v/>
      </c>
      <c r="AD20" s="37"/>
      <c r="AE20" s="201">
        <f>IFERROR(VLOOKUP($C20,'Proposed Rates'!$B:$J,AE$11,FALSE),0)</f>
        <v>0</v>
      </c>
      <c r="AF20" s="219">
        <f t="shared" si="15"/>
        <v>150</v>
      </c>
      <c r="AG20" s="204">
        <f t="shared" si="16"/>
        <v>0</v>
      </c>
      <c r="AH20" s="38"/>
      <c r="AI20" s="205">
        <f t="shared" si="17"/>
        <v>0</v>
      </c>
      <c r="AJ20" s="206" t="str">
        <f t="shared" si="18"/>
        <v/>
      </c>
      <c r="AK20" s="37"/>
      <c r="AL20" s="201">
        <f>IFERROR(VLOOKUP($C20,'Proposed Rates'!$B:$J,AL$11,FALSE),0)</f>
        <v>0</v>
      </c>
      <c r="AM20" s="219">
        <f t="shared" si="19"/>
        <v>150</v>
      </c>
      <c r="AN20" s="204">
        <f t="shared" si="20"/>
        <v>0</v>
      </c>
      <c r="AO20" s="38"/>
      <c r="AP20" s="205">
        <f t="shared" si="21"/>
        <v>0</v>
      </c>
      <c r="AQ20" s="206" t="str">
        <f t="shared" si="22"/>
        <v/>
      </c>
      <c r="AR20" s="207"/>
      <c r="AS20" s="207"/>
    </row>
    <row r="21" spans="1:45" ht="12.75" customHeight="1" x14ac:dyDescent="0.2">
      <c r="A21" s="37"/>
      <c r="B21" s="139" t="s">
        <v>179</v>
      </c>
      <c r="C21" s="199" t="str">
        <f t="shared" si="0"/>
        <v>Street Light.LRAM Rate Rider</v>
      </c>
      <c r="D21" s="200" t="s">
        <v>315</v>
      </c>
      <c r="E21" s="139"/>
      <c r="F21" s="218">
        <f>'Proposed Rates'!E82+'Proposed Rates'!E95</f>
        <v>4.8925000000000001</v>
      </c>
      <c r="G21" s="219">
        <f t="shared" si="1"/>
        <v>1</v>
      </c>
      <c r="H21" s="204">
        <f t="shared" si="2"/>
        <v>4.8925000000000001</v>
      </c>
      <c r="I21" s="38"/>
      <c r="J21" s="218">
        <f>'Proposed Rates'!F82+'Proposed Rates'!F95</f>
        <v>4.2942999999999998</v>
      </c>
      <c r="K21" s="219">
        <f t="shared" si="3"/>
        <v>1</v>
      </c>
      <c r="L21" s="204">
        <f t="shared" si="4"/>
        <v>4.2942999999999998</v>
      </c>
      <c r="M21" s="38"/>
      <c r="N21" s="205">
        <f t="shared" si="5"/>
        <v>-0.59820000000000029</v>
      </c>
      <c r="O21" s="206">
        <f t="shared" si="6"/>
        <v>-0.122268778742974</v>
      </c>
      <c r="P21" s="37"/>
      <c r="Q21" s="218">
        <f>'Proposed Rates'!G82+'Proposed Rates'!G95</f>
        <v>0</v>
      </c>
      <c r="R21" s="219">
        <f t="shared" si="7"/>
        <v>1</v>
      </c>
      <c r="S21" s="204">
        <f t="shared" si="8"/>
        <v>0</v>
      </c>
      <c r="T21" s="38"/>
      <c r="U21" s="205">
        <f t="shared" si="9"/>
        <v>-4.2942999999999998</v>
      </c>
      <c r="V21" s="206">
        <f t="shared" si="10"/>
        <v>-1</v>
      </c>
      <c r="W21" s="37"/>
      <c r="X21" s="218">
        <f>IFERROR(VLOOKUP($C21,'Proposed Rates'!$B:$J,X$11,FALSE),0)</f>
        <v>0</v>
      </c>
      <c r="Y21" s="219">
        <f t="shared" si="11"/>
        <v>1</v>
      </c>
      <c r="Z21" s="204">
        <f t="shared" si="12"/>
        <v>0</v>
      </c>
      <c r="AA21" s="38"/>
      <c r="AB21" s="205">
        <f t="shared" si="13"/>
        <v>0</v>
      </c>
      <c r="AC21" s="206" t="str">
        <f t="shared" si="14"/>
        <v/>
      </c>
      <c r="AD21" s="37"/>
      <c r="AE21" s="218">
        <f>IFERROR(VLOOKUP($C21,'Proposed Rates'!$B:$J,AE$11,FALSE),0)</f>
        <v>0</v>
      </c>
      <c r="AF21" s="219">
        <f t="shared" si="15"/>
        <v>1</v>
      </c>
      <c r="AG21" s="204">
        <f t="shared" si="16"/>
        <v>0</v>
      </c>
      <c r="AH21" s="38"/>
      <c r="AI21" s="205">
        <f t="shared" si="17"/>
        <v>0</v>
      </c>
      <c r="AJ21" s="206" t="str">
        <f t="shared" si="18"/>
        <v/>
      </c>
      <c r="AK21" s="37"/>
      <c r="AL21" s="218">
        <f>IFERROR(VLOOKUP($C21,'Proposed Rates'!$B:$J,AL$11,FALSE),0)</f>
        <v>0</v>
      </c>
      <c r="AM21" s="219">
        <f t="shared" si="19"/>
        <v>1</v>
      </c>
      <c r="AN21" s="204">
        <f t="shared" si="20"/>
        <v>0</v>
      </c>
      <c r="AO21" s="38"/>
      <c r="AP21" s="205">
        <f t="shared" si="21"/>
        <v>0</v>
      </c>
      <c r="AQ21" s="206" t="str">
        <f t="shared" si="22"/>
        <v/>
      </c>
      <c r="AR21" s="207"/>
      <c r="AS21" s="207"/>
    </row>
    <row r="22" spans="1:45" ht="12.75" customHeight="1" x14ac:dyDescent="0.2">
      <c r="A22" s="37"/>
      <c r="B22" s="208" t="s">
        <v>175</v>
      </c>
      <c r="C22" s="199" t="str">
        <f t="shared" si="0"/>
        <v>Street Light.Deferral/Variance Account Disposition Rate Rider Group 2</v>
      </c>
      <c r="D22" s="200" t="s">
        <v>315</v>
      </c>
      <c r="E22" s="139"/>
      <c r="F22" s="201">
        <f>IFERROR(VLOOKUP($C22,'Proposed Rates'!$B:$J,F$11,FALSE),0)</f>
        <v>0</v>
      </c>
      <c r="G22" s="219">
        <f t="shared" si="1"/>
        <v>1</v>
      </c>
      <c r="H22" s="204">
        <f t="shared" si="2"/>
        <v>0</v>
      </c>
      <c r="I22" s="38"/>
      <c r="J22" s="201">
        <f>IFERROR(VLOOKUP($C22,'Proposed Rates'!$B:$J,J$11,FALSE),0)</f>
        <v>-0.3518</v>
      </c>
      <c r="K22" s="219">
        <f t="shared" si="3"/>
        <v>1</v>
      </c>
      <c r="L22" s="204">
        <f t="shared" si="4"/>
        <v>-0.3518</v>
      </c>
      <c r="M22" s="38"/>
      <c r="N22" s="205">
        <f t="shared" si="5"/>
        <v>-0.3518</v>
      </c>
      <c r="O22" s="206" t="str">
        <f t="shared" si="6"/>
        <v/>
      </c>
      <c r="P22" s="37"/>
      <c r="Q22" s="201">
        <f>IFERROR(VLOOKUP($C22,'Proposed Rates'!$B:$J,Q$11,FALSE),0)</f>
        <v>0</v>
      </c>
      <c r="R22" s="219">
        <f t="shared" si="7"/>
        <v>1</v>
      </c>
      <c r="S22" s="204">
        <f t="shared" si="8"/>
        <v>0</v>
      </c>
      <c r="T22" s="38"/>
      <c r="U22" s="205">
        <f t="shared" si="9"/>
        <v>0.3518</v>
      </c>
      <c r="V22" s="206">
        <f t="shared" si="10"/>
        <v>-1</v>
      </c>
      <c r="W22" s="37"/>
      <c r="X22" s="201">
        <f>IFERROR(VLOOKUP($C22,'Proposed Rates'!$B:$J,X$11,FALSE),0)</f>
        <v>0</v>
      </c>
      <c r="Y22" s="219">
        <f t="shared" si="11"/>
        <v>1</v>
      </c>
      <c r="Z22" s="204">
        <f t="shared" si="12"/>
        <v>0</v>
      </c>
      <c r="AA22" s="38"/>
      <c r="AB22" s="205">
        <f t="shared" si="13"/>
        <v>0</v>
      </c>
      <c r="AC22" s="206" t="str">
        <f t="shared" si="14"/>
        <v/>
      </c>
      <c r="AD22" s="37"/>
      <c r="AE22" s="201">
        <f>IFERROR(VLOOKUP($C22,'Proposed Rates'!$B:$J,AE$11,FALSE),0)</f>
        <v>0</v>
      </c>
      <c r="AF22" s="219">
        <f t="shared" si="15"/>
        <v>1</v>
      </c>
      <c r="AG22" s="204">
        <f t="shared" si="16"/>
        <v>0</v>
      </c>
      <c r="AH22" s="38"/>
      <c r="AI22" s="205">
        <f t="shared" si="17"/>
        <v>0</v>
      </c>
      <c r="AJ22" s="206" t="str">
        <f t="shared" si="18"/>
        <v/>
      </c>
      <c r="AK22" s="37"/>
      <c r="AL22" s="201">
        <f>IFERROR(VLOOKUP($C22,'Proposed Rates'!$B:$J,AL$11,FALSE),0)</f>
        <v>0</v>
      </c>
      <c r="AM22" s="219">
        <f t="shared" si="19"/>
        <v>1</v>
      </c>
      <c r="AN22" s="204">
        <f t="shared" si="20"/>
        <v>0</v>
      </c>
      <c r="AO22" s="38"/>
      <c r="AP22" s="205">
        <f t="shared" si="21"/>
        <v>0</v>
      </c>
      <c r="AQ22" s="206" t="str">
        <f t="shared" si="22"/>
        <v/>
      </c>
      <c r="AR22" s="207"/>
      <c r="AS22" s="207"/>
    </row>
    <row r="23" spans="1:45" ht="12.75" customHeight="1" x14ac:dyDescent="0.2">
      <c r="A23" s="37"/>
      <c r="B23" s="208"/>
      <c r="C23" s="199" t="str">
        <f t="shared" si="0"/>
        <v>Street Light.</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c r="AS23" s="207"/>
    </row>
    <row r="24" spans="1:45" ht="12.75" customHeight="1" x14ac:dyDescent="0.2">
      <c r="A24" s="37"/>
      <c r="B24" s="208"/>
      <c r="C24" s="199" t="str">
        <f t="shared" si="0"/>
        <v>Street Light.</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c r="AS24" s="207"/>
    </row>
    <row r="25" spans="1:45" ht="12.75" customHeight="1" x14ac:dyDescent="0.2">
      <c r="A25" s="37"/>
      <c r="B25" s="208"/>
      <c r="C25" s="199" t="str">
        <f t="shared" si="0"/>
        <v>Street Light.</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c r="AS25" s="207"/>
    </row>
    <row r="26" spans="1:45" ht="12.75" customHeight="1" x14ac:dyDescent="0.2">
      <c r="A26" s="37"/>
      <c r="B26" s="208"/>
      <c r="C26" s="199" t="str">
        <f t="shared" si="0"/>
        <v>Street Light.</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c r="AS26" s="207"/>
    </row>
    <row r="27" spans="1:45" ht="12.75" customHeight="1" x14ac:dyDescent="0.2">
      <c r="A27" s="37"/>
      <c r="B27" s="208"/>
      <c r="C27" s="199" t="str">
        <f t="shared" si="0"/>
        <v>Street Light.</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c r="AS27" s="207"/>
    </row>
    <row r="28" spans="1:45" ht="12.75" customHeight="1" x14ac:dyDescent="0.2">
      <c r="A28" s="37"/>
      <c r="B28" s="208"/>
      <c r="C28" s="199" t="str">
        <f t="shared" si="0"/>
        <v>Street Light.</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c r="AS28" s="207"/>
    </row>
    <row r="29" spans="1:45" ht="12.75" customHeight="1" x14ac:dyDescent="0.2">
      <c r="A29" s="125"/>
      <c r="B29" s="209" t="s">
        <v>248</v>
      </c>
      <c r="C29" s="359"/>
      <c r="D29" s="210"/>
      <c r="E29" s="210"/>
      <c r="F29" s="211"/>
      <c r="G29" s="304"/>
      <c r="H29" s="213">
        <f>SUM(H15:H28)</f>
        <v>13.828899999999999</v>
      </c>
      <c r="I29" s="214"/>
      <c r="J29" s="211"/>
      <c r="K29" s="304"/>
      <c r="L29" s="213">
        <f>SUM(L15:L28)</f>
        <v>14.244499999999999</v>
      </c>
      <c r="M29" s="214"/>
      <c r="N29" s="215">
        <f t="shared" si="5"/>
        <v>0.41559999999999953</v>
      </c>
      <c r="O29" s="216">
        <f t="shared" si="6"/>
        <v>3.0053004938932204E-2</v>
      </c>
      <c r="P29" s="125"/>
      <c r="Q29" s="211"/>
      <c r="R29" s="304"/>
      <c r="S29" s="213">
        <f>SUM(S15:S28)</f>
        <v>9.5632000000000001</v>
      </c>
      <c r="T29" s="214"/>
      <c r="U29" s="215">
        <f t="shared" si="9"/>
        <v>-4.6812999999999985</v>
      </c>
      <c r="V29" s="216">
        <f t="shared" si="10"/>
        <v>-0.32863912387237171</v>
      </c>
      <c r="W29" s="125"/>
      <c r="X29" s="211"/>
      <c r="Y29" s="304"/>
      <c r="Z29" s="213">
        <f>SUM(Z15:Z28)</f>
        <v>10.020799999999999</v>
      </c>
      <c r="AA29" s="214"/>
      <c r="AB29" s="215">
        <f t="shared" si="13"/>
        <v>0.45759999999999934</v>
      </c>
      <c r="AC29" s="216">
        <f t="shared" si="14"/>
        <v>4.785009201940766E-2</v>
      </c>
      <c r="AD29" s="125"/>
      <c r="AE29" s="211"/>
      <c r="AF29" s="304"/>
      <c r="AG29" s="213">
        <f>SUM(AG15:AG28)</f>
        <v>10.217699999999999</v>
      </c>
      <c r="AH29" s="214"/>
      <c r="AI29" s="215">
        <f t="shared" si="17"/>
        <v>0.19689999999999941</v>
      </c>
      <c r="AJ29" s="216">
        <f t="shared" si="18"/>
        <v>1.9649129809995152E-2</v>
      </c>
      <c r="AK29" s="125"/>
      <c r="AL29" s="211"/>
      <c r="AM29" s="304"/>
      <c r="AN29" s="213">
        <f>SUM(AN15:AN28)</f>
        <v>10.322400000000002</v>
      </c>
      <c r="AO29" s="214"/>
      <c r="AP29" s="215">
        <f t="shared" si="21"/>
        <v>0.1047000000000029</v>
      </c>
      <c r="AQ29" s="216">
        <f t="shared" si="22"/>
        <v>1.0246924454623146E-2</v>
      </c>
      <c r="AR29" s="217"/>
      <c r="AS29" s="217"/>
    </row>
    <row r="30" spans="1:45" ht="12.75" customHeight="1" x14ac:dyDescent="0.2">
      <c r="A30" s="37"/>
      <c r="B30" s="208" t="s">
        <v>172</v>
      </c>
      <c r="C30" s="199" t="str">
        <f t="shared" ref="C30:C38" si="23">D$6&amp;"."&amp;B30</f>
        <v>Street Light.DVA Disposition Rate Rider Group 1 -2025</v>
      </c>
      <c r="D30" s="200" t="s">
        <v>315</v>
      </c>
      <c r="E30" s="139"/>
      <c r="F30" s="218">
        <f>IFERROR(VLOOKUP($C30,'Proposed Rates'!$B:$J,F$11,FALSE),0)</f>
        <v>4.1000000000000002E-2</v>
      </c>
      <c r="G30" s="219">
        <f t="shared" ref="G30:G36" si="24">IF($D30="Monthly",1,IF($D30="per KW",$F$10,IF($D30="per kWh",$F$9,0)))</f>
        <v>1</v>
      </c>
      <c r="H30" s="204">
        <f t="shared" ref="H30:H38" si="25">G30*F30</f>
        <v>4.1000000000000002E-2</v>
      </c>
      <c r="I30" s="38"/>
      <c r="J30" s="369">
        <f>IFERROR(VLOOKUP($C30,'Proposed Rates'!$B:$J,J$11,FALSE),0)</f>
        <v>0</v>
      </c>
      <c r="K30" s="219">
        <f t="shared" ref="K30:K36" si="26">IF($D30="Monthly",1,IF($D30="per KW",$F$10,IF($D30="per kWh",$F$9,0)))</f>
        <v>1</v>
      </c>
      <c r="L30" s="204">
        <f t="shared" ref="L30:L38" si="27">K30*J30</f>
        <v>0</v>
      </c>
      <c r="M30" s="38"/>
      <c r="N30" s="205">
        <f t="shared" si="5"/>
        <v>-4.1000000000000002E-2</v>
      </c>
      <c r="O30" s="206">
        <f t="shared" si="6"/>
        <v>-1</v>
      </c>
      <c r="P30" s="37"/>
      <c r="Q30" s="369">
        <f>IFERROR(VLOOKUP($C30,'Proposed Rates'!$B:$J,Q$11,FALSE),0)</f>
        <v>0</v>
      </c>
      <c r="R30" s="219">
        <f t="shared" ref="R30:R36" si="28">IF($D30="Monthly",1,IF($D30="per KW",$F$10,IF($D30="per kWh",$F$9,0)))</f>
        <v>1</v>
      </c>
      <c r="S30" s="204">
        <f t="shared" ref="S30:S38" si="29">R30*Q30</f>
        <v>0</v>
      </c>
      <c r="T30" s="38"/>
      <c r="U30" s="205">
        <f t="shared" si="9"/>
        <v>0</v>
      </c>
      <c r="V30" s="206" t="str">
        <f t="shared" si="10"/>
        <v/>
      </c>
      <c r="W30" s="37"/>
      <c r="X30" s="369">
        <f>IFERROR(VLOOKUP($C30,'Proposed Rates'!$B:$J,X$11,FALSE),0)</f>
        <v>0</v>
      </c>
      <c r="Y30" s="219">
        <f t="shared" ref="Y30:Y36" si="30">IF($D30="Monthly",1,IF($D30="per KW",$F$10,IF($D30="per kWh",$F$9,0)))</f>
        <v>1</v>
      </c>
      <c r="Z30" s="204">
        <f t="shared" ref="Z30:Z38" si="31">Y30*X30</f>
        <v>0</v>
      </c>
      <c r="AA30" s="38"/>
      <c r="AB30" s="205">
        <f t="shared" si="13"/>
        <v>0</v>
      </c>
      <c r="AC30" s="206" t="str">
        <f t="shared" si="14"/>
        <v/>
      </c>
      <c r="AD30" s="37"/>
      <c r="AE30" s="369">
        <f>IFERROR(VLOOKUP($C30,'Proposed Rates'!$B:$J,AE$11,FALSE),0)</f>
        <v>0</v>
      </c>
      <c r="AF30" s="219">
        <f t="shared" ref="AF30:AF36" si="32">IF($D30="Monthly",1,IF($D30="per KW",$F$10,IF($D30="per kWh",$F$9,0)))</f>
        <v>1</v>
      </c>
      <c r="AG30" s="204">
        <f t="shared" ref="AG30:AG38" si="33">AF30*AE30</f>
        <v>0</v>
      </c>
      <c r="AH30" s="38"/>
      <c r="AI30" s="205">
        <f t="shared" si="17"/>
        <v>0</v>
      </c>
      <c r="AJ30" s="206" t="str">
        <f t="shared" si="18"/>
        <v/>
      </c>
      <c r="AK30" s="37"/>
      <c r="AL30" s="369">
        <f>IFERROR(VLOOKUP($C30,'Proposed Rates'!$B:$J,AL$11,FALSE),0)</f>
        <v>0</v>
      </c>
      <c r="AM30" s="219">
        <f t="shared" ref="AM30:AM36" si="34">IF($D30="Monthly",1,IF($D30="per KW",$F$10,IF($D30="per kWh",$F$9,0)))</f>
        <v>1</v>
      </c>
      <c r="AN30" s="204">
        <f t="shared" ref="AN30:AN38" si="35">AM30*AL30</f>
        <v>0</v>
      </c>
      <c r="AO30" s="38"/>
      <c r="AP30" s="205">
        <f t="shared" si="21"/>
        <v>0</v>
      </c>
      <c r="AQ30" s="206" t="str">
        <f t="shared" si="22"/>
        <v/>
      </c>
      <c r="AR30" s="207"/>
      <c r="AS30" s="207"/>
    </row>
    <row r="31" spans="1:45" ht="12.75" customHeight="1" x14ac:dyDescent="0.2">
      <c r="A31" s="37"/>
      <c r="B31" s="208" t="s">
        <v>174</v>
      </c>
      <c r="C31" s="199" t="str">
        <f t="shared" si="23"/>
        <v>Street Light.DVA Disposition Rate Rider Group 1 - 2024</v>
      </c>
      <c r="D31" s="200" t="s">
        <v>315</v>
      </c>
      <c r="E31" s="139"/>
      <c r="F31" s="201">
        <f>IFERROR(VLOOKUP($C31,'Proposed Rates'!$B:$J,F$11,FALSE),0)</f>
        <v>0</v>
      </c>
      <c r="G31" s="219">
        <f t="shared" si="24"/>
        <v>1</v>
      </c>
      <c r="H31" s="204">
        <f t="shared" si="25"/>
        <v>0</v>
      </c>
      <c r="I31" s="38"/>
      <c r="J31" s="201">
        <f>IFERROR(VLOOKUP($C31,'Proposed Rates'!$B:$J,J$11,FALSE),0)</f>
        <v>0</v>
      </c>
      <c r="K31" s="219">
        <f t="shared" si="26"/>
        <v>1</v>
      </c>
      <c r="L31" s="204">
        <f t="shared" si="27"/>
        <v>0</v>
      </c>
      <c r="M31" s="38"/>
      <c r="N31" s="205">
        <f t="shared" si="5"/>
        <v>0</v>
      </c>
      <c r="O31" s="206" t="str">
        <f t="shared" si="6"/>
        <v/>
      </c>
      <c r="P31" s="37"/>
      <c r="Q31" s="201">
        <f>IFERROR(VLOOKUP($C31,'Proposed Rates'!$B:$J,Q$11,FALSE),0)</f>
        <v>0</v>
      </c>
      <c r="R31" s="219">
        <f t="shared" si="28"/>
        <v>1</v>
      </c>
      <c r="S31" s="204">
        <f t="shared" si="29"/>
        <v>0</v>
      </c>
      <c r="T31" s="38"/>
      <c r="U31" s="205">
        <f t="shared" si="9"/>
        <v>0</v>
      </c>
      <c r="V31" s="206" t="str">
        <f t="shared" si="10"/>
        <v/>
      </c>
      <c r="W31" s="37"/>
      <c r="X31" s="201">
        <f>IFERROR(VLOOKUP($C31,'Proposed Rates'!$B:$J,X$11,FALSE),0)</f>
        <v>0</v>
      </c>
      <c r="Y31" s="219">
        <f t="shared" si="30"/>
        <v>1</v>
      </c>
      <c r="Z31" s="204">
        <f t="shared" si="31"/>
        <v>0</v>
      </c>
      <c r="AA31" s="38"/>
      <c r="AB31" s="205">
        <f t="shared" si="13"/>
        <v>0</v>
      </c>
      <c r="AC31" s="206" t="str">
        <f t="shared" si="14"/>
        <v/>
      </c>
      <c r="AD31" s="37"/>
      <c r="AE31" s="201">
        <f>IFERROR(VLOOKUP($C31,'Proposed Rates'!$B:$J,AE$11,FALSE),0)</f>
        <v>0</v>
      </c>
      <c r="AF31" s="219">
        <f t="shared" si="32"/>
        <v>1</v>
      </c>
      <c r="AG31" s="204">
        <f t="shared" si="33"/>
        <v>0</v>
      </c>
      <c r="AH31" s="38"/>
      <c r="AI31" s="205">
        <f t="shared" si="17"/>
        <v>0</v>
      </c>
      <c r="AJ31" s="206" t="str">
        <f t="shared" si="18"/>
        <v/>
      </c>
      <c r="AK31" s="37"/>
      <c r="AL31" s="201">
        <f>IFERROR(VLOOKUP($C31,'Proposed Rates'!$B:$J,AL$11,FALSE),0)</f>
        <v>0</v>
      </c>
      <c r="AM31" s="219">
        <f t="shared" si="34"/>
        <v>1</v>
      </c>
      <c r="AN31" s="204">
        <f t="shared" si="35"/>
        <v>0</v>
      </c>
      <c r="AO31" s="38"/>
      <c r="AP31" s="205">
        <f t="shared" si="21"/>
        <v>0</v>
      </c>
      <c r="AQ31" s="206" t="str">
        <f t="shared" si="22"/>
        <v/>
      </c>
      <c r="AR31" s="207"/>
      <c r="AS31" s="207"/>
    </row>
    <row r="32" spans="1:45" ht="12.75" customHeight="1" x14ac:dyDescent="0.2">
      <c r="A32" s="37"/>
      <c r="B32" s="208" t="s">
        <v>182</v>
      </c>
      <c r="C32" s="199" t="str">
        <f t="shared" si="23"/>
        <v>Street Light.CBR Class B Rate Riders</v>
      </c>
      <c r="D32" s="200" t="s">
        <v>246</v>
      </c>
      <c r="E32" s="139"/>
      <c r="F32" s="218">
        <f>IFERROR(VLOOKUP($C32,'Proposed Rates'!$B:$J,F$11,FALSE),0)</f>
        <v>2.0000000000000001E-4</v>
      </c>
      <c r="G32" s="219">
        <f t="shared" si="24"/>
        <v>150</v>
      </c>
      <c r="H32" s="204">
        <f t="shared" si="25"/>
        <v>3.0000000000000002E-2</v>
      </c>
      <c r="I32" s="289"/>
      <c r="J32" s="218">
        <f>IFERROR(VLOOKUP($C32,'Proposed Rates'!$B:$J,J$11,FALSE),0)</f>
        <v>0</v>
      </c>
      <c r="K32" s="219">
        <f t="shared" si="26"/>
        <v>150</v>
      </c>
      <c r="L32" s="204">
        <f t="shared" si="27"/>
        <v>0</v>
      </c>
      <c r="M32" s="221"/>
      <c r="N32" s="205">
        <f t="shared" si="5"/>
        <v>-3.0000000000000002E-2</v>
      </c>
      <c r="O32" s="206">
        <f t="shared" si="6"/>
        <v>-1</v>
      </c>
      <c r="P32" s="37"/>
      <c r="Q32" s="218">
        <f>IFERROR(VLOOKUP($C32,'Proposed Rates'!$B:$J,Q$11,FALSE),0)</f>
        <v>0</v>
      </c>
      <c r="R32" s="219">
        <f t="shared" si="28"/>
        <v>150</v>
      </c>
      <c r="S32" s="204">
        <f t="shared" si="29"/>
        <v>0</v>
      </c>
      <c r="T32" s="38"/>
      <c r="U32" s="205">
        <f t="shared" si="9"/>
        <v>0</v>
      </c>
      <c r="V32" s="206" t="str">
        <f t="shared" si="10"/>
        <v/>
      </c>
      <c r="W32" s="37"/>
      <c r="X32" s="218">
        <f>IFERROR(VLOOKUP($C32,'Proposed Rates'!$B:$J,X$11,FALSE),0)</f>
        <v>0</v>
      </c>
      <c r="Y32" s="219">
        <f t="shared" si="30"/>
        <v>150</v>
      </c>
      <c r="Z32" s="204">
        <f t="shared" si="31"/>
        <v>0</v>
      </c>
      <c r="AA32" s="38"/>
      <c r="AB32" s="205">
        <f t="shared" si="13"/>
        <v>0</v>
      </c>
      <c r="AC32" s="206" t="str">
        <f t="shared" si="14"/>
        <v/>
      </c>
      <c r="AD32" s="37"/>
      <c r="AE32" s="218">
        <f>IFERROR(VLOOKUP($C32,'Proposed Rates'!$B:$J,AE$11,FALSE),0)</f>
        <v>0</v>
      </c>
      <c r="AF32" s="219">
        <f t="shared" si="32"/>
        <v>150</v>
      </c>
      <c r="AG32" s="204">
        <f t="shared" si="33"/>
        <v>0</v>
      </c>
      <c r="AH32" s="38"/>
      <c r="AI32" s="205">
        <f t="shared" si="17"/>
        <v>0</v>
      </c>
      <c r="AJ32" s="206" t="str">
        <f t="shared" si="18"/>
        <v/>
      </c>
      <c r="AK32" s="37"/>
      <c r="AL32" s="218">
        <f>IFERROR(VLOOKUP($C32,'Proposed Rates'!$B:$J,AL$11,FALSE),0)</f>
        <v>0</v>
      </c>
      <c r="AM32" s="219">
        <f t="shared" si="34"/>
        <v>150</v>
      </c>
      <c r="AN32" s="204">
        <f t="shared" si="35"/>
        <v>0</v>
      </c>
      <c r="AO32" s="38"/>
      <c r="AP32" s="205">
        <f t="shared" si="21"/>
        <v>0</v>
      </c>
      <c r="AQ32" s="206" t="str">
        <f t="shared" si="22"/>
        <v/>
      </c>
      <c r="AR32" s="207"/>
      <c r="AS32" s="207"/>
    </row>
    <row r="33" spans="1:45" ht="12.75" customHeight="1" x14ac:dyDescent="0.2">
      <c r="A33" s="37"/>
      <c r="B33" s="208" t="s">
        <v>187</v>
      </c>
      <c r="C33" s="199" t="str">
        <f t="shared" si="23"/>
        <v>Street Light.GA Rate Riders</v>
      </c>
      <c r="D33" s="200" t="s">
        <v>246</v>
      </c>
      <c r="E33" s="139"/>
      <c r="F33" s="218">
        <f>IFERROR(VLOOKUP($C33,'Proposed Rates'!$B:$J,F$11,FALSE),0)</f>
        <v>3.8999999999999998E-3</v>
      </c>
      <c r="G33" s="219">
        <f t="shared" si="24"/>
        <v>150</v>
      </c>
      <c r="H33" s="204">
        <f t="shared" si="25"/>
        <v>0.58499999999999996</v>
      </c>
      <c r="I33" s="289"/>
      <c r="J33" s="218">
        <f>IFERROR(VLOOKUP($C33,'Proposed Rates'!$B:$J,J$11,FALSE),0)</f>
        <v>0</v>
      </c>
      <c r="K33" s="219">
        <f t="shared" si="26"/>
        <v>150</v>
      </c>
      <c r="L33" s="204">
        <f t="shared" si="27"/>
        <v>0</v>
      </c>
      <c r="M33" s="221"/>
      <c r="N33" s="205">
        <f t="shared" si="5"/>
        <v>-0.58499999999999996</v>
      </c>
      <c r="O33" s="206">
        <f t="shared" si="6"/>
        <v>-1</v>
      </c>
      <c r="P33" s="37"/>
      <c r="Q33" s="218">
        <f>IFERROR(VLOOKUP($C33,'Proposed Rates'!$B:$J,Q$11,FALSE),0)</f>
        <v>0</v>
      </c>
      <c r="R33" s="219">
        <f t="shared" si="28"/>
        <v>150</v>
      </c>
      <c r="S33" s="204">
        <f t="shared" si="29"/>
        <v>0</v>
      </c>
      <c r="T33" s="38"/>
      <c r="U33" s="205">
        <f t="shared" si="9"/>
        <v>0</v>
      </c>
      <c r="V33" s="206" t="str">
        <f t="shared" si="10"/>
        <v/>
      </c>
      <c r="W33" s="37"/>
      <c r="X33" s="218">
        <f>IFERROR(VLOOKUP($C33,'Proposed Rates'!$B:$J,X$11,FALSE),0)</f>
        <v>0</v>
      </c>
      <c r="Y33" s="219">
        <f t="shared" si="30"/>
        <v>150</v>
      </c>
      <c r="Z33" s="204">
        <f t="shared" si="31"/>
        <v>0</v>
      </c>
      <c r="AA33" s="38"/>
      <c r="AB33" s="205">
        <f t="shared" si="13"/>
        <v>0</v>
      </c>
      <c r="AC33" s="206" t="str">
        <f t="shared" si="14"/>
        <v/>
      </c>
      <c r="AD33" s="37"/>
      <c r="AE33" s="218">
        <f>IFERROR(VLOOKUP($C33,'Proposed Rates'!$B:$J,AE$11,FALSE),0)</f>
        <v>0</v>
      </c>
      <c r="AF33" s="219">
        <f t="shared" si="32"/>
        <v>150</v>
      </c>
      <c r="AG33" s="204">
        <f t="shared" si="33"/>
        <v>0</v>
      </c>
      <c r="AH33" s="38"/>
      <c r="AI33" s="205">
        <f t="shared" si="17"/>
        <v>0</v>
      </c>
      <c r="AJ33" s="206" t="str">
        <f t="shared" si="18"/>
        <v/>
      </c>
      <c r="AK33" s="37"/>
      <c r="AL33" s="218">
        <f>IFERROR(VLOOKUP($C33,'Proposed Rates'!$B:$J,AL$11,FALSE),0)</f>
        <v>0</v>
      </c>
      <c r="AM33" s="219">
        <f t="shared" si="34"/>
        <v>150</v>
      </c>
      <c r="AN33" s="204">
        <f t="shared" si="35"/>
        <v>0</v>
      </c>
      <c r="AO33" s="38"/>
      <c r="AP33" s="205">
        <f t="shared" si="21"/>
        <v>0</v>
      </c>
      <c r="AQ33" s="206" t="str">
        <f t="shared" si="22"/>
        <v/>
      </c>
      <c r="AR33" s="207"/>
      <c r="AS33" s="207"/>
    </row>
    <row r="34" spans="1:45" ht="12.75" customHeight="1" x14ac:dyDescent="0.2">
      <c r="A34" s="37"/>
      <c r="B34" s="208" t="s">
        <v>190</v>
      </c>
      <c r="C34" s="199" t="str">
        <f t="shared" si="23"/>
        <v>Street Light.Total Deferral/Variance Account Rate RidersYr2</v>
      </c>
      <c r="D34" s="200" t="s">
        <v>315</v>
      </c>
      <c r="E34" s="139"/>
      <c r="F34" s="201">
        <f>IFERROR(VLOOKUP($C34,'Proposed Rates'!$B:$J,F$11,FALSE),0)</f>
        <v>0</v>
      </c>
      <c r="G34" s="219">
        <f t="shared" si="24"/>
        <v>1</v>
      </c>
      <c r="H34" s="204">
        <f t="shared" si="25"/>
        <v>0</v>
      </c>
      <c r="I34" s="289"/>
      <c r="J34" s="201">
        <f>IFERROR(VLOOKUP($C34,'Proposed Rates'!$B:$J,J$11,FALSE),0)</f>
        <v>0</v>
      </c>
      <c r="K34" s="219">
        <f t="shared" si="26"/>
        <v>1</v>
      </c>
      <c r="L34" s="204">
        <f t="shared" si="27"/>
        <v>0</v>
      </c>
      <c r="M34" s="221"/>
      <c r="N34" s="205">
        <f t="shared" si="5"/>
        <v>0</v>
      </c>
      <c r="O34" s="206" t="str">
        <f t="shared" si="6"/>
        <v/>
      </c>
      <c r="P34" s="37"/>
      <c r="Q34" s="201">
        <f>IFERROR(VLOOKUP($C34,'Proposed Rates'!$B:$J,Q$11,FALSE),0)</f>
        <v>0</v>
      </c>
      <c r="R34" s="219">
        <f t="shared" si="28"/>
        <v>1</v>
      </c>
      <c r="S34" s="204">
        <f t="shared" si="29"/>
        <v>0</v>
      </c>
      <c r="T34" s="38"/>
      <c r="U34" s="205">
        <f t="shared" si="9"/>
        <v>0</v>
      </c>
      <c r="V34" s="206" t="str">
        <f t="shared" si="10"/>
        <v/>
      </c>
      <c r="W34" s="37"/>
      <c r="X34" s="201">
        <f>IFERROR(VLOOKUP($C34,'Proposed Rates'!$B:$J,X$11,FALSE),0)</f>
        <v>0</v>
      </c>
      <c r="Y34" s="219">
        <f t="shared" si="30"/>
        <v>1</v>
      </c>
      <c r="Z34" s="204">
        <f t="shared" si="31"/>
        <v>0</v>
      </c>
      <c r="AA34" s="38"/>
      <c r="AB34" s="205">
        <f t="shared" si="13"/>
        <v>0</v>
      </c>
      <c r="AC34" s="206" t="str">
        <f t="shared" si="14"/>
        <v/>
      </c>
      <c r="AD34" s="37"/>
      <c r="AE34" s="201">
        <f>IFERROR(VLOOKUP($C34,'Proposed Rates'!$B:$J,AE$11,FALSE),0)</f>
        <v>0</v>
      </c>
      <c r="AF34" s="219">
        <f t="shared" si="32"/>
        <v>1</v>
      </c>
      <c r="AG34" s="204">
        <f t="shared" si="33"/>
        <v>0</v>
      </c>
      <c r="AH34" s="38"/>
      <c r="AI34" s="205">
        <f t="shared" si="17"/>
        <v>0</v>
      </c>
      <c r="AJ34" s="206" t="str">
        <f t="shared" si="18"/>
        <v/>
      </c>
      <c r="AK34" s="37"/>
      <c r="AL34" s="201">
        <f>IFERROR(VLOOKUP($C34,'Proposed Rates'!$B:$J,AL$11,FALSE),0)</f>
        <v>0</v>
      </c>
      <c r="AM34" s="219">
        <f t="shared" si="34"/>
        <v>1</v>
      </c>
      <c r="AN34" s="204">
        <f t="shared" si="35"/>
        <v>0</v>
      </c>
      <c r="AO34" s="38"/>
      <c r="AP34" s="205">
        <f t="shared" si="21"/>
        <v>0</v>
      </c>
      <c r="AQ34" s="206" t="str">
        <f t="shared" si="22"/>
        <v/>
      </c>
      <c r="AR34" s="207"/>
      <c r="AS34" s="207"/>
    </row>
    <row r="35" spans="1:45" ht="12.75" customHeight="1" x14ac:dyDescent="0.2">
      <c r="A35" s="37"/>
      <c r="B35" s="208" t="s">
        <v>192</v>
      </c>
      <c r="C35" s="199" t="str">
        <f t="shared" si="23"/>
        <v>Street Light.Total Deferral/Variance Account Rate Riders</v>
      </c>
      <c r="D35" s="200" t="s">
        <v>315</v>
      </c>
      <c r="E35" s="139"/>
      <c r="F35" s="201">
        <f>IFERROR(VLOOKUP($C35,'Proposed Rates'!$B:$J,F$11,FALSE),0)</f>
        <v>0</v>
      </c>
      <c r="G35" s="219">
        <f t="shared" si="24"/>
        <v>1</v>
      </c>
      <c r="H35" s="204">
        <f t="shared" si="25"/>
        <v>0</v>
      </c>
      <c r="I35" s="38"/>
      <c r="J35" s="201">
        <f>IFERROR(VLOOKUP($C35,'Proposed Rates'!$B:$J,J$11,FALSE),0)</f>
        <v>0</v>
      </c>
      <c r="K35" s="219">
        <f t="shared" si="26"/>
        <v>1</v>
      </c>
      <c r="L35" s="204">
        <f t="shared" si="27"/>
        <v>0</v>
      </c>
      <c r="M35" s="38"/>
      <c r="N35" s="205">
        <f t="shared" si="5"/>
        <v>0</v>
      </c>
      <c r="O35" s="206" t="str">
        <f t="shared" si="6"/>
        <v/>
      </c>
      <c r="P35" s="37"/>
      <c r="Q35" s="201">
        <f>IFERROR(VLOOKUP($C35,'Proposed Rates'!$B:$J,Q$11,FALSE),0)</f>
        <v>0</v>
      </c>
      <c r="R35" s="219">
        <f t="shared" si="28"/>
        <v>1</v>
      </c>
      <c r="S35" s="204">
        <f t="shared" si="29"/>
        <v>0</v>
      </c>
      <c r="T35" s="38"/>
      <c r="U35" s="205">
        <f t="shared" si="9"/>
        <v>0</v>
      </c>
      <c r="V35" s="206" t="str">
        <f t="shared" si="10"/>
        <v/>
      </c>
      <c r="W35" s="37"/>
      <c r="X35" s="201">
        <f>IFERROR(VLOOKUP($C35,'Proposed Rates'!$B:$J,X$11,FALSE),0)</f>
        <v>0</v>
      </c>
      <c r="Y35" s="219">
        <f t="shared" si="30"/>
        <v>1</v>
      </c>
      <c r="Z35" s="204">
        <f t="shared" si="31"/>
        <v>0</v>
      </c>
      <c r="AA35" s="38"/>
      <c r="AB35" s="205">
        <f t="shared" si="13"/>
        <v>0</v>
      </c>
      <c r="AC35" s="206" t="str">
        <f t="shared" si="14"/>
        <v/>
      </c>
      <c r="AD35" s="37"/>
      <c r="AE35" s="201">
        <f>IFERROR(VLOOKUP($C35,'Proposed Rates'!$B:$J,AE$11,FALSE),0)</f>
        <v>0</v>
      </c>
      <c r="AF35" s="219">
        <f t="shared" si="32"/>
        <v>1</v>
      </c>
      <c r="AG35" s="204">
        <f t="shared" si="33"/>
        <v>0</v>
      </c>
      <c r="AH35" s="38"/>
      <c r="AI35" s="205">
        <f t="shared" si="17"/>
        <v>0</v>
      </c>
      <c r="AJ35" s="206" t="str">
        <f t="shared" si="18"/>
        <v/>
      </c>
      <c r="AK35" s="37"/>
      <c r="AL35" s="201">
        <f>IFERROR(VLOOKUP($C35,'Proposed Rates'!$B:$J,AL$11,FALSE),0)</f>
        <v>0</v>
      </c>
      <c r="AM35" s="219">
        <f t="shared" si="34"/>
        <v>1</v>
      </c>
      <c r="AN35" s="204">
        <f t="shared" si="35"/>
        <v>0</v>
      </c>
      <c r="AO35" s="38"/>
      <c r="AP35" s="205">
        <f t="shared" si="21"/>
        <v>0</v>
      </c>
      <c r="AQ35" s="206" t="str">
        <f t="shared" si="22"/>
        <v/>
      </c>
      <c r="AR35" s="207"/>
      <c r="AS35" s="207"/>
    </row>
    <row r="36" spans="1:45" ht="12.75" customHeight="1" x14ac:dyDescent="0.2">
      <c r="A36" s="37"/>
      <c r="B36" s="139" t="s">
        <v>207</v>
      </c>
      <c r="C36" s="199" t="str">
        <f t="shared" si="23"/>
        <v>Street Light.Low Voltage Service Charge</v>
      </c>
      <c r="D36" s="200" t="s">
        <v>315</v>
      </c>
      <c r="E36" s="139"/>
      <c r="F36" s="222">
        <f>IFERROR(VLOOKUP($C36,'Proposed Rates'!$B:$J,F$11,FALSE),0)</f>
        <v>1.5640000000000001E-2</v>
      </c>
      <c r="G36" s="219">
        <f t="shared" si="24"/>
        <v>1</v>
      </c>
      <c r="H36" s="204">
        <f t="shared" si="25"/>
        <v>1.5640000000000001E-2</v>
      </c>
      <c r="I36" s="38"/>
      <c r="J36" s="222">
        <f>IFERROR(VLOOKUP($C36,'Proposed Rates'!$B:$J,J$11,FALSE),0)</f>
        <v>1.8630000000000001E-2</v>
      </c>
      <c r="K36" s="219">
        <f t="shared" si="26"/>
        <v>1</v>
      </c>
      <c r="L36" s="204">
        <f t="shared" si="27"/>
        <v>1.8630000000000001E-2</v>
      </c>
      <c r="M36" s="38"/>
      <c r="N36" s="205">
        <f t="shared" si="5"/>
        <v>2.9899999999999996E-3</v>
      </c>
      <c r="O36" s="206">
        <f t="shared" si="6"/>
        <v>0.19117647058823525</v>
      </c>
      <c r="P36" s="37"/>
      <c r="Q36" s="222">
        <f>IFERROR(VLOOKUP($C36,'Proposed Rates'!$B:$J,Q$11,FALSE),0)</f>
        <v>1.9120000000000002E-2</v>
      </c>
      <c r="R36" s="219">
        <f t="shared" si="28"/>
        <v>1</v>
      </c>
      <c r="S36" s="204">
        <f t="shared" si="29"/>
        <v>1.9120000000000002E-2</v>
      </c>
      <c r="T36" s="38"/>
      <c r="U36" s="205">
        <f t="shared" si="9"/>
        <v>4.9000000000000085E-4</v>
      </c>
      <c r="V36" s="206">
        <f t="shared" si="10"/>
        <v>2.6301663982823447E-2</v>
      </c>
      <c r="W36" s="37"/>
      <c r="X36" s="222">
        <f>IFERROR(VLOOKUP($C36,'Proposed Rates'!$B:$J,X$11,FALSE),0)</f>
        <v>1.9359999999999999E-2</v>
      </c>
      <c r="Y36" s="219">
        <f t="shared" si="30"/>
        <v>1</v>
      </c>
      <c r="Z36" s="204">
        <f t="shared" si="31"/>
        <v>1.9359999999999999E-2</v>
      </c>
      <c r="AA36" s="38"/>
      <c r="AB36" s="205">
        <f t="shared" si="13"/>
        <v>2.3999999999999716E-4</v>
      </c>
      <c r="AC36" s="206">
        <f t="shared" si="14"/>
        <v>1.2552301255229976E-2</v>
      </c>
      <c r="AD36" s="37"/>
      <c r="AE36" s="222">
        <f>IFERROR(VLOOKUP($C36,'Proposed Rates'!$B:$J,AE$11,FALSE),0)</f>
        <v>1.968E-2</v>
      </c>
      <c r="AF36" s="219">
        <f t="shared" si="32"/>
        <v>1</v>
      </c>
      <c r="AG36" s="204">
        <f t="shared" si="33"/>
        <v>1.968E-2</v>
      </c>
      <c r="AH36" s="38"/>
      <c r="AI36" s="205">
        <f t="shared" si="17"/>
        <v>3.2000000000000084E-4</v>
      </c>
      <c r="AJ36" s="206">
        <f t="shared" si="18"/>
        <v>1.6528925619834756E-2</v>
      </c>
      <c r="AK36" s="37"/>
      <c r="AL36" s="222">
        <f>IFERROR(VLOOKUP($C36,'Proposed Rates'!$B:$J,AL$11,FALSE),0)</f>
        <v>2.002E-2</v>
      </c>
      <c r="AM36" s="219">
        <f t="shared" si="34"/>
        <v>1</v>
      </c>
      <c r="AN36" s="204">
        <f t="shared" si="35"/>
        <v>2.002E-2</v>
      </c>
      <c r="AO36" s="38"/>
      <c r="AP36" s="205">
        <f t="shared" si="21"/>
        <v>3.4000000000000002E-4</v>
      </c>
      <c r="AQ36" s="206">
        <f t="shared" si="22"/>
        <v>1.7276422764227643E-2</v>
      </c>
      <c r="AR36" s="207"/>
      <c r="AS36" s="207"/>
    </row>
    <row r="37" spans="1:45" ht="12.75" customHeight="1" x14ac:dyDescent="0.2">
      <c r="A37" s="37"/>
      <c r="B37" s="139" t="s">
        <v>250</v>
      </c>
      <c r="C37" s="199" t="str">
        <f t="shared" si="23"/>
        <v>Street Light.Line Losses on Cost of Power</v>
      </c>
      <c r="D37" s="200" t="s">
        <v>246</v>
      </c>
      <c r="E37" s="139"/>
      <c r="F37" s="224">
        <f>F46</f>
        <v>0.10453</v>
      </c>
      <c r="G37" s="311">
        <f>$F$9*(1+F$65)-$F$9</f>
        <v>5.0700000000000216</v>
      </c>
      <c r="H37" s="204">
        <f t="shared" si="25"/>
        <v>0.52996710000000224</v>
      </c>
      <c r="I37" s="38"/>
      <c r="J37" s="224">
        <f>J46</f>
        <v>0.10453</v>
      </c>
      <c r="K37" s="311">
        <f>$F$9*(1+J$65)-$F$9</f>
        <v>4.9799999999999898</v>
      </c>
      <c r="L37" s="204">
        <f t="shared" si="27"/>
        <v>0.5205593999999989</v>
      </c>
      <c r="M37" s="38"/>
      <c r="N37" s="205">
        <f t="shared" si="5"/>
        <v>-9.4077000000033495E-3</v>
      </c>
      <c r="O37" s="206">
        <f t="shared" si="6"/>
        <v>-1.7751479289947074E-2</v>
      </c>
      <c r="P37" s="37"/>
      <c r="Q37" s="224">
        <f>Q46</f>
        <v>0.10453</v>
      </c>
      <c r="R37" s="311">
        <f>$F$9*(1+Q$65)-$F$9</f>
        <v>4.9799999999999898</v>
      </c>
      <c r="S37" s="204">
        <f t="shared" si="29"/>
        <v>0.5205593999999989</v>
      </c>
      <c r="T37" s="38"/>
      <c r="U37" s="205">
        <f t="shared" si="9"/>
        <v>0</v>
      </c>
      <c r="V37" s="206">
        <f t="shared" si="10"/>
        <v>0</v>
      </c>
      <c r="W37" s="37"/>
      <c r="X37" s="224">
        <f>X46</f>
        <v>0.10453</v>
      </c>
      <c r="Y37" s="311">
        <f>$F$9*(1+X$65)-$F$9</f>
        <v>4.9799999999999898</v>
      </c>
      <c r="Z37" s="204">
        <f t="shared" si="31"/>
        <v>0.5205593999999989</v>
      </c>
      <c r="AA37" s="38"/>
      <c r="AB37" s="205">
        <f t="shared" si="13"/>
        <v>0</v>
      </c>
      <c r="AC37" s="206">
        <f t="shared" si="14"/>
        <v>0</v>
      </c>
      <c r="AD37" s="37"/>
      <c r="AE37" s="224">
        <f>AE46</f>
        <v>0.10453</v>
      </c>
      <c r="AF37" s="311">
        <f>$F$9*(1+AE$65)-$F$9</f>
        <v>4.9799999999999898</v>
      </c>
      <c r="AG37" s="204">
        <f t="shared" si="33"/>
        <v>0.5205593999999989</v>
      </c>
      <c r="AH37" s="38"/>
      <c r="AI37" s="205">
        <f t="shared" si="17"/>
        <v>0</v>
      </c>
      <c r="AJ37" s="206">
        <f t="shared" si="18"/>
        <v>0</v>
      </c>
      <c r="AK37" s="37"/>
      <c r="AL37" s="224">
        <f>AL46</f>
        <v>0.10453</v>
      </c>
      <c r="AM37" s="311">
        <f>$F$9*(1+AL$65)-$F$9</f>
        <v>4.9799999999999898</v>
      </c>
      <c r="AN37" s="204">
        <f t="shared" si="35"/>
        <v>0.5205593999999989</v>
      </c>
      <c r="AO37" s="38"/>
      <c r="AP37" s="205">
        <f t="shared" si="21"/>
        <v>0</v>
      </c>
      <c r="AQ37" s="206">
        <f t="shared" si="22"/>
        <v>0</v>
      </c>
      <c r="AR37" s="207"/>
      <c r="AS37" s="207"/>
    </row>
    <row r="38" spans="1:45" ht="12.75" customHeight="1" x14ac:dyDescent="0.2">
      <c r="A38" s="37"/>
      <c r="B38" s="139" t="s">
        <v>209</v>
      </c>
      <c r="C38" s="199" t="str">
        <f t="shared" si="23"/>
        <v>Street Light.Smart Meter Entity Charge</v>
      </c>
      <c r="D38" s="200" t="s">
        <v>244</v>
      </c>
      <c r="E38" s="139"/>
      <c r="F38" s="218">
        <f>IFERROR(VLOOKUP($C38,'Proposed Rates'!$B:$J,F$11,FALSE),0)</f>
        <v>0</v>
      </c>
      <c r="G38" s="219">
        <f>IF($D38="Monthly",1,IF($D38="per KW",$F$10,IF($D38="per kWh",$F$9,0)))</f>
        <v>1</v>
      </c>
      <c r="H38" s="204">
        <f t="shared" si="25"/>
        <v>0</v>
      </c>
      <c r="I38" s="38"/>
      <c r="J38" s="218">
        <f>IFERROR(VLOOKUP($C38,'Proposed Rates'!$B:$J,J$11,FALSE),0)</f>
        <v>0</v>
      </c>
      <c r="K38" s="219">
        <f>IF($D38="Monthly",1,IF($D38="per KW",$F$10,IF($D38="per kWh",$F$9,0)))</f>
        <v>1</v>
      </c>
      <c r="L38" s="204">
        <f t="shared" si="27"/>
        <v>0</v>
      </c>
      <c r="M38" s="38"/>
      <c r="N38" s="205">
        <f t="shared" si="5"/>
        <v>0</v>
      </c>
      <c r="O38" s="206" t="str">
        <f t="shared" si="6"/>
        <v/>
      </c>
      <c r="P38" s="37"/>
      <c r="Q38" s="218">
        <f>IFERROR(VLOOKUP($C38,'Proposed Rates'!$B:$J,Q$11,FALSE),0)</f>
        <v>0</v>
      </c>
      <c r="R38" s="219">
        <f>IF($D38="Monthly",1,IF($D38="per KW",$F$10,IF($D38="per kWh",$F$9,0)))</f>
        <v>1</v>
      </c>
      <c r="S38" s="204">
        <f t="shared" si="29"/>
        <v>0</v>
      </c>
      <c r="T38" s="38"/>
      <c r="U38" s="205">
        <f t="shared" si="9"/>
        <v>0</v>
      </c>
      <c r="V38" s="206" t="str">
        <f t="shared" si="10"/>
        <v/>
      </c>
      <c r="W38" s="37"/>
      <c r="X38" s="218">
        <f>IFERROR(VLOOKUP($C38,'Proposed Rates'!$B:$J,X$11,FALSE),0)</f>
        <v>0</v>
      </c>
      <c r="Y38" s="219">
        <f>IF($D38="Monthly",1,IF($D38="per KW",$F$10,IF($D38="per kWh",$F$9,0)))</f>
        <v>1</v>
      </c>
      <c r="Z38" s="204">
        <f t="shared" si="31"/>
        <v>0</v>
      </c>
      <c r="AA38" s="38"/>
      <c r="AB38" s="205">
        <f t="shared" si="13"/>
        <v>0</v>
      </c>
      <c r="AC38" s="206" t="str">
        <f t="shared" si="14"/>
        <v/>
      </c>
      <c r="AD38" s="37"/>
      <c r="AE38" s="218">
        <f>IFERROR(VLOOKUP($C38,'Proposed Rates'!$B:$J,AE$11,FALSE),0)</f>
        <v>0</v>
      </c>
      <c r="AF38" s="219">
        <f>IF($D38="Monthly",1,IF($D38="per KW",$F$10,IF($D38="per kWh",$F$9,0)))</f>
        <v>1</v>
      </c>
      <c r="AG38" s="204">
        <f t="shared" si="33"/>
        <v>0</v>
      </c>
      <c r="AH38" s="38"/>
      <c r="AI38" s="205">
        <f t="shared" si="17"/>
        <v>0</v>
      </c>
      <c r="AJ38" s="206" t="str">
        <f t="shared" si="18"/>
        <v/>
      </c>
      <c r="AK38" s="37"/>
      <c r="AL38" s="218">
        <f>IFERROR(VLOOKUP($C38,'Proposed Rates'!$B:$J,AL$11,FALSE),0)</f>
        <v>0</v>
      </c>
      <c r="AM38" s="219">
        <f>IF($D38="Monthly",1,IF($D38="per KW",$F$10,IF($D38="per kWh",$F$9,0)))</f>
        <v>1</v>
      </c>
      <c r="AN38" s="204">
        <f t="shared" si="35"/>
        <v>0</v>
      </c>
      <c r="AO38" s="38"/>
      <c r="AP38" s="205">
        <f t="shared" si="21"/>
        <v>0</v>
      </c>
      <c r="AQ38" s="206" t="str">
        <f t="shared" si="22"/>
        <v/>
      </c>
      <c r="AR38" s="207"/>
      <c r="AS38" s="207"/>
    </row>
    <row r="39" spans="1:45" ht="12.75" customHeight="1" x14ac:dyDescent="0.2">
      <c r="A39" s="37"/>
      <c r="B39" s="209" t="s">
        <v>251</v>
      </c>
      <c r="C39" s="361"/>
      <c r="D39" s="226"/>
      <c r="E39" s="226"/>
      <c r="F39" s="227"/>
      <c r="G39" s="305"/>
      <c r="H39" s="213">
        <f>SUM(H30:H38)+H29</f>
        <v>15.030507100000001</v>
      </c>
      <c r="I39" s="229"/>
      <c r="J39" s="227"/>
      <c r="K39" s="305"/>
      <c r="L39" s="213">
        <f>SUM(L30:L38)+L29</f>
        <v>14.783689399999998</v>
      </c>
      <c r="M39" s="229"/>
      <c r="N39" s="215">
        <f t="shared" si="5"/>
        <v>-0.24681770000000292</v>
      </c>
      <c r="O39" s="216">
        <f t="shared" si="6"/>
        <v>-1.6421115958223584E-2</v>
      </c>
      <c r="P39" s="37"/>
      <c r="Q39" s="227"/>
      <c r="R39" s="305"/>
      <c r="S39" s="213">
        <f>SUM(S30:S38)+S29</f>
        <v>10.102879399999999</v>
      </c>
      <c r="T39" s="229"/>
      <c r="U39" s="215">
        <f t="shared" si="9"/>
        <v>-4.6808099999999992</v>
      </c>
      <c r="V39" s="216">
        <f t="shared" si="10"/>
        <v>-0.31661988244964073</v>
      </c>
      <c r="W39" s="37"/>
      <c r="X39" s="227"/>
      <c r="Y39" s="305"/>
      <c r="Z39" s="213">
        <f>SUM(Z30:Z38)+Z29</f>
        <v>10.560719399999998</v>
      </c>
      <c r="AA39" s="229"/>
      <c r="AB39" s="215">
        <f t="shared" si="13"/>
        <v>0.45783999999999914</v>
      </c>
      <c r="AC39" s="216">
        <f t="shared" si="14"/>
        <v>4.5317773465651703E-2</v>
      </c>
      <c r="AD39" s="37"/>
      <c r="AE39" s="227"/>
      <c r="AF39" s="305"/>
      <c r="AG39" s="213">
        <f>SUM(AG30:AG38)+AG29</f>
        <v>10.757939399999998</v>
      </c>
      <c r="AH39" s="229"/>
      <c r="AI39" s="215">
        <f t="shared" si="17"/>
        <v>0.19721999999999973</v>
      </c>
      <c r="AJ39" s="216">
        <f t="shared" si="18"/>
        <v>1.8674864138516906E-2</v>
      </c>
      <c r="AK39" s="37"/>
      <c r="AL39" s="227"/>
      <c r="AM39" s="305"/>
      <c r="AN39" s="213">
        <f>SUM(AN30:AN38)+AN29</f>
        <v>10.8629794</v>
      </c>
      <c r="AO39" s="229"/>
      <c r="AP39" s="215">
        <f t="shared" si="21"/>
        <v>0.10504000000000246</v>
      </c>
      <c r="AQ39" s="216">
        <f t="shared" si="22"/>
        <v>9.7639516355708875E-3</v>
      </c>
      <c r="AR39" s="217"/>
      <c r="AS39" s="217"/>
    </row>
    <row r="40" spans="1:45" ht="12.75" customHeight="1" x14ac:dyDescent="0.2">
      <c r="A40" s="37"/>
      <c r="B40" s="38" t="s">
        <v>193</v>
      </c>
      <c r="C40" s="199" t="str">
        <f t="shared" ref="C40:C41" si="36">D$6&amp;"."&amp;B40</f>
        <v>Street Light.RTSR - Network</v>
      </c>
      <c r="D40" s="230" t="s">
        <v>315</v>
      </c>
      <c r="E40" s="38"/>
      <c r="F40" s="218">
        <f>IFERROR(VLOOKUP($C40,'Proposed Rates'!$B:$J,F$11,FALSE),0)</f>
        <v>3.597</v>
      </c>
      <c r="G40" s="219">
        <f t="shared" ref="G40:G41" si="37">IF($D40="Monthly",1,IF($D40="per KW",$F$10,IF($D40="per kWh",$F$9,0)))</f>
        <v>1</v>
      </c>
      <c r="H40" s="204">
        <f t="shared" ref="H40:H41" si="38">G40*F40</f>
        <v>3.597</v>
      </c>
      <c r="I40" s="38"/>
      <c r="J40" s="218">
        <f>IFERROR(VLOOKUP($C40,'Proposed Rates'!$B:$J,J$11,FALSE),0)</f>
        <v>3.7881999999999998</v>
      </c>
      <c r="K40" s="219">
        <f t="shared" ref="K40:K41" si="39">IF($D40="Monthly",1,IF($D40="per KW",$F$10,IF($D40="per kWh",$F$9,0)))</f>
        <v>1</v>
      </c>
      <c r="L40" s="204">
        <f t="shared" ref="L40:L41" si="40">K40*J40</f>
        <v>3.7881999999999998</v>
      </c>
      <c r="M40" s="38"/>
      <c r="N40" s="205">
        <f t="shared" si="5"/>
        <v>0.19119999999999981</v>
      </c>
      <c r="O40" s="206">
        <f t="shared" si="6"/>
        <v>5.31554072838476E-2</v>
      </c>
      <c r="P40" s="37"/>
      <c r="Q40" s="218">
        <f>IFERROR(VLOOKUP($C40,'Proposed Rates'!$B:$J,Q$11,FALSE),0)</f>
        <v>3.7881999999999998</v>
      </c>
      <c r="R40" s="219">
        <f t="shared" ref="R40:R41" si="41">IF($D40="Monthly",1,IF($D40="per KW",$F$10,IF($D40="per kWh",$F$9,0)))</f>
        <v>1</v>
      </c>
      <c r="S40" s="204">
        <f t="shared" ref="S40:S41" si="42">R40*Q40</f>
        <v>3.7881999999999998</v>
      </c>
      <c r="T40" s="38"/>
      <c r="U40" s="205">
        <f t="shared" si="9"/>
        <v>0</v>
      </c>
      <c r="V40" s="206">
        <f t="shared" si="10"/>
        <v>0</v>
      </c>
      <c r="W40" s="37"/>
      <c r="X40" s="218">
        <f>IFERROR(VLOOKUP($C40,'Proposed Rates'!$B:$J,X$11,FALSE),0)</f>
        <v>3.7881999999999998</v>
      </c>
      <c r="Y40" s="219">
        <f t="shared" ref="Y40:Y41" si="43">IF($D40="Monthly",1,IF($D40="per KW",$F$10,IF($D40="per kWh",$F$9,0)))</f>
        <v>1</v>
      </c>
      <c r="Z40" s="204">
        <f t="shared" ref="Z40:Z41" si="44">Y40*X40</f>
        <v>3.7881999999999998</v>
      </c>
      <c r="AA40" s="38"/>
      <c r="AB40" s="205">
        <f t="shared" si="13"/>
        <v>0</v>
      </c>
      <c r="AC40" s="206">
        <f t="shared" si="14"/>
        <v>0</v>
      </c>
      <c r="AD40" s="37"/>
      <c r="AE40" s="218">
        <f>IFERROR(VLOOKUP($C40,'Proposed Rates'!$B:$J,AE$11,FALSE),0)</f>
        <v>3.7881999999999998</v>
      </c>
      <c r="AF40" s="219">
        <f t="shared" ref="AF40:AF41" si="45">IF($D40="Monthly",1,IF($D40="per KW",$F$10,IF($D40="per kWh",$F$9,0)))</f>
        <v>1</v>
      </c>
      <c r="AG40" s="204">
        <f t="shared" ref="AG40:AG41" si="46">AF40*AE40</f>
        <v>3.7881999999999998</v>
      </c>
      <c r="AH40" s="38"/>
      <c r="AI40" s="205">
        <f t="shared" si="17"/>
        <v>0</v>
      </c>
      <c r="AJ40" s="206">
        <f t="shared" si="18"/>
        <v>0</v>
      </c>
      <c r="AK40" s="37"/>
      <c r="AL40" s="218">
        <f>IFERROR(VLOOKUP($C40,'Proposed Rates'!$B:$J,AL$11,FALSE),0)</f>
        <v>3.7881999999999998</v>
      </c>
      <c r="AM40" s="219">
        <f t="shared" ref="AM40:AM41" si="47">IF($D40="Monthly",1,IF($D40="per KW",$F$10,IF($D40="per kWh",$F$9,0)))</f>
        <v>1</v>
      </c>
      <c r="AN40" s="204">
        <f t="shared" ref="AN40:AN41" si="48">AM40*AL40</f>
        <v>3.7881999999999998</v>
      </c>
      <c r="AO40" s="38"/>
      <c r="AP40" s="205">
        <f t="shared" si="21"/>
        <v>0</v>
      </c>
      <c r="AQ40" s="206">
        <f t="shared" si="22"/>
        <v>0</v>
      </c>
      <c r="AR40" s="207"/>
      <c r="AS40" s="207"/>
    </row>
    <row r="41" spans="1:45" ht="12.75" customHeight="1" x14ac:dyDescent="0.2">
      <c r="A41" s="37"/>
      <c r="B41" s="38" t="s">
        <v>194</v>
      </c>
      <c r="C41" s="199" t="str">
        <f t="shared" si="36"/>
        <v>Street Light.RTSR - Line and Transformation Connection</v>
      </c>
      <c r="D41" s="230" t="s">
        <v>315</v>
      </c>
      <c r="E41" s="38"/>
      <c r="F41" s="218">
        <f>IFERROR(VLOOKUP($C41,'Proposed Rates'!$B:$J,F$11,FALSE),0)</f>
        <v>2.1377000000000002</v>
      </c>
      <c r="G41" s="219">
        <f t="shared" si="37"/>
        <v>1</v>
      </c>
      <c r="H41" s="204">
        <f t="shared" si="38"/>
        <v>2.1377000000000002</v>
      </c>
      <c r="I41" s="38"/>
      <c r="J41" s="218">
        <f>IFERROR(VLOOKUP($C41,'Proposed Rates'!$B:$J,J$11,FALSE),0)</f>
        <v>2.2107000000000001</v>
      </c>
      <c r="K41" s="219">
        <f t="shared" si="39"/>
        <v>1</v>
      </c>
      <c r="L41" s="204">
        <f t="shared" si="40"/>
        <v>2.2107000000000001</v>
      </c>
      <c r="M41" s="38"/>
      <c r="N41" s="205">
        <f t="shared" si="5"/>
        <v>7.2999999999999954E-2</v>
      </c>
      <c r="O41" s="206">
        <f t="shared" si="6"/>
        <v>3.4148851569443771E-2</v>
      </c>
      <c r="P41" s="37"/>
      <c r="Q41" s="218">
        <f>IFERROR(VLOOKUP($C41,'Proposed Rates'!$B:$J,Q$11,FALSE),0)</f>
        <v>2.2107000000000001</v>
      </c>
      <c r="R41" s="219">
        <f t="shared" si="41"/>
        <v>1</v>
      </c>
      <c r="S41" s="204">
        <f t="shared" si="42"/>
        <v>2.2107000000000001</v>
      </c>
      <c r="T41" s="38"/>
      <c r="U41" s="205">
        <f t="shared" si="9"/>
        <v>0</v>
      </c>
      <c r="V41" s="206">
        <f t="shared" si="10"/>
        <v>0</v>
      </c>
      <c r="W41" s="37"/>
      <c r="X41" s="218">
        <f>IFERROR(VLOOKUP($C41,'Proposed Rates'!$B:$J,X$11,FALSE),0)</f>
        <v>2.2107000000000001</v>
      </c>
      <c r="Y41" s="219">
        <f t="shared" si="43"/>
        <v>1</v>
      </c>
      <c r="Z41" s="204">
        <f t="shared" si="44"/>
        <v>2.2107000000000001</v>
      </c>
      <c r="AA41" s="38"/>
      <c r="AB41" s="205">
        <f t="shared" si="13"/>
        <v>0</v>
      </c>
      <c r="AC41" s="206">
        <f t="shared" si="14"/>
        <v>0</v>
      </c>
      <c r="AD41" s="37"/>
      <c r="AE41" s="218">
        <f>IFERROR(VLOOKUP($C41,'Proposed Rates'!$B:$J,AE$11,FALSE),0)</f>
        <v>2.2107000000000001</v>
      </c>
      <c r="AF41" s="219">
        <f t="shared" si="45"/>
        <v>1</v>
      </c>
      <c r="AG41" s="204">
        <f t="shared" si="46"/>
        <v>2.2107000000000001</v>
      </c>
      <c r="AH41" s="38"/>
      <c r="AI41" s="205">
        <f t="shared" si="17"/>
        <v>0</v>
      </c>
      <c r="AJ41" s="206">
        <f t="shared" si="18"/>
        <v>0</v>
      </c>
      <c r="AK41" s="37"/>
      <c r="AL41" s="218">
        <f>IFERROR(VLOOKUP($C41,'Proposed Rates'!$B:$J,AL$11,FALSE),0)</f>
        <v>2.2107000000000001</v>
      </c>
      <c r="AM41" s="219">
        <f t="shared" si="47"/>
        <v>1</v>
      </c>
      <c r="AN41" s="204">
        <f t="shared" si="48"/>
        <v>2.2107000000000001</v>
      </c>
      <c r="AO41" s="38"/>
      <c r="AP41" s="205">
        <f t="shared" si="21"/>
        <v>0</v>
      </c>
      <c r="AQ41" s="206">
        <f t="shared" si="22"/>
        <v>0</v>
      </c>
      <c r="AR41" s="207"/>
      <c r="AS41" s="207"/>
    </row>
    <row r="42" spans="1:45" ht="12.75" customHeight="1" x14ac:dyDescent="0.2">
      <c r="A42" s="37"/>
      <c r="B42" s="209" t="s">
        <v>252</v>
      </c>
      <c r="C42" s="362"/>
      <c r="D42" s="231"/>
      <c r="E42" s="231"/>
      <c r="F42" s="232"/>
      <c r="G42" s="305"/>
      <c r="H42" s="213">
        <f>SUM(H39:H41)</f>
        <v>20.765207100000001</v>
      </c>
      <c r="I42" s="214"/>
      <c r="J42" s="232"/>
      <c r="K42" s="305"/>
      <c r="L42" s="213">
        <f>SUM(L39:L41)</f>
        <v>20.782589399999996</v>
      </c>
      <c r="M42" s="214"/>
      <c r="N42" s="215">
        <f t="shared" si="5"/>
        <v>1.7382299999994189E-2</v>
      </c>
      <c r="O42" s="216">
        <f t="shared" si="6"/>
        <v>8.3708772642071007E-4</v>
      </c>
      <c r="P42" s="37"/>
      <c r="Q42" s="232"/>
      <c r="R42" s="305"/>
      <c r="S42" s="213">
        <f>SUM(S39:S41)</f>
        <v>16.101779399999998</v>
      </c>
      <c r="T42" s="214"/>
      <c r="U42" s="215">
        <f t="shared" si="9"/>
        <v>-4.6808099999999975</v>
      </c>
      <c r="V42" s="216">
        <f t="shared" si="10"/>
        <v>-0.22522746852709308</v>
      </c>
      <c r="W42" s="37"/>
      <c r="X42" s="232"/>
      <c r="Y42" s="305"/>
      <c r="Z42" s="213">
        <f>SUM(Z39:Z41)</f>
        <v>16.559619399999999</v>
      </c>
      <c r="AA42" s="214"/>
      <c r="AB42" s="215">
        <f t="shared" si="13"/>
        <v>0.45784000000000091</v>
      </c>
      <c r="AC42" s="216">
        <f t="shared" si="14"/>
        <v>2.8434124491855912E-2</v>
      </c>
      <c r="AD42" s="37"/>
      <c r="AE42" s="232"/>
      <c r="AF42" s="305"/>
      <c r="AG42" s="213">
        <f>SUM(AG39:AG41)</f>
        <v>16.756839399999997</v>
      </c>
      <c r="AH42" s="214"/>
      <c r="AI42" s="215">
        <f t="shared" si="17"/>
        <v>0.19721999999999795</v>
      </c>
      <c r="AJ42" s="216">
        <f t="shared" si="18"/>
        <v>1.1909694011445576E-2</v>
      </c>
      <c r="AK42" s="37"/>
      <c r="AL42" s="232"/>
      <c r="AM42" s="305"/>
      <c r="AN42" s="213">
        <f>SUM(AN39:AN41)</f>
        <v>16.861879399999999</v>
      </c>
      <c r="AO42" s="214"/>
      <c r="AP42" s="215">
        <f t="shared" si="21"/>
        <v>0.10504000000000246</v>
      </c>
      <c r="AQ42" s="216">
        <f t="shared" si="22"/>
        <v>6.2684852132677531E-3</v>
      </c>
      <c r="AR42" s="217"/>
      <c r="AS42" s="217"/>
    </row>
    <row r="43" spans="1:45" ht="12.75" customHeight="1" x14ac:dyDescent="0.2">
      <c r="A43" s="37"/>
      <c r="B43" s="139" t="s">
        <v>195</v>
      </c>
      <c r="C43" s="199" t="str">
        <f t="shared" ref="C43:C45" si="49">D$6&amp;"."&amp;B43</f>
        <v>Street Light.Wholesale Market Service Charge (WMSC)</v>
      </c>
      <c r="D43" s="200" t="s">
        <v>246</v>
      </c>
      <c r="E43" s="139"/>
      <c r="F43" s="218">
        <f>IFERROR(VLOOKUP($C43,'Proposed Rates'!$B:$J,F$11,FALSE),0)</f>
        <v>4.4999999999999997E-3</v>
      </c>
      <c r="G43" s="378">
        <f t="shared" ref="G43:G44" si="50">$F$9+G$37</f>
        <v>155.07000000000002</v>
      </c>
      <c r="H43" s="204">
        <f t="shared" ref="H43:H46" si="51">G43*F43</f>
        <v>0.69781500000000007</v>
      </c>
      <c r="I43" s="38"/>
      <c r="J43" s="218">
        <f>IFERROR(VLOOKUP($C43,'Proposed Rates'!$B:$J,J$11,FALSE),0)</f>
        <v>4.4999999999999997E-3</v>
      </c>
      <c r="K43" s="378">
        <f t="shared" ref="K43:K44" si="52">$F$9+K$37</f>
        <v>154.97999999999999</v>
      </c>
      <c r="L43" s="204">
        <f t="shared" ref="L43:L46" si="53">K43*J43</f>
        <v>0.69740999999999986</v>
      </c>
      <c r="M43" s="38"/>
      <c r="N43" s="205">
        <f t="shared" si="5"/>
        <v>-4.0500000000021075E-4</v>
      </c>
      <c r="O43" s="206">
        <f t="shared" si="6"/>
        <v>-5.8038305281515976E-4</v>
      </c>
      <c r="P43" s="37"/>
      <c r="Q43" s="218">
        <f>IFERROR(VLOOKUP($C43,'Proposed Rates'!$B:$J,Q$11,FALSE),0)</f>
        <v>4.4999999999999997E-3</v>
      </c>
      <c r="R43" s="378">
        <f t="shared" ref="R43:R44" si="54">$F$9+R$37</f>
        <v>154.97999999999999</v>
      </c>
      <c r="S43" s="204">
        <f t="shared" ref="S43:S46" si="55">R43*Q43</f>
        <v>0.69740999999999986</v>
      </c>
      <c r="T43" s="38"/>
      <c r="U43" s="205">
        <f t="shared" si="9"/>
        <v>0</v>
      </c>
      <c r="V43" s="206">
        <f t="shared" si="10"/>
        <v>0</v>
      </c>
      <c r="W43" s="37"/>
      <c r="X43" s="218">
        <f>IFERROR(VLOOKUP($C43,'Proposed Rates'!$B:$J,X$11,FALSE),0)</f>
        <v>4.4999999999999997E-3</v>
      </c>
      <c r="Y43" s="378">
        <f t="shared" ref="Y43:Y44" si="56">$F$9+Y$37</f>
        <v>154.97999999999999</v>
      </c>
      <c r="Z43" s="204">
        <f t="shared" ref="Z43:Z46" si="57">Y43*X43</f>
        <v>0.69740999999999986</v>
      </c>
      <c r="AA43" s="38"/>
      <c r="AB43" s="205">
        <f t="shared" si="13"/>
        <v>0</v>
      </c>
      <c r="AC43" s="206">
        <f t="shared" si="14"/>
        <v>0</v>
      </c>
      <c r="AD43" s="37"/>
      <c r="AE43" s="218">
        <f>IFERROR(VLOOKUP($C43,'Proposed Rates'!$B:$J,AE$11,FALSE),0)</f>
        <v>4.4999999999999997E-3</v>
      </c>
      <c r="AF43" s="378">
        <f t="shared" ref="AF43:AF44" si="58">$F$9+AF$37</f>
        <v>154.97999999999999</v>
      </c>
      <c r="AG43" s="204">
        <f t="shared" ref="AG43:AG46" si="59">AF43*AE43</f>
        <v>0.69740999999999986</v>
      </c>
      <c r="AH43" s="38"/>
      <c r="AI43" s="205">
        <f t="shared" si="17"/>
        <v>0</v>
      </c>
      <c r="AJ43" s="206">
        <f t="shared" si="18"/>
        <v>0</v>
      </c>
      <c r="AK43" s="37"/>
      <c r="AL43" s="218">
        <f>IFERROR(VLOOKUP($C43,'Proposed Rates'!$B:$J,AL$11,FALSE),0)</f>
        <v>4.4999999999999997E-3</v>
      </c>
      <c r="AM43" s="378">
        <f t="shared" ref="AM43:AM44" si="60">$F$9+AM$37</f>
        <v>154.97999999999999</v>
      </c>
      <c r="AN43" s="204">
        <f t="shared" ref="AN43:AN46" si="61">AM43*AL43</f>
        <v>0.69740999999999986</v>
      </c>
      <c r="AO43" s="38"/>
      <c r="AP43" s="205">
        <f t="shared" si="21"/>
        <v>0</v>
      </c>
      <c r="AQ43" s="206">
        <f t="shared" si="22"/>
        <v>0</v>
      </c>
      <c r="AR43" s="207"/>
      <c r="AS43" s="207"/>
    </row>
    <row r="44" spans="1:45" ht="12.75" customHeight="1" x14ac:dyDescent="0.2">
      <c r="A44" s="37"/>
      <c r="B44" s="139" t="s">
        <v>196</v>
      </c>
      <c r="C44" s="199" t="str">
        <f t="shared" si="49"/>
        <v>Street Light.Rural and Remote Rate Protection (RRRP)</v>
      </c>
      <c r="D44" s="200" t="s">
        <v>246</v>
      </c>
      <c r="E44" s="139"/>
      <c r="F44" s="218">
        <f>IFERROR(VLOOKUP($C44,'Proposed Rates'!$B:$J,F$11,FALSE),0)</f>
        <v>1.5E-3</v>
      </c>
      <c r="G44" s="378">
        <f t="shared" si="50"/>
        <v>155.07000000000002</v>
      </c>
      <c r="H44" s="204">
        <f t="shared" si="51"/>
        <v>0.23260500000000003</v>
      </c>
      <c r="I44" s="38"/>
      <c r="J44" s="218">
        <f>IFERROR(VLOOKUP($C44,'Proposed Rates'!$B:$J,J$11,FALSE),0)</f>
        <v>1.5E-3</v>
      </c>
      <c r="K44" s="378">
        <f t="shared" si="52"/>
        <v>154.97999999999999</v>
      </c>
      <c r="L44" s="204">
        <f t="shared" si="53"/>
        <v>0.23246999999999998</v>
      </c>
      <c r="M44" s="38"/>
      <c r="N44" s="205">
        <f t="shared" si="5"/>
        <v>-1.3500000000005175E-4</v>
      </c>
      <c r="O44" s="206">
        <f t="shared" si="6"/>
        <v>-5.8038305281508018E-4</v>
      </c>
      <c r="P44" s="37"/>
      <c r="Q44" s="218">
        <f>IFERROR(VLOOKUP($C44,'Proposed Rates'!$B:$J,Q$11,FALSE),0)</f>
        <v>1.5E-3</v>
      </c>
      <c r="R44" s="378">
        <f t="shared" si="54"/>
        <v>154.97999999999999</v>
      </c>
      <c r="S44" s="204">
        <f t="shared" si="55"/>
        <v>0.23246999999999998</v>
      </c>
      <c r="T44" s="38"/>
      <c r="U44" s="205">
        <f t="shared" si="9"/>
        <v>0</v>
      </c>
      <c r="V44" s="206">
        <f t="shared" si="10"/>
        <v>0</v>
      </c>
      <c r="W44" s="37"/>
      <c r="X44" s="218">
        <f>IFERROR(VLOOKUP($C44,'Proposed Rates'!$B:$J,X$11,FALSE),0)</f>
        <v>1.5E-3</v>
      </c>
      <c r="Y44" s="378">
        <f t="shared" si="56"/>
        <v>154.97999999999999</v>
      </c>
      <c r="Z44" s="204">
        <f t="shared" si="57"/>
        <v>0.23246999999999998</v>
      </c>
      <c r="AA44" s="38"/>
      <c r="AB44" s="205">
        <f t="shared" si="13"/>
        <v>0</v>
      </c>
      <c r="AC44" s="206">
        <f t="shared" si="14"/>
        <v>0</v>
      </c>
      <c r="AD44" s="37"/>
      <c r="AE44" s="218">
        <f>IFERROR(VLOOKUP($C44,'Proposed Rates'!$B:$J,AE$11,FALSE),0)</f>
        <v>1.5E-3</v>
      </c>
      <c r="AF44" s="378">
        <f t="shared" si="58"/>
        <v>154.97999999999999</v>
      </c>
      <c r="AG44" s="204">
        <f t="shared" si="59"/>
        <v>0.23246999999999998</v>
      </c>
      <c r="AH44" s="38"/>
      <c r="AI44" s="205">
        <f t="shared" si="17"/>
        <v>0</v>
      </c>
      <c r="AJ44" s="206">
        <f t="shared" si="18"/>
        <v>0</v>
      </c>
      <c r="AK44" s="37"/>
      <c r="AL44" s="218">
        <f>IFERROR(VLOOKUP($C44,'Proposed Rates'!$B:$J,AL$11,FALSE),0)</f>
        <v>1.5E-3</v>
      </c>
      <c r="AM44" s="378">
        <f t="shared" si="60"/>
        <v>154.97999999999999</v>
      </c>
      <c r="AN44" s="204">
        <f t="shared" si="61"/>
        <v>0.23246999999999998</v>
      </c>
      <c r="AO44" s="38"/>
      <c r="AP44" s="205">
        <f t="shared" si="21"/>
        <v>0</v>
      </c>
      <c r="AQ44" s="206">
        <f t="shared" si="22"/>
        <v>0</v>
      </c>
      <c r="AR44" s="207"/>
      <c r="AS44" s="207"/>
    </row>
    <row r="45" spans="1:45" ht="12.75" customHeight="1" x14ac:dyDescent="0.2">
      <c r="A45" s="37"/>
      <c r="B45" s="139" t="s">
        <v>198</v>
      </c>
      <c r="C45" s="199" t="str">
        <f t="shared" si="49"/>
        <v>Street Light.Standard Supply Service Charge</v>
      </c>
      <c r="D45" s="200" t="s">
        <v>244</v>
      </c>
      <c r="E45" s="139"/>
      <c r="F45" s="218">
        <f>IFERROR(VLOOKUP($C45,'Proposed Rates'!$B:$J,F$11,FALSE),0)</f>
        <v>0.25</v>
      </c>
      <c r="G45" s="221">
        <v>1</v>
      </c>
      <c r="H45" s="204">
        <f t="shared" si="51"/>
        <v>0.25</v>
      </c>
      <c r="I45" s="38"/>
      <c r="J45" s="218">
        <f>IFERROR(VLOOKUP($C45,'Proposed Rates'!$B:$J,J$11,FALSE),0)</f>
        <v>1.51</v>
      </c>
      <c r="K45" s="221">
        <v>1</v>
      </c>
      <c r="L45" s="204">
        <f t="shared" si="53"/>
        <v>1.51</v>
      </c>
      <c r="M45" s="38"/>
      <c r="N45" s="205">
        <f t="shared" si="5"/>
        <v>1.26</v>
      </c>
      <c r="O45" s="206">
        <f t="shared" si="6"/>
        <v>5.04</v>
      </c>
      <c r="P45" s="37"/>
      <c r="Q45" s="218">
        <f>IFERROR(VLOOKUP($C45,'Proposed Rates'!$B:$J,Q$11,FALSE),0)</f>
        <v>1.54</v>
      </c>
      <c r="R45" s="221">
        <v>1</v>
      </c>
      <c r="S45" s="204">
        <f t="shared" si="55"/>
        <v>1.54</v>
      </c>
      <c r="T45" s="38"/>
      <c r="U45" s="205">
        <f t="shared" si="9"/>
        <v>3.0000000000000027E-2</v>
      </c>
      <c r="V45" s="206">
        <f t="shared" si="10"/>
        <v>1.986754966887419E-2</v>
      </c>
      <c r="W45" s="37"/>
      <c r="X45" s="218">
        <f>IFERROR(VLOOKUP($C45,'Proposed Rates'!$B:$J,X$11,FALSE),0)</f>
        <v>1.57</v>
      </c>
      <c r="Y45" s="221">
        <v>1</v>
      </c>
      <c r="Z45" s="204">
        <f t="shared" si="57"/>
        <v>1.57</v>
      </c>
      <c r="AA45" s="38"/>
      <c r="AB45" s="205">
        <f t="shared" si="13"/>
        <v>3.0000000000000027E-2</v>
      </c>
      <c r="AC45" s="206">
        <f t="shared" si="14"/>
        <v>1.9480519480519497E-2</v>
      </c>
      <c r="AD45" s="37"/>
      <c r="AE45" s="218">
        <f>IFERROR(VLOOKUP($C45,'Proposed Rates'!$B:$J,AE$11,FALSE),0)</f>
        <v>1.6</v>
      </c>
      <c r="AF45" s="221">
        <v>1</v>
      </c>
      <c r="AG45" s="204">
        <f t="shared" si="59"/>
        <v>1.6</v>
      </c>
      <c r="AH45" s="38"/>
      <c r="AI45" s="205">
        <f t="shared" si="17"/>
        <v>3.0000000000000027E-2</v>
      </c>
      <c r="AJ45" s="206">
        <f t="shared" si="18"/>
        <v>1.9108280254777087E-2</v>
      </c>
      <c r="AK45" s="37"/>
      <c r="AL45" s="218">
        <f>IFERROR(VLOOKUP($C45,'Proposed Rates'!$B:$J,AL$11,FALSE),0)</f>
        <v>1.63</v>
      </c>
      <c r="AM45" s="221">
        <v>1</v>
      </c>
      <c r="AN45" s="204">
        <f t="shared" si="61"/>
        <v>1.63</v>
      </c>
      <c r="AO45" s="38"/>
      <c r="AP45" s="205">
        <f t="shared" si="21"/>
        <v>2.9999999999999805E-2</v>
      </c>
      <c r="AQ45" s="206">
        <f t="shared" si="22"/>
        <v>1.8749999999999878E-2</v>
      </c>
      <c r="AR45" s="207"/>
      <c r="AS45" s="207"/>
    </row>
    <row r="46" spans="1:45" ht="15.75" customHeight="1" x14ac:dyDescent="0.2">
      <c r="A46" s="37"/>
      <c r="B46" s="139" t="s">
        <v>205</v>
      </c>
      <c r="C46" s="199" t="str">
        <f>B46</f>
        <v>Average IESO Wholesale Market Price</v>
      </c>
      <c r="D46" s="200" t="s">
        <v>246</v>
      </c>
      <c r="E46" s="139"/>
      <c r="F46" s="218">
        <f>IFERROR(VLOOKUP($C46,'Proposed Rates'!$B:$J,F$11,FALSE),0)</f>
        <v>0.10453</v>
      </c>
      <c r="G46" s="379">
        <f>$F$9</f>
        <v>150</v>
      </c>
      <c r="H46" s="204">
        <f t="shared" si="51"/>
        <v>15.679499999999999</v>
      </c>
      <c r="I46" s="38"/>
      <c r="J46" s="218">
        <f>IFERROR(VLOOKUP($C46,'Proposed Rates'!$B:$J,J$11,FALSE),0)</f>
        <v>0.10453</v>
      </c>
      <c r="K46" s="379">
        <f>$F$9</f>
        <v>150</v>
      </c>
      <c r="L46" s="204">
        <f t="shared" si="53"/>
        <v>15.679499999999999</v>
      </c>
      <c r="M46" s="38"/>
      <c r="N46" s="205">
        <f t="shared" si="5"/>
        <v>0</v>
      </c>
      <c r="O46" s="206">
        <f t="shared" si="6"/>
        <v>0</v>
      </c>
      <c r="P46" s="37"/>
      <c r="Q46" s="218">
        <f>IFERROR(VLOOKUP($C46,'Proposed Rates'!$B:$J,Q$11,FALSE),0)</f>
        <v>0.10453</v>
      </c>
      <c r="R46" s="379">
        <f>$F$9</f>
        <v>150</v>
      </c>
      <c r="S46" s="204">
        <f t="shared" si="55"/>
        <v>15.679499999999999</v>
      </c>
      <c r="T46" s="38"/>
      <c r="U46" s="205">
        <f t="shared" si="9"/>
        <v>0</v>
      </c>
      <c r="V46" s="206">
        <f t="shared" si="10"/>
        <v>0</v>
      </c>
      <c r="W46" s="37"/>
      <c r="X46" s="218">
        <f>IFERROR(VLOOKUP($C46,'Proposed Rates'!$B:$J,X$11,FALSE),0)</f>
        <v>0.10453</v>
      </c>
      <c r="Y46" s="379">
        <f>$F$9</f>
        <v>150</v>
      </c>
      <c r="Z46" s="204">
        <f t="shared" si="57"/>
        <v>15.679499999999999</v>
      </c>
      <c r="AA46" s="38"/>
      <c r="AB46" s="205">
        <f t="shared" si="13"/>
        <v>0</v>
      </c>
      <c r="AC46" s="206">
        <f t="shared" si="14"/>
        <v>0</v>
      </c>
      <c r="AD46" s="37"/>
      <c r="AE46" s="218">
        <f>IFERROR(VLOOKUP($C46,'Proposed Rates'!$B:$J,AE$11,FALSE),0)</f>
        <v>0.10453</v>
      </c>
      <c r="AF46" s="379">
        <f>$F$9</f>
        <v>150</v>
      </c>
      <c r="AG46" s="204">
        <f t="shared" si="59"/>
        <v>15.679499999999999</v>
      </c>
      <c r="AH46" s="38"/>
      <c r="AI46" s="205">
        <f t="shared" si="17"/>
        <v>0</v>
      </c>
      <c r="AJ46" s="206">
        <f t="shared" si="18"/>
        <v>0</v>
      </c>
      <c r="AK46" s="37"/>
      <c r="AL46" s="218">
        <f>IFERROR(VLOOKUP($C46,'Proposed Rates'!$B:$J,AL$11,FALSE),0)</f>
        <v>0.10453</v>
      </c>
      <c r="AM46" s="379">
        <f>$F$9</f>
        <v>150</v>
      </c>
      <c r="AN46" s="204">
        <f t="shared" si="61"/>
        <v>15.679499999999999</v>
      </c>
      <c r="AO46" s="38"/>
      <c r="AP46" s="205">
        <f t="shared" si="21"/>
        <v>0</v>
      </c>
      <c r="AQ46" s="206">
        <f t="shared" si="22"/>
        <v>0</v>
      </c>
      <c r="AR46" s="207"/>
      <c r="AS46" s="207"/>
    </row>
    <row r="47" spans="1:45" ht="15.75" customHeight="1" x14ac:dyDescent="0.2">
      <c r="A47" s="37"/>
      <c r="B47" s="139"/>
      <c r="C47" s="199" t="str">
        <f t="shared" ref="C47:C50" si="62">D$6&amp;"."&amp;B47</f>
        <v>Street Light.</v>
      </c>
      <c r="D47" s="200"/>
      <c r="E47" s="139"/>
      <c r="F47" s="234"/>
      <c r="G47" s="379"/>
      <c r="H47" s="204"/>
      <c r="I47" s="38"/>
      <c r="J47" s="234"/>
      <c r="K47" s="379"/>
      <c r="L47" s="204"/>
      <c r="M47" s="38"/>
      <c r="N47" s="205"/>
      <c r="O47" s="206"/>
      <c r="P47" s="37"/>
      <c r="Q47" s="234"/>
      <c r="R47" s="379"/>
      <c r="S47" s="204"/>
      <c r="T47" s="38"/>
      <c r="U47" s="205"/>
      <c r="V47" s="206"/>
      <c r="W47" s="37"/>
      <c r="X47" s="234"/>
      <c r="Y47" s="379"/>
      <c r="Z47" s="204"/>
      <c r="AA47" s="38"/>
      <c r="AB47" s="205"/>
      <c r="AC47" s="206"/>
      <c r="AD47" s="37"/>
      <c r="AE47" s="234"/>
      <c r="AF47" s="379"/>
      <c r="AG47" s="204"/>
      <c r="AH47" s="38"/>
      <c r="AI47" s="205"/>
      <c r="AJ47" s="206"/>
      <c r="AK47" s="37"/>
      <c r="AL47" s="234"/>
      <c r="AM47" s="379"/>
      <c r="AN47" s="204"/>
      <c r="AO47" s="38"/>
      <c r="AP47" s="205"/>
      <c r="AQ47" s="206"/>
      <c r="AR47" s="207"/>
      <c r="AS47" s="207"/>
    </row>
    <row r="48" spans="1:45" ht="15.75" customHeight="1" x14ac:dyDescent="0.2">
      <c r="A48" s="37"/>
      <c r="B48" s="139"/>
      <c r="C48" s="199" t="str">
        <f t="shared" si="62"/>
        <v>Street Light.</v>
      </c>
      <c r="D48" s="200"/>
      <c r="E48" s="139"/>
      <c r="F48" s="234"/>
      <c r="G48" s="379"/>
      <c r="H48" s="204"/>
      <c r="I48" s="38"/>
      <c r="J48" s="234"/>
      <c r="K48" s="379"/>
      <c r="L48" s="204"/>
      <c r="M48" s="38"/>
      <c r="N48" s="205"/>
      <c r="O48" s="206"/>
      <c r="P48" s="37"/>
      <c r="Q48" s="234"/>
      <c r="R48" s="379"/>
      <c r="S48" s="204"/>
      <c r="T48" s="38"/>
      <c r="U48" s="205"/>
      <c r="V48" s="206"/>
      <c r="W48" s="37"/>
      <c r="X48" s="234"/>
      <c r="Y48" s="379"/>
      <c r="Z48" s="204"/>
      <c r="AA48" s="38"/>
      <c r="AB48" s="205"/>
      <c r="AC48" s="206"/>
      <c r="AD48" s="37"/>
      <c r="AE48" s="234"/>
      <c r="AF48" s="379"/>
      <c r="AG48" s="204"/>
      <c r="AH48" s="38"/>
      <c r="AI48" s="205"/>
      <c r="AJ48" s="206"/>
      <c r="AK48" s="37"/>
      <c r="AL48" s="234"/>
      <c r="AM48" s="379"/>
      <c r="AN48" s="204"/>
      <c r="AO48" s="38"/>
      <c r="AP48" s="205"/>
      <c r="AQ48" s="206"/>
      <c r="AR48" s="207"/>
      <c r="AS48" s="207"/>
    </row>
    <row r="49" spans="1:45" ht="15.75" customHeight="1" x14ac:dyDescent="0.2">
      <c r="A49" s="37"/>
      <c r="B49" s="139"/>
      <c r="C49" s="199" t="str">
        <f t="shared" si="62"/>
        <v>Street Light.</v>
      </c>
      <c r="D49" s="200"/>
      <c r="E49" s="139"/>
      <c r="F49" s="234"/>
      <c r="G49" s="379"/>
      <c r="H49" s="204"/>
      <c r="I49" s="38"/>
      <c r="J49" s="234"/>
      <c r="K49" s="379"/>
      <c r="L49" s="204"/>
      <c r="M49" s="38"/>
      <c r="N49" s="205"/>
      <c r="O49" s="206"/>
      <c r="P49" s="37"/>
      <c r="Q49" s="234"/>
      <c r="R49" s="379"/>
      <c r="S49" s="204"/>
      <c r="T49" s="38"/>
      <c r="U49" s="205"/>
      <c r="V49" s="206"/>
      <c r="W49" s="37"/>
      <c r="X49" s="234"/>
      <c r="Y49" s="379"/>
      <c r="Z49" s="204"/>
      <c r="AA49" s="38"/>
      <c r="AB49" s="205"/>
      <c r="AC49" s="206"/>
      <c r="AD49" s="37"/>
      <c r="AE49" s="234"/>
      <c r="AF49" s="379"/>
      <c r="AG49" s="204"/>
      <c r="AH49" s="38"/>
      <c r="AI49" s="205"/>
      <c r="AJ49" s="206"/>
      <c r="AK49" s="37"/>
      <c r="AL49" s="234"/>
      <c r="AM49" s="379"/>
      <c r="AN49" s="204"/>
      <c r="AO49" s="38"/>
      <c r="AP49" s="205"/>
      <c r="AQ49" s="206"/>
      <c r="AR49" s="207"/>
      <c r="AS49" s="207"/>
    </row>
    <row r="50" spans="1:45" ht="15.75" customHeight="1" x14ac:dyDescent="0.2">
      <c r="A50" s="37"/>
      <c r="B50" s="139"/>
      <c r="C50" s="199" t="str">
        <f t="shared" si="62"/>
        <v>Street Light.</v>
      </c>
      <c r="D50" s="200"/>
      <c r="E50" s="139"/>
      <c r="F50" s="234"/>
      <c r="G50" s="379"/>
      <c r="H50" s="204"/>
      <c r="I50" s="38"/>
      <c r="J50" s="234"/>
      <c r="K50" s="379"/>
      <c r="L50" s="204"/>
      <c r="M50" s="38"/>
      <c r="N50" s="205"/>
      <c r="O50" s="206"/>
      <c r="P50" s="37"/>
      <c r="Q50" s="234"/>
      <c r="R50" s="379"/>
      <c r="S50" s="204"/>
      <c r="T50" s="38"/>
      <c r="U50" s="205"/>
      <c r="V50" s="206"/>
      <c r="W50" s="37"/>
      <c r="X50" s="234"/>
      <c r="Y50" s="379"/>
      <c r="Z50" s="204"/>
      <c r="AA50" s="38"/>
      <c r="AB50" s="205"/>
      <c r="AC50" s="206"/>
      <c r="AD50" s="37"/>
      <c r="AE50" s="234"/>
      <c r="AF50" s="379"/>
      <c r="AG50" s="204"/>
      <c r="AH50" s="38"/>
      <c r="AI50" s="205"/>
      <c r="AJ50" s="206"/>
      <c r="AK50" s="37"/>
      <c r="AL50" s="234"/>
      <c r="AM50" s="379"/>
      <c r="AN50" s="204"/>
      <c r="AO50" s="38"/>
      <c r="AP50" s="205"/>
      <c r="AQ50" s="206"/>
      <c r="AR50" s="207"/>
      <c r="AS50" s="207"/>
    </row>
    <row r="51" spans="1:45" ht="15.75" customHeight="1" x14ac:dyDescent="0.2">
      <c r="A51" s="37"/>
      <c r="B51" s="238"/>
      <c r="C51" s="363"/>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c r="AS51" s="247"/>
    </row>
    <row r="52" spans="1:45" ht="12.75" customHeight="1" x14ac:dyDescent="0.2">
      <c r="A52" s="37"/>
      <c r="B52" s="248" t="s">
        <v>253</v>
      </c>
      <c r="C52" s="364"/>
      <c r="D52" s="139"/>
      <c r="E52" s="139"/>
      <c r="F52" s="249"/>
      <c r="G52" s="293"/>
      <c r="H52" s="251">
        <f>SUM(H43:H48,H42)</f>
        <v>37.6251271</v>
      </c>
      <c r="I52" s="286"/>
      <c r="J52" s="250"/>
      <c r="K52" s="250"/>
      <c r="L52" s="251">
        <f>SUM(L43:L48,L42)</f>
        <v>38.901969399999999</v>
      </c>
      <c r="M52" s="253"/>
      <c r="N52" s="252">
        <f t="shared" ref="N52:N56" si="63">L52-H52</f>
        <v>1.2768422999999984</v>
      </c>
      <c r="O52" s="254">
        <f t="shared" ref="O52:O56" si="64">IF((H52)=0,"",(N52/H52))</f>
        <v>3.3935893335493836E-2</v>
      </c>
      <c r="P52" s="37"/>
      <c r="Q52" s="250"/>
      <c r="R52" s="250"/>
      <c r="S52" s="251">
        <f>SUM(S43:S48,S42)</f>
        <v>34.251159399999999</v>
      </c>
      <c r="T52" s="253"/>
      <c r="U52" s="252">
        <f t="shared" ref="U52:U56" si="65">S52-L52</f>
        <v>-4.6508099999999999</v>
      </c>
      <c r="V52" s="254">
        <f t="shared" ref="V52:V56" si="66">IF((L52)=0,"",(U52/L52))</f>
        <v>-0.11955204509517711</v>
      </c>
      <c r="W52" s="37"/>
      <c r="X52" s="250"/>
      <c r="Y52" s="250"/>
      <c r="Z52" s="251">
        <f>SUM(Z43:Z48,Z42)</f>
        <v>34.738999399999997</v>
      </c>
      <c r="AA52" s="253"/>
      <c r="AB52" s="252">
        <f t="shared" ref="AB52:AB56" si="67">Z52-S52</f>
        <v>0.4878399999999985</v>
      </c>
      <c r="AC52" s="254">
        <f t="shared" ref="AC52:AC56" si="68">IF((S52)=0,"",(AB52/S52))</f>
        <v>1.4243021507762407E-2</v>
      </c>
      <c r="AD52" s="37"/>
      <c r="AE52" s="250"/>
      <c r="AF52" s="250"/>
      <c r="AG52" s="251">
        <f>SUM(AG43:AG48,AG42)</f>
        <v>34.9662194</v>
      </c>
      <c r="AH52" s="253"/>
      <c r="AI52" s="252">
        <f t="shared" ref="AI52:AI56" si="69">AG52-Z52</f>
        <v>0.22722000000000264</v>
      </c>
      <c r="AJ52" s="254">
        <f t="shared" ref="AJ52:AJ56" si="70">IF((Z52)=0,"",(AI52/Z52))</f>
        <v>6.5407756102498068E-3</v>
      </c>
      <c r="AK52" s="37"/>
      <c r="AL52" s="250"/>
      <c r="AM52" s="250"/>
      <c r="AN52" s="251">
        <f>SUM(AN43:AN48,AN42)</f>
        <v>35.101259399999996</v>
      </c>
      <c r="AO52" s="253"/>
      <c r="AP52" s="252">
        <f t="shared" ref="AP52:AP56" si="71">AN52-AG52</f>
        <v>0.1350399999999965</v>
      </c>
      <c r="AQ52" s="254">
        <f t="shared" ref="AQ52:AQ56" si="72">IF((AG52)=0,"",(AP52/AG52))</f>
        <v>3.8620131749215214E-3</v>
      </c>
      <c r="AR52" s="255"/>
      <c r="AS52" s="255"/>
    </row>
    <row r="53" spans="1:45" ht="12.75" customHeight="1" x14ac:dyDescent="0.2">
      <c r="A53" s="37"/>
      <c r="B53" s="256" t="s">
        <v>254</v>
      </c>
      <c r="C53" s="364"/>
      <c r="D53" s="139"/>
      <c r="E53" s="139"/>
      <c r="F53" s="249">
        <v>0.13</v>
      </c>
      <c r="G53" s="38"/>
      <c r="H53" s="294">
        <f>H52*F53</f>
        <v>4.8912665230000005</v>
      </c>
      <c r="I53" s="221"/>
      <c r="J53" s="257">
        <v>0.13</v>
      </c>
      <c r="K53" s="221"/>
      <c r="L53" s="204">
        <f>L52*J53</f>
        <v>5.0572560219999998</v>
      </c>
      <c r="M53" s="38"/>
      <c r="N53" s="205">
        <f t="shared" si="63"/>
        <v>0.16598949899999926</v>
      </c>
      <c r="O53" s="206">
        <f t="shared" si="64"/>
        <v>3.3935893335493718E-2</v>
      </c>
      <c r="P53" s="37"/>
      <c r="Q53" s="257">
        <v>0.13</v>
      </c>
      <c r="R53" s="221"/>
      <c r="S53" s="204">
        <f>S52*Q53</f>
        <v>4.4526507219999996</v>
      </c>
      <c r="T53" s="38"/>
      <c r="U53" s="205">
        <f t="shared" si="65"/>
        <v>-0.60460530000000023</v>
      </c>
      <c r="V53" s="206">
        <f t="shared" si="66"/>
        <v>-0.11955204509517717</v>
      </c>
      <c r="W53" s="37"/>
      <c r="X53" s="257">
        <v>0.13</v>
      </c>
      <c r="Y53" s="221"/>
      <c r="Z53" s="204">
        <f>Z52*X53</f>
        <v>4.5160699219999998</v>
      </c>
      <c r="AA53" s="38"/>
      <c r="AB53" s="205">
        <f t="shared" si="67"/>
        <v>6.3419200000000231E-2</v>
      </c>
      <c r="AC53" s="206">
        <f t="shared" si="68"/>
        <v>1.4243021507762504E-2</v>
      </c>
      <c r="AD53" s="37"/>
      <c r="AE53" s="257">
        <v>0.13</v>
      </c>
      <c r="AF53" s="221"/>
      <c r="AG53" s="204">
        <f>AG52*AE53</f>
        <v>4.5456085220000002</v>
      </c>
      <c r="AH53" s="38"/>
      <c r="AI53" s="205">
        <f t="shared" si="69"/>
        <v>2.9538600000000415E-2</v>
      </c>
      <c r="AJ53" s="206">
        <f t="shared" si="70"/>
        <v>6.5407756102498216E-3</v>
      </c>
      <c r="AK53" s="37"/>
      <c r="AL53" s="257">
        <v>0.13</v>
      </c>
      <c r="AM53" s="221"/>
      <c r="AN53" s="204">
        <f>AN52*AL53</f>
        <v>4.5631637219999996</v>
      </c>
      <c r="AO53" s="38"/>
      <c r="AP53" s="205">
        <f t="shared" si="71"/>
        <v>1.7555199999999438E-2</v>
      </c>
      <c r="AQ53" s="206">
        <f t="shared" si="72"/>
        <v>3.8620131749214979E-3</v>
      </c>
      <c r="AR53" s="207"/>
      <c r="AS53" s="207"/>
    </row>
    <row r="54" spans="1:45" ht="12.75" customHeight="1" x14ac:dyDescent="0.2">
      <c r="A54" s="37"/>
      <c r="B54" s="258" t="s">
        <v>353</v>
      </c>
      <c r="C54" s="364"/>
      <c r="D54" s="139"/>
      <c r="E54" s="139"/>
      <c r="F54" s="259"/>
      <c r="G54" s="38"/>
      <c r="H54" s="294">
        <f>H52+H53</f>
        <v>42.516393622999999</v>
      </c>
      <c r="I54" s="221"/>
      <c r="J54" s="221"/>
      <c r="K54" s="221"/>
      <c r="L54" s="204">
        <f>L52+L53</f>
        <v>43.959225421999996</v>
      </c>
      <c r="M54" s="38"/>
      <c r="N54" s="205">
        <f t="shared" si="63"/>
        <v>1.4428317989999968</v>
      </c>
      <c r="O54" s="206">
        <f t="shared" si="64"/>
        <v>3.3935893335493801E-2</v>
      </c>
      <c r="P54" s="37"/>
      <c r="Q54" s="221"/>
      <c r="R54" s="221"/>
      <c r="S54" s="204">
        <f>S52+S53</f>
        <v>38.703810122</v>
      </c>
      <c r="T54" s="38"/>
      <c r="U54" s="205">
        <f t="shared" si="65"/>
        <v>-5.2554152999999957</v>
      </c>
      <c r="V54" s="206">
        <f t="shared" si="66"/>
        <v>-0.11955204509517703</v>
      </c>
      <c r="W54" s="37"/>
      <c r="X54" s="221"/>
      <c r="Y54" s="221"/>
      <c r="Z54" s="204">
        <f>Z52+Z53</f>
        <v>39.255069321999997</v>
      </c>
      <c r="AA54" s="38"/>
      <c r="AB54" s="205">
        <f t="shared" si="67"/>
        <v>0.55125919999999695</v>
      </c>
      <c r="AC54" s="206">
        <f t="shared" si="68"/>
        <v>1.424302150776237E-2</v>
      </c>
      <c r="AD54" s="37"/>
      <c r="AE54" s="221"/>
      <c r="AF54" s="221"/>
      <c r="AG54" s="204">
        <f>AG52+AG53</f>
        <v>39.511827922000002</v>
      </c>
      <c r="AH54" s="38"/>
      <c r="AI54" s="205">
        <f t="shared" si="69"/>
        <v>0.25675860000000483</v>
      </c>
      <c r="AJ54" s="206">
        <f t="shared" si="70"/>
        <v>6.5407756102498537E-3</v>
      </c>
      <c r="AK54" s="37"/>
      <c r="AL54" s="221"/>
      <c r="AM54" s="221"/>
      <c r="AN54" s="204">
        <f>AN52+AN53</f>
        <v>39.664423121999995</v>
      </c>
      <c r="AO54" s="38"/>
      <c r="AP54" s="205">
        <f t="shared" si="71"/>
        <v>0.15259519999999327</v>
      </c>
      <c r="AQ54" s="206">
        <f t="shared" si="72"/>
        <v>3.8620131749214511E-3</v>
      </c>
      <c r="AR54" s="207"/>
      <c r="AS54" s="207"/>
    </row>
    <row r="55" spans="1:45" ht="15.75" customHeight="1" x14ac:dyDescent="0.2">
      <c r="A55" s="37"/>
      <c r="B55" s="462" t="s">
        <v>211</v>
      </c>
      <c r="C55" s="441"/>
      <c r="D55" s="441"/>
      <c r="E55" s="139"/>
      <c r="F55" s="259"/>
      <c r="G55" s="38"/>
      <c r="H55" s="296">
        <f>F55*H52</f>
        <v>0</v>
      </c>
      <c r="I55" s="221"/>
      <c r="J55" s="221"/>
      <c r="K55" s="221"/>
      <c r="L55" s="316">
        <f>J55*L52</f>
        <v>0</v>
      </c>
      <c r="M55" s="38"/>
      <c r="N55" s="261">
        <f t="shared" si="63"/>
        <v>0</v>
      </c>
      <c r="O55" s="263" t="str">
        <f t="shared" si="64"/>
        <v/>
      </c>
      <c r="P55" s="37"/>
      <c r="Q55" s="221"/>
      <c r="R55" s="221"/>
      <c r="S55" s="316">
        <f>Q55*S52</f>
        <v>0</v>
      </c>
      <c r="T55" s="38"/>
      <c r="U55" s="261">
        <f t="shared" si="65"/>
        <v>0</v>
      </c>
      <c r="V55" s="263" t="str">
        <f t="shared" si="66"/>
        <v/>
      </c>
      <c r="W55" s="37"/>
      <c r="X55" s="221"/>
      <c r="Y55" s="221"/>
      <c r="Z55" s="316">
        <f>X55*Z52</f>
        <v>0</v>
      </c>
      <c r="AA55" s="38"/>
      <c r="AB55" s="261">
        <f t="shared" si="67"/>
        <v>0</v>
      </c>
      <c r="AC55" s="263" t="str">
        <f t="shared" si="68"/>
        <v/>
      </c>
      <c r="AD55" s="37"/>
      <c r="AE55" s="221"/>
      <c r="AF55" s="221"/>
      <c r="AG55" s="316">
        <f>AE55*AG52</f>
        <v>0</v>
      </c>
      <c r="AH55" s="38"/>
      <c r="AI55" s="261">
        <f t="shared" si="69"/>
        <v>0</v>
      </c>
      <c r="AJ55" s="263" t="str">
        <f t="shared" si="70"/>
        <v/>
      </c>
      <c r="AK55" s="37"/>
      <c r="AL55" s="221"/>
      <c r="AM55" s="221"/>
      <c r="AN55" s="316">
        <f>AL55*AN52</f>
        <v>0</v>
      </c>
      <c r="AO55" s="38"/>
      <c r="AP55" s="261">
        <f t="shared" si="71"/>
        <v>0</v>
      </c>
      <c r="AQ55" s="263" t="str">
        <f t="shared" si="72"/>
        <v/>
      </c>
      <c r="AR55" s="264"/>
      <c r="AS55" s="264"/>
    </row>
    <row r="56" spans="1:45" ht="13.5" customHeight="1" x14ac:dyDescent="0.2">
      <c r="A56" s="37"/>
      <c r="B56" s="464" t="s">
        <v>256</v>
      </c>
      <c r="C56" s="439"/>
      <c r="D56" s="440"/>
      <c r="E56" s="265"/>
      <c r="F56" s="266"/>
      <c r="G56" s="297"/>
      <c r="H56" s="298">
        <f>H54-H55</f>
        <v>42.516393622999999</v>
      </c>
      <c r="I56" s="267"/>
      <c r="J56" s="267"/>
      <c r="K56" s="267"/>
      <c r="L56" s="268">
        <f>L54-L55</f>
        <v>43.959225421999996</v>
      </c>
      <c r="M56" s="269"/>
      <c r="N56" s="270">
        <f t="shared" si="63"/>
        <v>1.4428317989999968</v>
      </c>
      <c r="O56" s="271">
        <f t="shared" si="64"/>
        <v>3.3935893335493801E-2</v>
      </c>
      <c r="P56" s="37"/>
      <c r="Q56" s="267"/>
      <c r="R56" s="267"/>
      <c r="S56" s="268">
        <f>S54-S55</f>
        <v>38.703810122</v>
      </c>
      <c r="T56" s="269"/>
      <c r="U56" s="270">
        <f t="shared" si="65"/>
        <v>-5.2554152999999957</v>
      </c>
      <c r="V56" s="271">
        <f t="shared" si="66"/>
        <v>-0.11955204509517703</v>
      </c>
      <c r="W56" s="37"/>
      <c r="X56" s="267"/>
      <c r="Y56" s="267"/>
      <c r="Z56" s="268">
        <f>Z54-Z55</f>
        <v>39.255069321999997</v>
      </c>
      <c r="AA56" s="269"/>
      <c r="AB56" s="270">
        <f t="shared" si="67"/>
        <v>0.55125919999999695</v>
      </c>
      <c r="AC56" s="271">
        <f t="shared" si="68"/>
        <v>1.424302150776237E-2</v>
      </c>
      <c r="AD56" s="37"/>
      <c r="AE56" s="267"/>
      <c r="AF56" s="267"/>
      <c r="AG56" s="268">
        <f>AG54-AG55</f>
        <v>39.511827922000002</v>
      </c>
      <c r="AH56" s="269"/>
      <c r="AI56" s="270">
        <f t="shared" si="69"/>
        <v>0.25675860000000483</v>
      </c>
      <c r="AJ56" s="271">
        <f t="shared" si="70"/>
        <v>6.5407756102498537E-3</v>
      </c>
      <c r="AK56" s="37"/>
      <c r="AL56" s="267"/>
      <c r="AM56" s="267"/>
      <c r="AN56" s="268">
        <f>AN54-AN55</f>
        <v>39.664423121999995</v>
      </c>
      <c r="AO56" s="269"/>
      <c r="AP56" s="270">
        <f t="shared" si="71"/>
        <v>0.15259519999999327</v>
      </c>
      <c r="AQ56" s="271">
        <f t="shared" si="72"/>
        <v>3.8620131749214511E-3</v>
      </c>
      <c r="AR56" s="272"/>
      <c r="AS56" s="272"/>
    </row>
    <row r="57" spans="1:45" ht="8.25" customHeight="1" x14ac:dyDescent="0.2">
      <c r="A57" s="37"/>
      <c r="B57" s="238"/>
      <c r="C57" s="363"/>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c r="AS57" s="247"/>
    </row>
    <row r="58" spans="1:45" ht="12.75" customHeight="1" x14ac:dyDescent="0.2">
      <c r="A58" s="37"/>
      <c r="B58" s="318" t="s">
        <v>257</v>
      </c>
      <c r="C58" s="365"/>
      <c r="D58" s="319"/>
      <c r="E58" s="319"/>
      <c r="F58" s="320"/>
      <c r="G58" s="321"/>
      <c r="H58" s="322">
        <f>SUM(H49:H50,H42,H43:H45)</f>
        <v>21.945627099999999</v>
      </c>
      <c r="I58" s="323"/>
      <c r="J58" s="324"/>
      <c r="K58" s="324"/>
      <c r="L58" s="322">
        <f>SUM(L49:L50,L42,L43:L45)</f>
        <v>23.222469399999998</v>
      </c>
      <c r="M58" s="325"/>
      <c r="N58" s="326">
        <f t="shared" ref="N58:N62" si="73">L58-H58</f>
        <v>1.2768422999999984</v>
      </c>
      <c r="O58" s="327">
        <f t="shared" ref="O58:O62" si="74">IF((H58)=0,"",(N58/H58))</f>
        <v>5.818208311759742E-2</v>
      </c>
      <c r="P58" s="317"/>
      <c r="Q58" s="324"/>
      <c r="R58" s="324"/>
      <c r="S58" s="322">
        <f>SUM(S49:S50,S42,S43:S45)</f>
        <v>18.571659399999998</v>
      </c>
      <c r="T58" s="325"/>
      <c r="U58" s="326">
        <f t="shared" ref="U58:U62" si="75">S58-L58</f>
        <v>-4.6508099999999999</v>
      </c>
      <c r="V58" s="327">
        <f t="shared" ref="V58:V62" si="76">IF((L58)=0,"",(U58/L58))</f>
        <v>-0.20027198313371447</v>
      </c>
      <c r="W58" s="317"/>
      <c r="X58" s="324"/>
      <c r="Y58" s="324"/>
      <c r="Z58" s="322">
        <f>SUM(Z49:Z50,Z42,Z43:Z45)</f>
        <v>19.0594994</v>
      </c>
      <c r="AA58" s="325"/>
      <c r="AB58" s="326">
        <f t="shared" ref="AB58:AB62" si="77">Z58-S58</f>
        <v>0.48784000000000205</v>
      </c>
      <c r="AC58" s="327">
        <f t="shared" ref="AC58:AC62" si="78">IF((S58)=0,"",(AB58/S58))</f>
        <v>2.6267981201507612E-2</v>
      </c>
      <c r="AD58" s="317"/>
      <c r="AE58" s="324"/>
      <c r="AF58" s="324"/>
      <c r="AG58" s="322">
        <f>SUM(AG49:AG50,AG42,AG43:AG45)</f>
        <v>19.286719399999999</v>
      </c>
      <c r="AH58" s="325"/>
      <c r="AI58" s="326">
        <f t="shared" ref="AI58:AI62" si="79">AG58-Z58</f>
        <v>0.22721999999999909</v>
      </c>
      <c r="AJ58" s="327">
        <f t="shared" ref="AJ58:AJ62" si="80">IF((Z58)=0,"",(AI58/Z58))</f>
        <v>1.1921614268630743E-2</v>
      </c>
      <c r="AK58" s="317"/>
      <c r="AL58" s="324"/>
      <c r="AM58" s="324"/>
      <c r="AN58" s="322">
        <f>SUM(AN49:AN50,AN42,AN43:AN45)</f>
        <v>19.421759399999999</v>
      </c>
      <c r="AO58" s="325"/>
      <c r="AP58" s="326">
        <f t="shared" ref="AP58:AP62" si="81">AN58-AG58</f>
        <v>0.13504000000000005</v>
      </c>
      <c r="AQ58" s="327">
        <f t="shared" ref="AQ58:AQ62" si="82">IF((AG58)=0,"",(AP58/AG58))</f>
        <v>7.0017091657381637E-3</v>
      </c>
      <c r="AR58" s="255"/>
      <c r="AS58" s="255"/>
    </row>
    <row r="59" spans="1:45" ht="12.75" customHeight="1" x14ac:dyDescent="0.2">
      <c r="A59" s="37"/>
      <c r="B59" s="329" t="s">
        <v>254</v>
      </c>
      <c r="C59" s="365"/>
      <c r="D59" s="319"/>
      <c r="E59" s="319"/>
      <c r="F59" s="320">
        <v>0.13</v>
      </c>
      <c r="G59" s="321"/>
      <c r="H59" s="330">
        <f>H58*F59</f>
        <v>2.8529315230000001</v>
      </c>
      <c r="I59" s="331"/>
      <c r="J59" s="320">
        <v>0.13</v>
      </c>
      <c r="K59" s="332"/>
      <c r="L59" s="333">
        <f>L58*J59</f>
        <v>3.0189210219999998</v>
      </c>
      <c r="M59" s="334"/>
      <c r="N59" s="335">
        <f t="shared" si="73"/>
        <v>0.16598949899999971</v>
      </c>
      <c r="O59" s="336">
        <f t="shared" si="74"/>
        <v>5.8182083117597386E-2</v>
      </c>
      <c r="P59" s="317"/>
      <c r="Q59" s="320">
        <v>0.13</v>
      </c>
      <c r="R59" s="332"/>
      <c r="S59" s="333">
        <f>S58*Q59</f>
        <v>2.414315722</v>
      </c>
      <c r="T59" s="334"/>
      <c r="U59" s="335">
        <f t="shared" si="75"/>
        <v>-0.60460529999999979</v>
      </c>
      <c r="V59" s="336">
        <f t="shared" si="76"/>
        <v>-0.20027198313371439</v>
      </c>
      <c r="W59" s="317"/>
      <c r="X59" s="320">
        <v>0.13</v>
      </c>
      <c r="Y59" s="332"/>
      <c r="Z59" s="333">
        <f>Z58*X59</f>
        <v>2.4777349220000002</v>
      </c>
      <c r="AA59" s="334"/>
      <c r="AB59" s="335">
        <f t="shared" si="77"/>
        <v>6.3419200000000231E-2</v>
      </c>
      <c r="AC59" s="336">
        <f t="shared" si="78"/>
        <v>2.6267981201507591E-2</v>
      </c>
      <c r="AD59" s="317"/>
      <c r="AE59" s="320">
        <v>0.13</v>
      </c>
      <c r="AF59" s="332"/>
      <c r="AG59" s="333">
        <f>AG58*AE59</f>
        <v>2.5072735219999998</v>
      </c>
      <c r="AH59" s="334"/>
      <c r="AI59" s="335">
        <f t="shared" si="79"/>
        <v>2.9538599999999526E-2</v>
      </c>
      <c r="AJ59" s="336">
        <f t="shared" si="80"/>
        <v>1.1921614268630599E-2</v>
      </c>
      <c r="AK59" s="317"/>
      <c r="AL59" s="320">
        <v>0.13</v>
      </c>
      <c r="AM59" s="332"/>
      <c r="AN59" s="333">
        <f>AN58*AL59</f>
        <v>2.5248287220000001</v>
      </c>
      <c r="AO59" s="334"/>
      <c r="AP59" s="335">
        <f t="shared" si="81"/>
        <v>1.7555200000000326E-2</v>
      </c>
      <c r="AQ59" s="336">
        <f t="shared" si="82"/>
        <v>7.0017091657382912E-3</v>
      </c>
      <c r="AR59" s="207"/>
      <c r="AS59" s="207"/>
    </row>
    <row r="60" spans="1:45" ht="12.75" customHeight="1" x14ac:dyDescent="0.2">
      <c r="A60" s="37"/>
      <c r="B60" s="338" t="s">
        <v>354</v>
      </c>
      <c r="C60" s="365"/>
      <c r="D60" s="319"/>
      <c r="E60" s="319"/>
      <c r="F60" s="339"/>
      <c r="G60" s="334"/>
      <c r="H60" s="330">
        <f>H58+H59</f>
        <v>24.798558622999998</v>
      </c>
      <c r="I60" s="331"/>
      <c r="J60" s="331"/>
      <c r="K60" s="331"/>
      <c r="L60" s="333">
        <f>L58+L59</f>
        <v>26.241390421999998</v>
      </c>
      <c r="M60" s="334"/>
      <c r="N60" s="335">
        <f t="shared" si="73"/>
        <v>1.4428317990000004</v>
      </c>
      <c r="O60" s="336">
        <f t="shared" si="74"/>
        <v>5.8182083117597511E-2</v>
      </c>
      <c r="P60" s="317"/>
      <c r="Q60" s="331"/>
      <c r="R60" s="331"/>
      <c r="S60" s="333">
        <f>S58+S59</f>
        <v>20.985975121999999</v>
      </c>
      <c r="T60" s="334"/>
      <c r="U60" s="335">
        <f t="shared" si="75"/>
        <v>-5.2554152999999992</v>
      </c>
      <c r="V60" s="336">
        <f t="shared" si="76"/>
        <v>-0.20027198313371444</v>
      </c>
      <c r="W60" s="317"/>
      <c r="X60" s="331"/>
      <c r="Y60" s="331"/>
      <c r="Z60" s="333">
        <f>Z58+Z59</f>
        <v>21.537234322</v>
      </c>
      <c r="AA60" s="334"/>
      <c r="AB60" s="335">
        <f t="shared" si="77"/>
        <v>0.5512592000000005</v>
      </c>
      <c r="AC60" s="336">
        <f t="shared" si="78"/>
        <v>2.6267981201507522E-2</v>
      </c>
      <c r="AD60" s="317"/>
      <c r="AE60" s="331"/>
      <c r="AF60" s="331"/>
      <c r="AG60" s="333">
        <f>AG58+AG59</f>
        <v>21.793992921999997</v>
      </c>
      <c r="AH60" s="334"/>
      <c r="AI60" s="335">
        <f t="shared" si="79"/>
        <v>0.25675859999999773</v>
      </c>
      <c r="AJ60" s="336">
        <f t="shared" si="80"/>
        <v>1.1921614268630686E-2</v>
      </c>
      <c r="AK60" s="317"/>
      <c r="AL60" s="331"/>
      <c r="AM60" s="331"/>
      <c r="AN60" s="333">
        <f>AN58+AN59</f>
        <v>21.946588121999998</v>
      </c>
      <c r="AO60" s="334"/>
      <c r="AP60" s="335">
        <f t="shared" si="81"/>
        <v>0.15259520000000037</v>
      </c>
      <c r="AQ60" s="336">
        <f t="shared" si="82"/>
        <v>7.0017091657381784E-3</v>
      </c>
      <c r="AR60" s="207"/>
      <c r="AS60" s="207"/>
    </row>
    <row r="61" spans="1:45" ht="15.75" customHeight="1" x14ac:dyDescent="0.2">
      <c r="A61" s="37"/>
      <c r="B61" s="474" t="s">
        <v>211</v>
      </c>
      <c r="C61" s="441"/>
      <c r="D61" s="441"/>
      <c r="E61" s="319"/>
      <c r="F61" s="339"/>
      <c r="G61" s="334"/>
      <c r="H61" s="340">
        <f>F61*H58</f>
        <v>0</v>
      </c>
      <c r="I61" s="331"/>
      <c r="J61" s="331"/>
      <c r="K61" s="331"/>
      <c r="L61" s="341">
        <f>J61*L58</f>
        <v>0</v>
      </c>
      <c r="M61" s="334"/>
      <c r="N61" s="342">
        <f t="shared" si="73"/>
        <v>0</v>
      </c>
      <c r="O61" s="343" t="str">
        <f t="shared" si="74"/>
        <v/>
      </c>
      <c r="P61" s="317"/>
      <c r="Q61" s="331"/>
      <c r="R61" s="331"/>
      <c r="S61" s="341">
        <f>Q61*S58</f>
        <v>0</v>
      </c>
      <c r="T61" s="334"/>
      <c r="U61" s="342">
        <f t="shared" si="75"/>
        <v>0</v>
      </c>
      <c r="V61" s="343" t="str">
        <f t="shared" si="76"/>
        <v/>
      </c>
      <c r="W61" s="317"/>
      <c r="X61" s="331"/>
      <c r="Y61" s="331"/>
      <c r="Z61" s="341">
        <f>X61*Z58</f>
        <v>0</v>
      </c>
      <c r="AA61" s="334"/>
      <c r="AB61" s="342">
        <f t="shared" si="77"/>
        <v>0</v>
      </c>
      <c r="AC61" s="343" t="str">
        <f t="shared" si="78"/>
        <v/>
      </c>
      <c r="AD61" s="317"/>
      <c r="AE61" s="331"/>
      <c r="AF61" s="331"/>
      <c r="AG61" s="341">
        <f>AE61*AG58</f>
        <v>0</v>
      </c>
      <c r="AH61" s="334"/>
      <c r="AI61" s="342">
        <f t="shared" si="79"/>
        <v>0</v>
      </c>
      <c r="AJ61" s="343" t="str">
        <f t="shared" si="80"/>
        <v/>
      </c>
      <c r="AK61" s="317"/>
      <c r="AL61" s="331"/>
      <c r="AM61" s="331"/>
      <c r="AN61" s="341">
        <f>AL61*AN58</f>
        <v>0</v>
      </c>
      <c r="AO61" s="334"/>
      <c r="AP61" s="342">
        <f t="shared" si="81"/>
        <v>0</v>
      </c>
      <c r="AQ61" s="343" t="str">
        <f t="shared" si="82"/>
        <v/>
      </c>
      <c r="AR61" s="264"/>
      <c r="AS61" s="264"/>
    </row>
    <row r="62" spans="1:45" ht="13.5" customHeight="1" x14ac:dyDescent="0.2">
      <c r="A62" s="37"/>
      <c r="B62" s="473" t="s">
        <v>259</v>
      </c>
      <c r="C62" s="439"/>
      <c r="D62" s="440"/>
      <c r="E62" s="345"/>
      <c r="F62" s="346"/>
      <c r="G62" s="347"/>
      <c r="H62" s="348">
        <f>H60-H61</f>
        <v>24.798558622999998</v>
      </c>
      <c r="I62" s="349"/>
      <c r="J62" s="349"/>
      <c r="K62" s="349"/>
      <c r="L62" s="350">
        <f>L60-L61</f>
        <v>26.241390421999998</v>
      </c>
      <c r="M62" s="351"/>
      <c r="N62" s="352">
        <f t="shared" si="73"/>
        <v>1.4428317990000004</v>
      </c>
      <c r="O62" s="353">
        <f t="shared" si="74"/>
        <v>5.8182083117597511E-2</v>
      </c>
      <c r="P62" s="317"/>
      <c r="Q62" s="349"/>
      <c r="R62" s="349"/>
      <c r="S62" s="350">
        <f>S60-S61</f>
        <v>20.985975121999999</v>
      </c>
      <c r="T62" s="351"/>
      <c r="U62" s="352">
        <f t="shared" si="75"/>
        <v>-5.2554152999999992</v>
      </c>
      <c r="V62" s="353">
        <f t="shared" si="76"/>
        <v>-0.20027198313371444</v>
      </c>
      <c r="W62" s="317"/>
      <c r="X62" s="349"/>
      <c r="Y62" s="349"/>
      <c r="Z62" s="350">
        <f>Z60-Z61</f>
        <v>21.537234322</v>
      </c>
      <c r="AA62" s="351"/>
      <c r="AB62" s="352">
        <f t="shared" si="77"/>
        <v>0.5512592000000005</v>
      </c>
      <c r="AC62" s="353">
        <f t="shared" si="78"/>
        <v>2.6267981201507522E-2</v>
      </c>
      <c r="AD62" s="317"/>
      <c r="AE62" s="349"/>
      <c r="AF62" s="349"/>
      <c r="AG62" s="350">
        <f>AG60-AG61</f>
        <v>21.793992921999997</v>
      </c>
      <c r="AH62" s="351"/>
      <c r="AI62" s="352">
        <f t="shared" si="79"/>
        <v>0.25675859999999773</v>
      </c>
      <c r="AJ62" s="353">
        <f t="shared" si="80"/>
        <v>1.1921614268630686E-2</v>
      </c>
      <c r="AK62" s="317"/>
      <c r="AL62" s="349"/>
      <c r="AM62" s="349"/>
      <c r="AN62" s="350">
        <f>AN60-AN61</f>
        <v>21.946588121999998</v>
      </c>
      <c r="AO62" s="351"/>
      <c r="AP62" s="352">
        <f t="shared" si="81"/>
        <v>0.15259520000000037</v>
      </c>
      <c r="AQ62" s="353">
        <f t="shared" si="82"/>
        <v>7.0017091657381784E-3</v>
      </c>
      <c r="AR62" s="272"/>
      <c r="AS62" s="272"/>
    </row>
    <row r="63" spans="1:45" ht="8.25" customHeight="1" x14ac:dyDescent="0.2">
      <c r="A63" s="37"/>
      <c r="B63" s="238"/>
      <c r="C63" s="363"/>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c r="AS63" s="247"/>
    </row>
    <row r="64" spans="1:45" ht="12.75" customHeight="1" x14ac:dyDescent="0.2">
      <c r="A64" s="37"/>
      <c r="B64" s="37"/>
      <c r="C64" s="35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c r="AS64" s="37"/>
    </row>
    <row r="65" spans="1:45" ht="12.75" customHeight="1" x14ac:dyDescent="0.2">
      <c r="A65" s="37"/>
      <c r="B65" s="125" t="s">
        <v>260</v>
      </c>
      <c r="C65" s="35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c r="AS65" s="37"/>
    </row>
    <row r="66" spans="1:45" ht="12.75" customHeight="1" x14ac:dyDescent="0.2">
      <c r="A66" s="37"/>
      <c r="B66" s="37"/>
      <c r="C66" s="35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row>
    <row r="67" spans="1:45" ht="15.75" customHeight="1" x14ac:dyDescent="0.2">
      <c r="A67" s="283" t="s">
        <v>355</v>
      </c>
      <c r="B67" s="37"/>
      <c r="C67" s="35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row>
    <row r="68" spans="1:45" ht="13.5" customHeight="1" x14ac:dyDescent="0.2">
      <c r="A68" s="37"/>
      <c r="B68" s="37"/>
      <c r="C68" s="35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row>
    <row r="69" spans="1:45" ht="8.25" customHeight="1" x14ac:dyDescent="0.2">
      <c r="A69" s="37" t="s">
        <v>262</v>
      </c>
      <c r="B69" s="37"/>
      <c r="C69" s="35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row>
    <row r="70" spans="1:45" ht="12.75" customHeight="1" x14ac:dyDescent="0.2">
      <c r="A70" s="37" t="s">
        <v>263</v>
      </c>
      <c r="B70" s="37"/>
      <c r="C70" s="35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row>
    <row r="71" spans="1:45" ht="12.75" customHeight="1" x14ac:dyDescent="0.2">
      <c r="A71" s="37"/>
      <c r="B71" s="37"/>
      <c r="C71" s="35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row>
    <row r="72" spans="1:45" ht="12.75" customHeight="1" x14ac:dyDescent="0.2">
      <c r="A72" s="37" t="s">
        <v>264</v>
      </c>
      <c r="B72" s="37"/>
      <c r="C72" s="35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row>
    <row r="73" spans="1:45" ht="12.75" customHeight="1" x14ac:dyDescent="0.2">
      <c r="A73" s="37" t="s">
        <v>265</v>
      </c>
      <c r="B73" s="37"/>
      <c r="C73" s="35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row>
    <row r="74" spans="1:45" ht="12.75" customHeight="1" x14ac:dyDescent="0.2">
      <c r="A74" s="37"/>
      <c r="B74" s="37"/>
      <c r="C74" s="35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row>
    <row r="75" spans="1:45" ht="12.75" customHeight="1" x14ac:dyDescent="0.2">
      <c r="A75" s="37" t="s">
        <v>266</v>
      </c>
      <c r="B75" s="37"/>
      <c r="C75" s="35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row>
    <row r="76" spans="1:45" ht="12.75" customHeight="1" x14ac:dyDescent="0.2">
      <c r="A76" s="37" t="s">
        <v>267</v>
      </c>
      <c r="B76" s="37"/>
      <c r="C76" s="35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row>
    <row r="77" spans="1:45" ht="12.75" customHeight="1" x14ac:dyDescent="0.2">
      <c r="A77" s="37" t="s">
        <v>268</v>
      </c>
      <c r="B77" s="37"/>
      <c r="C77" s="35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row>
    <row r="78" spans="1:45" ht="12.75" customHeight="1" x14ac:dyDescent="0.2">
      <c r="A78" s="37" t="s">
        <v>269</v>
      </c>
      <c r="B78" s="37"/>
      <c r="C78" s="35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row>
    <row r="79" spans="1:45" ht="12.75" customHeight="1" x14ac:dyDescent="0.2">
      <c r="A79" s="37" t="s">
        <v>270</v>
      </c>
      <c r="B79" s="37"/>
      <c r="C79" s="35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row>
    <row r="80" spans="1:45" ht="12.75" customHeight="1" x14ac:dyDescent="0.2">
      <c r="A80" s="37"/>
      <c r="B80" s="37"/>
      <c r="C80" s="35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row>
    <row r="81" spans="1:45" ht="12.75" customHeight="1" x14ac:dyDescent="0.2">
      <c r="A81" s="284"/>
      <c r="B81" s="37" t="s">
        <v>271</v>
      </c>
      <c r="C81" s="35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row>
    <row r="82" spans="1:45" ht="12.75" customHeight="1" x14ac:dyDescent="0.2">
      <c r="A82" s="37"/>
      <c r="B82" s="37"/>
      <c r="C82" s="35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row>
    <row r="83" spans="1:45" ht="12.75" customHeight="1" x14ac:dyDescent="0.2">
      <c r="A83" s="37"/>
      <c r="B83" s="37" t="s">
        <v>272</v>
      </c>
      <c r="C83" s="35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row>
    <row r="84" spans="1:45" ht="12.75" customHeight="1" x14ac:dyDescent="0.2">
      <c r="A84" s="37"/>
      <c r="B84" s="37"/>
      <c r="C84" s="35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row>
    <row r="85" spans="1:45" ht="12.75" customHeight="1" x14ac:dyDescent="0.2">
      <c r="A85" s="37"/>
      <c r="B85" s="37"/>
      <c r="C85" s="35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row>
    <row r="86" spans="1:45" ht="12.75" customHeight="1" x14ac:dyDescent="0.2">
      <c r="A86" s="37"/>
      <c r="B86" s="37"/>
      <c r="C86" s="35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row>
    <row r="87" spans="1:45" ht="12.75" customHeight="1" x14ac:dyDescent="0.2">
      <c r="A87" s="37"/>
      <c r="B87" s="37"/>
      <c r="C87" s="35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row>
    <row r="88" spans="1:45" ht="12.75" customHeight="1" x14ac:dyDescent="0.2">
      <c r="A88" s="37"/>
      <c r="B88" s="37"/>
      <c r="C88" s="35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row>
    <row r="89" spans="1:45" ht="12.75" customHeight="1" x14ac:dyDescent="0.2">
      <c r="A89" s="37"/>
      <c r="B89" s="37"/>
      <c r="C89" s="35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row>
    <row r="90" spans="1:45" ht="12.75" customHeight="1" x14ac:dyDescent="0.2">
      <c r="A90" s="37"/>
      <c r="B90" s="37"/>
      <c r="C90" s="35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row>
    <row r="91" spans="1:45" ht="12.75" customHeight="1" x14ac:dyDescent="0.2">
      <c r="A91" s="37"/>
      <c r="B91" s="37"/>
      <c r="C91" s="35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row>
    <row r="92" spans="1:45" ht="12.75" customHeight="1" x14ac:dyDescent="0.2">
      <c r="A92" s="37"/>
      <c r="B92" s="37"/>
      <c r="C92" s="35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row>
    <row r="93" spans="1:45" ht="12.75" customHeight="1" x14ac:dyDescent="0.2">
      <c r="A93" s="37"/>
      <c r="B93" s="37"/>
      <c r="C93" s="35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row>
    <row r="94" spans="1:45" ht="12.75" customHeight="1" x14ac:dyDescent="0.2">
      <c r="A94" s="37"/>
      <c r="B94" s="37"/>
      <c r="C94" s="35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row>
    <row r="95" spans="1:45" ht="12.75" customHeight="1" x14ac:dyDescent="0.2">
      <c r="A95" s="37"/>
      <c r="B95" s="37"/>
      <c r="C95" s="35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row>
    <row r="96" spans="1:45" ht="12.75" customHeight="1" x14ac:dyDescent="0.2">
      <c r="A96" s="37"/>
      <c r="B96" s="37"/>
      <c r="C96" s="35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row>
    <row r="97" spans="1:45" ht="12.75" customHeight="1" x14ac:dyDescent="0.2">
      <c r="A97" s="37"/>
      <c r="B97" s="37"/>
      <c r="C97" s="35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row>
    <row r="98" spans="1:45" ht="12.75" customHeight="1" x14ac:dyDescent="0.2">
      <c r="A98" s="37"/>
      <c r="B98" s="37"/>
      <c r="C98" s="35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row>
    <row r="99" spans="1:45" ht="12.75" customHeight="1" x14ac:dyDescent="0.2">
      <c r="A99" s="37"/>
      <c r="B99" s="37"/>
      <c r="C99" s="35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row>
    <row r="100" spans="1:45" ht="12.75" customHeight="1" x14ac:dyDescent="0.2">
      <c r="A100" s="37"/>
      <c r="B100" s="37"/>
      <c r="C100" s="35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row>
    <row r="101" spans="1:45" ht="12.75" customHeight="1" x14ac:dyDescent="0.2">
      <c r="A101" s="37"/>
      <c r="B101" s="37"/>
      <c r="C101" s="35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row>
    <row r="102" spans="1:45" ht="12.75" customHeight="1" x14ac:dyDescent="0.2">
      <c r="A102" s="37"/>
      <c r="B102" s="37"/>
      <c r="C102" s="35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row>
    <row r="103" spans="1:45" ht="12.75" customHeight="1" x14ac:dyDescent="0.2">
      <c r="A103" s="37"/>
      <c r="B103" s="37"/>
      <c r="C103" s="35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row>
    <row r="104" spans="1:45" ht="12.75" customHeight="1" x14ac:dyDescent="0.2">
      <c r="A104" s="37"/>
      <c r="B104" s="37"/>
      <c r="C104" s="35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row>
    <row r="105" spans="1:45" ht="12.75" customHeight="1" x14ac:dyDescent="0.2">
      <c r="A105" s="37"/>
      <c r="B105" s="37"/>
      <c r="C105" s="35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row>
    <row r="106" spans="1:45" ht="12.75" customHeight="1" x14ac:dyDescent="0.2">
      <c r="A106" s="37"/>
      <c r="B106" s="37"/>
      <c r="C106" s="35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row>
    <row r="107" spans="1:45" ht="12.75" customHeight="1" x14ac:dyDescent="0.2">
      <c r="A107" s="37"/>
      <c r="B107" s="37"/>
      <c r="C107" s="35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row>
    <row r="108" spans="1:45" ht="12.75" customHeight="1" x14ac:dyDescent="0.2">
      <c r="A108" s="37"/>
      <c r="B108" s="37"/>
      <c r="C108" s="35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row>
    <row r="109" spans="1:45" ht="12.75" customHeight="1" x14ac:dyDescent="0.2">
      <c r="A109" s="37"/>
      <c r="B109" s="37"/>
      <c r="C109" s="35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row>
    <row r="110" spans="1:45" ht="12.75" customHeight="1" x14ac:dyDescent="0.2">
      <c r="A110" s="37"/>
      <c r="B110" s="37"/>
      <c r="C110" s="35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row>
    <row r="111" spans="1:45" ht="12.75" customHeight="1" x14ac:dyDescent="0.2">
      <c r="A111" s="37"/>
      <c r="B111" s="37"/>
      <c r="C111" s="35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row>
    <row r="112" spans="1:45" ht="12.75" customHeight="1" x14ac:dyDescent="0.2">
      <c r="A112" s="37"/>
      <c r="B112" s="37"/>
      <c r="C112" s="35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row>
    <row r="113" spans="1:45" ht="12.75" customHeight="1" x14ac:dyDescent="0.2">
      <c r="A113" s="37"/>
      <c r="B113" s="37"/>
      <c r="C113" s="35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row>
    <row r="114" spans="1:45" ht="12.75" customHeight="1" x14ac:dyDescent="0.2">
      <c r="A114" s="37"/>
      <c r="B114" s="37"/>
      <c r="C114" s="35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row>
    <row r="115" spans="1:45" ht="12.75" customHeight="1" x14ac:dyDescent="0.2">
      <c r="A115" s="37"/>
      <c r="B115" s="37"/>
      <c r="C115" s="35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row>
    <row r="116" spans="1:45" ht="12.75" customHeight="1" x14ac:dyDescent="0.2">
      <c r="A116" s="37"/>
      <c r="B116" s="37"/>
      <c r="C116" s="35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row>
    <row r="117" spans="1:45" ht="12.75" customHeight="1" x14ac:dyDescent="0.2">
      <c r="A117" s="37"/>
      <c r="B117" s="37"/>
      <c r="C117" s="35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row>
    <row r="118" spans="1:45" ht="12.75" customHeight="1" x14ac:dyDescent="0.2">
      <c r="A118" s="37"/>
      <c r="B118" s="37"/>
      <c r="C118" s="35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row>
    <row r="119" spans="1:45" ht="12.75" customHeight="1" x14ac:dyDescent="0.2">
      <c r="A119" s="37"/>
      <c r="B119" s="37"/>
      <c r="C119" s="35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row>
    <row r="120" spans="1:45" ht="12.75" customHeight="1" x14ac:dyDescent="0.2">
      <c r="A120" s="37"/>
      <c r="B120" s="37"/>
      <c r="C120" s="35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row>
    <row r="121" spans="1:45" ht="12.75" customHeight="1" x14ac:dyDescent="0.2">
      <c r="A121" s="37"/>
      <c r="B121" s="37"/>
      <c r="C121" s="35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row>
    <row r="122" spans="1:45" ht="12.75" customHeight="1" x14ac:dyDescent="0.2">
      <c r="A122" s="37"/>
      <c r="B122" s="37"/>
      <c r="C122" s="35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row>
    <row r="123" spans="1:45" ht="12.75" customHeight="1" x14ac:dyDescent="0.2">
      <c r="A123" s="37"/>
      <c r="B123" s="37"/>
      <c r="C123" s="35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row>
    <row r="124" spans="1:45" ht="12.75" customHeight="1" x14ac:dyDescent="0.2">
      <c r="A124" s="37"/>
      <c r="B124" s="37"/>
      <c r="C124" s="35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row>
    <row r="125" spans="1:45" ht="12.75" customHeight="1" x14ac:dyDescent="0.2">
      <c r="A125" s="37"/>
      <c r="B125" s="37"/>
      <c r="C125" s="35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row>
    <row r="126" spans="1:45" ht="12.75" customHeight="1" x14ac:dyDescent="0.2">
      <c r="A126" s="37"/>
      <c r="B126" s="37"/>
      <c r="C126" s="35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row>
    <row r="127" spans="1:45" ht="12.75" customHeight="1" x14ac:dyDescent="0.2">
      <c r="A127" s="37"/>
      <c r="B127" s="37"/>
      <c r="C127" s="35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row>
    <row r="128" spans="1:45" ht="12.75" customHeight="1" x14ac:dyDescent="0.2">
      <c r="A128" s="37"/>
      <c r="B128" s="37"/>
      <c r="C128" s="35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row>
    <row r="129" spans="1:45" ht="12.75" customHeight="1" x14ac:dyDescent="0.2">
      <c r="A129" s="37"/>
      <c r="B129" s="37"/>
      <c r="C129" s="35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row>
    <row r="130" spans="1:45" ht="12.75" customHeight="1" x14ac:dyDescent="0.2">
      <c r="A130" s="37"/>
      <c r="B130" s="37"/>
      <c r="C130" s="35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row>
    <row r="131" spans="1:45" ht="12.75" customHeight="1" x14ac:dyDescent="0.2">
      <c r="A131" s="37"/>
      <c r="B131" s="37"/>
      <c r="C131" s="35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row>
    <row r="132" spans="1:45" ht="12.75" customHeight="1" x14ac:dyDescent="0.2">
      <c r="A132" s="37"/>
      <c r="B132" s="37"/>
      <c r="C132" s="35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row>
    <row r="133" spans="1:45" ht="12.75" customHeight="1" x14ac:dyDescent="0.2">
      <c r="A133" s="37"/>
      <c r="B133" s="37"/>
      <c r="C133" s="35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row>
    <row r="134" spans="1:45" ht="12.75" customHeight="1" x14ac:dyDescent="0.2">
      <c r="A134" s="37"/>
      <c r="B134" s="37"/>
      <c r="C134" s="35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row>
    <row r="135" spans="1:45" ht="12.75" customHeight="1" x14ac:dyDescent="0.2">
      <c r="A135" s="37"/>
      <c r="B135" s="37"/>
      <c r="C135" s="35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row>
    <row r="136" spans="1:45" ht="12.75" customHeight="1" x14ac:dyDescent="0.2">
      <c r="A136" s="37"/>
      <c r="B136" s="37"/>
      <c r="C136" s="35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row>
    <row r="137" spans="1:45" ht="12.75" customHeight="1" x14ac:dyDescent="0.2">
      <c r="A137" s="37"/>
      <c r="B137" s="37"/>
      <c r="C137" s="35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row>
    <row r="138" spans="1:45" ht="12.75" customHeight="1" x14ac:dyDescent="0.2">
      <c r="A138" s="37"/>
      <c r="B138" s="37"/>
      <c r="C138" s="35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row>
    <row r="139" spans="1:45" ht="12.75" customHeight="1" x14ac:dyDescent="0.2">
      <c r="A139" s="37"/>
      <c r="B139" s="37"/>
      <c r="C139" s="35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row>
    <row r="140" spans="1:45" ht="12.75" customHeight="1" x14ac:dyDescent="0.2">
      <c r="A140" s="37"/>
      <c r="B140" s="37"/>
      <c r="C140" s="35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row>
    <row r="141" spans="1:45" ht="12.75" customHeight="1" x14ac:dyDescent="0.2">
      <c r="A141" s="37"/>
      <c r="B141" s="37"/>
      <c r="C141" s="35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row>
    <row r="142" spans="1:45" ht="12.75" customHeight="1" x14ac:dyDescent="0.2">
      <c r="A142" s="37"/>
      <c r="B142" s="37"/>
      <c r="C142" s="35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row>
    <row r="143" spans="1:45" ht="12.75" customHeight="1" x14ac:dyDescent="0.2">
      <c r="A143" s="37"/>
      <c r="B143" s="37"/>
      <c r="C143" s="35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row>
    <row r="144" spans="1:45" ht="12.75" customHeight="1" x14ac:dyDescent="0.2">
      <c r="A144" s="37"/>
      <c r="B144" s="37"/>
      <c r="C144" s="35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row>
    <row r="145" spans="1:45" ht="12.75" customHeight="1" x14ac:dyDescent="0.2">
      <c r="A145" s="37"/>
      <c r="B145" s="37"/>
      <c r="C145" s="35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row>
    <row r="146" spans="1:45" ht="12.75" customHeight="1" x14ac:dyDescent="0.2">
      <c r="A146" s="37"/>
      <c r="B146" s="37"/>
      <c r="C146" s="35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row>
    <row r="147" spans="1:45" ht="12.75" customHeight="1" x14ac:dyDescent="0.2">
      <c r="A147" s="37"/>
      <c r="B147" s="37"/>
      <c r="C147" s="35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row>
    <row r="148" spans="1:45" ht="12.75" customHeight="1" x14ac:dyDescent="0.2">
      <c r="A148" s="37"/>
      <c r="B148" s="37"/>
      <c r="C148" s="35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row>
    <row r="149" spans="1:45" ht="12.75" customHeight="1" x14ac:dyDescent="0.2">
      <c r="A149" s="37"/>
      <c r="B149" s="37"/>
      <c r="C149" s="35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row>
    <row r="150" spans="1:45" ht="12.75" customHeight="1" x14ac:dyDescent="0.2">
      <c r="A150" s="37"/>
      <c r="B150" s="37"/>
      <c r="C150" s="35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row>
    <row r="151" spans="1:45" ht="12.75" customHeight="1" x14ac:dyDescent="0.2">
      <c r="A151" s="37"/>
      <c r="B151" s="37"/>
      <c r="C151" s="35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row>
    <row r="152" spans="1:45" ht="12.75" customHeight="1" x14ac:dyDescent="0.2">
      <c r="A152" s="37"/>
      <c r="B152" s="37"/>
      <c r="C152" s="35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row>
    <row r="153" spans="1:45" ht="12.75" customHeight="1" x14ac:dyDescent="0.2">
      <c r="A153" s="37"/>
      <c r="B153" s="37"/>
      <c r="C153" s="35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row>
    <row r="154" spans="1:45" ht="12.75" customHeight="1" x14ac:dyDescent="0.2">
      <c r="A154" s="37"/>
      <c r="B154" s="37"/>
      <c r="C154" s="35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row>
    <row r="155" spans="1:45" ht="12.75" customHeight="1" x14ac:dyDescent="0.2">
      <c r="A155" s="37"/>
      <c r="B155" s="37"/>
      <c r="C155" s="35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row>
    <row r="156" spans="1:45" ht="12.75" customHeight="1" x14ac:dyDescent="0.2">
      <c r="A156" s="37"/>
      <c r="B156" s="37"/>
      <c r="C156" s="35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row>
    <row r="157" spans="1:45" ht="12.75" customHeight="1" x14ac:dyDescent="0.2">
      <c r="A157" s="37"/>
      <c r="B157" s="37"/>
      <c r="C157" s="35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row>
    <row r="158" spans="1:45" ht="12.75" customHeight="1" x14ac:dyDescent="0.2">
      <c r="A158" s="37"/>
      <c r="B158" s="37"/>
      <c r="C158" s="35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row>
    <row r="159" spans="1:45" ht="12.75" customHeight="1" x14ac:dyDescent="0.2">
      <c r="A159" s="37"/>
      <c r="B159" s="37"/>
      <c r="C159" s="35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row>
    <row r="160" spans="1:45" ht="12.75" customHeight="1" x14ac:dyDescent="0.2">
      <c r="A160" s="37"/>
      <c r="B160" s="37"/>
      <c r="C160" s="35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row>
    <row r="161" spans="1:45" ht="12.75" customHeight="1" x14ac:dyDescent="0.2">
      <c r="A161" s="37"/>
      <c r="B161" s="37"/>
      <c r="C161" s="35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row>
    <row r="162" spans="1:45" ht="12.75" customHeight="1" x14ac:dyDescent="0.2">
      <c r="A162" s="37"/>
      <c r="B162" s="37"/>
      <c r="C162" s="35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row>
    <row r="163" spans="1:45" ht="12.75" customHeight="1" x14ac:dyDescent="0.2">
      <c r="A163" s="37"/>
      <c r="B163" s="37"/>
      <c r="C163" s="35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row>
    <row r="164" spans="1:45" ht="12.75" customHeight="1" x14ac:dyDescent="0.2">
      <c r="A164" s="37"/>
      <c r="B164" s="37"/>
      <c r="C164" s="35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row>
    <row r="165" spans="1:45" ht="12.75" customHeight="1" x14ac:dyDescent="0.2">
      <c r="A165" s="37"/>
      <c r="B165" s="37"/>
      <c r="C165" s="35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row>
    <row r="166" spans="1:45" ht="12.75" customHeight="1" x14ac:dyDescent="0.2">
      <c r="A166" s="37"/>
      <c r="B166" s="37"/>
      <c r="C166" s="35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row>
    <row r="167" spans="1:45" ht="12.75" customHeight="1" x14ac:dyDescent="0.2">
      <c r="A167" s="37"/>
      <c r="B167" s="37"/>
      <c r="C167" s="35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row>
    <row r="168" spans="1:45" ht="12.75" customHeight="1" x14ac:dyDescent="0.2">
      <c r="A168" s="37"/>
      <c r="B168" s="37"/>
      <c r="C168" s="35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row>
    <row r="169" spans="1:45" ht="12.75" customHeight="1" x14ac:dyDescent="0.2">
      <c r="A169" s="37"/>
      <c r="B169" s="37"/>
      <c r="C169" s="35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row>
    <row r="170" spans="1:45" ht="12.75" customHeight="1" x14ac:dyDescent="0.2">
      <c r="A170" s="37"/>
      <c r="B170" s="37"/>
      <c r="C170" s="35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row>
    <row r="171" spans="1:45" ht="12.75" customHeight="1" x14ac:dyDescent="0.2">
      <c r="A171" s="37"/>
      <c r="B171" s="37"/>
      <c r="C171" s="35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row>
    <row r="172" spans="1:45" ht="12.75" customHeight="1" x14ac:dyDescent="0.2">
      <c r="A172" s="37"/>
      <c r="B172" s="37"/>
      <c r="C172" s="35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row>
    <row r="173" spans="1:45" ht="12.75" customHeight="1" x14ac:dyDescent="0.2">
      <c r="A173" s="37"/>
      <c r="B173" s="37"/>
      <c r="C173" s="35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row>
    <row r="174" spans="1:45" ht="12.75" customHeight="1" x14ac:dyDescent="0.2">
      <c r="A174" s="37"/>
      <c r="B174" s="37"/>
      <c r="C174" s="35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row>
    <row r="175" spans="1:45" ht="12.75" customHeight="1" x14ac:dyDescent="0.2">
      <c r="A175" s="37"/>
      <c r="B175" s="37"/>
      <c r="C175" s="35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row>
    <row r="176" spans="1:45" ht="12.75" customHeight="1" x14ac:dyDescent="0.2">
      <c r="A176" s="37"/>
      <c r="B176" s="37"/>
      <c r="C176" s="35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row>
    <row r="177" spans="1:45" ht="12.75" customHeight="1" x14ac:dyDescent="0.2">
      <c r="A177" s="37"/>
      <c r="B177" s="37"/>
      <c r="C177" s="35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row>
    <row r="178" spans="1:45" ht="12.75" customHeight="1" x14ac:dyDescent="0.2">
      <c r="A178" s="37"/>
      <c r="B178" s="37"/>
      <c r="C178" s="35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row>
    <row r="179" spans="1:45" ht="12.75" customHeight="1" x14ac:dyDescent="0.2">
      <c r="A179" s="37"/>
      <c r="B179" s="37"/>
      <c r="C179" s="35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row>
    <row r="180" spans="1:45" ht="12.75" customHeight="1" x14ac:dyDescent="0.2">
      <c r="A180" s="37"/>
      <c r="B180" s="37"/>
      <c r="C180" s="35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row>
    <row r="181" spans="1:45" ht="12.75" customHeight="1" x14ac:dyDescent="0.2">
      <c r="A181" s="37"/>
      <c r="B181" s="37"/>
      <c r="C181" s="35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row>
    <row r="182" spans="1:45" ht="12.75" customHeight="1" x14ac:dyDescent="0.2">
      <c r="A182" s="37"/>
      <c r="B182" s="37"/>
      <c r="C182" s="35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row>
    <row r="183" spans="1:45" ht="12.75" customHeight="1" x14ac:dyDescent="0.2">
      <c r="A183" s="37"/>
      <c r="B183" s="37"/>
      <c r="C183" s="35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row>
    <row r="184" spans="1:45" ht="12.75" customHeight="1" x14ac:dyDescent="0.2">
      <c r="A184" s="37"/>
      <c r="B184" s="37"/>
      <c r="C184" s="35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row>
    <row r="185" spans="1:45" ht="12.75" customHeight="1" x14ac:dyDescent="0.2">
      <c r="A185" s="37"/>
      <c r="B185" s="37"/>
      <c r="C185" s="35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row>
    <row r="186" spans="1:45" ht="12.75" customHeight="1" x14ac:dyDescent="0.2">
      <c r="A186" s="37"/>
      <c r="B186" s="37"/>
      <c r="C186" s="35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row>
    <row r="187" spans="1:45" ht="12.75" customHeight="1" x14ac:dyDescent="0.2">
      <c r="A187" s="37"/>
      <c r="B187" s="37"/>
      <c r="C187" s="35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row>
    <row r="188" spans="1:45" ht="12.75" customHeight="1" x14ac:dyDescent="0.2">
      <c r="A188" s="37"/>
      <c r="B188" s="37"/>
      <c r="C188" s="35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row>
    <row r="189" spans="1:45" ht="12.75" customHeight="1" x14ac:dyDescent="0.2">
      <c r="A189" s="37"/>
      <c r="B189" s="37"/>
      <c r="C189" s="35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row>
    <row r="190" spans="1:45" ht="12.75" customHeight="1" x14ac:dyDescent="0.2">
      <c r="A190" s="37"/>
      <c r="B190" s="37"/>
      <c r="C190" s="35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row>
    <row r="191" spans="1:45" ht="12.75" customHeight="1" x14ac:dyDescent="0.2">
      <c r="A191" s="37"/>
      <c r="B191" s="37"/>
      <c r="C191" s="35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row>
    <row r="192" spans="1:45" ht="12.75" customHeight="1" x14ac:dyDescent="0.2">
      <c r="A192" s="37"/>
      <c r="B192" s="37"/>
      <c r="C192" s="35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75" customHeight="1" x14ac:dyDescent="0.2">
      <c r="A193" s="37"/>
      <c r="B193" s="37"/>
      <c r="C193" s="35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75" customHeight="1" x14ac:dyDescent="0.2">
      <c r="A194" s="37"/>
      <c r="B194" s="37"/>
      <c r="C194" s="35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75" customHeight="1" x14ac:dyDescent="0.2">
      <c r="A195" s="37"/>
      <c r="B195" s="37"/>
      <c r="C195" s="35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75" customHeight="1" x14ac:dyDescent="0.2">
      <c r="A196" s="37"/>
      <c r="B196" s="37"/>
      <c r="C196" s="35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75" customHeight="1" x14ac:dyDescent="0.2">
      <c r="A197" s="37"/>
      <c r="B197" s="37"/>
      <c r="C197" s="35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75" customHeight="1" x14ac:dyDescent="0.2">
      <c r="A198" s="37"/>
      <c r="B198" s="37"/>
      <c r="C198" s="35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75" customHeight="1" x14ac:dyDescent="0.2">
      <c r="A199" s="37"/>
      <c r="B199" s="37"/>
      <c r="C199" s="35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75" customHeight="1" x14ac:dyDescent="0.2">
      <c r="A200" s="37"/>
      <c r="B200" s="37"/>
      <c r="C200" s="35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75" customHeight="1" x14ac:dyDescent="0.2">
      <c r="A201" s="37"/>
      <c r="B201" s="37"/>
      <c r="C201" s="35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75" customHeight="1" x14ac:dyDescent="0.2">
      <c r="A202" s="37"/>
      <c r="B202" s="37"/>
      <c r="C202" s="35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75" customHeight="1" x14ac:dyDescent="0.2">
      <c r="A203" s="37"/>
      <c r="B203" s="37"/>
      <c r="C203" s="35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75" customHeight="1" x14ac:dyDescent="0.2">
      <c r="A204" s="37"/>
      <c r="B204" s="37"/>
      <c r="C204" s="35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75" customHeight="1" x14ac:dyDescent="0.2">
      <c r="A205" s="37"/>
      <c r="B205" s="37"/>
      <c r="C205" s="35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75" customHeight="1" x14ac:dyDescent="0.2">
      <c r="A206" s="37"/>
      <c r="B206" s="37"/>
      <c r="C206" s="35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75" customHeight="1" x14ac:dyDescent="0.2">
      <c r="A207" s="37"/>
      <c r="B207" s="37"/>
      <c r="C207" s="35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75" customHeight="1" x14ac:dyDescent="0.2">
      <c r="A208" s="37"/>
      <c r="B208" s="37"/>
      <c r="C208" s="35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75" customHeight="1" x14ac:dyDescent="0.2">
      <c r="A209" s="37"/>
      <c r="B209" s="37"/>
      <c r="C209" s="35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75" customHeight="1" x14ac:dyDescent="0.2">
      <c r="A210" s="37"/>
      <c r="B210" s="37"/>
      <c r="C210" s="35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75" customHeight="1" x14ac:dyDescent="0.2">
      <c r="A211" s="37"/>
      <c r="B211" s="37"/>
      <c r="C211" s="35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75" customHeight="1" x14ac:dyDescent="0.2">
      <c r="A212" s="37"/>
      <c r="B212" s="37"/>
      <c r="C212" s="35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75" customHeight="1" x14ac:dyDescent="0.2">
      <c r="A213" s="37"/>
      <c r="B213" s="37"/>
      <c r="C213" s="35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75" customHeight="1" x14ac:dyDescent="0.2">
      <c r="A214" s="37"/>
      <c r="B214" s="37"/>
      <c r="C214" s="35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75" customHeight="1" x14ac:dyDescent="0.2">
      <c r="A215" s="37"/>
      <c r="B215" s="37"/>
      <c r="C215" s="35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75" customHeight="1" x14ac:dyDescent="0.2">
      <c r="A216" s="37"/>
      <c r="B216" s="37"/>
      <c r="C216" s="35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75" customHeight="1" x14ac:dyDescent="0.2">
      <c r="A217" s="37"/>
      <c r="B217" s="37"/>
      <c r="C217" s="35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75" customHeight="1" x14ac:dyDescent="0.2">
      <c r="A218" s="37"/>
      <c r="B218" s="37"/>
      <c r="C218" s="35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75" customHeight="1" x14ac:dyDescent="0.2">
      <c r="A219" s="37"/>
      <c r="B219" s="37"/>
      <c r="C219" s="35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75" customHeight="1" x14ac:dyDescent="0.2">
      <c r="A220" s="37"/>
      <c r="B220" s="37"/>
      <c r="C220" s="35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75" customHeight="1" x14ac:dyDescent="0.2">
      <c r="A221" s="37"/>
      <c r="B221" s="37"/>
      <c r="C221" s="35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75" customHeight="1" x14ac:dyDescent="0.2">
      <c r="A222" s="37"/>
      <c r="B222" s="37"/>
      <c r="C222" s="35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75" customHeight="1" x14ac:dyDescent="0.2">
      <c r="A223" s="37"/>
      <c r="B223" s="37"/>
      <c r="C223" s="35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75" customHeight="1" x14ac:dyDescent="0.2">
      <c r="A224" s="37"/>
      <c r="B224" s="37"/>
      <c r="C224" s="35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75" customHeight="1" x14ac:dyDescent="0.2">
      <c r="A225" s="37"/>
      <c r="B225" s="37"/>
      <c r="C225" s="35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75" customHeight="1" x14ac:dyDescent="0.2">
      <c r="A226" s="37"/>
      <c r="B226" s="37"/>
      <c r="C226" s="35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75" customHeight="1" x14ac:dyDescent="0.2">
      <c r="A227" s="37"/>
      <c r="B227" s="37"/>
      <c r="C227" s="35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75" customHeight="1" x14ac:dyDescent="0.2">
      <c r="A228" s="37"/>
      <c r="B228" s="37"/>
      <c r="C228" s="35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75" customHeight="1" x14ac:dyDescent="0.2">
      <c r="A229" s="37"/>
      <c r="B229" s="37"/>
      <c r="C229" s="35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75" customHeight="1" x14ac:dyDescent="0.2">
      <c r="A230" s="37"/>
      <c r="B230" s="37"/>
      <c r="C230" s="35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75" customHeight="1" x14ac:dyDescent="0.2">
      <c r="A231" s="37"/>
      <c r="B231" s="37"/>
      <c r="C231" s="35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75" customHeight="1" x14ac:dyDescent="0.2">
      <c r="A232" s="37"/>
      <c r="B232" s="37"/>
      <c r="C232" s="35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75" customHeight="1" x14ac:dyDescent="0.2">
      <c r="A233" s="37"/>
      <c r="B233" s="37"/>
      <c r="C233" s="35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75" customHeight="1" x14ac:dyDescent="0.2">
      <c r="A234" s="37"/>
      <c r="B234" s="37"/>
      <c r="C234" s="35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75" customHeight="1" x14ac:dyDescent="0.2">
      <c r="A235" s="37"/>
      <c r="B235" s="37"/>
      <c r="C235" s="35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75" customHeight="1" x14ac:dyDescent="0.2">
      <c r="A236" s="37"/>
      <c r="B236" s="37"/>
      <c r="C236" s="35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75" customHeight="1" x14ac:dyDescent="0.2">
      <c r="A237" s="37"/>
      <c r="B237" s="37"/>
      <c r="C237" s="35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75" customHeight="1" x14ac:dyDescent="0.2">
      <c r="A238" s="37"/>
      <c r="B238" s="37"/>
      <c r="C238" s="35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75" customHeight="1" x14ac:dyDescent="0.2">
      <c r="A239" s="37"/>
      <c r="B239" s="37"/>
      <c r="C239" s="35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75" customHeight="1" x14ac:dyDescent="0.2">
      <c r="A240" s="37"/>
      <c r="B240" s="37"/>
      <c r="C240" s="35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75" customHeight="1" x14ac:dyDescent="0.2">
      <c r="A241" s="37"/>
      <c r="B241" s="37"/>
      <c r="C241" s="35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75" customHeight="1" x14ac:dyDescent="0.2">
      <c r="A242" s="37"/>
      <c r="B242" s="37"/>
      <c r="C242" s="35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75" customHeight="1" x14ac:dyDescent="0.2">
      <c r="A243" s="37"/>
      <c r="B243" s="37"/>
      <c r="C243" s="35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75" customHeight="1" x14ac:dyDescent="0.2">
      <c r="A244" s="37"/>
      <c r="B244" s="37"/>
      <c r="C244" s="35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75" customHeight="1" x14ac:dyDescent="0.2">
      <c r="A245" s="37"/>
      <c r="B245" s="37"/>
      <c r="C245" s="35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75" customHeight="1" x14ac:dyDescent="0.2">
      <c r="A246" s="37"/>
      <c r="B246" s="37"/>
      <c r="C246" s="35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75" customHeight="1" x14ac:dyDescent="0.2">
      <c r="A247" s="37"/>
      <c r="B247" s="37"/>
      <c r="C247" s="35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75" customHeight="1" x14ac:dyDescent="0.2">
      <c r="A248" s="37"/>
      <c r="B248" s="37"/>
      <c r="C248" s="35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75" customHeight="1" x14ac:dyDescent="0.2">
      <c r="A249" s="37"/>
      <c r="B249" s="37"/>
      <c r="C249" s="35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75" customHeight="1" x14ac:dyDescent="0.2">
      <c r="A250" s="37"/>
      <c r="B250" s="37"/>
      <c r="C250" s="35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75" customHeight="1" x14ac:dyDescent="0.2">
      <c r="A251" s="37"/>
      <c r="B251" s="37"/>
      <c r="C251" s="35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75" customHeight="1" x14ac:dyDescent="0.2">
      <c r="A252" s="37"/>
      <c r="B252" s="37"/>
      <c r="C252" s="35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75" customHeight="1" x14ac:dyDescent="0.2">
      <c r="A253" s="37"/>
      <c r="B253" s="37"/>
      <c r="C253" s="35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75" customHeight="1" x14ac:dyDescent="0.2">
      <c r="A254" s="37"/>
      <c r="B254" s="37"/>
      <c r="C254" s="35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75" customHeight="1" x14ac:dyDescent="0.2">
      <c r="A255" s="37"/>
      <c r="B255" s="37"/>
      <c r="C255" s="35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75" customHeight="1" x14ac:dyDescent="0.2">
      <c r="A256" s="37"/>
      <c r="B256" s="37"/>
      <c r="C256" s="35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75" customHeight="1" x14ac:dyDescent="0.2">
      <c r="A257" s="37"/>
      <c r="B257" s="37"/>
      <c r="C257" s="35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75" customHeight="1" x14ac:dyDescent="0.2">
      <c r="A258" s="37"/>
      <c r="B258" s="37"/>
      <c r="C258" s="35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75" customHeight="1" x14ac:dyDescent="0.2">
      <c r="A259" s="37"/>
      <c r="B259" s="37"/>
      <c r="C259" s="35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75" customHeight="1" x14ac:dyDescent="0.2">
      <c r="A260" s="37"/>
      <c r="B260" s="37"/>
      <c r="C260" s="35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75" customHeight="1" x14ac:dyDescent="0.2">
      <c r="A261" s="37"/>
      <c r="B261" s="37"/>
      <c r="C261" s="35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75" customHeight="1" x14ac:dyDescent="0.2">
      <c r="A262" s="37"/>
      <c r="B262" s="37"/>
      <c r="C262" s="35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75" customHeight="1" x14ac:dyDescent="0.2">
      <c r="A263" s="37"/>
      <c r="B263" s="37"/>
      <c r="C263" s="35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75" customHeight="1" x14ac:dyDescent="0.2">
      <c r="A264" s="37"/>
      <c r="B264" s="37"/>
      <c r="C264" s="35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75" customHeight="1" x14ac:dyDescent="0.2">
      <c r="A265" s="37"/>
      <c r="B265" s="37"/>
      <c r="C265" s="35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75" customHeight="1" x14ac:dyDescent="0.2">
      <c r="A266" s="37"/>
      <c r="B266" s="37"/>
      <c r="C266" s="35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75" customHeight="1" x14ac:dyDescent="0.2">
      <c r="A267" s="37"/>
      <c r="B267" s="37"/>
      <c r="C267" s="35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75" customHeight="1" x14ac:dyDescent="0.2">
      <c r="A268" s="37"/>
      <c r="B268" s="37"/>
      <c r="C268" s="35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75" customHeight="1" x14ac:dyDescent="0.2">
      <c r="A269" s="37"/>
      <c r="B269" s="37"/>
      <c r="C269" s="35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75" customHeight="1" x14ac:dyDescent="0.2">
      <c r="A270" s="37"/>
      <c r="B270" s="37"/>
      <c r="C270" s="35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75" customHeight="1" x14ac:dyDescent="0.2">
      <c r="A271" s="37"/>
      <c r="B271" s="37"/>
      <c r="C271" s="35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75" customHeight="1" x14ac:dyDescent="0.2">
      <c r="A272" s="37"/>
      <c r="B272" s="37"/>
      <c r="C272" s="35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75" customHeight="1" x14ac:dyDescent="0.2">
      <c r="A273" s="37"/>
      <c r="B273" s="37"/>
      <c r="C273" s="35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75" customHeight="1" x14ac:dyDescent="0.2">
      <c r="A274" s="37"/>
      <c r="B274" s="37"/>
      <c r="C274" s="35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75" customHeight="1" x14ac:dyDescent="0.2">
      <c r="A275" s="37"/>
      <c r="B275" s="37"/>
      <c r="C275" s="35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75" customHeight="1" x14ac:dyDescent="0.2">
      <c r="A276" s="37"/>
      <c r="B276" s="37"/>
      <c r="C276" s="35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75" customHeight="1" x14ac:dyDescent="0.2">
      <c r="A277" s="37"/>
      <c r="B277" s="37"/>
      <c r="C277" s="35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75" customHeight="1" x14ac:dyDescent="0.2">
      <c r="A278" s="37"/>
      <c r="B278" s="37"/>
      <c r="C278" s="35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75" customHeight="1" x14ac:dyDescent="0.2">
      <c r="A279" s="37"/>
      <c r="B279" s="37"/>
      <c r="C279" s="35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75" customHeight="1" x14ac:dyDescent="0.2">
      <c r="A280" s="37"/>
      <c r="B280" s="37"/>
      <c r="C280" s="35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75" customHeight="1" x14ac:dyDescent="0.2">
      <c r="A281" s="37"/>
      <c r="B281" s="37"/>
      <c r="C281" s="35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75" customHeight="1" x14ac:dyDescent="0.2">
      <c r="A282" s="37"/>
      <c r="B282" s="37"/>
      <c r="C282" s="35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75" customHeight="1" x14ac:dyDescent="0.2">
      <c r="A283" s="37"/>
      <c r="B283" s="37"/>
      <c r="C283" s="35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500-000000000000}">
      <formula1>"TOU,non-TOU"</formula1>
    </dataValidation>
    <dataValidation type="list" allowBlank="1" showErrorMessage="1" sqref="E15:E28 E30:E38 E40:E41 E43:E51 E57 E63" xr:uid="{00000000-0002-0000-2500-000001000000}">
      <formula1>#REF!</formula1>
    </dataValidation>
    <dataValidation type="list" allowBlank="1" showInputMessage="1" showErrorMessage="1" prompt="Select Charge Unit - monthly, per kWh, per kW" sqref="D15:D28 D30:D38 D40:D41 D43:D51 D57 D63" xr:uid="{00000000-0002-0000-2500-000002000000}">
      <formula1>"Monthly,per kWh,per kW"</formula1>
    </dataValidation>
  </dataValidations>
  <pageMargins left="0.74803149606299213" right="0.74803149606299213" top="0.98425196850393704" bottom="0.98425196850393704"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2.85546875" customWidth="1"/>
    <col min="4" max="4" width="11.42578125" customWidth="1"/>
    <col min="5" max="5" width="2.7109375" customWidth="1"/>
    <col min="6" max="6" width="10.7109375" customWidth="1"/>
    <col min="7" max="7" width="8" customWidth="1"/>
    <col min="8" max="8" width="10.28515625" customWidth="1"/>
    <col min="9" max="9" width="0.7109375" customWidth="1"/>
    <col min="10" max="10" width="9.7109375" customWidth="1"/>
    <col min="11" max="11" width="8" customWidth="1"/>
    <col min="12" max="12" width="10.28515625" customWidth="1"/>
    <col min="13" max="13" width="0.42578125" customWidth="1"/>
    <col min="14" max="14" width="9.42578125" customWidth="1"/>
    <col min="15" max="15" width="10" customWidth="1"/>
    <col min="16" max="16" width="0.7109375" customWidth="1"/>
    <col min="17" max="17" width="9.7109375" customWidth="1"/>
    <col min="18" max="18" width="8" customWidth="1"/>
    <col min="19" max="19" width="10.28515625" customWidth="1"/>
    <col min="20" max="20" width="0.42578125" customWidth="1"/>
    <col min="21" max="21" width="9.42578125" customWidth="1"/>
    <col min="22" max="22" width="10" customWidth="1"/>
    <col min="23" max="23" width="0.42578125" customWidth="1"/>
    <col min="24" max="24" width="9.7109375" customWidth="1"/>
    <col min="25" max="25" width="8" customWidth="1"/>
    <col min="26" max="26" width="10.28515625" customWidth="1"/>
    <col min="27" max="27" width="0.42578125" customWidth="1"/>
    <col min="28" max="28" width="9.42578125" customWidth="1"/>
    <col min="29" max="29" width="10" customWidth="1"/>
    <col min="30" max="30" width="2.140625" customWidth="1"/>
    <col min="31" max="31" width="9.7109375" customWidth="1"/>
    <col min="32" max="32" width="8" customWidth="1"/>
    <col min="33" max="33" width="10.28515625" customWidth="1"/>
    <col min="34" max="34" width="0.42578125" customWidth="1"/>
    <col min="35" max="35" width="9.42578125" customWidth="1"/>
    <col min="36" max="36" width="10" customWidth="1"/>
    <col min="37" max="37" width="0.7109375" customWidth="1"/>
    <col min="38" max="38" width="9.7109375" customWidth="1"/>
    <col min="39" max="39" width="8" customWidth="1"/>
    <col min="40" max="40" width="10.28515625" customWidth="1"/>
    <col min="41" max="41" width="0.7109375" customWidth="1"/>
    <col min="42" max="42" width="9.42578125" customWidth="1"/>
    <col min="43" max="43" width="10" customWidth="1"/>
    <col min="44" max="44" width="1.28515625" customWidth="1"/>
    <col min="45" max="45" width="10.85546875" customWidth="1"/>
  </cols>
  <sheetData>
    <row r="1" spans="1:45" ht="7.5" customHeight="1" x14ac:dyDescent="0.2">
      <c r="A1" s="37"/>
      <c r="B1" s="37"/>
      <c r="C1" s="357"/>
      <c r="D1" s="37"/>
      <c r="E1" s="37"/>
      <c r="F1" s="37"/>
      <c r="G1" s="37"/>
      <c r="H1" s="37"/>
      <c r="I1" s="37"/>
      <c r="J1" s="37"/>
      <c r="K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row>
    <row r="2" spans="1:45" ht="18.75" customHeight="1" x14ac:dyDescent="0.25">
      <c r="A2" s="37"/>
      <c r="B2" s="37"/>
      <c r="C2" s="358"/>
      <c r="D2" s="183"/>
      <c r="E2" s="183"/>
      <c r="F2" s="183" t="s">
        <v>229</v>
      </c>
      <c r="G2" s="183"/>
      <c r="H2" s="183"/>
      <c r="I2" s="183"/>
      <c r="J2" s="38"/>
      <c r="K2" s="6"/>
      <c r="L2" s="183"/>
      <c r="M2" s="183"/>
      <c r="N2" s="183"/>
      <c r="O2" s="183"/>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row>
    <row r="3" spans="1:45" ht="18.75" customHeight="1" x14ac:dyDescent="0.25">
      <c r="A3" s="37"/>
      <c r="B3" s="37"/>
      <c r="C3" s="358"/>
      <c r="D3" s="183"/>
      <c r="E3" s="183"/>
      <c r="F3" s="183" t="s">
        <v>231</v>
      </c>
      <c r="G3" s="183"/>
      <c r="H3" s="183"/>
      <c r="I3" s="183"/>
      <c r="J3" s="38"/>
      <c r="K3" s="6"/>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row>
    <row r="4" spans="1:45" ht="7.5" customHeight="1" x14ac:dyDescent="0.2">
      <c r="A4" s="37"/>
      <c r="B4" s="37"/>
      <c r="C4" s="35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1:45" ht="7.5" customHeight="1" x14ac:dyDescent="0.2">
      <c r="A5" s="37"/>
      <c r="B5" s="37"/>
      <c r="C5" s="35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row>
    <row r="6" spans="1:45" ht="12.75" customHeight="1" x14ac:dyDescent="0.2">
      <c r="A6" s="37"/>
      <c r="B6" s="138" t="s">
        <v>232</v>
      </c>
      <c r="C6" s="357"/>
      <c r="D6" s="185" t="s">
        <v>162</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row>
    <row r="7" spans="1:45" ht="15.75" customHeight="1" x14ac:dyDescent="0.25">
      <c r="A7" s="37"/>
      <c r="B7" s="187"/>
      <c r="C7" s="357"/>
      <c r="D7" s="188"/>
      <c r="E7" s="188"/>
      <c r="F7" s="188"/>
      <c r="G7" s="188"/>
      <c r="H7" s="188"/>
      <c r="I7" s="188"/>
      <c r="J7" s="188"/>
      <c r="L7" s="380">
        <v>262</v>
      </c>
      <c r="M7" s="376" t="s">
        <v>356</v>
      </c>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row>
    <row r="8" spans="1:45" ht="12.75" customHeight="1" x14ac:dyDescent="0.25">
      <c r="A8" s="37"/>
      <c r="B8" s="138" t="s">
        <v>233</v>
      </c>
      <c r="C8" s="357"/>
      <c r="D8" s="189" t="s">
        <v>234</v>
      </c>
      <c r="E8" s="188"/>
      <c r="F8" s="188"/>
      <c r="G8" s="188"/>
      <c r="H8" s="188"/>
      <c r="I8" s="188"/>
      <c r="J8" s="188"/>
      <c r="L8" s="380">
        <v>63264</v>
      </c>
      <c r="M8" s="376" t="s">
        <v>357</v>
      </c>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row>
    <row r="9" spans="1:45" ht="12.75" customHeight="1" x14ac:dyDescent="0.25">
      <c r="A9" s="37"/>
      <c r="B9" s="187"/>
      <c r="C9" s="357"/>
      <c r="D9" s="125" t="s">
        <v>235</v>
      </c>
      <c r="E9" s="125"/>
      <c r="F9" s="190">
        <v>17860</v>
      </c>
      <c r="G9" s="125" t="s">
        <v>236</v>
      </c>
      <c r="H9" s="188"/>
      <c r="I9" s="188"/>
      <c r="J9" s="188"/>
      <c r="K9" s="188"/>
      <c r="L9" s="188"/>
      <c r="M9" s="188"/>
      <c r="N9" s="188"/>
      <c r="O9" s="188"/>
      <c r="P9" s="37"/>
      <c r="Q9" s="37"/>
      <c r="R9" s="38"/>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row>
    <row r="10" spans="1:45" ht="12.75" customHeight="1" x14ac:dyDescent="0.2">
      <c r="A10" s="37"/>
      <c r="B10" s="37"/>
      <c r="C10" s="357"/>
      <c r="D10" s="37"/>
      <c r="E10" s="37"/>
      <c r="F10" s="190">
        <v>50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row>
    <row r="11" spans="1:45" ht="12.75" customHeight="1" x14ac:dyDescent="0.2">
      <c r="A11" s="37"/>
      <c r="B11" s="37"/>
      <c r="C11" s="35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c r="AS11" s="191"/>
    </row>
    <row r="12" spans="1:45" ht="12.75" customHeight="1" x14ac:dyDescent="0.2">
      <c r="A12" s="37"/>
      <c r="B12" s="37"/>
      <c r="C12" s="35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c r="AS12" s="368"/>
    </row>
    <row r="13" spans="1:45" ht="12.75" customHeight="1" x14ac:dyDescent="0.2">
      <c r="A13" s="37"/>
      <c r="B13" s="37"/>
      <c r="C13" s="35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c r="AS13" s="192"/>
    </row>
    <row r="14" spans="1:45" ht="12.75" customHeight="1" x14ac:dyDescent="0.2">
      <c r="A14" s="37"/>
      <c r="B14" s="37"/>
      <c r="C14" s="35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c r="AS14" s="192"/>
    </row>
    <row r="15" spans="1:45" ht="12.75" customHeight="1" x14ac:dyDescent="0.2">
      <c r="A15" s="37"/>
      <c r="B15" s="139" t="s">
        <v>156</v>
      </c>
      <c r="C15" s="199" t="str">
        <f t="shared" ref="C15:C28" si="0">D$6&amp;"."&amp;B15</f>
        <v>Street Light.Monthly Service Charge</v>
      </c>
      <c r="D15" s="200" t="s">
        <v>244</v>
      </c>
      <c r="E15" s="139"/>
      <c r="F15" s="201">
        <f>IFERROR(VLOOKUP($C15,'Proposed Rates'!$B:$J,F$11,FALSE),0)</f>
        <v>1.1200000000000001</v>
      </c>
      <c r="G15" s="219">
        <f>L7</f>
        <v>262</v>
      </c>
      <c r="H15" s="204">
        <f t="shared" ref="H15:H28" si="1">G15*F15</f>
        <v>293.44000000000005</v>
      </c>
      <c r="I15" s="38"/>
      <c r="J15" s="201">
        <f>IFERROR(VLOOKUP($C15,'Proposed Rates'!$B:$J,J$11,FALSE),0)</f>
        <v>1.28</v>
      </c>
      <c r="K15" s="219">
        <f>G15</f>
        <v>262</v>
      </c>
      <c r="L15" s="204">
        <f t="shared" ref="L15:L28" si="2">K15*J15</f>
        <v>335.36</v>
      </c>
      <c r="M15" s="38"/>
      <c r="N15" s="205">
        <f t="shared" ref="N15:N34" si="3">L15-H15</f>
        <v>41.919999999999959</v>
      </c>
      <c r="O15" s="206">
        <f t="shared" ref="O15:O31" si="4">IF((H15)=0,"",(N15/H15))</f>
        <v>0.14285714285714268</v>
      </c>
      <c r="P15" s="37"/>
      <c r="Q15" s="201">
        <f>IFERROR(VLOOKUP($C15,'Proposed Rates'!$B:$J,Q$11,FALSE),0)</f>
        <v>1.2</v>
      </c>
      <c r="R15" s="219">
        <f>$L$7</f>
        <v>262</v>
      </c>
      <c r="S15" s="204">
        <f t="shared" ref="S15:S28" si="5">R15*Q15</f>
        <v>314.39999999999998</v>
      </c>
      <c r="T15" s="38"/>
      <c r="U15" s="205">
        <f t="shared" ref="U15:U31" si="6">S15-L15</f>
        <v>-20.960000000000036</v>
      </c>
      <c r="V15" s="206">
        <f t="shared" ref="V15:V31" si="7">IF((L15)=0,"",(U15/L15))</f>
        <v>-6.2500000000000111E-2</v>
      </c>
      <c r="W15" s="37"/>
      <c r="X15" s="201">
        <f>IFERROR(VLOOKUP($C15,'Proposed Rates'!$B:$J,X$11,FALSE),0)</f>
        <v>1.25</v>
      </c>
      <c r="Y15" s="219">
        <f>$L$7</f>
        <v>262</v>
      </c>
      <c r="Z15" s="204">
        <f t="shared" ref="Z15:Z28" si="8">Y15*X15</f>
        <v>327.5</v>
      </c>
      <c r="AA15" s="38"/>
      <c r="AB15" s="205">
        <f t="shared" ref="AB15:AB34" si="9">Z15-S15</f>
        <v>13.100000000000023</v>
      </c>
      <c r="AC15" s="206">
        <f t="shared" ref="AC15:AC34" si="10">IF((S15)=0,"",(AB15/S15))</f>
        <v>4.1666666666666741E-2</v>
      </c>
      <c r="AD15" s="37"/>
      <c r="AE15" s="201">
        <f>IFERROR(VLOOKUP($C15,'Proposed Rates'!$B:$J,AE$11,FALSE),0)</f>
        <v>1.28</v>
      </c>
      <c r="AF15" s="219">
        <f>$L$7</f>
        <v>262</v>
      </c>
      <c r="AG15" s="204">
        <f t="shared" ref="AG15:AG28" si="11">AF15*AE15</f>
        <v>335.36</v>
      </c>
      <c r="AH15" s="38"/>
      <c r="AI15" s="205">
        <f t="shared" ref="AI15:AI37" si="12">AG15-Z15</f>
        <v>7.8600000000000136</v>
      </c>
      <c r="AJ15" s="206">
        <f t="shared" ref="AJ15:AJ37" si="13">IF((Z15)=0,"",(AI15/Z15))</f>
        <v>2.4000000000000042E-2</v>
      </c>
      <c r="AK15" s="37"/>
      <c r="AL15" s="201">
        <f>IFERROR(VLOOKUP($C15,'Proposed Rates'!$B:$J,AL$11,FALSE),0)</f>
        <v>1.29</v>
      </c>
      <c r="AM15" s="219">
        <f>$L$7</f>
        <v>262</v>
      </c>
      <c r="AN15" s="204">
        <f t="shared" ref="AN15:AN28" si="14">AM15*AL15</f>
        <v>337.98</v>
      </c>
      <c r="AO15" s="38"/>
      <c r="AP15" s="205">
        <f t="shared" ref="AP15:AP31" si="15">AN15-AG15</f>
        <v>2.6200000000000045</v>
      </c>
      <c r="AQ15" s="206">
        <f t="shared" ref="AQ15:AQ31" si="16">IF((AG15)=0,"",(AP15/AG15))</f>
        <v>7.8125000000000139E-3</v>
      </c>
      <c r="AR15" s="207"/>
      <c r="AS15" s="207"/>
    </row>
    <row r="16" spans="1:45" ht="12.75" customHeight="1" x14ac:dyDescent="0.2">
      <c r="A16" s="37"/>
      <c r="B16" s="139" t="s">
        <v>245</v>
      </c>
      <c r="C16" s="199" t="str">
        <f t="shared" si="0"/>
        <v>Street Light.Smart Meter Rate Adder</v>
      </c>
      <c r="D16" s="200" t="s">
        <v>244</v>
      </c>
      <c r="E16" s="139"/>
      <c r="F16" s="201">
        <f>IFERROR(VLOOKUP($C16,'Proposed Rates'!$B:$J,F$11,FALSE),0)</f>
        <v>0</v>
      </c>
      <c r="G16" s="219">
        <f t="shared" ref="G16:G28" si="17">IF($D16="Monthly",1,IF($D16="per KW",$F$10,IF($D16="per kWh",$F$9,0)))</f>
        <v>1</v>
      </c>
      <c r="H16" s="204">
        <f t="shared" si="1"/>
        <v>0</v>
      </c>
      <c r="I16" s="38"/>
      <c r="J16" s="201">
        <f>IFERROR(VLOOKUP($C16,'Proposed Rates'!$B:$J,J$11,FALSE),0)</f>
        <v>0</v>
      </c>
      <c r="K16" s="219">
        <f t="shared" ref="K16:K28" si="18">IF($D16="Monthly",1,IF($D16="per KW",$F$10,IF($D16="per kWh",$F$9,0)))</f>
        <v>1</v>
      </c>
      <c r="L16" s="204">
        <f t="shared" si="2"/>
        <v>0</v>
      </c>
      <c r="M16" s="38"/>
      <c r="N16" s="205">
        <f t="shared" si="3"/>
        <v>0</v>
      </c>
      <c r="O16" s="206" t="str">
        <f t="shared" si="4"/>
        <v/>
      </c>
      <c r="P16" s="37"/>
      <c r="Q16" s="201">
        <f>IFERROR(VLOOKUP($C16,'Proposed Rates'!$B:$J,Q$11,FALSE),0)</f>
        <v>0</v>
      </c>
      <c r="R16" s="219">
        <f t="shared" ref="R16:R28" si="19">IF($D16="Monthly",1,IF($D16="per KW",$F$10,IF($D16="per kWh",$F$9,0)))</f>
        <v>1</v>
      </c>
      <c r="S16" s="204">
        <f t="shared" si="5"/>
        <v>0</v>
      </c>
      <c r="T16" s="38"/>
      <c r="U16" s="205">
        <f t="shared" si="6"/>
        <v>0</v>
      </c>
      <c r="V16" s="206" t="str">
        <f t="shared" si="7"/>
        <v/>
      </c>
      <c r="W16" s="37"/>
      <c r="X16" s="201">
        <f>IFERROR(VLOOKUP($C16,'Proposed Rates'!$B:$J,X$11,FALSE),0)</f>
        <v>0</v>
      </c>
      <c r="Y16" s="219">
        <f t="shared" ref="Y16:Y28" si="20">IF($D16="Monthly",1,IF($D16="per KW",$F$10,IF($D16="per kWh",$F$9,0)))</f>
        <v>1</v>
      </c>
      <c r="Z16" s="204">
        <f t="shared" si="8"/>
        <v>0</v>
      </c>
      <c r="AA16" s="38"/>
      <c r="AB16" s="205">
        <f t="shared" si="9"/>
        <v>0</v>
      </c>
      <c r="AC16" s="206" t="str">
        <f t="shared" si="10"/>
        <v/>
      </c>
      <c r="AD16" s="37"/>
      <c r="AE16" s="201">
        <f>IFERROR(VLOOKUP($C16,'Proposed Rates'!$B:$J,AE$11,FALSE),0)</f>
        <v>0</v>
      </c>
      <c r="AF16" s="219">
        <f t="shared" ref="AF16:AF28" si="21">IF($D16="Monthly",1,IF($D16="per KW",$F$10,IF($D16="per kWh",$F$9,0)))</f>
        <v>1</v>
      </c>
      <c r="AG16" s="204">
        <f t="shared" si="11"/>
        <v>0</v>
      </c>
      <c r="AH16" s="38"/>
      <c r="AI16" s="205">
        <f t="shared" si="12"/>
        <v>0</v>
      </c>
      <c r="AJ16" s="206" t="str">
        <f t="shared" si="13"/>
        <v/>
      </c>
      <c r="AK16" s="37"/>
      <c r="AL16" s="201">
        <f>IFERROR(VLOOKUP($C16,'Proposed Rates'!$B:$J,AL$11,FALSE),0)</f>
        <v>0</v>
      </c>
      <c r="AM16" s="219">
        <f t="shared" ref="AM16:AM28" si="22">IF($D16="Monthly",1,IF($D16="per KW",$F$10,IF($D16="per kWh",$F$9,0)))</f>
        <v>1</v>
      </c>
      <c r="AN16" s="204">
        <f t="shared" si="14"/>
        <v>0</v>
      </c>
      <c r="AO16" s="38"/>
      <c r="AP16" s="205">
        <f t="shared" si="15"/>
        <v>0</v>
      </c>
      <c r="AQ16" s="206" t="str">
        <f t="shared" si="16"/>
        <v/>
      </c>
      <c r="AR16" s="207"/>
      <c r="AS16" s="207"/>
    </row>
    <row r="17" spans="1:45" ht="12.75" customHeight="1" x14ac:dyDescent="0.2">
      <c r="A17" s="37"/>
      <c r="B17" s="208" t="str">
        <f>'Proposed Rates'!C115</f>
        <v>Rate Rider Calculation for PILs</v>
      </c>
      <c r="C17" s="199" t="str">
        <f t="shared" si="0"/>
        <v>Street Light.Rate Rider Calculation for PILs</v>
      </c>
      <c r="D17" s="200" t="s">
        <v>315</v>
      </c>
      <c r="E17" s="139"/>
      <c r="F17" s="201">
        <f>IFERROR(VLOOKUP($C17,'Proposed Rates'!$B:$J,F$11,FALSE),0)</f>
        <v>0</v>
      </c>
      <c r="G17" s="219">
        <f t="shared" si="17"/>
        <v>50</v>
      </c>
      <c r="H17" s="204">
        <f t="shared" si="1"/>
        <v>0</v>
      </c>
      <c r="I17" s="38"/>
      <c r="J17" s="201">
        <f>IFERROR(VLOOKUP($C17,'Proposed Rates'!$B:$J,J$11,FALSE),0)</f>
        <v>0</v>
      </c>
      <c r="K17" s="219">
        <f t="shared" si="18"/>
        <v>50</v>
      </c>
      <c r="L17" s="204">
        <f t="shared" si="2"/>
        <v>0</v>
      </c>
      <c r="M17" s="38"/>
      <c r="N17" s="205">
        <f t="shared" si="3"/>
        <v>0</v>
      </c>
      <c r="O17" s="206" t="str">
        <f t="shared" si="4"/>
        <v/>
      </c>
      <c r="P17" s="37"/>
      <c r="Q17" s="201">
        <f>IFERROR(VLOOKUP($C17,'Proposed Rates'!$B:$J,Q$11,FALSE),0)</f>
        <v>0</v>
      </c>
      <c r="R17" s="219">
        <f t="shared" si="19"/>
        <v>50</v>
      </c>
      <c r="S17" s="204">
        <f t="shared" si="5"/>
        <v>0</v>
      </c>
      <c r="T17" s="38"/>
      <c r="U17" s="205">
        <f t="shared" si="6"/>
        <v>0</v>
      </c>
      <c r="V17" s="206" t="str">
        <f t="shared" si="7"/>
        <v/>
      </c>
      <c r="W17" s="37"/>
      <c r="X17" s="201">
        <f>IFERROR(VLOOKUP($C17,'Proposed Rates'!$B:$J,X$11,FALSE),0)</f>
        <v>0</v>
      </c>
      <c r="Y17" s="219">
        <f t="shared" si="20"/>
        <v>50</v>
      </c>
      <c r="Z17" s="204">
        <f t="shared" si="8"/>
        <v>0</v>
      </c>
      <c r="AA17" s="38"/>
      <c r="AB17" s="205">
        <f t="shared" si="9"/>
        <v>0</v>
      </c>
      <c r="AC17" s="206" t="str">
        <f t="shared" si="10"/>
        <v/>
      </c>
      <c r="AD17" s="37"/>
      <c r="AE17" s="201">
        <f>IFERROR(VLOOKUP($C17,'Proposed Rates'!$B:$J,AE$11,FALSE),0)</f>
        <v>0</v>
      </c>
      <c r="AF17" s="219">
        <f t="shared" si="21"/>
        <v>50</v>
      </c>
      <c r="AG17" s="204">
        <f t="shared" si="11"/>
        <v>0</v>
      </c>
      <c r="AH17" s="38"/>
      <c r="AI17" s="205">
        <f t="shared" si="12"/>
        <v>0</v>
      </c>
      <c r="AJ17" s="206" t="str">
        <f t="shared" si="13"/>
        <v/>
      </c>
      <c r="AK17" s="37"/>
      <c r="AL17" s="201">
        <f>IFERROR(VLOOKUP($C17,'Proposed Rates'!$B:$J,AL$11,FALSE),0)</f>
        <v>0</v>
      </c>
      <c r="AM17" s="219">
        <f t="shared" si="22"/>
        <v>50</v>
      </c>
      <c r="AN17" s="204">
        <f t="shared" si="14"/>
        <v>0</v>
      </c>
      <c r="AO17" s="38"/>
      <c r="AP17" s="205">
        <f t="shared" si="15"/>
        <v>0</v>
      </c>
      <c r="AQ17" s="206" t="str">
        <f t="shared" si="16"/>
        <v/>
      </c>
      <c r="AR17" s="207"/>
      <c r="AS17" s="207"/>
    </row>
    <row r="18" spans="1:45" ht="12.75" customHeight="1" x14ac:dyDescent="0.2">
      <c r="A18" s="37"/>
      <c r="B18" s="208" t="str">
        <f>'Proposed Rates'!C128</f>
        <v>Rate Rider Calculation for Generic</v>
      </c>
      <c r="C18" s="199" t="str">
        <f t="shared" si="0"/>
        <v>Street Light.Rate Rider Calculation for Generic</v>
      </c>
      <c r="D18" s="200" t="s">
        <v>315</v>
      </c>
      <c r="E18" s="139"/>
      <c r="F18" s="201">
        <f>IFERROR(VLOOKUP($C18,'Proposed Rates'!$B:$J,F$11,FALSE),0)</f>
        <v>0</v>
      </c>
      <c r="G18" s="219">
        <f t="shared" si="17"/>
        <v>50</v>
      </c>
      <c r="H18" s="204">
        <f t="shared" si="1"/>
        <v>0</v>
      </c>
      <c r="I18" s="38"/>
      <c r="J18" s="201">
        <f>IFERROR(VLOOKUP($C18,'Proposed Rates'!$B:$J,J$11,FALSE),0)</f>
        <v>0</v>
      </c>
      <c r="K18" s="219">
        <f t="shared" si="18"/>
        <v>50</v>
      </c>
      <c r="L18" s="204">
        <f t="shared" si="2"/>
        <v>0</v>
      </c>
      <c r="M18" s="38"/>
      <c r="N18" s="205">
        <f t="shared" si="3"/>
        <v>0</v>
      </c>
      <c r="O18" s="206" t="str">
        <f t="shared" si="4"/>
        <v/>
      </c>
      <c r="P18" s="37"/>
      <c r="Q18" s="201">
        <f>IFERROR(VLOOKUP($C18,'Proposed Rates'!$B:$J,Q$11,FALSE),0)</f>
        <v>0</v>
      </c>
      <c r="R18" s="219">
        <f t="shared" si="19"/>
        <v>50</v>
      </c>
      <c r="S18" s="204">
        <f t="shared" si="5"/>
        <v>0</v>
      </c>
      <c r="T18" s="38"/>
      <c r="U18" s="205">
        <f t="shared" si="6"/>
        <v>0</v>
      </c>
      <c r="V18" s="206" t="str">
        <f t="shared" si="7"/>
        <v/>
      </c>
      <c r="W18" s="37"/>
      <c r="X18" s="201">
        <f>IFERROR(VLOOKUP($C18,'Proposed Rates'!$B:$J,X$11,FALSE),0)</f>
        <v>0</v>
      </c>
      <c r="Y18" s="219">
        <f t="shared" si="20"/>
        <v>50</v>
      </c>
      <c r="Z18" s="204">
        <f t="shared" si="8"/>
        <v>0</v>
      </c>
      <c r="AA18" s="38"/>
      <c r="AB18" s="205">
        <f t="shared" si="9"/>
        <v>0</v>
      </c>
      <c r="AC18" s="206" t="str">
        <f t="shared" si="10"/>
        <v/>
      </c>
      <c r="AD18" s="37"/>
      <c r="AE18" s="201">
        <f>IFERROR(VLOOKUP($C18,'Proposed Rates'!$B:$J,AE$11,FALSE),0)</f>
        <v>0</v>
      </c>
      <c r="AF18" s="219">
        <f t="shared" si="21"/>
        <v>50</v>
      </c>
      <c r="AG18" s="204">
        <f t="shared" si="11"/>
        <v>0</v>
      </c>
      <c r="AH18" s="38"/>
      <c r="AI18" s="205">
        <f t="shared" si="12"/>
        <v>0</v>
      </c>
      <c r="AJ18" s="206" t="str">
        <f t="shared" si="13"/>
        <v/>
      </c>
      <c r="AK18" s="37"/>
      <c r="AL18" s="201">
        <f>IFERROR(VLOOKUP($C18,'Proposed Rates'!$B:$J,AL$11,FALSE),0)</f>
        <v>0</v>
      </c>
      <c r="AM18" s="219">
        <f t="shared" si="22"/>
        <v>50</v>
      </c>
      <c r="AN18" s="204">
        <f t="shared" si="14"/>
        <v>0</v>
      </c>
      <c r="AO18" s="38"/>
      <c r="AP18" s="205">
        <f t="shared" si="15"/>
        <v>0</v>
      </c>
      <c r="AQ18" s="206" t="str">
        <f t="shared" si="16"/>
        <v/>
      </c>
      <c r="AR18" s="207"/>
      <c r="AS18" s="207"/>
    </row>
    <row r="19" spans="1:45" ht="12.75" customHeight="1" x14ac:dyDescent="0.2">
      <c r="A19" s="37"/>
      <c r="B19" s="139" t="s">
        <v>54</v>
      </c>
      <c r="C19" s="199" t="str">
        <f t="shared" si="0"/>
        <v>Street Light.Distribution Volumetric Rate</v>
      </c>
      <c r="D19" s="200" t="s">
        <v>315</v>
      </c>
      <c r="E19" s="139"/>
      <c r="F19" s="218">
        <f>IFERROR(VLOOKUP($C19,'Proposed Rates'!$B:$J,F$11,FALSE),0)</f>
        <v>7.8163999999999998</v>
      </c>
      <c r="G19" s="219">
        <f t="shared" si="17"/>
        <v>50</v>
      </c>
      <c r="H19" s="204">
        <f t="shared" si="1"/>
        <v>390.82</v>
      </c>
      <c r="I19" s="38"/>
      <c r="J19" s="218">
        <f>IFERROR(VLOOKUP($C19,'Proposed Rates'!$B:$J,J$11,FALSE),0)</f>
        <v>9.0220000000000002</v>
      </c>
      <c r="K19" s="219">
        <f t="shared" si="18"/>
        <v>50</v>
      </c>
      <c r="L19" s="204">
        <f t="shared" si="2"/>
        <v>451.1</v>
      </c>
      <c r="M19" s="38"/>
      <c r="N19" s="205">
        <f t="shared" si="3"/>
        <v>60.28000000000003</v>
      </c>
      <c r="O19" s="206">
        <f t="shared" si="4"/>
        <v>0.15423980349009783</v>
      </c>
      <c r="P19" s="37"/>
      <c r="Q19" s="218">
        <f>IFERROR(VLOOKUP($C19,'Proposed Rates'!$B:$J,Q$11,FALSE),0)</f>
        <v>8.3632000000000009</v>
      </c>
      <c r="R19" s="219">
        <f t="shared" si="19"/>
        <v>50</v>
      </c>
      <c r="S19" s="204">
        <f t="shared" si="5"/>
        <v>418.16</v>
      </c>
      <c r="T19" s="38"/>
      <c r="U19" s="205">
        <f t="shared" si="6"/>
        <v>-32.94</v>
      </c>
      <c r="V19" s="206">
        <f t="shared" si="7"/>
        <v>-7.3021502992684534E-2</v>
      </c>
      <c r="W19" s="37"/>
      <c r="X19" s="218">
        <f>IFERROR(VLOOKUP($C19,'Proposed Rates'!$B:$J,X$11,FALSE),0)</f>
        <v>8.7707999999999995</v>
      </c>
      <c r="Y19" s="219">
        <f t="shared" si="20"/>
        <v>50</v>
      </c>
      <c r="Z19" s="204">
        <f t="shared" si="8"/>
        <v>438.53999999999996</v>
      </c>
      <c r="AA19" s="38"/>
      <c r="AB19" s="205">
        <f t="shared" si="9"/>
        <v>20.379999999999939</v>
      </c>
      <c r="AC19" s="206">
        <f t="shared" si="10"/>
        <v>4.873732542567423E-2</v>
      </c>
      <c r="AD19" s="37"/>
      <c r="AE19" s="218">
        <f>IFERROR(VLOOKUP($C19,'Proposed Rates'!$B:$J,AE$11,FALSE),0)</f>
        <v>8.9376999999999995</v>
      </c>
      <c r="AF19" s="219">
        <f t="shared" si="21"/>
        <v>50</v>
      </c>
      <c r="AG19" s="204">
        <f t="shared" si="11"/>
        <v>446.88499999999999</v>
      </c>
      <c r="AH19" s="38"/>
      <c r="AI19" s="205">
        <f t="shared" si="12"/>
        <v>8.3450000000000273</v>
      </c>
      <c r="AJ19" s="206">
        <f t="shared" si="13"/>
        <v>1.9029050941761362E-2</v>
      </c>
      <c r="AK19" s="37"/>
      <c r="AL19" s="218">
        <f>IFERROR(VLOOKUP($C19,'Proposed Rates'!$B:$J,AL$11,FALSE),0)</f>
        <v>9.0324000000000009</v>
      </c>
      <c r="AM19" s="219">
        <f t="shared" si="22"/>
        <v>50</v>
      </c>
      <c r="AN19" s="204">
        <f t="shared" si="14"/>
        <v>451.62000000000006</v>
      </c>
      <c r="AO19" s="38"/>
      <c r="AP19" s="205">
        <f t="shared" si="15"/>
        <v>4.7350000000000705</v>
      </c>
      <c r="AQ19" s="206">
        <f t="shared" si="16"/>
        <v>1.0595567092205087E-2</v>
      </c>
      <c r="AR19" s="207"/>
      <c r="AS19" s="207"/>
    </row>
    <row r="20" spans="1:45" ht="12.75" customHeight="1" x14ac:dyDescent="0.2">
      <c r="A20" s="37"/>
      <c r="B20" s="139" t="s">
        <v>247</v>
      </c>
      <c r="C20" s="199" t="str">
        <f t="shared" si="0"/>
        <v>Street Light.Smart Meter Disposition Rider</v>
      </c>
      <c r="D20" s="200" t="s">
        <v>246</v>
      </c>
      <c r="E20" s="139"/>
      <c r="F20" s="201">
        <f>IFERROR(VLOOKUP($C20,'Proposed Rates'!$B:$J,F$11,FALSE),0)</f>
        <v>0</v>
      </c>
      <c r="G20" s="219">
        <f t="shared" si="17"/>
        <v>17860</v>
      </c>
      <c r="H20" s="204">
        <f t="shared" si="1"/>
        <v>0</v>
      </c>
      <c r="I20" s="38"/>
      <c r="J20" s="201">
        <f>IFERROR(VLOOKUP($C20,'Proposed Rates'!$B:$J,J$11,FALSE),0)</f>
        <v>0</v>
      </c>
      <c r="K20" s="219">
        <f t="shared" si="18"/>
        <v>17860</v>
      </c>
      <c r="L20" s="204">
        <f t="shared" si="2"/>
        <v>0</v>
      </c>
      <c r="M20" s="38"/>
      <c r="N20" s="205">
        <f t="shared" si="3"/>
        <v>0</v>
      </c>
      <c r="O20" s="206" t="str">
        <f t="shared" si="4"/>
        <v/>
      </c>
      <c r="P20" s="37"/>
      <c r="Q20" s="201">
        <f>IFERROR(VLOOKUP($C20,'Proposed Rates'!$B:$J,Q$11,FALSE),0)</f>
        <v>0</v>
      </c>
      <c r="R20" s="219">
        <f t="shared" si="19"/>
        <v>17860</v>
      </c>
      <c r="S20" s="204">
        <f t="shared" si="5"/>
        <v>0</v>
      </c>
      <c r="T20" s="38"/>
      <c r="U20" s="205">
        <f t="shared" si="6"/>
        <v>0</v>
      </c>
      <c r="V20" s="206" t="str">
        <f t="shared" si="7"/>
        <v/>
      </c>
      <c r="W20" s="37"/>
      <c r="X20" s="201">
        <f>IFERROR(VLOOKUP($C20,'Proposed Rates'!$B:$J,X$11,FALSE),0)</f>
        <v>0</v>
      </c>
      <c r="Y20" s="219">
        <f t="shared" si="20"/>
        <v>17860</v>
      </c>
      <c r="Z20" s="204">
        <f t="shared" si="8"/>
        <v>0</v>
      </c>
      <c r="AA20" s="38"/>
      <c r="AB20" s="205">
        <f t="shared" si="9"/>
        <v>0</v>
      </c>
      <c r="AC20" s="206" t="str">
        <f t="shared" si="10"/>
        <v/>
      </c>
      <c r="AD20" s="37"/>
      <c r="AE20" s="201">
        <f>IFERROR(VLOOKUP($C20,'Proposed Rates'!$B:$J,AE$11,FALSE),0)</f>
        <v>0</v>
      </c>
      <c r="AF20" s="219">
        <f t="shared" si="21"/>
        <v>17860</v>
      </c>
      <c r="AG20" s="204">
        <f t="shared" si="11"/>
        <v>0</v>
      </c>
      <c r="AH20" s="38"/>
      <c r="AI20" s="205">
        <f t="shared" si="12"/>
        <v>0</v>
      </c>
      <c r="AJ20" s="206" t="str">
        <f t="shared" si="13"/>
        <v/>
      </c>
      <c r="AK20" s="37"/>
      <c r="AL20" s="201">
        <f>IFERROR(VLOOKUP($C20,'Proposed Rates'!$B:$J,AL$11,FALSE),0)</f>
        <v>0</v>
      </c>
      <c r="AM20" s="219">
        <f t="shared" si="22"/>
        <v>17860</v>
      </c>
      <c r="AN20" s="204">
        <f t="shared" si="14"/>
        <v>0</v>
      </c>
      <c r="AO20" s="38"/>
      <c r="AP20" s="205">
        <f t="shared" si="15"/>
        <v>0</v>
      </c>
      <c r="AQ20" s="206" t="str">
        <f t="shared" si="16"/>
        <v/>
      </c>
      <c r="AR20" s="207"/>
      <c r="AS20" s="207"/>
    </row>
    <row r="21" spans="1:45" ht="12.75" customHeight="1" x14ac:dyDescent="0.2">
      <c r="A21" s="37"/>
      <c r="B21" s="139" t="s">
        <v>179</v>
      </c>
      <c r="C21" s="199" t="str">
        <f t="shared" si="0"/>
        <v>Street Light.LRAM Rate Rider</v>
      </c>
      <c r="D21" s="200" t="s">
        <v>315</v>
      </c>
      <c r="E21" s="139"/>
      <c r="F21" s="218">
        <f>'Proposed Rates'!E82+'Proposed Rates'!E95</f>
        <v>4.8925000000000001</v>
      </c>
      <c r="G21" s="219">
        <f t="shared" si="17"/>
        <v>50</v>
      </c>
      <c r="H21" s="204">
        <f t="shared" si="1"/>
        <v>244.625</v>
      </c>
      <c r="I21" s="38"/>
      <c r="J21" s="218">
        <f>'Proposed Rates'!F82+'Proposed Rates'!F95</f>
        <v>4.2942999999999998</v>
      </c>
      <c r="K21" s="219">
        <f t="shared" si="18"/>
        <v>50</v>
      </c>
      <c r="L21" s="204">
        <f t="shared" si="2"/>
        <v>214.71499999999997</v>
      </c>
      <c r="M21" s="38"/>
      <c r="N21" s="205">
        <f t="shared" si="3"/>
        <v>-29.910000000000025</v>
      </c>
      <c r="O21" s="206">
        <f t="shared" si="4"/>
        <v>-0.12226877874297404</v>
      </c>
      <c r="P21" s="37"/>
      <c r="Q21" s="218">
        <f>'Proposed Rates'!G82+'Proposed Rates'!G95</f>
        <v>0</v>
      </c>
      <c r="R21" s="219">
        <f t="shared" si="19"/>
        <v>50</v>
      </c>
      <c r="S21" s="204">
        <f t="shared" si="5"/>
        <v>0</v>
      </c>
      <c r="T21" s="38"/>
      <c r="U21" s="205">
        <f t="shared" si="6"/>
        <v>-214.71499999999997</v>
      </c>
      <c r="V21" s="206">
        <f t="shared" si="7"/>
        <v>-1</v>
      </c>
      <c r="W21" s="37"/>
      <c r="X21" s="218">
        <f>IFERROR(VLOOKUP($C21,'Proposed Rates'!$B:$J,X$11,FALSE),0)</f>
        <v>0</v>
      </c>
      <c r="Y21" s="219">
        <f t="shared" si="20"/>
        <v>50</v>
      </c>
      <c r="Z21" s="204">
        <f t="shared" si="8"/>
        <v>0</v>
      </c>
      <c r="AA21" s="38"/>
      <c r="AB21" s="205">
        <f t="shared" si="9"/>
        <v>0</v>
      </c>
      <c r="AC21" s="206" t="str">
        <f t="shared" si="10"/>
        <v/>
      </c>
      <c r="AD21" s="37"/>
      <c r="AE21" s="218">
        <f>IFERROR(VLOOKUP($C21,'Proposed Rates'!$B:$J,AE$11,FALSE),0)</f>
        <v>0</v>
      </c>
      <c r="AF21" s="219">
        <f t="shared" si="21"/>
        <v>50</v>
      </c>
      <c r="AG21" s="204">
        <f t="shared" si="11"/>
        <v>0</v>
      </c>
      <c r="AH21" s="38"/>
      <c r="AI21" s="205">
        <f t="shared" si="12"/>
        <v>0</v>
      </c>
      <c r="AJ21" s="206" t="str">
        <f t="shared" si="13"/>
        <v/>
      </c>
      <c r="AK21" s="37"/>
      <c r="AL21" s="218">
        <f>IFERROR(VLOOKUP($C21,'Proposed Rates'!$B:$J,AL$11,FALSE),0)</f>
        <v>0</v>
      </c>
      <c r="AM21" s="219">
        <f t="shared" si="22"/>
        <v>50</v>
      </c>
      <c r="AN21" s="204">
        <f t="shared" si="14"/>
        <v>0</v>
      </c>
      <c r="AO21" s="38"/>
      <c r="AP21" s="205">
        <f t="shared" si="15"/>
        <v>0</v>
      </c>
      <c r="AQ21" s="206" t="str">
        <f t="shared" si="16"/>
        <v/>
      </c>
      <c r="AR21" s="207"/>
      <c r="AS21" s="207"/>
    </row>
    <row r="22" spans="1:45" ht="12.75" customHeight="1" x14ac:dyDescent="0.2">
      <c r="A22" s="37"/>
      <c r="B22" s="208" t="s">
        <v>175</v>
      </c>
      <c r="C22" s="199" t="str">
        <f t="shared" si="0"/>
        <v>Street Light.Deferral/Variance Account Disposition Rate Rider Group 2</v>
      </c>
      <c r="D22" s="200" t="s">
        <v>315</v>
      </c>
      <c r="E22" s="139"/>
      <c r="F22" s="201">
        <f>IFERROR(VLOOKUP($C22,'Proposed Rates'!$B:$J,F$11,FALSE),0)</f>
        <v>0</v>
      </c>
      <c r="G22" s="219">
        <f t="shared" si="17"/>
        <v>50</v>
      </c>
      <c r="H22" s="204">
        <f t="shared" si="1"/>
        <v>0</v>
      </c>
      <c r="I22" s="38"/>
      <c r="J22" s="201">
        <f>IFERROR(VLOOKUP($C22,'Proposed Rates'!$B:$J,J$11,FALSE),0)</f>
        <v>-0.3518</v>
      </c>
      <c r="K22" s="219">
        <f t="shared" si="18"/>
        <v>50</v>
      </c>
      <c r="L22" s="204">
        <f t="shared" si="2"/>
        <v>-17.59</v>
      </c>
      <c r="M22" s="38"/>
      <c r="N22" s="205">
        <f t="shared" si="3"/>
        <v>-17.59</v>
      </c>
      <c r="O22" s="206" t="str">
        <f t="shared" si="4"/>
        <v/>
      </c>
      <c r="P22" s="37"/>
      <c r="Q22" s="201">
        <f>IFERROR(VLOOKUP($C22,'Proposed Rates'!$B:$J,Q$11,FALSE),0)</f>
        <v>0</v>
      </c>
      <c r="R22" s="219">
        <f t="shared" si="19"/>
        <v>50</v>
      </c>
      <c r="S22" s="204">
        <f t="shared" si="5"/>
        <v>0</v>
      </c>
      <c r="T22" s="38"/>
      <c r="U22" s="205">
        <f t="shared" si="6"/>
        <v>17.59</v>
      </c>
      <c r="V22" s="206">
        <f t="shared" si="7"/>
        <v>-1</v>
      </c>
      <c r="W22" s="37"/>
      <c r="X22" s="201">
        <f>IFERROR(VLOOKUP($C22,'Proposed Rates'!$B:$J,X$11,FALSE),0)</f>
        <v>0</v>
      </c>
      <c r="Y22" s="219">
        <f t="shared" si="20"/>
        <v>50</v>
      </c>
      <c r="Z22" s="204">
        <f t="shared" si="8"/>
        <v>0</v>
      </c>
      <c r="AA22" s="38"/>
      <c r="AB22" s="205">
        <f t="shared" si="9"/>
        <v>0</v>
      </c>
      <c r="AC22" s="206" t="str">
        <f t="shared" si="10"/>
        <v/>
      </c>
      <c r="AD22" s="37"/>
      <c r="AE22" s="201">
        <f>IFERROR(VLOOKUP($C22,'Proposed Rates'!$B:$J,AE$11,FALSE),0)</f>
        <v>0</v>
      </c>
      <c r="AF22" s="219">
        <f t="shared" si="21"/>
        <v>50</v>
      </c>
      <c r="AG22" s="204">
        <f t="shared" si="11"/>
        <v>0</v>
      </c>
      <c r="AH22" s="38"/>
      <c r="AI22" s="205">
        <f t="shared" si="12"/>
        <v>0</v>
      </c>
      <c r="AJ22" s="206" t="str">
        <f t="shared" si="13"/>
        <v/>
      </c>
      <c r="AK22" s="37"/>
      <c r="AL22" s="201">
        <f>IFERROR(VLOOKUP($C22,'Proposed Rates'!$B:$J,AL$11,FALSE),0)</f>
        <v>0</v>
      </c>
      <c r="AM22" s="219">
        <f t="shared" si="22"/>
        <v>50</v>
      </c>
      <c r="AN22" s="204">
        <f t="shared" si="14"/>
        <v>0</v>
      </c>
      <c r="AO22" s="38"/>
      <c r="AP22" s="205">
        <f t="shared" si="15"/>
        <v>0</v>
      </c>
      <c r="AQ22" s="206" t="str">
        <f t="shared" si="16"/>
        <v/>
      </c>
      <c r="AR22" s="207"/>
      <c r="AS22" s="207"/>
    </row>
    <row r="23" spans="1:45" ht="12.75" customHeight="1" x14ac:dyDescent="0.2">
      <c r="A23" s="37"/>
      <c r="B23" s="208"/>
      <c r="C23" s="199" t="str">
        <f t="shared" si="0"/>
        <v>Street Light.</v>
      </c>
      <c r="D23" s="200"/>
      <c r="E23" s="139"/>
      <c r="F23" s="201">
        <f>IFERROR(VLOOKUP($C23,'Proposed Rates'!$B:$J,F$11,FALSE),0)</f>
        <v>0</v>
      </c>
      <c r="G23" s="219">
        <f t="shared" si="17"/>
        <v>0</v>
      </c>
      <c r="H23" s="204">
        <f t="shared" si="1"/>
        <v>0</v>
      </c>
      <c r="I23" s="38"/>
      <c r="J23" s="201">
        <f>IFERROR(VLOOKUP($C23,'Proposed Rates'!$B:$J,J$11,FALSE),0)</f>
        <v>0</v>
      </c>
      <c r="K23" s="219">
        <f t="shared" si="18"/>
        <v>0</v>
      </c>
      <c r="L23" s="204">
        <f t="shared" si="2"/>
        <v>0</v>
      </c>
      <c r="M23" s="38"/>
      <c r="N23" s="205">
        <f t="shared" si="3"/>
        <v>0</v>
      </c>
      <c r="O23" s="206" t="str">
        <f t="shared" si="4"/>
        <v/>
      </c>
      <c r="P23" s="37"/>
      <c r="Q23" s="201">
        <f>IFERROR(VLOOKUP($C23,'Proposed Rates'!$B:$J,Q$11,FALSE),0)</f>
        <v>0</v>
      </c>
      <c r="R23" s="219">
        <f t="shared" si="19"/>
        <v>0</v>
      </c>
      <c r="S23" s="204">
        <f t="shared" si="5"/>
        <v>0</v>
      </c>
      <c r="T23" s="38"/>
      <c r="U23" s="205">
        <f t="shared" si="6"/>
        <v>0</v>
      </c>
      <c r="V23" s="206" t="str">
        <f t="shared" si="7"/>
        <v/>
      </c>
      <c r="W23" s="37"/>
      <c r="X23" s="201">
        <f>IFERROR(VLOOKUP($C23,'Proposed Rates'!$B:$J,X$11,FALSE),0)</f>
        <v>0</v>
      </c>
      <c r="Y23" s="219">
        <f t="shared" si="20"/>
        <v>0</v>
      </c>
      <c r="Z23" s="204">
        <f t="shared" si="8"/>
        <v>0</v>
      </c>
      <c r="AA23" s="38"/>
      <c r="AB23" s="205">
        <f t="shared" si="9"/>
        <v>0</v>
      </c>
      <c r="AC23" s="206" t="str">
        <f t="shared" si="10"/>
        <v/>
      </c>
      <c r="AD23" s="37"/>
      <c r="AE23" s="201">
        <f>IFERROR(VLOOKUP($C23,'Proposed Rates'!$B:$J,AE$11,FALSE),0)</f>
        <v>0</v>
      </c>
      <c r="AF23" s="219">
        <f t="shared" si="21"/>
        <v>0</v>
      </c>
      <c r="AG23" s="204">
        <f t="shared" si="11"/>
        <v>0</v>
      </c>
      <c r="AH23" s="38"/>
      <c r="AI23" s="205">
        <f t="shared" si="12"/>
        <v>0</v>
      </c>
      <c r="AJ23" s="206" t="str">
        <f t="shared" si="13"/>
        <v/>
      </c>
      <c r="AK23" s="37"/>
      <c r="AL23" s="201">
        <f>IFERROR(VLOOKUP($C23,'Proposed Rates'!$B:$J,AL$11,FALSE),0)</f>
        <v>0</v>
      </c>
      <c r="AM23" s="219">
        <f t="shared" si="22"/>
        <v>0</v>
      </c>
      <c r="AN23" s="204">
        <f t="shared" si="14"/>
        <v>0</v>
      </c>
      <c r="AO23" s="38"/>
      <c r="AP23" s="205">
        <f t="shared" si="15"/>
        <v>0</v>
      </c>
      <c r="AQ23" s="206" t="str">
        <f t="shared" si="16"/>
        <v/>
      </c>
      <c r="AR23" s="207"/>
      <c r="AS23" s="207"/>
    </row>
    <row r="24" spans="1:45" ht="12.75" customHeight="1" x14ac:dyDescent="0.2">
      <c r="A24" s="37"/>
      <c r="B24" s="208"/>
      <c r="C24" s="199" t="str">
        <f t="shared" si="0"/>
        <v>Street Light.</v>
      </c>
      <c r="D24" s="200"/>
      <c r="E24" s="139"/>
      <c r="F24" s="201">
        <f>IFERROR(VLOOKUP($C24,'Proposed Rates'!$B:$J,F$11,FALSE),0)</f>
        <v>0</v>
      </c>
      <c r="G24" s="219">
        <f t="shared" si="17"/>
        <v>0</v>
      </c>
      <c r="H24" s="204">
        <f t="shared" si="1"/>
        <v>0</v>
      </c>
      <c r="I24" s="38"/>
      <c r="J24" s="201">
        <f>IFERROR(VLOOKUP($C24,'Proposed Rates'!$B:$J,J$11,FALSE),0)</f>
        <v>0</v>
      </c>
      <c r="K24" s="219">
        <f t="shared" si="18"/>
        <v>0</v>
      </c>
      <c r="L24" s="204">
        <f t="shared" si="2"/>
        <v>0</v>
      </c>
      <c r="M24" s="38"/>
      <c r="N24" s="205">
        <f t="shared" si="3"/>
        <v>0</v>
      </c>
      <c r="O24" s="206" t="str">
        <f t="shared" si="4"/>
        <v/>
      </c>
      <c r="P24" s="37"/>
      <c r="Q24" s="201">
        <f>IFERROR(VLOOKUP($C24,'Proposed Rates'!$B:$J,Q$11,FALSE),0)</f>
        <v>0</v>
      </c>
      <c r="R24" s="219">
        <f t="shared" si="19"/>
        <v>0</v>
      </c>
      <c r="S24" s="204">
        <f t="shared" si="5"/>
        <v>0</v>
      </c>
      <c r="T24" s="38"/>
      <c r="U24" s="205">
        <f t="shared" si="6"/>
        <v>0</v>
      </c>
      <c r="V24" s="206" t="str">
        <f t="shared" si="7"/>
        <v/>
      </c>
      <c r="W24" s="37"/>
      <c r="X24" s="201">
        <f>IFERROR(VLOOKUP($C24,'Proposed Rates'!$B:$J,X$11,FALSE),0)</f>
        <v>0</v>
      </c>
      <c r="Y24" s="219">
        <f t="shared" si="20"/>
        <v>0</v>
      </c>
      <c r="Z24" s="204">
        <f t="shared" si="8"/>
        <v>0</v>
      </c>
      <c r="AA24" s="38"/>
      <c r="AB24" s="205">
        <f t="shared" si="9"/>
        <v>0</v>
      </c>
      <c r="AC24" s="206" t="str">
        <f t="shared" si="10"/>
        <v/>
      </c>
      <c r="AD24" s="37"/>
      <c r="AE24" s="201">
        <f>IFERROR(VLOOKUP($C24,'Proposed Rates'!$B:$J,AE$11,FALSE),0)</f>
        <v>0</v>
      </c>
      <c r="AF24" s="219">
        <f t="shared" si="21"/>
        <v>0</v>
      </c>
      <c r="AG24" s="204">
        <f t="shared" si="11"/>
        <v>0</v>
      </c>
      <c r="AH24" s="38"/>
      <c r="AI24" s="205">
        <f t="shared" si="12"/>
        <v>0</v>
      </c>
      <c r="AJ24" s="206" t="str">
        <f t="shared" si="13"/>
        <v/>
      </c>
      <c r="AK24" s="37"/>
      <c r="AL24" s="201">
        <f>IFERROR(VLOOKUP($C24,'Proposed Rates'!$B:$J,AL$11,FALSE),0)</f>
        <v>0</v>
      </c>
      <c r="AM24" s="219">
        <f t="shared" si="22"/>
        <v>0</v>
      </c>
      <c r="AN24" s="204">
        <f t="shared" si="14"/>
        <v>0</v>
      </c>
      <c r="AO24" s="38"/>
      <c r="AP24" s="205">
        <f t="shared" si="15"/>
        <v>0</v>
      </c>
      <c r="AQ24" s="206" t="str">
        <f t="shared" si="16"/>
        <v/>
      </c>
      <c r="AR24" s="207"/>
      <c r="AS24" s="207"/>
    </row>
    <row r="25" spans="1:45" ht="12.75" customHeight="1" x14ac:dyDescent="0.2">
      <c r="A25" s="37"/>
      <c r="B25" s="208"/>
      <c r="C25" s="199" t="str">
        <f t="shared" si="0"/>
        <v>Street Light.</v>
      </c>
      <c r="D25" s="200"/>
      <c r="E25" s="139"/>
      <c r="F25" s="201">
        <f>IFERROR(VLOOKUP($C25,'Proposed Rates'!$B:$J,F$11,FALSE),0)</f>
        <v>0</v>
      </c>
      <c r="G25" s="219">
        <f t="shared" si="17"/>
        <v>0</v>
      </c>
      <c r="H25" s="204">
        <f t="shared" si="1"/>
        <v>0</v>
      </c>
      <c r="I25" s="38"/>
      <c r="J25" s="201">
        <f>IFERROR(VLOOKUP($C25,'Proposed Rates'!$B:$J,J$11,FALSE),0)</f>
        <v>0</v>
      </c>
      <c r="K25" s="219">
        <f t="shared" si="18"/>
        <v>0</v>
      </c>
      <c r="L25" s="204">
        <f t="shared" si="2"/>
        <v>0</v>
      </c>
      <c r="M25" s="38"/>
      <c r="N25" s="205">
        <f t="shared" si="3"/>
        <v>0</v>
      </c>
      <c r="O25" s="206" t="str">
        <f t="shared" si="4"/>
        <v/>
      </c>
      <c r="P25" s="37"/>
      <c r="Q25" s="201">
        <f>IFERROR(VLOOKUP($C25,'Proposed Rates'!$B:$J,Q$11,FALSE),0)</f>
        <v>0</v>
      </c>
      <c r="R25" s="219">
        <f t="shared" si="19"/>
        <v>0</v>
      </c>
      <c r="S25" s="204">
        <f t="shared" si="5"/>
        <v>0</v>
      </c>
      <c r="T25" s="38"/>
      <c r="U25" s="205">
        <f t="shared" si="6"/>
        <v>0</v>
      </c>
      <c r="V25" s="206" t="str">
        <f t="shared" si="7"/>
        <v/>
      </c>
      <c r="W25" s="37"/>
      <c r="X25" s="201">
        <f>IFERROR(VLOOKUP($C25,'Proposed Rates'!$B:$J,X$11,FALSE),0)</f>
        <v>0</v>
      </c>
      <c r="Y25" s="219">
        <f t="shared" si="20"/>
        <v>0</v>
      </c>
      <c r="Z25" s="204">
        <f t="shared" si="8"/>
        <v>0</v>
      </c>
      <c r="AA25" s="38"/>
      <c r="AB25" s="205">
        <f t="shared" si="9"/>
        <v>0</v>
      </c>
      <c r="AC25" s="206" t="str">
        <f t="shared" si="10"/>
        <v/>
      </c>
      <c r="AD25" s="37"/>
      <c r="AE25" s="201">
        <f>IFERROR(VLOOKUP($C25,'Proposed Rates'!$B:$J,AE$11,FALSE),0)</f>
        <v>0</v>
      </c>
      <c r="AF25" s="219">
        <f t="shared" si="21"/>
        <v>0</v>
      </c>
      <c r="AG25" s="204">
        <f t="shared" si="11"/>
        <v>0</v>
      </c>
      <c r="AH25" s="38"/>
      <c r="AI25" s="205">
        <f t="shared" si="12"/>
        <v>0</v>
      </c>
      <c r="AJ25" s="206" t="str">
        <f t="shared" si="13"/>
        <v/>
      </c>
      <c r="AK25" s="37"/>
      <c r="AL25" s="201">
        <f>IFERROR(VLOOKUP($C25,'Proposed Rates'!$B:$J,AL$11,FALSE),0)</f>
        <v>0</v>
      </c>
      <c r="AM25" s="219">
        <f t="shared" si="22"/>
        <v>0</v>
      </c>
      <c r="AN25" s="204">
        <f t="shared" si="14"/>
        <v>0</v>
      </c>
      <c r="AO25" s="38"/>
      <c r="AP25" s="205">
        <f t="shared" si="15"/>
        <v>0</v>
      </c>
      <c r="AQ25" s="206" t="str">
        <f t="shared" si="16"/>
        <v/>
      </c>
      <c r="AR25" s="207"/>
      <c r="AS25" s="207"/>
    </row>
    <row r="26" spans="1:45" ht="12.75" customHeight="1" x14ac:dyDescent="0.2">
      <c r="A26" s="37"/>
      <c r="B26" s="208"/>
      <c r="C26" s="199" t="str">
        <f t="shared" si="0"/>
        <v>Street Light.</v>
      </c>
      <c r="D26" s="200"/>
      <c r="E26" s="139"/>
      <c r="F26" s="201">
        <f>IFERROR(VLOOKUP($C26,'Proposed Rates'!$B:$J,F$11,FALSE),0)</f>
        <v>0</v>
      </c>
      <c r="G26" s="219">
        <f t="shared" si="17"/>
        <v>0</v>
      </c>
      <c r="H26" s="204">
        <f t="shared" si="1"/>
        <v>0</v>
      </c>
      <c r="I26" s="38"/>
      <c r="J26" s="201">
        <f>IFERROR(VLOOKUP($C26,'Proposed Rates'!$B:$J,J$11,FALSE),0)</f>
        <v>0</v>
      </c>
      <c r="K26" s="219">
        <f t="shared" si="18"/>
        <v>0</v>
      </c>
      <c r="L26" s="204">
        <f t="shared" si="2"/>
        <v>0</v>
      </c>
      <c r="M26" s="38"/>
      <c r="N26" s="205">
        <f t="shared" si="3"/>
        <v>0</v>
      </c>
      <c r="O26" s="206" t="str">
        <f t="shared" si="4"/>
        <v/>
      </c>
      <c r="P26" s="37"/>
      <c r="Q26" s="201">
        <f>IFERROR(VLOOKUP($C26,'Proposed Rates'!$B:$J,Q$11,FALSE),0)</f>
        <v>0</v>
      </c>
      <c r="R26" s="219">
        <f t="shared" si="19"/>
        <v>0</v>
      </c>
      <c r="S26" s="204">
        <f t="shared" si="5"/>
        <v>0</v>
      </c>
      <c r="T26" s="38"/>
      <c r="U26" s="205">
        <f t="shared" si="6"/>
        <v>0</v>
      </c>
      <c r="V26" s="206" t="str">
        <f t="shared" si="7"/>
        <v/>
      </c>
      <c r="W26" s="37"/>
      <c r="X26" s="201">
        <f>IFERROR(VLOOKUP($C26,'Proposed Rates'!$B:$J,X$11,FALSE),0)</f>
        <v>0</v>
      </c>
      <c r="Y26" s="219">
        <f t="shared" si="20"/>
        <v>0</v>
      </c>
      <c r="Z26" s="204">
        <f t="shared" si="8"/>
        <v>0</v>
      </c>
      <c r="AA26" s="38"/>
      <c r="AB26" s="205">
        <f t="shared" si="9"/>
        <v>0</v>
      </c>
      <c r="AC26" s="206" t="str">
        <f t="shared" si="10"/>
        <v/>
      </c>
      <c r="AD26" s="37"/>
      <c r="AE26" s="201">
        <f>IFERROR(VLOOKUP($C26,'Proposed Rates'!$B:$J,AE$11,FALSE),0)</f>
        <v>0</v>
      </c>
      <c r="AF26" s="219">
        <f t="shared" si="21"/>
        <v>0</v>
      </c>
      <c r="AG26" s="204">
        <f t="shared" si="11"/>
        <v>0</v>
      </c>
      <c r="AH26" s="38"/>
      <c r="AI26" s="205">
        <f t="shared" si="12"/>
        <v>0</v>
      </c>
      <c r="AJ26" s="206" t="str">
        <f t="shared" si="13"/>
        <v/>
      </c>
      <c r="AK26" s="37"/>
      <c r="AL26" s="201">
        <f>IFERROR(VLOOKUP($C26,'Proposed Rates'!$B:$J,AL$11,FALSE),0)</f>
        <v>0</v>
      </c>
      <c r="AM26" s="219">
        <f t="shared" si="22"/>
        <v>0</v>
      </c>
      <c r="AN26" s="204">
        <f t="shared" si="14"/>
        <v>0</v>
      </c>
      <c r="AO26" s="38"/>
      <c r="AP26" s="205">
        <f t="shared" si="15"/>
        <v>0</v>
      </c>
      <c r="AQ26" s="206" t="str">
        <f t="shared" si="16"/>
        <v/>
      </c>
      <c r="AR26" s="207"/>
      <c r="AS26" s="207"/>
    </row>
    <row r="27" spans="1:45" ht="12.75" customHeight="1" x14ac:dyDescent="0.2">
      <c r="A27" s="37"/>
      <c r="B27" s="208"/>
      <c r="C27" s="199" t="str">
        <f t="shared" si="0"/>
        <v>Street Light.</v>
      </c>
      <c r="D27" s="200"/>
      <c r="E27" s="139"/>
      <c r="F27" s="201">
        <f>IFERROR(VLOOKUP($C27,'Proposed Rates'!$B:$J,F$11,FALSE),0)</f>
        <v>0</v>
      </c>
      <c r="G27" s="219">
        <f t="shared" si="17"/>
        <v>0</v>
      </c>
      <c r="H27" s="204">
        <f t="shared" si="1"/>
        <v>0</v>
      </c>
      <c r="I27" s="38"/>
      <c r="J27" s="201">
        <f>IFERROR(VLOOKUP($C27,'Proposed Rates'!$B:$J,J$11,FALSE),0)</f>
        <v>0</v>
      </c>
      <c r="K27" s="219">
        <f t="shared" si="18"/>
        <v>0</v>
      </c>
      <c r="L27" s="204">
        <f t="shared" si="2"/>
        <v>0</v>
      </c>
      <c r="M27" s="38"/>
      <c r="N27" s="205">
        <f t="shared" si="3"/>
        <v>0</v>
      </c>
      <c r="O27" s="206" t="str">
        <f t="shared" si="4"/>
        <v/>
      </c>
      <c r="P27" s="37"/>
      <c r="Q27" s="201">
        <f>IFERROR(VLOOKUP($C27,'Proposed Rates'!$B:$J,Q$11,FALSE),0)</f>
        <v>0</v>
      </c>
      <c r="R27" s="219">
        <f t="shared" si="19"/>
        <v>0</v>
      </c>
      <c r="S27" s="204">
        <f t="shared" si="5"/>
        <v>0</v>
      </c>
      <c r="T27" s="38"/>
      <c r="U27" s="205">
        <f t="shared" si="6"/>
        <v>0</v>
      </c>
      <c r="V27" s="206" t="str">
        <f t="shared" si="7"/>
        <v/>
      </c>
      <c r="W27" s="37"/>
      <c r="X27" s="201">
        <f>IFERROR(VLOOKUP($C27,'Proposed Rates'!$B:$J,X$11,FALSE),0)</f>
        <v>0</v>
      </c>
      <c r="Y27" s="219">
        <f t="shared" si="20"/>
        <v>0</v>
      </c>
      <c r="Z27" s="204">
        <f t="shared" si="8"/>
        <v>0</v>
      </c>
      <c r="AA27" s="38"/>
      <c r="AB27" s="205">
        <f t="shared" si="9"/>
        <v>0</v>
      </c>
      <c r="AC27" s="206" t="str">
        <f t="shared" si="10"/>
        <v/>
      </c>
      <c r="AD27" s="37"/>
      <c r="AE27" s="201">
        <f>IFERROR(VLOOKUP($C27,'Proposed Rates'!$B:$J,AE$11,FALSE),0)</f>
        <v>0</v>
      </c>
      <c r="AF27" s="219">
        <f t="shared" si="21"/>
        <v>0</v>
      </c>
      <c r="AG27" s="204">
        <f t="shared" si="11"/>
        <v>0</v>
      </c>
      <c r="AH27" s="38"/>
      <c r="AI27" s="205">
        <f t="shared" si="12"/>
        <v>0</v>
      </c>
      <c r="AJ27" s="206" t="str">
        <f t="shared" si="13"/>
        <v/>
      </c>
      <c r="AK27" s="37"/>
      <c r="AL27" s="201">
        <f>IFERROR(VLOOKUP($C27,'Proposed Rates'!$B:$J,AL$11,FALSE),0)</f>
        <v>0</v>
      </c>
      <c r="AM27" s="219">
        <f t="shared" si="22"/>
        <v>0</v>
      </c>
      <c r="AN27" s="204">
        <f t="shared" si="14"/>
        <v>0</v>
      </c>
      <c r="AO27" s="38"/>
      <c r="AP27" s="205">
        <f t="shared" si="15"/>
        <v>0</v>
      </c>
      <c r="AQ27" s="206" t="str">
        <f t="shared" si="16"/>
        <v/>
      </c>
      <c r="AR27" s="207"/>
      <c r="AS27" s="207"/>
    </row>
    <row r="28" spans="1:45" ht="12.75" customHeight="1" x14ac:dyDescent="0.2">
      <c r="A28" s="37"/>
      <c r="B28" s="208"/>
      <c r="C28" s="199" t="str">
        <f t="shared" si="0"/>
        <v>Street Light.</v>
      </c>
      <c r="D28" s="200"/>
      <c r="E28" s="139"/>
      <c r="F28" s="201">
        <f>IFERROR(VLOOKUP($C28,'Proposed Rates'!$B:$J,F$11,FALSE),0)</f>
        <v>0</v>
      </c>
      <c r="G28" s="219">
        <f t="shared" si="17"/>
        <v>0</v>
      </c>
      <c r="H28" s="204">
        <f t="shared" si="1"/>
        <v>0</v>
      </c>
      <c r="I28" s="38"/>
      <c r="J28" s="201">
        <f>IFERROR(VLOOKUP($C28,'Proposed Rates'!$B:$J,J$11,FALSE),0)</f>
        <v>0</v>
      </c>
      <c r="K28" s="219">
        <f t="shared" si="18"/>
        <v>0</v>
      </c>
      <c r="L28" s="204">
        <f t="shared" si="2"/>
        <v>0</v>
      </c>
      <c r="M28" s="38"/>
      <c r="N28" s="205">
        <f t="shared" si="3"/>
        <v>0</v>
      </c>
      <c r="O28" s="206" t="str">
        <f t="shared" si="4"/>
        <v/>
      </c>
      <c r="P28" s="37"/>
      <c r="Q28" s="201">
        <f>IFERROR(VLOOKUP($C28,'Proposed Rates'!$B:$J,Q$11,FALSE),0)</f>
        <v>0</v>
      </c>
      <c r="R28" s="219">
        <f t="shared" si="19"/>
        <v>0</v>
      </c>
      <c r="S28" s="204">
        <f t="shared" si="5"/>
        <v>0</v>
      </c>
      <c r="T28" s="38"/>
      <c r="U28" s="205">
        <f t="shared" si="6"/>
        <v>0</v>
      </c>
      <c r="V28" s="206" t="str">
        <f t="shared" si="7"/>
        <v/>
      </c>
      <c r="W28" s="37"/>
      <c r="X28" s="201">
        <f>IFERROR(VLOOKUP($C28,'Proposed Rates'!$B:$J,X$11,FALSE),0)</f>
        <v>0</v>
      </c>
      <c r="Y28" s="219">
        <f t="shared" si="20"/>
        <v>0</v>
      </c>
      <c r="Z28" s="204">
        <f t="shared" si="8"/>
        <v>0</v>
      </c>
      <c r="AA28" s="38"/>
      <c r="AB28" s="205">
        <f t="shared" si="9"/>
        <v>0</v>
      </c>
      <c r="AC28" s="206" t="str">
        <f t="shared" si="10"/>
        <v/>
      </c>
      <c r="AD28" s="37"/>
      <c r="AE28" s="201">
        <f>IFERROR(VLOOKUP($C28,'Proposed Rates'!$B:$J,AE$11,FALSE),0)</f>
        <v>0</v>
      </c>
      <c r="AF28" s="219">
        <f t="shared" si="21"/>
        <v>0</v>
      </c>
      <c r="AG28" s="204">
        <f t="shared" si="11"/>
        <v>0</v>
      </c>
      <c r="AH28" s="38"/>
      <c r="AI28" s="205">
        <f t="shared" si="12"/>
        <v>0</v>
      </c>
      <c r="AJ28" s="206" t="str">
        <f t="shared" si="13"/>
        <v/>
      </c>
      <c r="AK28" s="37"/>
      <c r="AL28" s="201">
        <f>IFERROR(VLOOKUP($C28,'Proposed Rates'!$B:$J,AL$11,FALSE),0)</f>
        <v>0</v>
      </c>
      <c r="AM28" s="219">
        <f t="shared" si="22"/>
        <v>0</v>
      </c>
      <c r="AN28" s="204">
        <f t="shared" si="14"/>
        <v>0</v>
      </c>
      <c r="AO28" s="38"/>
      <c r="AP28" s="205">
        <f t="shared" si="15"/>
        <v>0</v>
      </c>
      <c r="AQ28" s="206" t="str">
        <f t="shared" si="16"/>
        <v/>
      </c>
      <c r="AR28" s="207"/>
      <c r="AS28" s="207"/>
    </row>
    <row r="29" spans="1:45" ht="12.75" customHeight="1" x14ac:dyDescent="0.2">
      <c r="A29" s="125"/>
      <c r="B29" s="209" t="s">
        <v>248</v>
      </c>
      <c r="C29" s="359"/>
      <c r="D29" s="210"/>
      <c r="E29" s="210"/>
      <c r="F29" s="211"/>
      <c r="G29" s="304"/>
      <c r="H29" s="213">
        <f>SUM(H15:H28)</f>
        <v>928.88499999999999</v>
      </c>
      <c r="I29" s="214"/>
      <c r="J29" s="211"/>
      <c r="K29" s="304"/>
      <c r="L29" s="213">
        <f>SUM(L15:L28)</f>
        <v>983.58499999999992</v>
      </c>
      <c r="M29" s="214"/>
      <c r="N29" s="215">
        <f t="shared" si="3"/>
        <v>54.699999999999932</v>
      </c>
      <c r="O29" s="216">
        <f t="shared" si="4"/>
        <v>5.8887806348471482E-2</v>
      </c>
      <c r="P29" s="125"/>
      <c r="Q29" s="211"/>
      <c r="R29" s="304"/>
      <c r="S29" s="213">
        <f>SUM(S15:S28)</f>
        <v>732.56</v>
      </c>
      <c r="T29" s="214"/>
      <c r="U29" s="215">
        <f t="shared" si="6"/>
        <v>-251.02499999999998</v>
      </c>
      <c r="V29" s="216">
        <f t="shared" si="7"/>
        <v>-0.25521434344769389</v>
      </c>
      <c r="W29" s="125"/>
      <c r="X29" s="211"/>
      <c r="Y29" s="304"/>
      <c r="Z29" s="213">
        <f>SUM(Z15:Z28)</f>
        <v>766.04</v>
      </c>
      <c r="AA29" s="214"/>
      <c r="AB29" s="215">
        <f t="shared" si="9"/>
        <v>33.480000000000018</v>
      </c>
      <c r="AC29" s="216">
        <f t="shared" si="10"/>
        <v>4.5702741072403651E-2</v>
      </c>
      <c r="AD29" s="125"/>
      <c r="AE29" s="211"/>
      <c r="AF29" s="304"/>
      <c r="AG29" s="213">
        <f>SUM(AG15:AG28)</f>
        <v>782.245</v>
      </c>
      <c r="AH29" s="214"/>
      <c r="AI29" s="215">
        <f t="shared" si="12"/>
        <v>16.205000000000041</v>
      </c>
      <c r="AJ29" s="216">
        <f t="shared" si="13"/>
        <v>2.1154247819957239E-2</v>
      </c>
      <c r="AK29" s="125"/>
      <c r="AL29" s="211"/>
      <c r="AM29" s="304"/>
      <c r="AN29" s="213">
        <f>SUM(AN15:AN28)</f>
        <v>789.60000000000014</v>
      </c>
      <c r="AO29" s="214"/>
      <c r="AP29" s="215">
        <f t="shared" si="15"/>
        <v>7.3550000000001319</v>
      </c>
      <c r="AQ29" s="216">
        <f t="shared" si="16"/>
        <v>9.4024250714291966E-3</v>
      </c>
      <c r="AR29" s="217"/>
      <c r="AS29" s="217"/>
    </row>
    <row r="30" spans="1:45" ht="12.75" customHeight="1" x14ac:dyDescent="0.2">
      <c r="A30" s="37"/>
      <c r="B30" s="208" t="s">
        <v>172</v>
      </c>
      <c r="C30" s="199" t="str">
        <f t="shared" ref="C30:C38" si="23">D$6&amp;"."&amp;B30</f>
        <v>Street Light.DVA Disposition Rate Rider Group 1 -2025</v>
      </c>
      <c r="D30" s="200" t="s">
        <v>315</v>
      </c>
      <c r="E30" s="139"/>
      <c r="F30" s="369">
        <f>IFERROR(VLOOKUP($C30,'Proposed Rates'!$B:$J,F$11,FALSE),0)</f>
        <v>4.1000000000000002E-2</v>
      </c>
      <c r="G30" s="219">
        <f t="shared" ref="G30:G36" si="24">IF($D30="Monthly",1,IF($D30="per KW",$F$10,IF($D30="per kWh",$F$9,0)))</f>
        <v>50</v>
      </c>
      <c r="H30" s="204">
        <f t="shared" ref="H30:H38" si="25">G30*F30</f>
        <v>2.0500000000000003</v>
      </c>
      <c r="I30" s="38"/>
      <c r="J30" s="369">
        <f>IFERROR(VLOOKUP($C30,'Proposed Rates'!$B:$J,J$11,FALSE),0)</f>
        <v>0</v>
      </c>
      <c r="K30" s="219">
        <f t="shared" ref="K30:K36" si="26">IF($D30="Monthly",1,IF($D30="per KW",$F$10,IF($D30="per kWh",$F$9,0)))</f>
        <v>50</v>
      </c>
      <c r="L30" s="204">
        <f t="shared" ref="L30:L38" si="27">K30*J30</f>
        <v>0</v>
      </c>
      <c r="M30" s="38"/>
      <c r="N30" s="205">
        <f t="shared" si="3"/>
        <v>-2.0500000000000003</v>
      </c>
      <c r="O30" s="206">
        <f t="shared" si="4"/>
        <v>-1</v>
      </c>
      <c r="P30" s="37"/>
      <c r="Q30" s="369">
        <f>IFERROR(VLOOKUP($C30,'Proposed Rates'!$B:$J,Q$11,FALSE),0)</f>
        <v>0</v>
      </c>
      <c r="R30" s="219">
        <f t="shared" ref="R30:R36" si="28">IF($D30="Monthly",1,IF($D30="per KW",$F$10,IF($D30="per kWh",$F$9,0)))</f>
        <v>50</v>
      </c>
      <c r="S30" s="204">
        <f t="shared" ref="S30:S38" si="29">R30*Q30</f>
        <v>0</v>
      </c>
      <c r="T30" s="38"/>
      <c r="U30" s="205">
        <f t="shared" si="6"/>
        <v>0</v>
      </c>
      <c r="V30" s="206" t="str">
        <f t="shared" si="7"/>
        <v/>
      </c>
      <c r="W30" s="37"/>
      <c r="X30" s="369">
        <f>IFERROR(VLOOKUP($C30,'Proposed Rates'!$B:$J,X$11,FALSE),0)</f>
        <v>0</v>
      </c>
      <c r="Y30" s="219">
        <f t="shared" ref="Y30:Y36" si="30">IF($D30="Monthly",1,IF($D30="per KW",$F$10,IF($D30="per kWh",$F$9,0)))</f>
        <v>50</v>
      </c>
      <c r="Z30" s="204">
        <f t="shared" ref="Z30:Z38" si="31">Y30*X30</f>
        <v>0</v>
      </c>
      <c r="AA30" s="38"/>
      <c r="AB30" s="205">
        <f t="shared" si="9"/>
        <v>0</v>
      </c>
      <c r="AC30" s="206" t="str">
        <f t="shared" si="10"/>
        <v/>
      </c>
      <c r="AD30" s="37"/>
      <c r="AE30" s="369">
        <f>IFERROR(VLOOKUP($C30,'Proposed Rates'!$B:$J,AE$11,FALSE),0)</f>
        <v>0</v>
      </c>
      <c r="AF30" s="219">
        <f t="shared" ref="AF30:AF36" si="32">IF($D30="Monthly",1,IF($D30="per KW",$F$10,IF($D30="per kWh",$F$9,0)))</f>
        <v>50</v>
      </c>
      <c r="AG30" s="204">
        <f t="shared" ref="AG30:AG38" si="33">AF30*AE30</f>
        <v>0</v>
      </c>
      <c r="AH30" s="38"/>
      <c r="AI30" s="205">
        <f t="shared" si="12"/>
        <v>0</v>
      </c>
      <c r="AJ30" s="206" t="str">
        <f t="shared" si="13"/>
        <v/>
      </c>
      <c r="AK30" s="37"/>
      <c r="AL30" s="369">
        <f>IFERROR(VLOOKUP($C30,'Proposed Rates'!$B:$J,AL$11,FALSE),0)</f>
        <v>0</v>
      </c>
      <c r="AM30" s="219">
        <f t="shared" ref="AM30:AM36" si="34">IF($D30="Monthly",1,IF($D30="per KW",$F$10,IF($D30="per kWh",$F$9,0)))</f>
        <v>50</v>
      </c>
      <c r="AN30" s="204">
        <f t="shared" ref="AN30:AN38" si="35">AM30*AL30</f>
        <v>0</v>
      </c>
      <c r="AO30" s="38"/>
      <c r="AP30" s="205">
        <f t="shared" si="15"/>
        <v>0</v>
      </c>
      <c r="AQ30" s="206" t="str">
        <f t="shared" si="16"/>
        <v/>
      </c>
      <c r="AR30" s="207"/>
      <c r="AS30" s="207"/>
    </row>
    <row r="31" spans="1:45" ht="12.75" customHeight="1" x14ac:dyDescent="0.2">
      <c r="A31" s="37"/>
      <c r="B31" s="208" t="s">
        <v>174</v>
      </c>
      <c r="C31" s="199" t="str">
        <f t="shared" si="23"/>
        <v>Street Light.DVA Disposition Rate Rider Group 1 - 2024</v>
      </c>
      <c r="D31" s="200" t="s">
        <v>315</v>
      </c>
      <c r="E31" s="139"/>
      <c r="F31" s="201">
        <f>IFERROR(VLOOKUP($C31,'Proposed Rates'!$B:$J,F$11,FALSE),0)</f>
        <v>0</v>
      </c>
      <c r="G31" s="219">
        <f t="shared" si="24"/>
        <v>50</v>
      </c>
      <c r="H31" s="204">
        <f t="shared" si="25"/>
        <v>0</v>
      </c>
      <c r="I31" s="38"/>
      <c r="J31" s="201">
        <f>IFERROR(VLOOKUP($C31,'Proposed Rates'!$B:$J,J$11,FALSE),0)</f>
        <v>0</v>
      </c>
      <c r="K31" s="219">
        <f t="shared" si="26"/>
        <v>50</v>
      </c>
      <c r="L31" s="204">
        <f t="shared" si="27"/>
        <v>0</v>
      </c>
      <c r="M31" s="38"/>
      <c r="N31" s="205">
        <f t="shared" si="3"/>
        <v>0</v>
      </c>
      <c r="O31" s="206" t="str">
        <f t="shared" si="4"/>
        <v/>
      </c>
      <c r="P31" s="37"/>
      <c r="Q31" s="201">
        <f>IFERROR(VLOOKUP($C31,'Proposed Rates'!$B:$J,Q$11,FALSE),0)</f>
        <v>0</v>
      </c>
      <c r="R31" s="219">
        <f t="shared" si="28"/>
        <v>50</v>
      </c>
      <c r="S31" s="204">
        <f t="shared" si="29"/>
        <v>0</v>
      </c>
      <c r="T31" s="38"/>
      <c r="U31" s="205">
        <f t="shared" si="6"/>
        <v>0</v>
      </c>
      <c r="V31" s="206" t="str">
        <f t="shared" si="7"/>
        <v/>
      </c>
      <c r="W31" s="37"/>
      <c r="X31" s="201">
        <f>IFERROR(VLOOKUP($C31,'Proposed Rates'!$B:$J,X$11,FALSE),0)</f>
        <v>0</v>
      </c>
      <c r="Y31" s="219">
        <f t="shared" si="30"/>
        <v>50</v>
      </c>
      <c r="Z31" s="204">
        <f t="shared" si="31"/>
        <v>0</v>
      </c>
      <c r="AA31" s="38"/>
      <c r="AB31" s="205">
        <f t="shared" si="9"/>
        <v>0</v>
      </c>
      <c r="AC31" s="206" t="str">
        <f t="shared" si="10"/>
        <v/>
      </c>
      <c r="AD31" s="37"/>
      <c r="AE31" s="201">
        <f>IFERROR(VLOOKUP($C31,'Proposed Rates'!$B:$J,AE$11,FALSE),0)</f>
        <v>0</v>
      </c>
      <c r="AF31" s="219">
        <f t="shared" si="32"/>
        <v>50</v>
      </c>
      <c r="AG31" s="204">
        <f t="shared" si="33"/>
        <v>0</v>
      </c>
      <c r="AH31" s="38"/>
      <c r="AI31" s="205">
        <f t="shared" si="12"/>
        <v>0</v>
      </c>
      <c r="AJ31" s="206" t="str">
        <f t="shared" si="13"/>
        <v/>
      </c>
      <c r="AK31" s="37"/>
      <c r="AL31" s="201">
        <f>IFERROR(VLOOKUP($C31,'Proposed Rates'!$B:$J,AL$11,FALSE),0)</f>
        <v>0</v>
      </c>
      <c r="AM31" s="219">
        <f t="shared" si="34"/>
        <v>50</v>
      </c>
      <c r="AN31" s="204">
        <f t="shared" si="35"/>
        <v>0</v>
      </c>
      <c r="AO31" s="38"/>
      <c r="AP31" s="205">
        <f t="shared" si="15"/>
        <v>0</v>
      </c>
      <c r="AQ31" s="206" t="str">
        <f t="shared" si="16"/>
        <v/>
      </c>
      <c r="AR31" s="207"/>
      <c r="AS31" s="207"/>
    </row>
    <row r="32" spans="1:45" ht="12.75" customHeight="1" x14ac:dyDescent="0.2">
      <c r="A32" s="37"/>
      <c r="B32" s="208" t="s">
        <v>182</v>
      </c>
      <c r="C32" s="199" t="str">
        <f t="shared" si="23"/>
        <v>Street Light.CBR Class B Rate Riders</v>
      </c>
      <c r="D32" s="200" t="s">
        <v>246</v>
      </c>
      <c r="E32" s="139"/>
      <c r="F32" s="218">
        <f>IFERROR(VLOOKUP($C32,'Proposed Rates'!$B:$J,F$11,FALSE),0)</f>
        <v>2.0000000000000001E-4</v>
      </c>
      <c r="G32" s="219">
        <f t="shared" si="24"/>
        <v>17860</v>
      </c>
      <c r="H32" s="204">
        <f t="shared" si="25"/>
        <v>3.5720000000000001</v>
      </c>
      <c r="I32" s="289"/>
      <c r="J32" s="218">
        <f>IFERROR(VLOOKUP($C32,'Proposed Rates'!$B:$J,J$11,FALSE),0)</f>
        <v>0</v>
      </c>
      <c r="K32" s="219">
        <f t="shared" si="26"/>
        <v>17860</v>
      </c>
      <c r="L32" s="204">
        <f t="shared" si="27"/>
        <v>0</v>
      </c>
      <c r="M32" s="221"/>
      <c r="N32" s="205">
        <f t="shared" si="3"/>
        <v>-3.5720000000000001</v>
      </c>
      <c r="O32" s="206"/>
      <c r="P32" s="37"/>
      <c r="Q32" s="218">
        <f>IFERROR(VLOOKUP($C32,'Proposed Rates'!$B:$J,Q$11,FALSE),0)</f>
        <v>0</v>
      </c>
      <c r="R32" s="219">
        <f t="shared" si="28"/>
        <v>17860</v>
      </c>
      <c r="S32" s="204">
        <f t="shared" si="29"/>
        <v>0</v>
      </c>
      <c r="T32" s="221"/>
      <c r="U32" s="205"/>
      <c r="V32" s="206"/>
      <c r="W32" s="37"/>
      <c r="X32" s="218">
        <f>IFERROR(VLOOKUP($C32,'Proposed Rates'!$B:$J,X$11,FALSE),0)</f>
        <v>0</v>
      </c>
      <c r="Y32" s="219">
        <f t="shared" si="30"/>
        <v>17860</v>
      </c>
      <c r="Z32" s="204">
        <f t="shared" si="31"/>
        <v>0</v>
      </c>
      <c r="AA32" s="38"/>
      <c r="AB32" s="205">
        <f t="shared" si="9"/>
        <v>0</v>
      </c>
      <c r="AC32" s="206" t="str">
        <f t="shared" si="10"/>
        <v/>
      </c>
      <c r="AD32" s="37"/>
      <c r="AE32" s="218">
        <f>IFERROR(VLOOKUP($C32,'Proposed Rates'!$B:$J,AE$11,FALSE),0)</f>
        <v>0</v>
      </c>
      <c r="AF32" s="219">
        <f t="shared" si="32"/>
        <v>17860</v>
      </c>
      <c r="AG32" s="204">
        <f t="shared" si="33"/>
        <v>0</v>
      </c>
      <c r="AH32" s="38"/>
      <c r="AI32" s="205">
        <f t="shared" si="12"/>
        <v>0</v>
      </c>
      <c r="AJ32" s="206" t="str">
        <f t="shared" si="13"/>
        <v/>
      </c>
      <c r="AK32" s="37"/>
      <c r="AL32" s="218">
        <f>IFERROR(VLOOKUP($C32,'Proposed Rates'!$B:$J,AL$11,FALSE),0)</f>
        <v>0</v>
      </c>
      <c r="AM32" s="219">
        <f t="shared" si="34"/>
        <v>17860</v>
      </c>
      <c r="AN32" s="204">
        <f t="shared" si="35"/>
        <v>0</v>
      </c>
      <c r="AO32" s="221"/>
      <c r="AP32" s="205"/>
      <c r="AQ32" s="206"/>
      <c r="AR32" s="207"/>
      <c r="AS32" s="207"/>
    </row>
    <row r="33" spans="1:45" ht="12.75" customHeight="1" x14ac:dyDescent="0.2">
      <c r="A33" s="37"/>
      <c r="B33" s="208" t="s">
        <v>187</v>
      </c>
      <c r="C33" s="199" t="str">
        <f t="shared" si="23"/>
        <v>Street Light.GA Rate Riders</v>
      </c>
      <c r="D33" s="200" t="s">
        <v>246</v>
      </c>
      <c r="E33" s="139"/>
      <c r="F33" s="218">
        <f>IFERROR(VLOOKUP($C33,'Proposed Rates'!$B:$J,F$11,FALSE),0)</f>
        <v>3.8999999999999998E-3</v>
      </c>
      <c r="G33" s="219">
        <f t="shared" si="24"/>
        <v>17860</v>
      </c>
      <c r="H33" s="204">
        <f t="shared" si="25"/>
        <v>69.653999999999996</v>
      </c>
      <c r="I33" s="289"/>
      <c r="J33" s="218">
        <f>IFERROR(VLOOKUP($C33,'Proposed Rates'!$B:$J,J$11,FALSE),0)</f>
        <v>0</v>
      </c>
      <c r="K33" s="219">
        <f t="shared" si="26"/>
        <v>17860</v>
      </c>
      <c r="L33" s="204">
        <f t="shared" si="27"/>
        <v>0</v>
      </c>
      <c r="M33" s="221"/>
      <c r="N33" s="205">
        <f t="shared" si="3"/>
        <v>-69.653999999999996</v>
      </c>
      <c r="O33" s="206">
        <f t="shared" ref="O33:O34" si="36">IF((H33)=0,"",(N33/H33))</f>
        <v>-1</v>
      </c>
      <c r="P33" s="37"/>
      <c r="Q33" s="218">
        <f>IFERROR(VLOOKUP($C33,'Proposed Rates'!$B:$J,Q$11,FALSE),0)</f>
        <v>0</v>
      </c>
      <c r="R33" s="219">
        <f t="shared" si="28"/>
        <v>17860</v>
      </c>
      <c r="S33" s="204">
        <f t="shared" si="29"/>
        <v>0</v>
      </c>
      <c r="T33" s="221"/>
      <c r="U33" s="205">
        <f t="shared" ref="U33:U34" si="37">S33-L33</f>
        <v>0</v>
      </c>
      <c r="V33" s="206" t="str">
        <f t="shared" ref="V33:V34" si="38">IF((L33)=0,"",(U33/L33))</f>
        <v/>
      </c>
      <c r="W33" s="37"/>
      <c r="X33" s="218">
        <f>IFERROR(VLOOKUP($C33,'Proposed Rates'!$B:$J,X$11,FALSE),0)</f>
        <v>0</v>
      </c>
      <c r="Y33" s="219">
        <f t="shared" si="30"/>
        <v>17860</v>
      </c>
      <c r="Z33" s="204">
        <f t="shared" si="31"/>
        <v>0</v>
      </c>
      <c r="AA33" s="221"/>
      <c r="AB33" s="205">
        <f t="shared" si="9"/>
        <v>0</v>
      </c>
      <c r="AC33" s="206" t="str">
        <f t="shared" si="10"/>
        <v/>
      </c>
      <c r="AD33" s="37"/>
      <c r="AE33" s="218">
        <f>IFERROR(VLOOKUP($C33,'Proposed Rates'!$B:$J,AE$11,FALSE),0)</f>
        <v>0</v>
      </c>
      <c r="AF33" s="219">
        <f t="shared" si="32"/>
        <v>17860</v>
      </c>
      <c r="AG33" s="204">
        <f t="shared" si="33"/>
        <v>0</v>
      </c>
      <c r="AH33" s="221"/>
      <c r="AI33" s="205">
        <f t="shared" si="12"/>
        <v>0</v>
      </c>
      <c r="AJ33" s="206" t="str">
        <f t="shared" si="13"/>
        <v/>
      </c>
      <c r="AK33" s="37"/>
      <c r="AL33" s="218">
        <f>IFERROR(VLOOKUP($C33,'Proposed Rates'!$B:$J,AL$11,FALSE),0)</f>
        <v>0</v>
      </c>
      <c r="AM33" s="219">
        <f t="shared" si="34"/>
        <v>17860</v>
      </c>
      <c r="AN33" s="204">
        <f t="shared" si="35"/>
        <v>0</v>
      </c>
      <c r="AO33" s="221"/>
      <c r="AP33" s="205">
        <f t="shared" ref="AP33:AP34" si="39">AN33-AG33</f>
        <v>0</v>
      </c>
      <c r="AQ33" s="206" t="str">
        <f t="shared" ref="AQ33:AQ34" si="40">IF((AG33)=0,"",(AP33/AG33))</f>
        <v/>
      </c>
      <c r="AR33" s="207"/>
      <c r="AS33" s="207"/>
    </row>
    <row r="34" spans="1:45" ht="12.75" customHeight="1" x14ac:dyDescent="0.2">
      <c r="A34" s="37"/>
      <c r="B34" s="208" t="s">
        <v>190</v>
      </c>
      <c r="C34" s="199" t="str">
        <f t="shared" si="23"/>
        <v>Street Light.Total Deferral/Variance Account Rate RidersYr2</v>
      </c>
      <c r="D34" s="200" t="s">
        <v>315</v>
      </c>
      <c r="E34" s="139"/>
      <c r="F34" s="201">
        <f>IFERROR(VLOOKUP($C34,'Proposed Rates'!$B:$J,F$11,FALSE),0)</f>
        <v>0</v>
      </c>
      <c r="G34" s="219">
        <f t="shared" si="24"/>
        <v>50</v>
      </c>
      <c r="H34" s="204">
        <f t="shared" si="25"/>
        <v>0</v>
      </c>
      <c r="I34" s="289"/>
      <c r="J34" s="201">
        <f>IFERROR(VLOOKUP($C34,'Proposed Rates'!$B:$J,J$11,FALSE),0)</f>
        <v>0</v>
      </c>
      <c r="K34" s="219">
        <f t="shared" si="26"/>
        <v>50</v>
      </c>
      <c r="L34" s="204">
        <f t="shared" si="27"/>
        <v>0</v>
      </c>
      <c r="M34" s="221"/>
      <c r="N34" s="205">
        <f t="shared" si="3"/>
        <v>0</v>
      </c>
      <c r="O34" s="206" t="str">
        <f t="shared" si="36"/>
        <v/>
      </c>
      <c r="P34" s="37"/>
      <c r="Q34" s="201">
        <f>IFERROR(VLOOKUP($C34,'Proposed Rates'!$B:$J,Q$11,FALSE),0)</f>
        <v>0</v>
      </c>
      <c r="R34" s="219">
        <f t="shared" si="28"/>
        <v>50</v>
      </c>
      <c r="S34" s="204">
        <f t="shared" si="29"/>
        <v>0</v>
      </c>
      <c r="T34" s="221"/>
      <c r="U34" s="205">
        <f t="shared" si="37"/>
        <v>0</v>
      </c>
      <c r="V34" s="206" t="str">
        <f t="shared" si="38"/>
        <v/>
      </c>
      <c r="W34" s="37"/>
      <c r="X34" s="201">
        <f>IFERROR(VLOOKUP($C34,'Proposed Rates'!$B:$J,X$11,FALSE),0)</f>
        <v>0</v>
      </c>
      <c r="Y34" s="219">
        <f t="shared" si="30"/>
        <v>50</v>
      </c>
      <c r="Z34" s="204">
        <f t="shared" si="31"/>
        <v>0</v>
      </c>
      <c r="AA34" s="221"/>
      <c r="AB34" s="205">
        <f t="shared" si="9"/>
        <v>0</v>
      </c>
      <c r="AC34" s="206" t="str">
        <f t="shared" si="10"/>
        <v/>
      </c>
      <c r="AD34" s="37"/>
      <c r="AE34" s="201">
        <f>IFERROR(VLOOKUP($C34,'Proposed Rates'!$B:$J,AE$11,FALSE),0)</f>
        <v>0</v>
      </c>
      <c r="AF34" s="219">
        <f t="shared" si="32"/>
        <v>50</v>
      </c>
      <c r="AG34" s="204">
        <f t="shared" si="33"/>
        <v>0</v>
      </c>
      <c r="AH34" s="221"/>
      <c r="AI34" s="205">
        <f t="shared" si="12"/>
        <v>0</v>
      </c>
      <c r="AJ34" s="206" t="str">
        <f t="shared" si="13"/>
        <v/>
      </c>
      <c r="AK34" s="37"/>
      <c r="AL34" s="201">
        <f>IFERROR(VLOOKUP($C34,'Proposed Rates'!$B:$J,AL$11,FALSE),0)</f>
        <v>0</v>
      </c>
      <c r="AM34" s="219">
        <f t="shared" si="34"/>
        <v>50</v>
      </c>
      <c r="AN34" s="204">
        <f t="shared" si="35"/>
        <v>0</v>
      </c>
      <c r="AO34" s="221"/>
      <c r="AP34" s="205">
        <f t="shared" si="39"/>
        <v>0</v>
      </c>
      <c r="AQ34" s="206" t="str">
        <f t="shared" si="40"/>
        <v/>
      </c>
      <c r="AR34" s="207"/>
      <c r="AS34" s="207"/>
    </row>
    <row r="35" spans="1:45" ht="12.75" customHeight="1" x14ac:dyDescent="0.2">
      <c r="A35" s="37"/>
      <c r="B35" s="208" t="s">
        <v>192</v>
      </c>
      <c r="C35" s="199" t="str">
        <f t="shared" si="23"/>
        <v>Street Light.Total Deferral/Variance Account Rate Riders</v>
      </c>
      <c r="D35" s="200" t="s">
        <v>315</v>
      </c>
      <c r="E35" s="139"/>
      <c r="F35" s="201">
        <f>IFERROR(VLOOKUP($C35,'Proposed Rates'!$B:$J,F$11,FALSE),0)</f>
        <v>0</v>
      </c>
      <c r="G35" s="219">
        <f t="shared" si="24"/>
        <v>50</v>
      </c>
      <c r="H35" s="204">
        <f t="shared" si="25"/>
        <v>0</v>
      </c>
      <c r="I35" s="38"/>
      <c r="J35" s="201">
        <f>IFERROR(VLOOKUP($C35,'Proposed Rates'!$B:$J,J$11,FALSE),0)</f>
        <v>0</v>
      </c>
      <c r="K35" s="219">
        <f t="shared" si="26"/>
        <v>50</v>
      </c>
      <c r="L35" s="204">
        <f t="shared" si="27"/>
        <v>0</v>
      </c>
      <c r="M35" s="38"/>
      <c r="N35" s="205"/>
      <c r="O35" s="206"/>
      <c r="P35" s="37"/>
      <c r="Q35" s="201">
        <f>IFERROR(VLOOKUP($C35,'Proposed Rates'!$B:$J,Q$11,FALSE),0)</f>
        <v>0</v>
      </c>
      <c r="R35" s="219">
        <f t="shared" si="28"/>
        <v>50</v>
      </c>
      <c r="S35" s="204">
        <f t="shared" si="29"/>
        <v>0</v>
      </c>
      <c r="T35" s="38"/>
      <c r="U35" s="205"/>
      <c r="V35" s="206"/>
      <c r="W35" s="37"/>
      <c r="X35" s="201">
        <f>IFERROR(VLOOKUP($C35,'Proposed Rates'!$B:$J,X$11,FALSE),0)</f>
        <v>0</v>
      </c>
      <c r="Y35" s="219">
        <f t="shared" si="30"/>
        <v>50</v>
      </c>
      <c r="Z35" s="204">
        <f t="shared" si="31"/>
        <v>0</v>
      </c>
      <c r="AA35" s="38"/>
      <c r="AB35" s="205"/>
      <c r="AC35" s="206"/>
      <c r="AD35" s="37"/>
      <c r="AE35" s="201">
        <f>IFERROR(VLOOKUP($C35,'Proposed Rates'!$B:$J,AE$11,FALSE),0)</f>
        <v>0</v>
      </c>
      <c r="AF35" s="219">
        <f t="shared" si="32"/>
        <v>50</v>
      </c>
      <c r="AG35" s="204">
        <f t="shared" si="33"/>
        <v>0</v>
      </c>
      <c r="AH35" s="38"/>
      <c r="AI35" s="205">
        <f t="shared" si="12"/>
        <v>0</v>
      </c>
      <c r="AJ35" s="206" t="str">
        <f t="shared" si="13"/>
        <v/>
      </c>
      <c r="AK35" s="37"/>
      <c r="AL35" s="201">
        <f>IFERROR(VLOOKUP($C35,'Proposed Rates'!$B:$J,AL$11,FALSE),0)</f>
        <v>0</v>
      </c>
      <c r="AM35" s="219">
        <f t="shared" si="34"/>
        <v>50</v>
      </c>
      <c r="AN35" s="204">
        <f t="shared" si="35"/>
        <v>0</v>
      </c>
      <c r="AO35" s="38"/>
      <c r="AP35" s="205"/>
      <c r="AQ35" s="206"/>
      <c r="AR35" s="207"/>
      <c r="AS35" s="207"/>
    </row>
    <row r="36" spans="1:45" ht="12.75" customHeight="1" x14ac:dyDescent="0.2">
      <c r="A36" s="37"/>
      <c r="B36" s="139" t="s">
        <v>207</v>
      </c>
      <c r="C36" s="199" t="str">
        <f t="shared" si="23"/>
        <v>Street Light.Low Voltage Service Charge</v>
      </c>
      <c r="D36" s="200" t="s">
        <v>315</v>
      </c>
      <c r="E36" s="139"/>
      <c r="F36" s="222">
        <f>IFERROR(VLOOKUP($C36,'Proposed Rates'!$B:$J,F$11,FALSE),0)</f>
        <v>1.5640000000000001E-2</v>
      </c>
      <c r="G36" s="219">
        <f t="shared" si="24"/>
        <v>50</v>
      </c>
      <c r="H36" s="204">
        <f t="shared" si="25"/>
        <v>0.78200000000000003</v>
      </c>
      <c r="I36" s="38"/>
      <c r="J36" s="222">
        <f>IFERROR(VLOOKUP($C36,'Proposed Rates'!$B:$J,J$11,FALSE),0)</f>
        <v>1.8630000000000001E-2</v>
      </c>
      <c r="K36" s="219">
        <f t="shared" si="26"/>
        <v>50</v>
      </c>
      <c r="L36" s="204">
        <f t="shared" si="27"/>
        <v>0.93149999999999999</v>
      </c>
      <c r="M36" s="38"/>
      <c r="N36" s="205">
        <f t="shared" ref="N36:N37" si="41">L36-H36</f>
        <v>0.14949999999999997</v>
      </c>
      <c r="O36" s="206">
        <f t="shared" ref="O36:O37" si="42">IF((H36)=0,"",(N36/H36))</f>
        <v>0.19117647058823525</v>
      </c>
      <c r="P36" s="37"/>
      <c r="Q36" s="222">
        <f>IFERROR(VLOOKUP($C36,'Proposed Rates'!$B:$J,Q$11,FALSE),0)</f>
        <v>1.9120000000000002E-2</v>
      </c>
      <c r="R36" s="219">
        <f t="shared" si="28"/>
        <v>50</v>
      </c>
      <c r="S36" s="204">
        <f t="shared" si="29"/>
        <v>0.95600000000000007</v>
      </c>
      <c r="T36" s="38"/>
      <c r="U36" s="205">
        <f t="shared" ref="U36:U37" si="43">S36-L36</f>
        <v>2.4500000000000077E-2</v>
      </c>
      <c r="V36" s="206">
        <f t="shared" ref="V36:V37" si="44">IF((L36)=0,"",(U36/L36))</f>
        <v>2.6301663982823485E-2</v>
      </c>
      <c r="W36" s="37"/>
      <c r="X36" s="222">
        <f>IFERROR(VLOOKUP($C36,'Proposed Rates'!$B:$J,X$11,FALSE),0)</f>
        <v>1.9359999999999999E-2</v>
      </c>
      <c r="Y36" s="219">
        <f t="shared" si="30"/>
        <v>50</v>
      </c>
      <c r="Z36" s="204">
        <f t="shared" si="31"/>
        <v>0.96799999999999997</v>
      </c>
      <c r="AA36" s="38"/>
      <c r="AB36" s="205">
        <f t="shared" ref="AB36:AB37" si="45">Z36-S36</f>
        <v>1.19999999999999E-2</v>
      </c>
      <c r="AC36" s="206">
        <f t="shared" ref="AC36:AC37" si="46">IF((S36)=0,"",(AB36/S36))</f>
        <v>1.2552301255230019E-2</v>
      </c>
      <c r="AD36" s="37"/>
      <c r="AE36" s="222">
        <f>IFERROR(VLOOKUP($C36,'Proposed Rates'!$B:$J,AE$11,FALSE),0)</f>
        <v>1.968E-2</v>
      </c>
      <c r="AF36" s="219">
        <f t="shared" si="32"/>
        <v>50</v>
      </c>
      <c r="AG36" s="204">
        <f t="shared" si="33"/>
        <v>0.98399999999999999</v>
      </c>
      <c r="AH36" s="38"/>
      <c r="AI36" s="205">
        <f t="shared" si="12"/>
        <v>1.6000000000000014E-2</v>
      </c>
      <c r="AJ36" s="206">
        <f t="shared" si="13"/>
        <v>1.6528925619834725E-2</v>
      </c>
      <c r="AK36" s="37"/>
      <c r="AL36" s="222">
        <f>IFERROR(VLOOKUP($C36,'Proposed Rates'!$B:$J,AL$11,FALSE),0)</f>
        <v>2.002E-2</v>
      </c>
      <c r="AM36" s="219">
        <f t="shared" si="34"/>
        <v>50</v>
      </c>
      <c r="AN36" s="204">
        <f t="shared" si="35"/>
        <v>1.0009999999999999</v>
      </c>
      <c r="AO36" s="38"/>
      <c r="AP36" s="205">
        <f t="shared" ref="AP36:AP37" si="47">AN36-AG36</f>
        <v>1.6999999999999904E-2</v>
      </c>
      <c r="AQ36" s="206">
        <f t="shared" ref="AQ36:AQ37" si="48">IF((AG36)=0,"",(AP36/AG36))</f>
        <v>1.7276422764227545E-2</v>
      </c>
      <c r="AR36" s="207"/>
      <c r="AS36" s="207"/>
    </row>
    <row r="37" spans="1:45" ht="12.75" customHeight="1" x14ac:dyDescent="0.2">
      <c r="A37" s="37"/>
      <c r="B37" s="139" t="s">
        <v>250</v>
      </c>
      <c r="C37" s="199" t="str">
        <f t="shared" si="23"/>
        <v>Street Light.Line Losses on Cost of Power</v>
      </c>
      <c r="D37" s="200" t="s">
        <v>246</v>
      </c>
      <c r="E37" s="139"/>
      <c r="F37" s="224">
        <f>F46</f>
        <v>0.10453</v>
      </c>
      <c r="G37" s="311">
        <f>$F$9*(1+F$65)-$F$9</f>
        <v>603.66800000000148</v>
      </c>
      <c r="H37" s="204">
        <f t="shared" si="25"/>
        <v>63.101416040000153</v>
      </c>
      <c r="I37" s="38"/>
      <c r="J37" s="224">
        <f>J46</f>
        <v>0.10453</v>
      </c>
      <c r="K37" s="311">
        <f>$F$9*(1+J$65)-$F$9</f>
        <v>592.9519999999975</v>
      </c>
      <c r="L37" s="204">
        <f t="shared" si="27"/>
        <v>61.981272559999738</v>
      </c>
      <c r="M37" s="38"/>
      <c r="N37" s="205">
        <f t="shared" si="41"/>
        <v>-1.1201434800004151</v>
      </c>
      <c r="O37" s="206">
        <f t="shared" si="42"/>
        <v>-1.7751479289947362E-2</v>
      </c>
      <c r="P37" s="37"/>
      <c r="Q37" s="224">
        <f>Q46</f>
        <v>0.10453</v>
      </c>
      <c r="R37" s="311">
        <f>$F$9*(1+Q$65)-$F$9</f>
        <v>592.9519999999975</v>
      </c>
      <c r="S37" s="204">
        <f t="shared" si="29"/>
        <v>61.981272559999738</v>
      </c>
      <c r="T37" s="38"/>
      <c r="U37" s="205">
        <f t="shared" si="43"/>
        <v>0</v>
      </c>
      <c r="V37" s="206">
        <f t="shared" si="44"/>
        <v>0</v>
      </c>
      <c r="W37" s="37"/>
      <c r="X37" s="224">
        <f>X46</f>
        <v>0.10453</v>
      </c>
      <c r="Y37" s="311">
        <f>$F$9*(1+X$65)-$F$9</f>
        <v>592.9519999999975</v>
      </c>
      <c r="Z37" s="204">
        <f t="shared" si="31"/>
        <v>61.981272559999738</v>
      </c>
      <c r="AA37" s="38"/>
      <c r="AB37" s="205">
        <f t="shared" si="45"/>
        <v>0</v>
      </c>
      <c r="AC37" s="206">
        <f t="shared" si="46"/>
        <v>0</v>
      </c>
      <c r="AD37" s="37"/>
      <c r="AE37" s="224">
        <f>AE46</f>
        <v>0.10453</v>
      </c>
      <c r="AF37" s="311">
        <f>$F$9*(1+AE$65)-$F$9</f>
        <v>592.9519999999975</v>
      </c>
      <c r="AG37" s="204">
        <f t="shared" si="33"/>
        <v>61.981272559999738</v>
      </c>
      <c r="AH37" s="38"/>
      <c r="AI37" s="205">
        <f t="shared" si="12"/>
        <v>0</v>
      </c>
      <c r="AJ37" s="206">
        <f t="shared" si="13"/>
        <v>0</v>
      </c>
      <c r="AK37" s="37"/>
      <c r="AL37" s="224">
        <f>AL46</f>
        <v>0.10453</v>
      </c>
      <c r="AM37" s="311">
        <f>$F$9*(1+AL$65)-$F$9</f>
        <v>592.9519999999975</v>
      </c>
      <c r="AN37" s="204">
        <f t="shared" si="35"/>
        <v>61.981272559999738</v>
      </c>
      <c r="AO37" s="38"/>
      <c r="AP37" s="205">
        <f t="shared" si="47"/>
        <v>0</v>
      </c>
      <c r="AQ37" s="206">
        <f t="shared" si="48"/>
        <v>0</v>
      </c>
      <c r="AR37" s="207"/>
      <c r="AS37" s="207"/>
    </row>
    <row r="38" spans="1:45" ht="12.75" customHeight="1" x14ac:dyDescent="0.2">
      <c r="A38" s="37"/>
      <c r="B38" s="139" t="s">
        <v>209</v>
      </c>
      <c r="C38" s="199" t="str">
        <f t="shared" si="23"/>
        <v>Street Light.Smart Meter Entity Charge</v>
      </c>
      <c r="D38" s="200" t="s">
        <v>244</v>
      </c>
      <c r="E38" s="139"/>
      <c r="F38" s="218">
        <f>IFERROR(VLOOKUP($C38,'Proposed Rates'!$B:$J,F$11,FALSE),0)</f>
        <v>0</v>
      </c>
      <c r="G38" s="219">
        <f>IF($D38="Monthly",1,IF($D38="per KW",$F$10,IF($D38="per kWh",$F$9,0)))</f>
        <v>1</v>
      </c>
      <c r="H38" s="204">
        <f t="shared" si="25"/>
        <v>0</v>
      </c>
      <c r="I38" s="38"/>
      <c r="J38" s="218">
        <f>IFERROR(VLOOKUP($C38,'Proposed Rates'!$B:$J,J$11,FALSE),0)</f>
        <v>0</v>
      </c>
      <c r="K38" s="219">
        <f>IF($D38="Monthly",1,IF($D38="per KW",$F$10,IF($D38="per kWh",$F$9,0)))</f>
        <v>1</v>
      </c>
      <c r="L38" s="204">
        <f t="shared" si="27"/>
        <v>0</v>
      </c>
      <c r="M38" s="38"/>
      <c r="N38" s="205"/>
      <c r="O38" s="206"/>
      <c r="P38" s="37"/>
      <c r="Q38" s="218">
        <f>IFERROR(VLOOKUP($C38,'Proposed Rates'!$B:$J,Q$11,FALSE),0)</f>
        <v>0</v>
      </c>
      <c r="R38" s="219">
        <f>IF($D38="Monthly",1,IF($D38="per KW",$F$10,IF($D38="per kWh",$F$9,0)))</f>
        <v>1</v>
      </c>
      <c r="S38" s="204">
        <f t="shared" si="29"/>
        <v>0</v>
      </c>
      <c r="T38" s="38"/>
      <c r="U38" s="205"/>
      <c r="V38" s="206"/>
      <c r="W38" s="37"/>
      <c r="X38" s="218">
        <f>IFERROR(VLOOKUP($C38,'Proposed Rates'!$B:$J,X$11,FALSE),0)</f>
        <v>0</v>
      </c>
      <c r="Y38" s="219">
        <f>IF($D38="Monthly",1,IF($D38="per KW",$F$10,IF($D38="per kWh",$F$9,0)))</f>
        <v>1</v>
      </c>
      <c r="Z38" s="204">
        <f t="shared" si="31"/>
        <v>0</v>
      </c>
      <c r="AA38" s="38"/>
      <c r="AB38" s="205"/>
      <c r="AC38" s="206"/>
      <c r="AD38" s="37"/>
      <c r="AE38" s="218">
        <f>IFERROR(VLOOKUP($C38,'Proposed Rates'!$B:$J,AE$11,FALSE),0)</f>
        <v>0</v>
      </c>
      <c r="AF38" s="219">
        <f>IF($D38="Monthly",1,IF($D38="per KW",$F$10,IF($D38="per kWh",$F$9,0)))</f>
        <v>1</v>
      </c>
      <c r="AG38" s="204">
        <f t="shared" si="33"/>
        <v>0</v>
      </c>
      <c r="AH38" s="38"/>
      <c r="AI38" s="205"/>
      <c r="AJ38" s="206"/>
      <c r="AK38" s="37"/>
      <c r="AL38" s="218">
        <f>IFERROR(VLOOKUP($C38,'Proposed Rates'!$B:$J,AL$11,FALSE),0)</f>
        <v>0</v>
      </c>
      <c r="AM38" s="219">
        <f>IF($D38="Monthly",1,IF($D38="per KW",$F$10,IF($D38="per kWh",$F$9,0)))</f>
        <v>1</v>
      </c>
      <c r="AN38" s="204">
        <f t="shared" si="35"/>
        <v>0</v>
      </c>
      <c r="AO38" s="38"/>
      <c r="AP38" s="205"/>
      <c r="AQ38" s="206"/>
      <c r="AR38" s="207"/>
      <c r="AS38" s="207"/>
    </row>
    <row r="39" spans="1:45" ht="12.75" customHeight="1" x14ac:dyDescent="0.2">
      <c r="A39" s="37"/>
      <c r="B39" s="209" t="s">
        <v>251</v>
      </c>
      <c r="C39" s="361"/>
      <c r="D39" s="226"/>
      <c r="E39" s="226"/>
      <c r="F39" s="227"/>
      <c r="G39" s="305"/>
      <c r="H39" s="213">
        <f>SUM(H30:H38)+H29</f>
        <v>1068.0444160400002</v>
      </c>
      <c r="I39" s="229"/>
      <c r="J39" s="227"/>
      <c r="K39" s="305"/>
      <c r="L39" s="213">
        <f>SUM(L30:L38)+L29</f>
        <v>1046.4977725599997</v>
      </c>
      <c r="M39" s="229"/>
      <c r="N39" s="215">
        <f t="shared" ref="N39:N46" si="49">L39-H39</f>
        <v>-21.546643480000512</v>
      </c>
      <c r="O39" s="216">
        <f t="shared" ref="O39:O46" si="50">IF((H39)=0,"",(N39/H39))</f>
        <v>-2.0173920818657744E-2</v>
      </c>
      <c r="P39" s="37"/>
      <c r="Q39" s="227"/>
      <c r="R39" s="305"/>
      <c r="S39" s="213">
        <f>SUM(S30:S38)+S29</f>
        <v>795.49727255999971</v>
      </c>
      <c r="T39" s="229"/>
      <c r="U39" s="215">
        <f t="shared" ref="U39:U46" si="51">S39-L39</f>
        <v>-251.00049999999999</v>
      </c>
      <c r="V39" s="216">
        <f t="shared" ref="V39:V46" si="52">IF((L39)=0,"",(U39/L39))</f>
        <v>-0.23984809770401033</v>
      </c>
      <c r="W39" s="37"/>
      <c r="X39" s="227"/>
      <c r="Y39" s="305"/>
      <c r="Z39" s="213">
        <f>SUM(Z30:Z38)+Z29</f>
        <v>828.98927255999968</v>
      </c>
      <c r="AA39" s="229"/>
      <c r="AB39" s="215">
        <f t="shared" ref="AB39:AB46" si="53">Z39-S39</f>
        <v>33.491999999999962</v>
      </c>
      <c r="AC39" s="216">
        <f t="shared" ref="AC39:AC46" si="54">IF((S39)=0,"",(AB39/S39))</f>
        <v>4.2101967103191869E-2</v>
      </c>
      <c r="AD39" s="37"/>
      <c r="AE39" s="227"/>
      <c r="AF39" s="305"/>
      <c r="AG39" s="213">
        <f>SUM(AG30:AG38)+AG29</f>
        <v>845.21027255999979</v>
      </c>
      <c r="AH39" s="229"/>
      <c r="AI39" s="215">
        <f t="shared" ref="AI39:AI46" si="55">AG39-Z39</f>
        <v>16.221000000000117</v>
      </c>
      <c r="AJ39" s="216">
        <f t="shared" ref="AJ39:AJ46" si="56">IF((Z39)=0,"",(AI39/Z39))</f>
        <v>1.9567201334111464E-2</v>
      </c>
      <c r="AK39" s="37"/>
      <c r="AL39" s="227"/>
      <c r="AM39" s="305"/>
      <c r="AN39" s="213">
        <f>SUM(AN30:AN38)+AN29</f>
        <v>852.58227255999986</v>
      </c>
      <c r="AO39" s="229"/>
      <c r="AP39" s="215">
        <f t="shared" ref="AP39:AP46" si="57">AN39-AG39</f>
        <v>7.3720000000000709</v>
      </c>
      <c r="AQ39" s="216">
        <f t="shared" ref="AQ39:AQ46" si="58">IF((AG39)=0,"",(AP39/AG39))</f>
        <v>8.7220899216848401E-3</v>
      </c>
      <c r="AR39" s="217"/>
      <c r="AS39" s="217"/>
    </row>
    <row r="40" spans="1:45" ht="12.75" customHeight="1" x14ac:dyDescent="0.2">
      <c r="A40" s="37"/>
      <c r="B40" s="38" t="s">
        <v>193</v>
      </c>
      <c r="C40" s="199" t="str">
        <f t="shared" ref="C40:C41" si="59">D$6&amp;"."&amp;B40</f>
        <v>Street Light.RTSR - Network</v>
      </c>
      <c r="D40" s="230" t="s">
        <v>315</v>
      </c>
      <c r="E40" s="38"/>
      <c r="F40" s="218">
        <f>IFERROR(VLOOKUP($C40,'Proposed Rates'!$B:$J,F$11,FALSE),0)</f>
        <v>3.597</v>
      </c>
      <c r="G40" s="219">
        <f t="shared" ref="G40:G41" si="60">IF($D40="Monthly",1,IF($D40="per KW",$F$10,IF($D40="per kWh",$F$9,0)))</f>
        <v>50</v>
      </c>
      <c r="H40" s="204">
        <f t="shared" ref="H40:H41" si="61">G40*F40</f>
        <v>179.85</v>
      </c>
      <c r="I40" s="38"/>
      <c r="J40" s="218">
        <f>IFERROR(VLOOKUP($C40,'Proposed Rates'!$B:$J,J$11,FALSE),0)</f>
        <v>3.7881999999999998</v>
      </c>
      <c r="K40" s="219">
        <f t="shared" ref="K40:K41" si="62">IF($D40="Monthly",1,IF($D40="per KW",$F$10,IF($D40="per kWh",$F$9,0)))</f>
        <v>50</v>
      </c>
      <c r="L40" s="204">
        <f t="shared" ref="L40:L41" si="63">K40*J40</f>
        <v>189.41</v>
      </c>
      <c r="M40" s="38"/>
      <c r="N40" s="205">
        <f t="shared" si="49"/>
        <v>9.5600000000000023</v>
      </c>
      <c r="O40" s="206">
        <f t="shared" si="50"/>
        <v>5.3155407283847662E-2</v>
      </c>
      <c r="P40" s="37"/>
      <c r="Q40" s="218">
        <f>IFERROR(VLOOKUP($C40,'Proposed Rates'!$B:$J,Q$11,FALSE),0)</f>
        <v>3.7881999999999998</v>
      </c>
      <c r="R40" s="219">
        <f t="shared" ref="R40:R41" si="64">IF($D40="Monthly",1,IF($D40="per KW",$F$10,IF($D40="per kWh",$F$9,0)))</f>
        <v>50</v>
      </c>
      <c r="S40" s="204">
        <f t="shared" ref="S40:S41" si="65">R40*Q40</f>
        <v>189.41</v>
      </c>
      <c r="T40" s="38"/>
      <c r="U40" s="205">
        <f t="shared" si="51"/>
        <v>0</v>
      </c>
      <c r="V40" s="206">
        <f t="shared" si="52"/>
        <v>0</v>
      </c>
      <c r="W40" s="37"/>
      <c r="X40" s="218">
        <f>IFERROR(VLOOKUP($C40,'Proposed Rates'!$B:$J,X$11,FALSE),0)</f>
        <v>3.7881999999999998</v>
      </c>
      <c r="Y40" s="219">
        <f t="shared" ref="Y40:Y41" si="66">IF($D40="Monthly",1,IF($D40="per KW",$F$10,IF($D40="per kWh",$F$9,0)))</f>
        <v>50</v>
      </c>
      <c r="Z40" s="204">
        <f t="shared" ref="Z40:Z41" si="67">Y40*X40</f>
        <v>189.41</v>
      </c>
      <c r="AA40" s="38"/>
      <c r="AB40" s="205">
        <f t="shared" si="53"/>
        <v>0</v>
      </c>
      <c r="AC40" s="206">
        <f t="shared" si="54"/>
        <v>0</v>
      </c>
      <c r="AD40" s="37"/>
      <c r="AE40" s="218">
        <f>IFERROR(VLOOKUP($C40,'Proposed Rates'!$B:$J,AE$11,FALSE),0)</f>
        <v>3.7881999999999998</v>
      </c>
      <c r="AF40" s="219">
        <f t="shared" ref="AF40:AF41" si="68">IF($D40="Monthly",1,IF($D40="per KW",$F$10,IF($D40="per kWh",$F$9,0)))</f>
        <v>50</v>
      </c>
      <c r="AG40" s="204">
        <f t="shared" ref="AG40:AG41" si="69">AF40*AE40</f>
        <v>189.41</v>
      </c>
      <c r="AH40" s="38"/>
      <c r="AI40" s="205">
        <f t="shared" si="55"/>
        <v>0</v>
      </c>
      <c r="AJ40" s="206">
        <f t="shared" si="56"/>
        <v>0</v>
      </c>
      <c r="AK40" s="37"/>
      <c r="AL40" s="218">
        <f>IFERROR(VLOOKUP($C40,'Proposed Rates'!$B:$J,AL$11,FALSE),0)</f>
        <v>3.7881999999999998</v>
      </c>
      <c r="AM40" s="219">
        <f t="shared" ref="AM40:AM41" si="70">IF($D40="Monthly",1,IF($D40="per KW",$F$10,IF($D40="per kWh",$F$9,0)))</f>
        <v>50</v>
      </c>
      <c r="AN40" s="204">
        <f t="shared" ref="AN40:AN41" si="71">AM40*AL40</f>
        <v>189.41</v>
      </c>
      <c r="AO40" s="38"/>
      <c r="AP40" s="205">
        <f t="shared" si="57"/>
        <v>0</v>
      </c>
      <c r="AQ40" s="206">
        <f t="shared" si="58"/>
        <v>0</v>
      </c>
      <c r="AR40" s="207"/>
      <c r="AS40" s="207"/>
    </row>
    <row r="41" spans="1:45" ht="12.75" customHeight="1" x14ac:dyDescent="0.2">
      <c r="A41" s="37"/>
      <c r="B41" s="38" t="s">
        <v>194</v>
      </c>
      <c r="C41" s="199" t="str">
        <f t="shared" si="59"/>
        <v>Street Light.RTSR - Line and Transformation Connection</v>
      </c>
      <c r="D41" s="230" t="s">
        <v>315</v>
      </c>
      <c r="E41" s="38"/>
      <c r="F41" s="218">
        <f>IFERROR(VLOOKUP($C41,'Proposed Rates'!$B:$J,F$11,FALSE),0)</f>
        <v>2.1377000000000002</v>
      </c>
      <c r="G41" s="219">
        <f t="shared" si="60"/>
        <v>50</v>
      </c>
      <c r="H41" s="204">
        <f t="shared" si="61"/>
        <v>106.88500000000001</v>
      </c>
      <c r="I41" s="38"/>
      <c r="J41" s="218">
        <f>IFERROR(VLOOKUP($C41,'Proposed Rates'!$B:$J,J$11,FALSE),0)</f>
        <v>2.2107000000000001</v>
      </c>
      <c r="K41" s="219">
        <f t="shared" si="62"/>
        <v>50</v>
      </c>
      <c r="L41" s="204">
        <f t="shared" si="63"/>
        <v>110.53500000000001</v>
      </c>
      <c r="M41" s="38"/>
      <c r="N41" s="205">
        <f t="shared" si="49"/>
        <v>3.6500000000000057</v>
      </c>
      <c r="O41" s="206">
        <f t="shared" si="50"/>
        <v>3.4148851569443847E-2</v>
      </c>
      <c r="P41" s="37"/>
      <c r="Q41" s="218">
        <f>IFERROR(VLOOKUP($C41,'Proposed Rates'!$B:$J,Q$11,FALSE),0)</f>
        <v>2.2107000000000001</v>
      </c>
      <c r="R41" s="219">
        <f t="shared" si="64"/>
        <v>50</v>
      </c>
      <c r="S41" s="204">
        <f t="shared" si="65"/>
        <v>110.53500000000001</v>
      </c>
      <c r="T41" s="38"/>
      <c r="U41" s="205">
        <f t="shared" si="51"/>
        <v>0</v>
      </c>
      <c r="V41" s="206">
        <f t="shared" si="52"/>
        <v>0</v>
      </c>
      <c r="W41" s="37"/>
      <c r="X41" s="218">
        <f>IFERROR(VLOOKUP($C41,'Proposed Rates'!$B:$J,X$11,FALSE),0)</f>
        <v>2.2107000000000001</v>
      </c>
      <c r="Y41" s="219">
        <f t="shared" si="66"/>
        <v>50</v>
      </c>
      <c r="Z41" s="204">
        <f t="shared" si="67"/>
        <v>110.53500000000001</v>
      </c>
      <c r="AA41" s="38"/>
      <c r="AB41" s="205">
        <f t="shared" si="53"/>
        <v>0</v>
      </c>
      <c r="AC41" s="206">
        <f t="shared" si="54"/>
        <v>0</v>
      </c>
      <c r="AD41" s="37"/>
      <c r="AE41" s="218">
        <f>IFERROR(VLOOKUP($C41,'Proposed Rates'!$B:$J,AE$11,FALSE),0)</f>
        <v>2.2107000000000001</v>
      </c>
      <c r="AF41" s="219">
        <f t="shared" si="68"/>
        <v>50</v>
      </c>
      <c r="AG41" s="204">
        <f t="shared" si="69"/>
        <v>110.53500000000001</v>
      </c>
      <c r="AH41" s="38"/>
      <c r="AI41" s="205">
        <f t="shared" si="55"/>
        <v>0</v>
      </c>
      <c r="AJ41" s="206">
        <f t="shared" si="56"/>
        <v>0</v>
      </c>
      <c r="AK41" s="37"/>
      <c r="AL41" s="218">
        <f>IFERROR(VLOOKUP($C41,'Proposed Rates'!$B:$J,AL$11,FALSE),0)</f>
        <v>2.2107000000000001</v>
      </c>
      <c r="AM41" s="219">
        <f t="shared" si="70"/>
        <v>50</v>
      </c>
      <c r="AN41" s="204">
        <f t="shared" si="71"/>
        <v>110.53500000000001</v>
      </c>
      <c r="AO41" s="38"/>
      <c r="AP41" s="205">
        <f t="shared" si="57"/>
        <v>0</v>
      </c>
      <c r="AQ41" s="206">
        <f t="shared" si="58"/>
        <v>0</v>
      </c>
      <c r="AR41" s="207"/>
      <c r="AS41" s="207"/>
    </row>
    <row r="42" spans="1:45" ht="12.75" customHeight="1" x14ac:dyDescent="0.2">
      <c r="A42" s="37"/>
      <c r="B42" s="209" t="s">
        <v>252</v>
      </c>
      <c r="C42" s="362"/>
      <c r="D42" s="231"/>
      <c r="E42" s="231"/>
      <c r="F42" s="232"/>
      <c r="G42" s="305"/>
      <c r="H42" s="213">
        <f>SUM(H39:H41)</f>
        <v>1354.7794160400001</v>
      </c>
      <c r="I42" s="214"/>
      <c r="J42" s="232"/>
      <c r="K42" s="305"/>
      <c r="L42" s="213">
        <f>SUM(L39:L41)</f>
        <v>1346.4427725599999</v>
      </c>
      <c r="M42" s="214"/>
      <c r="N42" s="215">
        <f t="shared" si="49"/>
        <v>-8.336643480000248</v>
      </c>
      <c r="O42" s="216">
        <f t="shared" si="50"/>
        <v>-6.1535061584919353E-3</v>
      </c>
      <c r="P42" s="37"/>
      <c r="Q42" s="232"/>
      <c r="R42" s="305"/>
      <c r="S42" s="213">
        <f>SUM(S39:S41)</f>
        <v>1095.4422725599998</v>
      </c>
      <c r="T42" s="214"/>
      <c r="U42" s="215">
        <f t="shared" si="51"/>
        <v>-251.0005000000001</v>
      </c>
      <c r="V42" s="216">
        <f t="shared" si="52"/>
        <v>-0.18641750330225421</v>
      </c>
      <c r="W42" s="37"/>
      <c r="X42" s="232"/>
      <c r="Y42" s="305"/>
      <c r="Z42" s="213">
        <f>SUM(Z39:Z41)</f>
        <v>1128.9342725599997</v>
      </c>
      <c r="AA42" s="214"/>
      <c r="AB42" s="215">
        <f t="shared" si="53"/>
        <v>33.491999999999962</v>
      </c>
      <c r="AC42" s="216">
        <f t="shared" si="54"/>
        <v>3.057395249293297E-2</v>
      </c>
      <c r="AD42" s="37"/>
      <c r="AE42" s="232"/>
      <c r="AF42" s="305"/>
      <c r="AG42" s="213">
        <f>SUM(AG39:AG41)</f>
        <v>1145.15527256</v>
      </c>
      <c r="AH42" s="214"/>
      <c r="AI42" s="215">
        <f t="shared" si="55"/>
        <v>16.221000000000231</v>
      </c>
      <c r="AJ42" s="216">
        <f t="shared" si="56"/>
        <v>1.4368418422816666E-2</v>
      </c>
      <c r="AK42" s="37"/>
      <c r="AL42" s="232"/>
      <c r="AM42" s="305"/>
      <c r="AN42" s="213">
        <f>SUM(AN39:AN41)</f>
        <v>1152.52727256</v>
      </c>
      <c r="AO42" s="214"/>
      <c r="AP42" s="215">
        <f t="shared" si="57"/>
        <v>7.3720000000000709</v>
      </c>
      <c r="AQ42" s="216">
        <f t="shared" si="58"/>
        <v>6.4375549557746268E-3</v>
      </c>
      <c r="AR42" s="217"/>
      <c r="AS42" s="217"/>
    </row>
    <row r="43" spans="1:45" ht="12.75" customHeight="1" x14ac:dyDescent="0.2">
      <c r="A43" s="37"/>
      <c r="B43" s="139" t="s">
        <v>195</v>
      </c>
      <c r="C43" s="199" t="str">
        <f t="shared" ref="C43:C45" si="72">D$6&amp;"."&amp;B43</f>
        <v>Street Light.Wholesale Market Service Charge (WMSC)</v>
      </c>
      <c r="D43" s="200" t="s">
        <v>246</v>
      </c>
      <c r="E43" s="139"/>
      <c r="F43" s="218">
        <f>IFERROR(VLOOKUP($C43,'Proposed Rates'!$B:$J,F$11,FALSE),0)</f>
        <v>4.4999999999999997E-3</v>
      </c>
      <c r="G43" s="378">
        <f t="shared" ref="G43:G44" si="73">$F$9+G$37</f>
        <v>18463.668000000001</v>
      </c>
      <c r="H43" s="204">
        <f t="shared" ref="H43:H46" si="74">G43*F43</f>
        <v>83.086506</v>
      </c>
      <c r="I43" s="38"/>
      <c r="J43" s="218">
        <f>IFERROR(VLOOKUP($C43,'Proposed Rates'!$B:$J,J$11,FALSE),0)</f>
        <v>4.4999999999999997E-3</v>
      </c>
      <c r="K43" s="378">
        <f t="shared" ref="K43:K44" si="75">$F$9+K$37</f>
        <v>18452.951999999997</v>
      </c>
      <c r="L43" s="204">
        <f t="shared" ref="L43:L46" si="76">K43*J43</f>
        <v>83.038283999999976</v>
      </c>
      <c r="M43" s="38"/>
      <c r="N43" s="205">
        <f t="shared" si="49"/>
        <v>-4.8222000000023968E-2</v>
      </c>
      <c r="O43" s="206">
        <f t="shared" si="50"/>
        <v>-5.8038305281514632E-4</v>
      </c>
      <c r="P43" s="37"/>
      <c r="Q43" s="218">
        <f>IFERROR(VLOOKUP($C43,'Proposed Rates'!$B:$J,Q$11,FALSE),0)</f>
        <v>4.4999999999999997E-3</v>
      </c>
      <c r="R43" s="378">
        <f t="shared" ref="R43:R44" si="77">$F$9+R$37</f>
        <v>18452.951999999997</v>
      </c>
      <c r="S43" s="204">
        <f t="shared" ref="S43:S46" si="78">R43*Q43</f>
        <v>83.038283999999976</v>
      </c>
      <c r="T43" s="38"/>
      <c r="U43" s="205">
        <f t="shared" si="51"/>
        <v>0</v>
      </c>
      <c r="V43" s="206">
        <f t="shared" si="52"/>
        <v>0</v>
      </c>
      <c r="W43" s="37"/>
      <c r="X43" s="218">
        <f>IFERROR(VLOOKUP($C43,'Proposed Rates'!$B:$J,X$11,FALSE),0)</f>
        <v>4.4999999999999997E-3</v>
      </c>
      <c r="Y43" s="378">
        <f t="shared" ref="Y43:Y44" si="79">$F$9+Y$37</f>
        <v>18452.951999999997</v>
      </c>
      <c r="Z43" s="204">
        <f t="shared" ref="Z43:Z46" si="80">Y43*X43</f>
        <v>83.038283999999976</v>
      </c>
      <c r="AA43" s="38"/>
      <c r="AB43" s="205">
        <f t="shared" si="53"/>
        <v>0</v>
      </c>
      <c r="AC43" s="206">
        <f t="shared" si="54"/>
        <v>0</v>
      </c>
      <c r="AD43" s="37"/>
      <c r="AE43" s="218">
        <f>IFERROR(VLOOKUP($C43,'Proposed Rates'!$B:$J,AE$11,FALSE),0)</f>
        <v>4.4999999999999997E-3</v>
      </c>
      <c r="AF43" s="378">
        <f t="shared" ref="AF43:AF44" si="81">$F$9+AF$37</f>
        <v>18452.951999999997</v>
      </c>
      <c r="AG43" s="204">
        <f t="shared" ref="AG43:AG46" si="82">AF43*AE43</f>
        <v>83.038283999999976</v>
      </c>
      <c r="AH43" s="38"/>
      <c r="AI43" s="205">
        <f t="shared" si="55"/>
        <v>0</v>
      </c>
      <c r="AJ43" s="206">
        <f t="shared" si="56"/>
        <v>0</v>
      </c>
      <c r="AK43" s="37"/>
      <c r="AL43" s="218">
        <f>IFERROR(VLOOKUP($C43,'Proposed Rates'!$B:$J,AL$11,FALSE),0)</f>
        <v>4.4999999999999997E-3</v>
      </c>
      <c r="AM43" s="378">
        <f t="shared" ref="AM43:AM44" si="83">$F$9+AM$37</f>
        <v>18452.951999999997</v>
      </c>
      <c r="AN43" s="204">
        <f t="shared" ref="AN43:AN46" si="84">AM43*AL43</f>
        <v>83.038283999999976</v>
      </c>
      <c r="AO43" s="38"/>
      <c r="AP43" s="205">
        <f t="shared" si="57"/>
        <v>0</v>
      </c>
      <c r="AQ43" s="206">
        <f t="shared" si="58"/>
        <v>0</v>
      </c>
      <c r="AR43" s="207"/>
      <c r="AS43" s="207"/>
    </row>
    <row r="44" spans="1:45" ht="12.75" customHeight="1" x14ac:dyDescent="0.2">
      <c r="A44" s="37"/>
      <c r="B44" s="139" t="s">
        <v>196</v>
      </c>
      <c r="C44" s="199" t="str">
        <f t="shared" si="72"/>
        <v>Street Light.Rural and Remote Rate Protection (RRRP)</v>
      </c>
      <c r="D44" s="200" t="s">
        <v>246</v>
      </c>
      <c r="E44" s="139"/>
      <c r="F44" s="218">
        <f>IFERROR(VLOOKUP($C44,'Proposed Rates'!$B:$J,F$11,FALSE),0)</f>
        <v>1.5E-3</v>
      </c>
      <c r="G44" s="378">
        <f t="shared" si="73"/>
        <v>18463.668000000001</v>
      </c>
      <c r="H44" s="204">
        <f t="shared" si="74"/>
        <v>27.695502000000001</v>
      </c>
      <c r="I44" s="38"/>
      <c r="J44" s="218">
        <f>IFERROR(VLOOKUP($C44,'Proposed Rates'!$B:$J,J$11,FALSE),0)</f>
        <v>1.5E-3</v>
      </c>
      <c r="K44" s="378">
        <f t="shared" si="75"/>
        <v>18452.951999999997</v>
      </c>
      <c r="L44" s="204">
        <f t="shared" si="76"/>
        <v>27.679427999999998</v>
      </c>
      <c r="M44" s="38"/>
      <c r="N44" s="205">
        <f t="shared" si="49"/>
        <v>-1.6074000000003252E-2</v>
      </c>
      <c r="O44" s="206">
        <f t="shared" si="50"/>
        <v>-5.8038305281497523E-4</v>
      </c>
      <c r="P44" s="37"/>
      <c r="Q44" s="218">
        <f>IFERROR(VLOOKUP($C44,'Proposed Rates'!$B:$J,Q$11,FALSE),0)</f>
        <v>1.5E-3</v>
      </c>
      <c r="R44" s="378">
        <f t="shared" si="77"/>
        <v>18452.951999999997</v>
      </c>
      <c r="S44" s="204">
        <f t="shared" si="78"/>
        <v>27.679427999999998</v>
      </c>
      <c r="T44" s="38"/>
      <c r="U44" s="205">
        <f t="shared" si="51"/>
        <v>0</v>
      </c>
      <c r="V44" s="206">
        <f t="shared" si="52"/>
        <v>0</v>
      </c>
      <c r="W44" s="37"/>
      <c r="X44" s="218">
        <f>IFERROR(VLOOKUP($C44,'Proposed Rates'!$B:$J,X$11,FALSE),0)</f>
        <v>1.5E-3</v>
      </c>
      <c r="Y44" s="378">
        <f t="shared" si="79"/>
        <v>18452.951999999997</v>
      </c>
      <c r="Z44" s="204">
        <f t="shared" si="80"/>
        <v>27.679427999999998</v>
      </c>
      <c r="AA44" s="38"/>
      <c r="AB44" s="205">
        <f t="shared" si="53"/>
        <v>0</v>
      </c>
      <c r="AC44" s="206">
        <f t="shared" si="54"/>
        <v>0</v>
      </c>
      <c r="AD44" s="37"/>
      <c r="AE44" s="218">
        <f>IFERROR(VLOOKUP($C44,'Proposed Rates'!$B:$J,AE$11,FALSE),0)</f>
        <v>1.5E-3</v>
      </c>
      <c r="AF44" s="378">
        <f t="shared" si="81"/>
        <v>18452.951999999997</v>
      </c>
      <c r="AG44" s="204">
        <f t="shared" si="82"/>
        <v>27.679427999999998</v>
      </c>
      <c r="AH44" s="38"/>
      <c r="AI44" s="205">
        <f t="shared" si="55"/>
        <v>0</v>
      </c>
      <c r="AJ44" s="206">
        <f t="shared" si="56"/>
        <v>0</v>
      </c>
      <c r="AK44" s="37"/>
      <c r="AL44" s="218">
        <f>IFERROR(VLOOKUP($C44,'Proposed Rates'!$B:$J,AL$11,FALSE),0)</f>
        <v>1.5E-3</v>
      </c>
      <c r="AM44" s="378">
        <f t="shared" si="83"/>
        <v>18452.951999999997</v>
      </c>
      <c r="AN44" s="204">
        <f t="shared" si="84"/>
        <v>27.679427999999998</v>
      </c>
      <c r="AO44" s="38"/>
      <c r="AP44" s="205">
        <f t="shared" si="57"/>
        <v>0</v>
      </c>
      <c r="AQ44" s="206">
        <f t="shared" si="58"/>
        <v>0</v>
      </c>
      <c r="AR44" s="207"/>
      <c r="AS44" s="207"/>
    </row>
    <row r="45" spans="1:45" ht="12.75" customHeight="1" x14ac:dyDescent="0.2">
      <c r="A45" s="37"/>
      <c r="B45" s="139" t="s">
        <v>198</v>
      </c>
      <c r="C45" s="199" t="str">
        <f t="shared" si="72"/>
        <v>Street Light.Standard Supply Service Charge</v>
      </c>
      <c r="D45" s="200" t="s">
        <v>244</v>
      </c>
      <c r="E45" s="139"/>
      <c r="F45" s="218">
        <f>IFERROR(VLOOKUP($C45,'Proposed Rates'!$B:$J,F$11,FALSE),0)</f>
        <v>0.25</v>
      </c>
      <c r="G45" s="221">
        <v>1</v>
      </c>
      <c r="H45" s="204">
        <f t="shared" si="74"/>
        <v>0.25</v>
      </c>
      <c r="I45" s="38"/>
      <c r="J45" s="218">
        <f>IFERROR(VLOOKUP($C45,'Proposed Rates'!$B:$J,J$11,FALSE),0)</f>
        <v>1.51</v>
      </c>
      <c r="K45" s="221">
        <v>1</v>
      </c>
      <c r="L45" s="204">
        <f t="shared" si="76"/>
        <v>1.51</v>
      </c>
      <c r="M45" s="38"/>
      <c r="N45" s="205">
        <f t="shared" si="49"/>
        <v>1.26</v>
      </c>
      <c r="O45" s="206">
        <f t="shared" si="50"/>
        <v>5.04</v>
      </c>
      <c r="P45" s="37"/>
      <c r="Q45" s="218">
        <f>IFERROR(VLOOKUP($C45,'Proposed Rates'!$B:$J,Q$11,FALSE),0)</f>
        <v>1.54</v>
      </c>
      <c r="R45" s="221">
        <v>1</v>
      </c>
      <c r="S45" s="204">
        <f t="shared" si="78"/>
        <v>1.54</v>
      </c>
      <c r="T45" s="38"/>
      <c r="U45" s="205">
        <f t="shared" si="51"/>
        <v>3.0000000000000027E-2</v>
      </c>
      <c r="V45" s="206">
        <f t="shared" si="52"/>
        <v>1.986754966887419E-2</v>
      </c>
      <c r="W45" s="37"/>
      <c r="X45" s="218">
        <f>IFERROR(VLOOKUP($C45,'Proposed Rates'!$B:$J,X$11,FALSE),0)</f>
        <v>1.57</v>
      </c>
      <c r="Y45" s="221">
        <v>1</v>
      </c>
      <c r="Z45" s="204">
        <f t="shared" si="80"/>
        <v>1.57</v>
      </c>
      <c r="AA45" s="38"/>
      <c r="AB45" s="205">
        <f t="shared" si="53"/>
        <v>3.0000000000000027E-2</v>
      </c>
      <c r="AC45" s="206">
        <f t="shared" si="54"/>
        <v>1.9480519480519497E-2</v>
      </c>
      <c r="AD45" s="37"/>
      <c r="AE45" s="218">
        <f>IFERROR(VLOOKUP($C45,'Proposed Rates'!$B:$J,AE$11,FALSE),0)</f>
        <v>1.6</v>
      </c>
      <c r="AF45" s="221">
        <v>1</v>
      </c>
      <c r="AG45" s="204">
        <f t="shared" si="82"/>
        <v>1.6</v>
      </c>
      <c r="AH45" s="38"/>
      <c r="AI45" s="205">
        <f t="shared" si="55"/>
        <v>3.0000000000000027E-2</v>
      </c>
      <c r="AJ45" s="206">
        <f t="shared" si="56"/>
        <v>1.9108280254777087E-2</v>
      </c>
      <c r="AK45" s="37"/>
      <c r="AL45" s="218">
        <f>IFERROR(VLOOKUP($C45,'Proposed Rates'!$B:$J,AL$11,FALSE),0)</f>
        <v>1.63</v>
      </c>
      <c r="AM45" s="221">
        <v>1</v>
      </c>
      <c r="AN45" s="204">
        <f t="shared" si="84"/>
        <v>1.63</v>
      </c>
      <c r="AO45" s="38"/>
      <c r="AP45" s="205">
        <f t="shared" si="57"/>
        <v>2.9999999999999805E-2</v>
      </c>
      <c r="AQ45" s="206">
        <f t="shared" si="58"/>
        <v>1.8749999999999878E-2</v>
      </c>
      <c r="AR45" s="207"/>
      <c r="AS45" s="207"/>
    </row>
    <row r="46" spans="1:45" ht="15.75" customHeight="1" x14ac:dyDescent="0.2">
      <c r="A46" s="37"/>
      <c r="B46" s="139" t="s">
        <v>205</v>
      </c>
      <c r="C46" s="199" t="str">
        <f>B46</f>
        <v>Average IESO Wholesale Market Price</v>
      </c>
      <c r="D46" s="200" t="s">
        <v>246</v>
      </c>
      <c r="E46" s="139"/>
      <c r="F46" s="218">
        <f>IFERROR(VLOOKUP($C46,'Proposed Rates'!$B:$J,F$11,FALSE),0)</f>
        <v>0.10453</v>
      </c>
      <c r="G46" s="379">
        <f>$F$9</f>
        <v>17860</v>
      </c>
      <c r="H46" s="204">
        <f t="shared" si="74"/>
        <v>1866.9058</v>
      </c>
      <c r="I46" s="38"/>
      <c r="J46" s="218">
        <f>IFERROR(VLOOKUP($C46,'Proposed Rates'!$B:$J,J$11,FALSE),0)</f>
        <v>0.10453</v>
      </c>
      <c r="K46" s="379">
        <f>$F$9</f>
        <v>17860</v>
      </c>
      <c r="L46" s="204">
        <f t="shared" si="76"/>
        <v>1866.9058</v>
      </c>
      <c r="M46" s="38"/>
      <c r="N46" s="205">
        <f t="shared" si="49"/>
        <v>0</v>
      </c>
      <c r="O46" s="206">
        <f t="shared" si="50"/>
        <v>0</v>
      </c>
      <c r="P46" s="37"/>
      <c r="Q46" s="218">
        <f>IFERROR(VLOOKUP($C46,'Proposed Rates'!$B:$J,Q$11,FALSE),0)</f>
        <v>0.10453</v>
      </c>
      <c r="R46" s="379">
        <f>$F$9</f>
        <v>17860</v>
      </c>
      <c r="S46" s="204">
        <f t="shared" si="78"/>
        <v>1866.9058</v>
      </c>
      <c r="T46" s="38"/>
      <c r="U46" s="205">
        <f t="shared" si="51"/>
        <v>0</v>
      </c>
      <c r="V46" s="206">
        <f t="shared" si="52"/>
        <v>0</v>
      </c>
      <c r="W46" s="37"/>
      <c r="X46" s="218">
        <f>IFERROR(VLOOKUP($C46,'Proposed Rates'!$B:$J,X$11,FALSE),0)</f>
        <v>0.10453</v>
      </c>
      <c r="Y46" s="379">
        <f>$F$9</f>
        <v>17860</v>
      </c>
      <c r="Z46" s="204">
        <f t="shared" si="80"/>
        <v>1866.9058</v>
      </c>
      <c r="AA46" s="38"/>
      <c r="AB46" s="205">
        <f t="shared" si="53"/>
        <v>0</v>
      </c>
      <c r="AC46" s="206">
        <f t="shared" si="54"/>
        <v>0</v>
      </c>
      <c r="AD46" s="37"/>
      <c r="AE46" s="218">
        <f>IFERROR(VLOOKUP($C46,'Proposed Rates'!$B:$J,AE$11,FALSE),0)</f>
        <v>0.10453</v>
      </c>
      <c r="AF46" s="379">
        <f>$F$9</f>
        <v>17860</v>
      </c>
      <c r="AG46" s="204">
        <f t="shared" si="82"/>
        <v>1866.9058</v>
      </c>
      <c r="AH46" s="38"/>
      <c r="AI46" s="205">
        <f t="shared" si="55"/>
        <v>0</v>
      </c>
      <c r="AJ46" s="206">
        <f t="shared" si="56"/>
        <v>0</v>
      </c>
      <c r="AK46" s="37"/>
      <c r="AL46" s="218">
        <f>IFERROR(VLOOKUP($C46,'Proposed Rates'!$B:$J,AL$11,FALSE),0)</f>
        <v>0.10453</v>
      </c>
      <c r="AM46" s="379">
        <f>$F$9</f>
        <v>17860</v>
      </c>
      <c r="AN46" s="204">
        <f t="shared" si="84"/>
        <v>1866.9058</v>
      </c>
      <c r="AO46" s="38"/>
      <c r="AP46" s="205">
        <f t="shared" si="57"/>
        <v>0</v>
      </c>
      <c r="AQ46" s="206">
        <f t="shared" si="58"/>
        <v>0</v>
      </c>
      <c r="AR46" s="207"/>
      <c r="AS46" s="207"/>
    </row>
    <row r="47" spans="1:45" ht="15.75" customHeight="1" x14ac:dyDescent="0.2">
      <c r="A47" s="37"/>
      <c r="B47" s="139"/>
      <c r="C47" s="199" t="str">
        <f t="shared" ref="C47:C50" si="85">D$6&amp;"."&amp;B47</f>
        <v>Street Light.</v>
      </c>
      <c r="D47" s="200"/>
      <c r="E47" s="139"/>
      <c r="F47" s="234"/>
      <c r="G47" s="379"/>
      <c r="H47" s="204"/>
      <c r="I47" s="38"/>
      <c r="J47" s="234"/>
      <c r="K47" s="379"/>
      <c r="L47" s="204"/>
      <c r="M47" s="38"/>
      <c r="N47" s="205"/>
      <c r="O47" s="206"/>
      <c r="P47" s="37"/>
      <c r="Q47" s="234"/>
      <c r="R47" s="379"/>
      <c r="S47" s="204"/>
      <c r="T47" s="38"/>
      <c r="U47" s="205"/>
      <c r="V47" s="206"/>
      <c r="W47" s="37"/>
      <c r="X47" s="234"/>
      <c r="Y47" s="379"/>
      <c r="Z47" s="204"/>
      <c r="AA47" s="38"/>
      <c r="AB47" s="205"/>
      <c r="AC47" s="206"/>
      <c r="AD47" s="37"/>
      <c r="AE47" s="234"/>
      <c r="AF47" s="379"/>
      <c r="AG47" s="204"/>
      <c r="AH47" s="38"/>
      <c r="AI47" s="205"/>
      <c r="AJ47" s="206"/>
      <c r="AK47" s="37"/>
      <c r="AL47" s="234"/>
      <c r="AM47" s="379"/>
      <c r="AN47" s="204"/>
      <c r="AO47" s="38"/>
      <c r="AP47" s="205"/>
      <c r="AQ47" s="206"/>
      <c r="AR47" s="207"/>
      <c r="AS47" s="207"/>
    </row>
    <row r="48" spans="1:45" ht="15.75" customHeight="1" x14ac:dyDescent="0.2">
      <c r="A48" s="37"/>
      <c r="B48" s="139"/>
      <c r="C48" s="199" t="str">
        <f t="shared" si="85"/>
        <v>Street Light.</v>
      </c>
      <c r="D48" s="200"/>
      <c r="E48" s="139"/>
      <c r="F48" s="234"/>
      <c r="G48" s="379"/>
      <c r="H48" s="204"/>
      <c r="I48" s="38"/>
      <c r="J48" s="234"/>
      <c r="K48" s="379"/>
      <c r="L48" s="204"/>
      <c r="M48" s="38"/>
      <c r="N48" s="205"/>
      <c r="O48" s="206"/>
      <c r="P48" s="37"/>
      <c r="Q48" s="234"/>
      <c r="R48" s="379"/>
      <c r="S48" s="204"/>
      <c r="T48" s="38"/>
      <c r="U48" s="205"/>
      <c r="V48" s="206"/>
      <c r="W48" s="37"/>
      <c r="X48" s="234"/>
      <c r="Y48" s="379"/>
      <c r="Z48" s="204"/>
      <c r="AA48" s="38"/>
      <c r="AB48" s="205"/>
      <c r="AC48" s="206"/>
      <c r="AD48" s="37"/>
      <c r="AE48" s="234"/>
      <c r="AF48" s="379"/>
      <c r="AG48" s="204"/>
      <c r="AH48" s="38"/>
      <c r="AI48" s="205"/>
      <c r="AJ48" s="206"/>
      <c r="AK48" s="37"/>
      <c r="AL48" s="234"/>
      <c r="AM48" s="379"/>
      <c r="AN48" s="204"/>
      <c r="AO48" s="38"/>
      <c r="AP48" s="205"/>
      <c r="AQ48" s="206"/>
      <c r="AR48" s="207"/>
      <c r="AS48" s="207"/>
    </row>
    <row r="49" spans="1:45" ht="15.75" customHeight="1" x14ac:dyDescent="0.2">
      <c r="A49" s="37"/>
      <c r="B49" s="139"/>
      <c r="C49" s="199" t="str">
        <f t="shared" si="85"/>
        <v>Street Light.</v>
      </c>
      <c r="D49" s="200"/>
      <c r="E49" s="139"/>
      <c r="F49" s="234"/>
      <c r="G49" s="379"/>
      <c r="H49" s="204"/>
      <c r="I49" s="38"/>
      <c r="J49" s="234"/>
      <c r="K49" s="379"/>
      <c r="L49" s="204"/>
      <c r="M49" s="38"/>
      <c r="N49" s="205"/>
      <c r="O49" s="206"/>
      <c r="P49" s="37"/>
      <c r="Q49" s="234"/>
      <c r="R49" s="379"/>
      <c r="S49" s="204"/>
      <c r="T49" s="38"/>
      <c r="U49" s="205"/>
      <c r="V49" s="206"/>
      <c r="W49" s="37"/>
      <c r="X49" s="234"/>
      <c r="Y49" s="379"/>
      <c r="Z49" s="204"/>
      <c r="AA49" s="38"/>
      <c r="AB49" s="205"/>
      <c r="AC49" s="206"/>
      <c r="AD49" s="37"/>
      <c r="AE49" s="234"/>
      <c r="AF49" s="379"/>
      <c r="AG49" s="204"/>
      <c r="AH49" s="38"/>
      <c r="AI49" s="205"/>
      <c r="AJ49" s="206"/>
      <c r="AK49" s="37"/>
      <c r="AL49" s="234"/>
      <c r="AM49" s="379"/>
      <c r="AN49" s="204"/>
      <c r="AO49" s="38"/>
      <c r="AP49" s="205"/>
      <c r="AQ49" s="206"/>
      <c r="AR49" s="207"/>
      <c r="AS49" s="207"/>
    </row>
    <row r="50" spans="1:45" ht="15.75" customHeight="1" x14ac:dyDescent="0.2">
      <c r="A50" s="37"/>
      <c r="B50" s="139"/>
      <c r="C50" s="199" t="str">
        <f t="shared" si="85"/>
        <v>Street Light.</v>
      </c>
      <c r="D50" s="200"/>
      <c r="E50" s="139"/>
      <c r="F50" s="234"/>
      <c r="G50" s="379"/>
      <c r="H50" s="204"/>
      <c r="I50" s="38"/>
      <c r="J50" s="234"/>
      <c r="K50" s="379"/>
      <c r="L50" s="204"/>
      <c r="M50" s="38"/>
      <c r="N50" s="205"/>
      <c r="O50" s="206"/>
      <c r="P50" s="37"/>
      <c r="Q50" s="234"/>
      <c r="R50" s="379"/>
      <c r="S50" s="204"/>
      <c r="T50" s="38"/>
      <c r="U50" s="205"/>
      <c r="V50" s="206"/>
      <c r="W50" s="37"/>
      <c r="X50" s="234"/>
      <c r="Y50" s="379"/>
      <c r="Z50" s="204"/>
      <c r="AA50" s="38"/>
      <c r="AB50" s="205"/>
      <c r="AC50" s="206"/>
      <c r="AD50" s="37"/>
      <c r="AE50" s="234"/>
      <c r="AF50" s="379"/>
      <c r="AG50" s="204"/>
      <c r="AH50" s="38"/>
      <c r="AI50" s="205"/>
      <c r="AJ50" s="206"/>
      <c r="AK50" s="37"/>
      <c r="AL50" s="234"/>
      <c r="AM50" s="379"/>
      <c r="AN50" s="204"/>
      <c r="AO50" s="38"/>
      <c r="AP50" s="205"/>
      <c r="AQ50" s="206"/>
      <c r="AR50" s="207"/>
      <c r="AS50" s="207"/>
    </row>
    <row r="51" spans="1:45" ht="15.75" customHeight="1" x14ac:dyDescent="0.2">
      <c r="A51" s="37"/>
      <c r="B51" s="238"/>
      <c r="C51" s="363"/>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c r="AS51" s="247"/>
    </row>
    <row r="52" spans="1:45" ht="12.75" customHeight="1" x14ac:dyDescent="0.2">
      <c r="A52" s="37"/>
      <c r="B52" s="248" t="s">
        <v>253</v>
      </c>
      <c r="C52" s="364"/>
      <c r="D52" s="139"/>
      <c r="E52" s="139"/>
      <c r="F52" s="249"/>
      <c r="G52" s="293"/>
      <c r="H52" s="251">
        <f>SUM(H43:H48,H42)</f>
        <v>3332.71722404</v>
      </c>
      <c r="I52" s="286"/>
      <c r="J52" s="250"/>
      <c r="K52" s="250"/>
      <c r="L52" s="251">
        <f>SUM(L43:L48,L42)</f>
        <v>3325.5762845599997</v>
      </c>
      <c r="M52" s="253"/>
      <c r="N52" s="252">
        <f t="shared" ref="N52:N56" si="86">L52-H52</f>
        <v>-7.1409394800002701</v>
      </c>
      <c r="O52" s="254">
        <f t="shared" ref="O52:O56" si="87">IF((H52)=0,"",(N52/H52))</f>
        <v>-2.1426778811266356E-3</v>
      </c>
      <c r="P52" s="37"/>
      <c r="Q52" s="250"/>
      <c r="R52" s="250"/>
      <c r="S52" s="251">
        <f>SUM(S43:S48,S42)</f>
        <v>3074.6057845599998</v>
      </c>
      <c r="T52" s="253"/>
      <c r="U52" s="252">
        <f t="shared" ref="U52:U56" si="88">S52-L52</f>
        <v>-250.9704999999999</v>
      </c>
      <c r="V52" s="254">
        <f t="shared" ref="V52:V56" si="89">IF((L52)=0,"",(U52/L52))</f>
        <v>-7.5466769824287849E-2</v>
      </c>
      <c r="W52" s="37"/>
      <c r="X52" s="250"/>
      <c r="Y52" s="250"/>
      <c r="Z52" s="251">
        <f>SUM(Z43:Z48,Z42)</f>
        <v>3108.1277845599998</v>
      </c>
      <c r="AA52" s="253"/>
      <c r="AB52" s="252">
        <f t="shared" ref="AB52:AB56" si="90">Z52-S52</f>
        <v>33.521999999999935</v>
      </c>
      <c r="AC52" s="254">
        <f t="shared" ref="AC52:AC56" si="91">IF((S52)=0,"",(AB52/S52))</f>
        <v>1.0902861162995306E-2</v>
      </c>
      <c r="AD52" s="37"/>
      <c r="AE52" s="250"/>
      <c r="AF52" s="250"/>
      <c r="AG52" s="251">
        <f>SUM(AG43:AG48,AG42)</f>
        <v>3124.37878456</v>
      </c>
      <c r="AH52" s="253"/>
      <c r="AI52" s="252">
        <f t="shared" ref="AI52:AI56" si="92">AG52-Z52</f>
        <v>16.251000000000204</v>
      </c>
      <c r="AJ52" s="254">
        <f t="shared" ref="AJ52:AJ56" si="93">IF((Z52)=0,"",(AI52/Z52))</f>
        <v>5.2285495083982739E-3</v>
      </c>
      <c r="AK52" s="37"/>
      <c r="AL52" s="250"/>
      <c r="AM52" s="250"/>
      <c r="AN52" s="251">
        <f>SUM(AN43:AN48,AN42)</f>
        <v>3131.78078456</v>
      </c>
      <c r="AO52" s="253"/>
      <c r="AP52" s="252">
        <f t="shared" ref="AP52:AP56" si="94">AN52-AG52</f>
        <v>7.4020000000000437</v>
      </c>
      <c r="AQ52" s="254">
        <f t="shared" ref="AQ52:AQ56" si="95">IF((AG52)=0,"",(AP52/AG52))</f>
        <v>2.3691109530570098E-3</v>
      </c>
      <c r="AR52" s="255"/>
      <c r="AS52" s="255"/>
    </row>
    <row r="53" spans="1:45" ht="12.75" customHeight="1" x14ac:dyDescent="0.2">
      <c r="A53" s="37"/>
      <c r="B53" s="256" t="s">
        <v>254</v>
      </c>
      <c r="C53" s="364"/>
      <c r="D53" s="139"/>
      <c r="E53" s="139"/>
      <c r="F53" s="249">
        <v>0.13</v>
      </c>
      <c r="G53" s="38"/>
      <c r="H53" s="294">
        <f>H52*F53</f>
        <v>433.25323912520003</v>
      </c>
      <c r="I53" s="221"/>
      <c r="J53" s="257">
        <v>0.13</v>
      </c>
      <c r="K53" s="221"/>
      <c r="L53" s="204">
        <f>L52*J53</f>
        <v>432.32491699279996</v>
      </c>
      <c r="M53" s="38"/>
      <c r="N53" s="205">
        <f t="shared" si="86"/>
        <v>-0.92832213240006922</v>
      </c>
      <c r="O53" s="206">
        <f t="shared" si="87"/>
        <v>-2.1426778811267141E-3</v>
      </c>
      <c r="P53" s="37"/>
      <c r="Q53" s="257">
        <v>0.13</v>
      </c>
      <c r="R53" s="221"/>
      <c r="S53" s="204">
        <f>S52*Q53</f>
        <v>399.6987519928</v>
      </c>
      <c r="T53" s="38"/>
      <c r="U53" s="205">
        <f t="shared" si="88"/>
        <v>-32.626164999999958</v>
      </c>
      <c r="V53" s="206">
        <f t="shared" si="89"/>
        <v>-7.546676982428778E-2</v>
      </c>
      <c r="W53" s="37"/>
      <c r="X53" s="257">
        <v>0.13</v>
      </c>
      <c r="Y53" s="221"/>
      <c r="Z53" s="204">
        <f>Z52*X53</f>
        <v>404.05661199279996</v>
      </c>
      <c r="AA53" s="38"/>
      <c r="AB53" s="205">
        <f t="shared" si="90"/>
        <v>4.3578599999999597</v>
      </c>
      <c r="AC53" s="206">
        <f t="shared" si="91"/>
        <v>1.0902861162995226E-2</v>
      </c>
      <c r="AD53" s="37"/>
      <c r="AE53" s="257">
        <v>0.13</v>
      </c>
      <c r="AF53" s="221"/>
      <c r="AG53" s="204">
        <f>AG52*AE53</f>
        <v>406.16924199280004</v>
      </c>
      <c r="AH53" s="38"/>
      <c r="AI53" s="205">
        <f t="shared" si="92"/>
        <v>2.1126300000000811</v>
      </c>
      <c r="AJ53" s="206">
        <f t="shared" si="93"/>
        <v>5.2285495083984092E-3</v>
      </c>
      <c r="AK53" s="37"/>
      <c r="AL53" s="257">
        <v>0.13</v>
      </c>
      <c r="AM53" s="221"/>
      <c r="AN53" s="204">
        <f>AN52*AL53</f>
        <v>407.1315019928</v>
      </c>
      <c r="AO53" s="38"/>
      <c r="AP53" s="205">
        <f t="shared" si="94"/>
        <v>0.96225999999995793</v>
      </c>
      <c r="AQ53" s="206">
        <f t="shared" si="95"/>
        <v>2.3691109530568919E-3</v>
      </c>
      <c r="AR53" s="207"/>
      <c r="AS53" s="207"/>
    </row>
    <row r="54" spans="1:45" ht="12.75" customHeight="1" x14ac:dyDescent="0.2">
      <c r="A54" s="37"/>
      <c r="B54" s="258" t="s">
        <v>358</v>
      </c>
      <c r="C54" s="364"/>
      <c r="D54" s="139"/>
      <c r="E54" s="139"/>
      <c r="F54" s="259"/>
      <c r="G54" s="38"/>
      <c r="H54" s="294">
        <f>H52+H53</f>
        <v>3765.9704631652003</v>
      </c>
      <c r="I54" s="221"/>
      <c r="J54" s="221"/>
      <c r="K54" s="221"/>
      <c r="L54" s="204">
        <f>L52+L53</f>
        <v>3757.9012015527996</v>
      </c>
      <c r="M54" s="38"/>
      <c r="N54" s="205">
        <f t="shared" si="86"/>
        <v>-8.0692616124006236</v>
      </c>
      <c r="O54" s="206">
        <f t="shared" si="87"/>
        <v>-2.1426778811267201E-3</v>
      </c>
      <c r="P54" s="37"/>
      <c r="Q54" s="221"/>
      <c r="R54" s="221"/>
      <c r="S54" s="204">
        <f>S52+S53</f>
        <v>3474.3045365527996</v>
      </c>
      <c r="T54" s="38"/>
      <c r="U54" s="205">
        <f t="shared" si="88"/>
        <v>-283.59666500000003</v>
      </c>
      <c r="V54" s="206">
        <f t="shared" si="89"/>
        <v>-7.5466769824287891E-2</v>
      </c>
      <c r="W54" s="37"/>
      <c r="X54" s="221"/>
      <c r="Y54" s="221"/>
      <c r="Z54" s="204">
        <f>Z52+Z53</f>
        <v>3512.1843965527996</v>
      </c>
      <c r="AA54" s="38"/>
      <c r="AB54" s="205">
        <f t="shared" si="90"/>
        <v>37.879860000000008</v>
      </c>
      <c r="AC54" s="206">
        <f t="shared" si="91"/>
        <v>1.0902861162995331E-2</v>
      </c>
      <c r="AD54" s="37"/>
      <c r="AE54" s="221"/>
      <c r="AF54" s="221"/>
      <c r="AG54" s="204">
        <f>AG52+AG53</f>
        <v>3530.5480265527999</v>
      </c>
      <c r="AH54" s="38"/>
      <c r="AI54" s="205">
        <f t="shared" si="92"/>
        <v>18.363630000000285</v>
      </c>
      <c r="AJ54" s="206">
        <f t="shared" si="93"/>
        <v>5.2285495083982895E-3</v>
      </c>
      <c r="AK54" s="37"/>
      <c r="AL54" s="221"/>
      <c r="AM54" s="221"/>
      <c r="AN54" s="204">
        <f>AN52+AN53</f>
        <v>3538.9122865528002</v>
      </c>
      <c r="AO54" s="38"/>
      <c r="AP54" s="205">
        <f t="shared" si="94"/>
        <v>8.3642600000002858</v>
      </c>
      <c r="AQ54" s="206">
        <f t="shared" si="95"/>
        <v>2.3691109530570771E-3</v>
      </c>
      <c r="AR54" s="207"/>
      <c r="AS54" s="207"/>
    </row>
    <row r="55" spans="1:45" ht="15.75" customHeight="1" x14ac:dyDescent="0.2">
      <c r="A55" s="37"/>
      <c r="B55" s="462" t="s">
        <v>211</v>
      </c>
      <c r="C55" s="441"/>
      <c r="D55" s="441"/>
      <c r="E55" s="139"/>
      <c r="F55" s="259"/>
      <c r="G55" s="38"/>
      <c r="H55" s="296">
        <f>F55*H52</f>
        <v>0</v>
      </c>
      <c r="I55" s="221"/>
      <c r="J55" s="221"/>
      <c r="K55" s="221"/>
      <c r="L55" s="316">
        <f>J55*L52</f>
        <v>0</v>
      </c>
      <c r="M55" s="38"/>
      <c r="N55" s="261">
        <f t="shared" si="86"/>
        <v>0</v>
      </c>
      <c r="O55" s="263" t="str">
        <f t="shared" si="87"/>
        <v/>
      </c>
      <c r="P55" s="37"/>
      <c r="Q55" s="221"/>
      <c r="R55" s="221"/>
      <c r="S55" s="316">
        <f>Q55*S52</f>
        <v>0</v>
      </c>
      <c r="T55" s="38"/>
      <c r="U55" s="261">
        <f t="shared" si="88"/>
        <v>0</v>
      </c>
      <c r="V55" s="263" t="str">
        <f t="shared" si="89"/>
        <v/>
      </c>
      <c r="W55" s="37"/>
      <c r="X55" s="221"/>
      <c r="Y55" s="221"/>
      <c r="Z55" s="316">
        <f>X55*Z52</f>
        <v>0</v>
      </c>
      <c r="AA55" s="38"/>
      <c r="AB55" s="261">
        <f t="shared" si="90"/>
        <v>0</v>
      </c>
      <c r="AC55" s="263" t="str">
        <f t="shared" si="91"/>
        <v/>
      </c>
      <c r="AD55" s="37"/>
      <c r="AE55" s="221"/>
      <c r="AF55" s="221"/>
      <c r="AG55" s="316">
        <f>AE55*AG52</f>
        <v>0</v>
      </c>
      <c r="AH55" s="38"/>
      <c r="AI55" s="261">
        <f t="shared" si="92"/>
        <v>0</v>
      </c>
      <c r="AJ55" s="263" t="str">
        <f t="shared" si="93"/>
        <v/>
      </c>
      <c r="AK55" s="37"/>
      <c r="AL55" s="221"/>
      <c r="AM55" s="221"/>
      <c r="AN55" s="316">
        <f>AL55*AN52</f>
        <v>0</v>
      </c>
      <c r="AO55" s="38"/>
      <c r="AP55" s="261">
        <f t="shared" si="94"/>
        <v>0</v>
      </c>
      <c r="AQ55" s="263" t="str">
        <f t="shared" si="95"/>
        <v/>
      </c>
      <c r="AR55" s="264"/>
      <c r="AS55" s="264"/>
    </row>
    <row r="56" spans="1:45" ht="13.5" customHeight="1" x14ac:dyDescent="0.2">
      <c r="A56" s="37"/>
      <c r="B56" s="464" t="s">
        <v>256</v>
      </c>
      <c r="C56" s="439"/>
      <c r="D56" s="440"/>
      <c r="E56" s="265"/>
      <c r="F56" s="266"/>
      <c r="G56" s="297"/>
      <c r="H56" s="298">
        <f>H54-H55</f>
        <v>3765.9704631652003</v>
      </c>
      <c r="I56" s="267"/>
      <c r="J56" s="267"/>
      <c r="K56" s="267"/>
      <c r="L56" s="268">
        <f>L54-L55</f>
        <v>3757.9012015527996</v>
      </c>
      <c r="M56" s="269"/>
      <c r="N56" s="270">
        <f t="shared" si="86"/>
        <v>-8.0692616124006236</v>
      </c>
      <c r="O56" s="271">
        <f t="shared" si="87"/>
        <v>-2.1426778811267201E-3</v>
      </c>
      <c r="P56" s="37"/>
      <c r="Q56" s="267"/>
      <c r="R56" s="267"/>
      <c r="S56" s="268">
        <f>S54-S55</f>
        <v>3474.3045365527996</v>
      </c>
      <c r="T56" s="269"/>
      <c r="U56" s="270">
        <f t="shared" si="88"/>
        <v>-283.59666500000003</v>
      </c>
      <c r="V56" s="271">
        <f t="shared" si="89"/>
        <v>-7.5466769824287891E-2</v>
      </c>
      <c r="W56" s="37"/>
      <c r="X56" s="267"/>
      <c r="Y56" s="267"/>
      <c r="Z56" s="268">
        <f>Z54-Z55</f>
        <v>3512.1843965527996</v>
      </c>
      <c r="AA56" s="269"/>
      <c r="AB56" s="270">
        <f t="shared" si="90"/>
        <v>37.879860000000008</v>
      </c>
      <c r="AC56" s="271">
        <f t="shared" si="91"/>
        <v>1.0902861162995331E-2</v>
      </c>
      <c r="AD56" s="37"/>
      <c r="AE56" s="267"/>
      <c r="AF56" s="267"/>
      <c r="AG56" s="268">
        <f>AG54-AG55</f>
        <v>3530.5480265527999</v>
      </c>
      <c r="AH56" s="269"/>
      <c r="AI56" s="270">
        <f t="shared" si="92"/>
        <v>18.363630000000285</v>
      </c>
      <c r="AJ56" s="271">
        <f t="shared" si="93"/>
        <v>5.2285495083982895E-3</v>
      </c>
      <c r="AK56" s="37"/>
      <c r="AL56" s="267"/>
      <c r="AM56" s="267"/>
      <c r="AN56" s="268">
        <f>AN54-AN55</f>
        <v>3538.9122865528002</v>
      </c>
      <c r="AO56" s="269"/>
      <c r="AP56" s="270">
        <f t="shared" si="94"/>
        <v>8.3642600000002858</v>
      </c>
      <c r="AQ56" s="271">
        <f t="shared" si="95"/>
        <v>2.3691109530570771E-3</v>
      </c>
      <c r="AR56" s="272"/>
      <c r="AS56" s="272"/>
    </row>
    <row r="57" spans="1:45" ht="8.25" customHeight="1" x14ac:dyDescent="0.2">
      <c r="A57" s="37"/>
      <c r="B57" s="238"/>
      <c r="C57" s="363"/>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c r="AS57" s="247"/>
    </row>
    <row r="58" spans="1:45" ht="12.75" customHeight="1" x14ac:dyDescent="0.2">
      <c r="A58" s="37"/>
      <c r="B58" s="318" t="s">
        <v>257</v>
      </c>
      <c r="C58" s="365"/>
      <c r="D58" s="319"/>
      <c r="E58" s="319"/>
      <c r="F58" s="320"/>
      <c r="G58" s="321"/>
      <c r="H58" s="322">
        <f>SUM(H49:H50,H42,H43:H45)</f>
        <v>1465.8114240400002</v>
      </c>
      <c r="I58" s="323"/>
      <c r="J58" s="324"/>
      <c r="K58" s="324"/>
      <c r="L58" s="322">
        <f>SUM(L49:L50,L42,L43:L45)</f>
        <v>1458.6704845599997</v>
      </c>
      <c r="M58" s="325"/>
      <c r="N58" s="326">
        <f t="shared" ref="N58:N62" si="96">L58-H58</f>
        <v>-7.1409394800004975</v>
      </c>
      <c r="O58" s="327">
        <f t="shared" ref="O58:O62" si="97">IF((H58)=0,"",(N58/H58))</f>
        <v>-4.8716631368030802E-3</v>
      </c>
      <c r="P58" s="317"/>
      <c r="Q58" s="324"/>
      <c r="R58" s="324"/>
      <c r="S58" s="322">
        <f>SUM(S49:S50,S42,S43:S45)</f>
        <v>1207.6999845599996</v>
      </c>
      <c r="T58" s="325"/>
      <c r="U58" s="326">
        <f t="shared" ref="U58:U62" si="98">S58-L58</f>
        <v>-250.97050000000013</v>
      </c>
      <c r="V58" s="327">
        <f t="shared" ref="V58:V62" si="99">IF((L58)=0,"",(U58/L58))</f>
        <v>-0.1720542800149302</v>
      </c>
      <c r="W58" s="317"/>
      <c r="X58" s="324"/>
      <c r="Y58" s="324"/>
      <c r="Z58" s="322">
        <f>SUM(Z49:Z50,Z42,Z43:Z45)</f>
        <v>1241.2219845599996</v>
      </c>
      <c r="AA58" s="325"/>
      <c r="AB58" s="326">
        <f t="shared" ref="AB58:AB62" si="100">Z58-S58</f>
        <v>33.521999999999935</v>
      </c>
      <c r="AC58" s="327">
        <f t="shared" ref="AC58:AC62" si="101">IF((S58)=0,"",(AB58/S58))</f>
        <v>2.7756893623057367E-2</v>
      </c>
      <c r="AD58" s="317"/>
      <c r="AE58" s="324"/>
      <c r="AF58" s="324"/>
      <c r="AG58" s="322">
        <f>SUM(AG49:AG50,AG42,AG43:AG45)</f>
        <v>1257.4729845599998</v>
      </c>
      <c r="AH58" s="325"/>
      <c r="AI58" s="326">
        <f t="shared" ref="AI58:AI62" si="102">AG58-Z58</f>
        <v>16.251000000000204</v>
      </c>
      <c r="AJ58" s="327">
        <f t="shared" ref="AJ58:AJ62" si="103">IF((Z58)=0,"",(AI58/Z58))</f>
        <v>1.3092742637620149E-2</v>
      </c>
      <c r="AK58" s="317"/>
      <c r="AL58" s="324"/>
      <c r="AM58" s="324"/>
      <c r="AN58" s="322">
        <f>SUM(AN49:AN50,AN42,AN43:AN45)</f>
        <v>1264.87498456</v>
      </c>
      <c r="AO58" s="325"/>
      <c r="AP58" s="326">
        <f t="shared" ref="AP58:AP62" si="104">AN58-AG58</f>
        <v>7.402000000000271</v>
      </c>
      <c r="AQ58" s="327">
        <f t="shared" ref="AQ58:AQ62" si="105">IF((AG58)=0,"",(AP58/AG58))</f>
        <v>5.886408766539261E-3</v>
      </c>
      <c r="AR58" s="255"/>
      <c r="AS58" s="255"/>
    </row>
    <row r="59" spans="1:45" ht="12.75" customHeight="1" x14ac:dyDescent="0.2">
      <c r="A59" s="37"/>
      <c r="B59" s="329" t="s">
        <v>254</v>
      </c>
      <c r="C59" s="365"/>
      <c r="D59" s="319"/>
      <c r="E59" s="319"/>
      <c r="F59" s="320">
        <v>0.13</v>
      </c>
      <c r="G59" s="321"/>
      <c r="H59" s="330">
        <f>H58*F59</f>
        <v>190.55548512520005</v>
      </c>
      <c r="I59" s="331"/>
      <c r="J59" s="320">
        <v>0.13</v>
      </c>
      <c r="K59" s="332"/>
      <c r="L59" s="333">
        <f>L58*J59</f>
        <v>189.62716299279998</v>
      </c>
      <c r="M59" s="334"/>
      <c r="N59" s="335">
        <f t="shared" si="96"/>
        <v>-0.92832213240006922</v>
      </c>
      <c r="O59" s="336">
        <f t="shared" si="97"/>
        <v>-4.8716631368031036E-3</v>
      </c>
      <c r="P59" s="317"/>
      <c r="Q59" s="320">
        <v>0.13</v>
      </c>
      <c r="R59" s="332"/>
      <c r="S59" s="333">
        <f>S58*Q59</f>
        <v>157.00099799279997</v>
      </c>
      <c r="T59" s="334"/>
      <c r="U59" s="335">
        <f t="shared" si="98"/>
        <v>-32.626165000000015</v>
      </c>
      <c r="V59" s="336">
        <f t="shared" si="99"/>
        <v>-0.17205428001493017</v>
      </c>
      <c r="W59" s="317"/>
      <c r="X59" s="320">
        <v>0.13</v>
      </c>
      <c r="Y59" s="332"/>
      <c r="Z59" s="333">
        <f>Z58*X59</f>
        <v>161.35885799279995</v>
      </c>
      <c r="AA59" s="334"/>
      <c r="AB59" s="335">
        <f t="shared" si="100"/>
        <v>4.3578599999999881</v>
      </c>
      <c r="AC59" s="336">
        <f t="shared" si="101"/>
        <v>2.7756893623057343E-2</v>
      </c>
      <c r="AD59" s="317"/>
      <c r="AE59" s="320">
        <v>0.13</v>
      </c>
      <c r="AF59" s="332"/>
      <c r="AG59" s="333">
        <f>AG58*AE59</f>
        <v>163.47148799279998</v>
      </c>
      <c r="AH59" s="334"/>
      <c r="AI59" s="335">
        <f t="shared" si="102"/>
        <v>2.1126300000000242</v>
      </c>
      <c r="AJ59" s="336">
        <f t="shared" si="103"/>
        <v>1.3092742637620133E-2</v>
      </c>
      <c r="AK59" s="317"/>
      <c r="AL59" s="320">
        <v>0.13</v>
      </c>
      <c r="AM59" s="332"/>
      <c r="AN59" s="333">
        <f>AN58*AL59</f>
        <v>164.43374799280002</v>
      </c>
      <c r="AO59" s="334"/>
      <c r="AP59" s="335">
        <f t="shared" si="104"/>
        <v>0.96226000000004319</v>
      </c>
      <c r="AQ59" s="336">
        <f t="shared" si="105"/>
        <v>5.8864087665393087E-3</v>
      </c>
      <c r="AR59" s="207"/>
      <c r="AS59" s="207"/>
    </row>
    <row r="60" spans="1:45" ht="12.75" customHeight="1" x14ac:dyDescent="0.2">
      <c r="A60" s="37"/>
      <c r="B60" s="338" t="s">
        <v>359</v>
      </c>
      <c r="C60" s="365"/>
      <c r="D60" s="319"/>
      <c r="E60" s="319"/>
      <c r="F60" s="339"/>
      <c r="G60" s="334"/>
      <c r="H60" s="330">
        <f>H58+H59</f>
        <v>1656.3669091652002</v>
      </c>
      <c r="I60" s="331"/>
      <c r="J60" s="331"/>
      <c r="K60" s="331"/>
      <c r="L60" s="333">
        <f>L58+L59</f>
        <v>1648.2976475527998</v>
      </c>
      <c r="M60" s="334"/>
      <c r="N60" s="335">
        <f t="shared" si="96"/>
        <v>-8.0692616124003962</v>
      </c>
      <c r="O60" s="336">
        <f t="shared" si="97"/>
        <v>-4.8716631368029804E-3</v>
      </c>
      <c r="P60" s="317"/>
      <c r="Q60" s="331"/>
      <c r="R60" s="331"/>
      <c r="S60" s="333">
        <f>S58+S59</f>
        <v>1364.7009825527996</v>
      </c>
      <c r="T60" s="334"/>
      <c r="U60" s="335">
        <f t="shared" si="98"/>
        <v>-283.59666500000026</v>
      </c>
      <c r="V60" s="336">
        <f t="shared" si="99"/>
        <v>-0.17205428001493026</v>
      </c>
      <c r="W60" s="317"/>
      <c r="X60" s="331"/>
      <c r="Y60" s="331"/>
      <c r="Z60" s="333">
        <f>Z58+Z59</f>
        <v>1402.5808425527996</v>
      </c>
      <c r="AA60" s="334"/>
      <c r="AB60" s="335">
        <f t="shared" si="100"/>
        <v>37.879860000000008</v>
      </c>
      <c r="AC60" s="336">
        <f t="shared" si="101"/>
        <v>2.7756893623057426E-2</v>
      </c>
      <c r="AD60" s="317"/>
      <c r="AE60" s="331"/>
      <c r="AF60" s="331"/>
      <c r="AG60" s="333">
        <f>AG58+AG59</f>
        <v>1420.9444725527997</v>
      </c>
      <c r="AH60" s="334"/>
      <c r="AI60" s="335">
        <f t="shared" si="102"/>
        <v>18.363630000000057</v>
      </c>
      <c r="AJ60" s="336">
        <f t="shared" si="103"/>
        <v>1.3092742637620024E-2</v>
      </c>
      <c r="AK60" s="317"/>
      <c r="AL60" s="331"/>
      <c r="AM60" s="331"/>
      <c r="AN60" s="333">
        <f>AN58+AN59</f>
        <v>1429.3087325527999</v>
      </c>
      <c r="AO60" s="334"/>
      <c r="AP60" s="335">
        <f t="shared" si="104"/>
        <v>8.3642600000002858</v>
      </c>
      <c r="AQ60" s="336">
        <f t="shared" si="105"/>
        <v>5.8864087665392462E-3</v>
      </c>
      <c r="AR60" s="207"/>
      <c r="AS60" s="207"/>
    </row>
    <row r="61" spans="1:45" ht="15.75" customHeight="1" x14ac:dyDescent="0.2">
      <c r="A61" s="37"/>
      <c r="B61" s="474" t="s">
        <v>211</v>
      </c>
      <c r="C61" s="441"/>
      <c r="D61" s="441"/>
      <c r="E61" s="319"/>
      <c r="F61" s="339"/>
      <c r="G61" s="334"/>
      <c r="H61" s="340">
        <f>F61*H58</f>
        <v>0</v>
      </c>
      <c r="I61" s="331"/>
      <c r="J61" s="331"/>
      <c r="K61" s="331"/>
      <c r="L61" s="341">
        <f>J61*L58</f>
        <v>0</v>
      </c>
      <c r="M61" s="334"/>
      <c r="N61" s="342">
        <f t="shared" si="96"/>
        <v>0</v>
      </c>
      <c r="O61" s="343" t="str">
        <f t="shared" si="97"/>
        <v/>
      </c>
      <c r="P61" s="317"/>
      <c r="Q61" s="331"/>
      <c r="R61" s="331"/>
      <c r="S61" s="341">
        <f>Q61*S58</f>
        <v>0</v>
      </c>
      <c r="T61" s="334"/>
      <c r="U61" s="342">
        <f t="shared" si="98"/>
        <v>0</v>
      </c>
      <c r="V61" s="343" t="str">
        <f t="shared" si="99"/>
        <v/>
      </c>
      <c r="W61" s="317"/>
      <c r="X61" s="331"/>
      <c r="Y61" s="331"/>
      <c r="Z61" s="341">
        <f>X61*Z58</f>
        <v>0</v>
      </c>
      <c r="AA61" s="334"/>
      <c r="AB61" s="342">
        <f t="shared" si="100"/>
        <v>0</v>
      </c>
      <c r="AC61" s="343" t="str">
        <f t="shared" si="101"/>
        <v/>
      </c>
      <c r="AD61" s="317"/>
      <c r="AE61" s="331"/>
      <c r="AF61" s="331"/>
      <c r="AG61" s="341">
        <f>AE61*AG58</f>
        <v>0</v>
      </c>
      <c r="AH61" s="334"/>
      <c r="AI61" s="342">
        <f t="shared" si="102"/>
        <v>0</v>
      </c>
      <c r="AJ61" s="343" t="str">
        <f t="shared" si="103"/>
        <v/>
      </c>
      <c r="AK61" s="317"/>
      <c r="AL61" s="331"/>
      <c r="AM61" s="331"/>
      <c r="AN61" s="341">
        <f>AL61*AN58</f>
        <v>0</v>
      </c>
      <c r="AO61" s="334"/>
      <c r="AP61" s="342">
        <f t="shared" si="104"/>
        <v>0</v>
      </c>
      <c r="AQ61" s="343" t="str">
        <f t="shared" si="105"/>
        <v/>
      </c>
      <c r="AR61" s="264"/>
      <c r="AS61" s="264"/>
    </row>
    <row r="62" spans="1:45" ht="13.5" customHeight="1" x14ac:dyDescent="0.2">
      <c r="A62" s="37"/>
      <c r="B62" s="473" t="s">
        <v>259</v>
      </c>
      <c r="C62" s="439"/>
      <c r="D62" s="440"/>
      <c r="E62" s="345"/>
      <c r="F62" s="346"/>
      <c r="G62" s="347"/>
      <c r="H62" s="348">
        <f>H60-H61</f>
        <v>1656.3669091652002</v>
      </c>
      <c r="I62" s="349"/>
      <c r="J62" s="349"/>
      <c r="K62" s="349"/>
      <c r="L62" s="350">
        <f>L60-L61</f>
        <v>1648.2976475527998</v>
      </c>
      <c r="M62" s="351"/>
      <c r="N62" s="352">
        <f t="shared" si="96"/>
        <v>-8.0692616124003962</v>
      </c>
      <c r="O62" s="353">
        <f t="shared" si="97"/>
        <v>-4.8716631368029804E-3</v>
      </c>
      <c r="P62" s="317"/>
      <c r="Q62" s="349"/>
      <c r="R62" s="349"/>
      <c r="S62" s="350">
        <f>S60-S61</f>
        <v>1364.7009825527996</v>
      </c>
      <c r="T62" s="351"/>
      <c r="U62" s="352">
        <f t="shared" si="98"/>
        <v>-283.59666500000026</v>
      </c>
      <c r="V62" s="353">
        <f t="shared" si="99"/>
        <v>-0.17205428001493026</v>
      </c>
      <c r="W62" s="317"/>
      <c r="X62" s="349"/>
      <c r="Y62" s="349"/>
      <c r="Z62" s="350">
        <f>Z60-Z61</f>
        <v>1402.5808425527996</v>
      </c>
      <c r="AA62" s="351"/>
      <c r="AB62" s="352">
        <f t="shared" si="100"/>
        <v>37.879860000000008</v>
      </c>
      <c r="AC62" s="353">
        <f t="shared" si="101"/>
        <v>2.7756893623057426E-2</v>
      </c>
      <c r="AD62" s="317"/>
      <c r="AE62" s="349"/>
      <c r="AF62" s="349"/>
      <c r="AG62" s="350">
        <f>AG60-AG61</f>
        <v>1420.9444725527997</v>
      </c>
      <c r="AH62" s="351"/>
      <c r="AI62" s="352">
        <f t="shared" si="102"/>
        <v>18.363630000000057</v>
      </c>
      <c r="AJ62" s="353">
        <f t="shared" si="103"/>
        <v>1.3092742637620024E-2</v>
      </c>
      <c r="AK62" s="317"/>
      <c r="AL62" s="349"/>
      <c r="AM62" s="349"/>
      <c r="AN62" s="350">
        <f>AN60-AN61</f>
        <v>1429.3087325527999</v>
      </c>
      <c r="AO62" s="351"/>
      <c r="AP62" s="352">
        <f t="shared" si="104"/>
        <v>8.3642600000002858</v>
      </c>
      <c r="AQ62" s="353">
        <f t="shared" si="105"/>
        <v>5.8864087665392462E-3</v>
      </c>
      <c r="AR62" s="272"/>
      <c r="AS62" s="272"/>
    </row>
    <row r="63" spans="1:45" ht="8.25" customHeight="1" x14ac:dyDescent="0.2">
      <c r="A63" s="37"/>
      <c r="B63" s="238"/>
      <c r="C63" s="363"/>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c r="AS63" s="247"/>
    </row>
    <row r="64" spans="1:45" ht="12.75" customHeight="1" x14ac:dyDescent="0.2">
      <c r="A64" s="37"/>
      <c r="B64" s="37"/>
      <c r="C64" s="35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c r="AS64" s="37"/>
    </row>
    <row r="65" spans="1:45" ht="12.75" customHeight="1" x14ac:dyDescent="0.2">
      <c r="A65" s="37"/>
      <c r="B65" s="125" t="s">
        <v>260</v>
      </c>
      <c r="C65" s="35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c r="AS65" s="37"/>
    </row>
    <row r="66" spans="1:45" ht="12.75" customHeight="1" x14ac:dyDescent="0.2">
      <c r="A66" s="37"/>
      <c r="B66" s="37"/>
      <c r="C66" s="35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row>
    <row r="67" spans="1:45" ht="15.75" customHeight="1" x14ac:dyDescent="0.2">
      <c r="A67" s="283" t="s">
        <v>360</v>
      </c>
      <c r="B67" s="37"/>
      <c r="C67" s="35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row>
    <row r="68" spans="1:45" ht="13.5" customHeight="1" x14ac:dyDescent="0.2">
      <c r="A68" s="37"/>
      <c r="B68" s="37"/>
      <c r="C68" s="35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row>
    <row r="69" spans="1:45" ht="8.25" customHeight="1" x14ac:dyDescent="0.2">
      <c r="A69" s="37" t="s">
        <v>262</v>
      </c>
      <c r="B69" s="37"/>
      <c r="C69" s="35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row>
    <row r="70" spans="1:45" ht="12.75" customHeight="1" x14ac:dyDescent="0.2">
      <c r="A70" s="37" t="s">
        <v>263</v>
      </c>
      <c r="B70" s="37"/>
      <c r="C70" s="35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row>
    <row r="71" spans="1:45" ht="12.75" customHeight="1" x14ac:dyDescent="0.2">
      <c r="A71" s="37"/>
      <c r="B71" s="37"/>
      <c r="C71" s="35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row>
    <row r="72" spans="1:45" ht="12.75" customHeight="1" x14ac:dyDescent="0.2">
      <c r="A72" s="37" t="s">
        <v>264</v>
      </c>
      <c r="B72" s="37"/>
      <c r="C72" s="35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row>
    <row r="73" spans="1:45" ht="12.75" customHeight="1" x14ac:dyDescent="0.2">
      <c r="A73" s="37" t="s">
        <v>265</v>
      </c>
      <c r="B73" s="37"/>
      <c r="C73" s="35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row>
    <row r="74" spans="1:45" ht="12.75" customHeight="1" x14ac:dyDescent="0.2">
      <c r="A74" s="37"/>
      <c r="B74" s="37"/>
      <c r="C74" s="35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row>
    <row r="75" spans="1:45" ht="12.75" customHeight="1" x14ac:dyDescent="0.2">
      <c r="A75" s="37" t="s">
        <v>266</v>
      </c>
      <c r="B75" s="37"/>
      <c r="C75" s="35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row>
    <row r="76" spans="1:45" ht="12.75" customHeight="1" x14ac:dyDescent="0.2">
      <c r="A76" s="37" t="s">
        <v>267</v>
      </c>
      <c r="B76" s="37"/>
      <c r="C76" s="35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row>
    <row r="77" spans="1:45" ht="12.75" customHeight="1" x14ac:dyDescent="0.2">
      <c r="A77" s="37" t="s">
        <v>268</v>
      </c>
      <c r="B77" s="37"/>
      <c r="C77" s="35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row>
    <row r="78" spans="1:45" ht="12.75" customHeight="1" x14ac:dyDescent="0.2">
      <c r="A78" s="37" t="s">
        <v>269</v>
      </c>
      <c r="B78" s="37"/>
      <c r="C78" s="35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row>
    <row r="79" spans="1:45" ht="12.75" customHeight="1" x14ac:dyDescent="0.2">
      <c r="A79" s="37" t="s">
        <v>270</v>
      </c>
      <c r="B79" s="37"/>
      <c r="C79" s="35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row>
    <row r="80" spans="1:45" ht="12.75" customHeight="1" x14ac:dyDescent="0.2">
      <c r="A80" s="37"/>
      <c r="B80" s="37"/>
      <c r="C80" s="35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row>
    <row r="81" spans="1:45" ht="12.75" customHeight="1" x14ac:dyDescent="0.2">
      <c r="A81" s="284"/>
      <c r="B81" s="37" t="s">
        <v>271</v>
      </c>
      <c r="C81" s="35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row>
    <row r="82" spans="1:45" ht="12.75" customHeight="1" x14ac:dyDescent="0.2">
      <c r="A82" s="37"/>
      <c r="B82" s="37"/>
      <c r="C82" s="35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row>
    <row r="83" spans="1:45" ht="12.75" customHeight="1" x14ac:dyDescent="0.2">
      <c r="A83" s="37"/>
      <c r="B83" s="37" t="s">
        <v>272</v>
      </c>
      <c r="C83" s="35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row>
    <row r="84" spans="1:45" ht="12.75" customHeight="1" x14ac:dyDescent="0.2">
      <c r="A84" s="37"/>
      <c r="B84" s="37"/>
      <c r="C84" s="35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row>
    <row r="85" spans="1:45" ht="12.75" customHeight="1" x14ac:dyDescent="0.2">
      <c r="A85" s="37"/>
      <c r="B85" s="37"/>
      <c r="C85" s="35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row>
    <row r="86" spans="1:45" ht="12.75" customHeight="1" x14ac:dyDescent="0.2">
      <c r="A86" s="37"/>
      <c r="B86" s="37"/>
      <c r="C86" s="35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row>
    <row r="87" spans="1:45" ht="12.75" customHeight="1" x14ac:dyDescent="0.2">
      <c r="A87" s="37"/>
      <c r="B87" s="37"/>
      <c r="C87" s="35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row>
    <row r="88" spans="1:45" ht="12.75" customHeight="1" x14ac:dyDescent="0.2">
      <c r="A88" s="37"/>
      <c r="B88" s="37"/>
      <c r="C88" s="35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row>
    <row r="89" spans="1:45" ht="12.75" customHeight="1" x14ac:dyDescent="0.2">
      <c r="A89" s="37"/>
      <c r="B89" s="37"/>
      <c r="C89" s="35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row>
    <row r="90" spans="1:45" ht="12.75" customHeight="1" x14ac:dyDescent="0.2">
      <c r="A90" s="37"/>
      <c r="B90" s="37"/>
      <c r="C90" s="35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row>
    <row r="91" spans="1:45" ht="12.75" customHeight="1" x14ac:dyDescent="0.2">
      <c r="A91" s="37"/>
      <c r="B91" s="37"/>
      <c r="C91" s="35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row>
    <row r="92" spans="1:45" ht="12.75" customHeight="1" x14ac:dyDescent="0.2">
      <c r="A92" s="37"/>
      <c r="B92" s="37"/>
      <c r="C92" s="35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row>
    <row r="93" spans="1:45" ht="12.75" customHeight="1" x14ac:dyDescent="0.2">
      <c r="A93" s="37"/>
      <c r="B93" s="37"/>
      <c r="C93" s="35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row>
    <row r="94" spans="1:45" ht="12.75" customHeight="1" x14ac:dyDescent="0.2">
      <c r="A94" s="37"/>
      <c r="B94" s="37"/>
      <c r="C94" s="35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row>
    <row r="95" spans="1:45" ht="12.75" customHeight="1" x14ac:dyDescent="0.2">
      <c r="A95" s="37"/>
      <c r="B95" s="37"/>
      <c r="C95" s="35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row>
    <row r="96" spans="1:45" ht="12.75" customHeight="1" x14ac:dyDescent="0.2">
      <c r="A96" s="37"/>
      <c r="B96" s="37"/>
      <c r="C96" s="35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row>
    <row r="97" spans="1:45" ht="12.75" customHeight="1" x14ac:dyDescent="0.2">
      <c r="A97" s="37"/>
      <c r="B97" s="37"/>
      <c r="C97" s="35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row>
    <row r="98" spans="1:45" ht="12.75" customHeight="1" x14ac:dyDescent="0.2">
      <c r="A98" s="37"/>
      <c r="B98" s="37"/>
      <c r="C98" s="35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row>
    <row r="99" spans="1:45" ht="12.75" customHeight="1" x14ac:dyDescent="0.2">
      <c r="A99" s="37"/>
      <c r="B99" s="37"/>
      <c r="C99" s="35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row>
    <row r="100" spans="1:45" ht="12.75" customHeight="1" x14ac:dyDescent="0.2">
      <c r="A100" s="37"/>
      <c r="B100" s="37"/>
      <c r="C100" s="35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row>
    <row r="101" spans="1:45" ht="12.75" customHeight="1" x14ac:dyDescent="0.2">
      <c r="A101" s="37"/>
      <c r="B101" s="37"/>
      <c r="C101" s="35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row>
    <row r="102" spans="1:45" ht="12.75" customHeight="1" x14ac:dyDescent="0.2">
      <c r="A102" s="37"/>
      <c r="B102" s="37"/>
      <c r="C102" s="35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row>
    <row r="103" spans="1:45" ht="12.75" customHeight="1" x14ac:dyDescent="0.2">
      <c r="A103" s="37"/>
      <c r="B103" s="37"/>
      <c r="C103" s="35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row>
    <row r="104" spans="1:45" ht="12.75" customHeight="1" x14ac:dyDescent="0.2">
      <c r="A104" s="37"/>
      <c r="B104" s="37"/>
      <c r="C104" s="35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row>
    <row r="105" spans="1:45" ht="12.75" customHeight="1" x14ac:dyDescent="0.2">
      <c r="A105" s="37"/>
      <c r="B105" s="37"/>
      <c r="C105" s="35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row>
    <row r="106" spans="1:45" ht="12.75" customHeight="1" x14ac:dyDescent="0.2">
      <c r="A106" s="37"/>
      <c r="B106" s="37"/>
      <c r="C106" s="35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row>
    <row r="107" spans="1:45" ht="12.75" customHeight="1" x14ac:dyDescent="0.2">
      <c r="A107" s="37"/>
      <c r="B107" s="37"/>
      <c r="C107" s="35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row>
    <row r="108" spans="1:45" ht="12.75" customHeight="1" x14ac:dyDescent="0.2">
      <c r="A108" s="37"/>
      <c r="B108" s="37"/>
      <c r="C108" s="35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row>
    <row r="109" spans="1:45" ht="12.75" customHeight="1" x14ac:dyDescent="0.2">
      <c r="A109" s="37"/>
      <c r="B109" s="37"/>
      <c r="C109" s="35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row>
    <row r="110" spans="1:45" ht="12.75" customHeight="1" x14ac:dyDescent="0.2">
      <c r="A110" s="37"/>
      <c r="B110" s="37"/>
      <c r="C110" s="35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row>
    <row r="111" spans="1:45" ht="12.75" customHeight="1" x14ac:dyDescent="0.2">
      <c r="A111" s="37"/>
      <c r="B111" s="37"/>
      <c r="C111" s="35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row>
    <row r="112" spans="1:45" ht="12.75" customHeight="1" x14ac:dyDescent="0.2">
      <c r="A112" s="37"/>
      <c r="B112" s="37"/>
      <c r="C112" s="35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row>
    <row r="113" spans="1:45" ht="12.75" customHeight="1" x14ac:dyDescent="0.2">
      <c r="A113" s="37"/>
      <c r="B113" s="37"/>
      <c r="C113" s="35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row>
    <row r="114" spans="1:45" ht="12.75" customHeight="1" x14ac:dyDescent="0.2">
      <c r="A114" s="37"/>
      <c r="B114" s="37"/>
      <c r="C114" s="35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row>
    <row r="115" spans="1:45" ht="12.75" customHeight="1" x14ac:dyDescent="0.2">
      <c r="A115" s="37"/>
      <c r="B115" s="37"/>
      <c r="C115" s="35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row>
    <row r="116" spans="1:45" ht="12.75" customHeight="1" x14ac:dyDescent="0.2">
      <c r="A116" s="37"/>
      <c r="B116" s="37"/>
      <c r="C116" s="35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row>
    <row r="117" spans="1:45" ht="12.75" customHeight="1" x14ac:dyDescent="0.2">
      <c r="A117" s="37"/>
      <c r="B117" s="37"/>
      <c r="C117" s="35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row>
    <row r="118" spans="1:45" ht="12.75" customHeight="1" x14ac:dyDescent="0.2">
      <c r="A118" s="37"/>
      <c r="B118" s="37"/>
      <c r="C118" s="35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row>
    <row r="119" spans="1:45" ht="12.75" customHeight="1" x14ac:dyDescent="0.2">
      <c r="A119" s="37"/>
      <c r="B119" s="37"/>
      <c r="C119" s="35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row>
    <row r="120" spans="1:45" ht="12.75" customHeight="1" x14ac:dyDescent="0.2">
      <c r="A120" s="37"/>
      <c r="B120" s="37"/>
      <c r="C120" s="35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row>
    <row r="121" spans="1:45" ht="12.75" customHeight="1" x14ac:dyDescent="0.2">
      <c r="A121" s="37"/>
      <c r="B121" s="37"/>
      <c r="C121" s="35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row>
    <row r="122" spans="1:45" ht="12.75" customHeight="1" x14ac:dyDescent="0.2">
      <c r="A122" s="37"/>
      <c r="B122" s="37"/>
      <c r="C122" s="35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row>
    <row r="123" spans="1:45" ht="12.75" customHeight="1" x14ac:dyDescent="0.2">
      <c r="A123" s="37"/>
      <c r="B123" s="37"/>
      <c r="C123" s="35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row>
    <row r="124" spans="1:45" ht="12.75" customHeight="1" x14ac:dyDescent="0.2">
      <c r="A124" s="37"/>
      <c r="B124" s="37"/>
      <c r="C124" s="35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row>
    <row r="125" spans="1:45" ht="12.75" customHeight="1" x14ac:dyDescent="0.2">
      <c r="A125" s="37"/>
      <c r="B125" s="37"/>
      <c r="C125" s="35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row>
    <row r="126" spans="1:45" ht="12.75" customHeight="1" x14ac:dyDescent="0.2">
      <c r="A126" s="37"/>
      <c r="B126" s="37"/>
      <c r="C126" s="35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row>
    <row r="127" spans="1:45" ht="12.75" customHeight="1" x14ac:dyDescent="0.2">
      <c r="A127" s="37"/>
      <c r="B127" s="37"/>
      <c r="C127" s="35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row>
    <row r="128" spans="1:45" ht="12.75" customHeight="1" x14ac:dyDescent="0.2">
      <c r="A128" s="37"/>
      <c r="B128" s="37"/>
      <c r="C128" s="35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row>
    <row r="129" spans="1:45" ht="12.75" customHeight="1" x14ac:dyDescent="0.2">
      <c r="A129" s="37"/>
      <c r="B129" s="37"/>
      <c r="C129" s="35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row>
    <row r="130" spans="1:45" ht="12.75" customHeight="1" x14ac:dyDescent="0.2">
      <c r="A130" s="37"/>
      <c r="B130" s="37"/>
      <c r="C130" s="35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row>
    <row r="131" spans="1:45" ht="12.75" customHeight="1" x14ac:dyDescent="0.2">
      <c r="A131" s="37"/>
      <c r="B131" s="37"/>
      <c r="C131" s="35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row>
    <row r="132" spans="1:45" ht="12.75" customHeight="1" x14ac:dyDescent="0.2">
      <c r="A132" s="37"/>
      <c r="B132" s="37"/>
      <c r="C132" s="35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row>
    <row r="133" spans="1:45" ht="12.75" customHeight="1" x14ac:dyDescent="0.2">
      <c r="A133" s="37"/>
      <c r="B133" s="37"/>
      <c r="C133" s="35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row>
    <row r="134" spans="1:45" ht="12.75" customHeight="1" x14ac:dyDescent="0.2">
      <c r="A134" s="37"/>
      <c r="B134" s="37"/>
      <c r="C134" s="35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row>
    <row r="135" spans="1:45" ht="12.75" customHeight="1" x14ac:dyDescent="0.2">
      <c r="A135" s="37"/>
      <c r="B135" s="37"/>
      <c r="C135" s="35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row>
    <row r="136" spans="1:45" ht="12.75" customHeight="1" x14ac:dyDescent="0.2">
      <c r="A136" s="37"/>
      <c r="B136" s="37"/>
      <c r="C136" s="35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row>
    <row r="137" spans="1:45" ht="12.75" customHeight="1" x14ac:dyDescent="0.2">
      <c r="A137" s="37"/>
      <c r="B137" s="37"/>
      <c r="C137" s="35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row>
    <row r="138" spans="1:45" ht="12.75" customHeight="1" x14ac:dyDescent="0.2">
      <c r="A138" s="37"/>
      <c r="B138" s="37"/>
      <c r="C138" s="35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row>
    <row r="139" spans="1:45" ht="12.75" customHeight="1" x14ac:dyDescent="0.2">
      <c r="A139" s="37"/>
      <c r="B139" s="37"/>
      <c r="C139" s="35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row>
    <row r="140" spans="1:45" ht="12.75" customHeight="1" x14ac:dyDescent="0.2">
      <c r="A140" s="37"/>
      <c r="B140" s="37"/>
      <c r="C140" s="35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row>
    <row r="141" spans="1:45" ht="12.75" customHeight="1" x14ac:dyDescent="0.2">
      <c r="A141" s="37"/>
      <c r="B141" s="37"/>
      <c r="C141" s="35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row>
    <row r="142" spans="1:45" ht="12.75" customHeight="1" x14ac:dyDescent="0.2">
      <c r="A142" s="37"/>
      <c r="B142" s="37"/>
      <c r="C142" s="35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row>
    <row r="143" spans="1:45" ht="12.75" customHeight="1" x14ac:dyDescent="0.2">
      <c r="A143" s="37"/>
      <c r="B143" s="37"/>
      <c r="C143" s="35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row>
    <row r="144" spans="1:45" ht="12.75" customHeight="1" x14ac:dyDescent="0.2">
      <c r="A144" s="37"/>
      <c r="B144" s="37"/>
      <c r="C144" s="35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row>
    <row r="145" spans="1:45" ht="12.75" customHeight="1" x14ac:dyDescent="0.2">
      <c r="A145" s="37"/>
      <c r="B145" s="37"/>
      <c r="C145" s="35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row>
    <row r="146" spans="1:45" ht="12.75" customHeight="1" x14ac:dyDescent="0.2">
      <c r="A146" s="37"/>
      <c r="B146" s="37"/>
      <c r="C146" s="35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row>
    <row r="147" spans="1:45" ht="12.75" customHeight="1" x14ac:dyDescent="0.2">
      <c r="A147" s="37"/>
      <c r="B147" s="37"/>
      <c r="C147" s="35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row>
    <row r="148" spans="1:45" ht="12.75" customHeight="1" x14ac:dyDescent="0.2">
      <c r="A148" s="37"/>
      <c r="B148" s="37"/>
      <c r="C148" s="35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row>
    <row r="149" spans="1:45" ht="12.75" customHeight="1" x14ac:dyDescent="0.2">
      <c r="A149" s="37"/>
      <c r="B149" s="37"/>
      <c r="C149" s="35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row>
    <row r="150" spans="1:45" ht="12.75" customHeight="1" x14ac:dyDescent="0.2">
      <c r="A150" s="37"/>
      <c r="B150" s="37"/>
      <c r="C150" s="35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row>
    <row r="151" spans="1:45" ht="12.75" customHeight="1" x14ac:dyDescent="0.2">
      <c r="A151" s="37"/>
      <c r="B151" s="37"/>
      <c r="C151" s="35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row>
    <row r="152" spans="1:45" ht="12.75" customHeight="1" x14ac:dyDescent="0.2">
      <c r="A152" s="37"/>
      <c r="B152" s="37"/>
      <c r="C152" s="35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row>
    <row r="153" spans="1:45" ht="12.75" customHeight="1" x14ac:dyDescent="0.2">
      <c r="A153" s="37"/>
      <c r="B153" s="37"/>
      <c r="C153" s="35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row>
    <row r="154" spans="1:45" ht="12.75" customHeight="1" x14ac:dyDescent="0.2">
      <c r="A154" s="37"/>
      <c r="B154" s="37"/>
      <c r="C154" s="35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row>
    <row r="155" spans="1:45" ht="12.75" customHeight="1" x14ac:dyDescent="0.2">
      <c r="A155" s="37"/>
      <c r="B155" s="37"/>
      <c r="C155" s="35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row>
    <row r="156" spans="1:45" ht="12.75" customHeight="1" x14ac:dyDescent="0.2">
      <c r="A156" s="37"/>
      <c r="B156" s="37"/>
      <c r="C156" s="35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row>
    <row r="157" spans="1:45" ht="12.75" customHeight="1" x14ac:dyDescent="0.2">
      <c r="A157" s="37"/>
      <c r="B157" s="37"/>
      <c r="C157" s="35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row>
    <row r="158" spans="1:45" ht="12.75" customHeight="1" x14ac:dyDescent="0.2">
      <c r="A158" s="37"/>
      <c r="B158" s="37"/>
      <c r="C158" s="35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row>
    <row r="159" spans="1:45" ht="12.75" customHeight="1" x14ac:dyDescent="0.2">
      <c r="A159" s="37"/>
      <c r="B159" s="37"/>
      <c r="C159" s="35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row>
    <row r="160" spans="1:45" ht="12.75" customHeight="1" x14ac:dyDescent="0.2">
      <c r="A160" s="37"/>
      <c r="B160" s="37"/>
      <c r="C160" s="35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row>
    <row r="161" spans="1:45" ht="12.75" customHeight="1" x14ac:dyDescent="0.2">
      <c r="A161" s="37"/>
      <c r="B161" s="37"/>
      <c r="C161" s="35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row>
    <row r="162" spans="1:45" ht="12.75" customHeight="1" x14ac:dyDescent="0.2">
      <c r="A162" s="37"/>
      <c r="B162" s="37"/>
      <c r="C162" s="35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row>
    <row r="163" spans="1:45" ht="12.75" customHeight="1" x14ac:dyDescent="0.2">
      <c r="A163" s="37"/>
      <c r="B163" s="37"/>
      <c r="C163" s="35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row>
    <row r="164" spans="1:45" ht="12.75" customHeight="1" x14ac:dyDescent="0.2">
      <c r="A164" s="37"/>
      <c r="B164" s="37"/>
      <c r="C164" s="35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row>
    <row r="165" spans="1:45" ht="12.75" customHeight="1" x14ac:dyDescent="0.2">
      <c r="A165" s="37"/>
      <c r="B165" s="37"/>
      <c r="C165" s="35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row>
    <row r="166" spans="1:45" ht="12.75" customHeight="1" x14ac:dyDescent="0.2">
      <c r="A166" s="37"/>
      <c r="B166" s="37"/>
      <c r="C166" s="35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row>
    <row r="167" spans="1:45" ht="12.75" customHeight="1" x14ac:dyDescent="0.2">
      <c r="A167" s="37"/>
      <c r="B167" s="37"/>
      <c r="C167" s="35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row>
    <row r="168" spans="1:45" ht="12.75" customHeight="1" x14ac:dyDescent="0.2">
      <c r="A168" s="37"/>
      <c r="B168" s="37"/>
      <c r="C168" s="35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row>
    <row r="169" spans="1:45" ht="12.75" customHeight="1" x14ac:dyDescent="0.2">
      <c r="A169" s="37"/>
      <c r="B169" s="37"/>
      <c r="C169" s="35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row>
    <row r="170" spans="1:45" ht="12.75" customHeight="1" x14ac:dyDescent="0.2">
      <c r="A170" s="37"/>
      <c r="B170" s="37"/>
      <c r="C170" s="35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row>
    <row r="171" spans="1:45" ht="12.75" customHeight="1" x14ac:dyDescent="0.2">
      <c r="A171" s="37"/>
      <c r="B171" s="37"/>
      <c r="C171" s="35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row>
    <row r="172" spans="1:45" ht="12.75" customHeight="1" x14ac:dyDescent="0.2">
      <c r="A172" s="37"/>
      <c r="B172" s="37"/>
      <c r="C172" s="35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row>
    <row r="173" spans="1:45" ht="12.75" customHeight="1" x14ac:dyDescent="0.2">
      <c r="A173" s="37"/>
      <c r="B173" s="37"/>
      <c r="C173" s="35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row>
    <row r="174" spans="1:45" ht="12.75" customHeight="1" x14ac:dyDescent="0.2">
      <c r="A174" s="37"/>
      <c r="B174" s="37"/>
      <c r="C174" s="35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row>
    <row r="175" spans="1:45" ht="12.75" customHeight="1" x14ac:dyDescent="0.2">
      <c r="A175" s="37"/>
      <c r="B175" s="37"/>
      <c r="C175" s="35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row>
    <row r="176" spans="1:45" ht="12.75" customHeight="1" x14ac:dyDescent="0.2">
      <c r="A176" s="37"/>
      <c r="B176" s="37"/>
      <c r="C176" s="35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row>
    <row r="177" spans="1:45" ht="12.75" customHeight="1" x14ac:dyDescent="0.2">
      <c r="A177" s="37"/>
      <c r="B177" s="37"/>
      <c r="C177" s="35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row>
    <row r="178" spans="1:45" ht="12.75" customHeight="1" x14ac:dyDescent="0.2">
      <c r="A178" s="37"/>
      <c r="B178" s="37"/>
      <c r="C178" s="35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row>
    <row r="179" spans="1:45" ht="12.75" customHeight="1" x14ac:dyDescent="0.2">
      <c r="A179" s="37"/>
      <c r="B179" s="37"/>
      <c r="C179" s="35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row>
    <row r="180" spans="1:45" ht="12.75" customHeight="1" x14ac:dyDescent="0.2">
      <c r="A180" s="37"/>
      <c r="B180" s="37"/>
      <c r="C180" s="35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row>
    <row r="181" spans="1:45" ht="12.75" customHeight="1" x14ac:dyDescent="0.2">
      <c r="A181" s="37"/>
      <c r="B181" s="37"/>
      <c r="C181" s="35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row>
    <row r="182" spans="1:45" ht="12.75" customHeight="1" x14ac:dyDescent="0.2">
      <c r="A182" s="37"/>
      <c r="B182" s="37"/>
      <c r="C182" s="35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row>
    <row r="183" spans="1:45" ht="12.75" customHeight="1" x14ac:dyDescent="0.2">
      <c r="A183" s="37"/>
      <c r="B183" s="37"/>
      <c r="C183" s="35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row>
    <row r="184" spans="1:45" ht="12.75" customHeight="1" x14ac:dyDescent="0.2">
      <c r="A184" s="37"/>
      <c r="B184" s="37"/>
      <c r="C184" s="35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row>
    <row r="185" spans="1:45" ht="12.75" customHeight="1" x14ac:dyDescent="0.2">
      <c r="A185" s="37"/>
      <c r="B185" s="37"/>
      <c r="C185" s="35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row>
    <row r="186" spans="1:45" ht="12.75" customHeight="1" x14ac:dyDescent="0.2">
      <c r="A186" s="37"/>
      <c r="B186" s="37"/>
      <c r="C186" s="35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row>
    <row r="187" spans="1:45" ht="12.75" customHeight="1" x14ac:dyDescent="0.2">
      <c r="A187" s="37"/>
      <c r="B187" s="37"/>
      <c r="C187" s="35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row>
    <row r="188" spans="1:45" ht="12.75" customHeight="1" x14ac:dyDescent="0.2">
      <c r="A188" s="37"/>
      <c r="B188" s="37"/>
      <c r="C188" s="35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row>
    <row r="189" spans="1:45" ht="12.75" customHeight="1" x14ac:dyDescent="0.2">
      <c r="A189" s="37"/>
      <c r="B189" s="37"/>
      <c r="C189" s="35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row>
    <row r="190" spans="1:45" ht="12.75" customHeight="1" x14ac:dyDescent="0.2">
      <c r="A190" s="37"/>
      <c r="B190" s="37"/>
      <c r="C190" s="35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row>
    <row r="191" spans="1:45" ht="12.75" customHeight="1" x14ac:dyDescent="0.2">
      <c r="A191" s="37"/>
      <c r="B191" s="37"/>
      <c r="C191" s="35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row>
    <row r="192" spans="1:45" ht="12.75" customHeight="1" x14ac:dyDescent="0.2">
      <c r="A192" s="37"/>
      <c r="B192" s="37"/>
      <c r="C192" s="35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75" customHeight="1" x14ac:dyDescent="0.2">
      <c r="A193" s="37"/>
      <c r="B193" s="37"/>
      <c r="C193" s="35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75" customHeight="1" x14ac:dyDescent="0.2">
      <c r="A194" s="37"/>
      <c r="B194" s="37"/>
      <c r="C194" s="35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75" customHeight="1" x14ac:dyDescent="0.2">
      <c r="A195" s="37"/>
      <c r="B195" s="37"/>
      <c r="C195" s="35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75" customHeight="1" x14ac:dyDescent="0.2">
      <c r="A196" s="37"/>
      <c r="B196" s="37"/>
      <c r="C196" s="35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75" customHeight="1" x14ac:dyDescent="0.2">
      <c r="A197" s="37"/>
      <c r="B197" s="37"/>
      <c r="C197" s="35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75" customHeight="1" x14ac:dyDescent="0.2">
      <c r="A198" s="37"/>
      <c r="B198" s="37"/>
      <c r="C198" s="35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75" customHeight="1" x14ac:dyDescent="0.2">
      <c r="A199" s="37"/>
      <c r="B199" s="37"/>
      <c r="C199" s="35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75" customHeight="1" x14ac:dyDescent="0.2">
      <c r="A200" s="37"/>
      <c r="B200" s="37"/>
      <c r="C200" s="35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75" customHeight="1" x14ac:dyDescent="0.2">
      <c r="A201" s="37"/>
      <c r="B201" s="37"/>
      <c r="C201" s="35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75" customHeight="1" x14ac:dyDescent="0.2">
      <c r="A202" s="37"/>
      <c r="B202" s="37"/>
      <c r="C202" s="35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75" customHeight="1" x14ac:dyDescent="0.2">
      <c r="A203" s="37"/>
      <c r="B203" s="37"/>
      <c r="C203" s="35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75" customHeight="1" x14ac:dyDescent="0.2">
      <c r="A204" s="37"/>
      <c r="B204" s="37"/>
      <c r="C204" s="35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75" customHeight="1" x14ac:dyDescent="0.2">
      <c r="A205" s="37"/>
      <c r="B205" s="37"/>
      <c r="C205" s="35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75" customHeight="1" x14ac:dyDescent="0.2">
      <c r="A206" s="37"/>
      <c r="B206" s="37"/>
      <c r="C206" s="35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75" customHeight="1" x14ac:dyDescent="0.2">
      <c r="A207" s="37"/>
      <c r="B207" s="37"/>
      <c r="C207" s="35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75" customHeight="1" x14ac:dyDescent="0.2">
      <c r="A208" s="37"/>
      <c r="B208" s="37"/>
      <c r="C208" s="35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75" customHeight="1" x14ac:dyDescent="0.2">
      <c r="A209" s="37"/>
      <c r="B209" s="37"/>
      <c r="C209" s="35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75" customHeight="1" x14ac:dyDescent="0.2">
      <c r="A210" s="37"/>
      <c r="B210" s="37"/>
      <c r="C210" s="35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75" customHeight="1" x14ac:dyDescent="0.2">
      <c r="A211" s="37"/>
      <c r="B211" s="37"/>
      <c r="C211" s="35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75" customHeight="1" x14ac:dyDescent="0.2">
      <c r="A212" s="37"/>
      <c r="B212" s="37"/>
      <c r="C212" s="35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75" customHeight="1" x14ac:dyDescent="0.2">
      <c r="A213" s="37"/>
      <c r="B213" s="37"/>
      <c r="C213" s="35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75" customHeight="1" x14ac:dyDescent="0.2">
      <c r="A214" s="37"/>
      <c r="B214" s="37"/>
      <c r="C214" s="35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75" customHeight="1" x14ac:dyDescent="0.2">
      <c r="A215" s="37"/>
      <c r="B215" s="37"/>
      <c r="C215" s="35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75" customHeight="1" x14ac:dyDescent="0.2">
      <c r="A216" s="37"/>
      <c r="B216" s="37"/>
      <c r="C216" s="35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75" customHeight="1" x14ac:dyDescent="0.2">
      <c r="A217" s="37"/>
      <c r="B217" s="37"/>
      <c r="C217" s="35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75" customHeight="1" x14ac:dyDescent="0.2">
      <c r="A218" s="37"/>
      <c r="B218" s="37"/>
      <c r="C218" s="35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75" customHeight="1" x14ac:dyDescent="0.2">
      <c r="A219" s="37"/>
      <c r="B219" s="37"/>
      <c r="C219" s="35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75" customHeight="1" x14ac:dyDescent="0.2">
      <c r="A220" s="37"/>
      <c r="B220" s="37"/>
      <c r="C220" s="35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75" customHeight="1" x14ac:dyDescent="0.2">
      <c r="A221" s="37"/>
      <c r="B221" s="37"/>
      <c r="C221" s="35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75" customHeight="1" x14ac:dyDescent="0.2">
      <c r="A222" s="37"/>
      <c r="B222" s="37"/>
      <c r="C222" s="35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75" customHeight="1" x14ac:dyDescent="0.2">
      <c r="A223" s="37"/>
      <c r="B223" s="37"/>
      <c r="C223" s="35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75" customHeight="1" x14ac:dyDescent="0.2">
      <c r="A224" s="37"/>
      <c r="B224" s="37"/>
      <c r="C224" s="35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75" customHeight="1" x14ac:dyDescent="0.2">
      <c r="A225" s="37"/>
      <c r="B225" s="37"/>
      <c r="C225" s="35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75" customHeight="1" x14ac:dyDescent="0.2">
      <c r="A226" s="37"/>
      <c r="B226" s="37"/>
      <c r="C226" s="35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75" customHeight="1" x14ac:dyDescent="0.2">
      <c r="A227" s="37"/>
      <c r="B227" s="37"/>
      <c r="C227" s="35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75" customHeight="1" x14ac:dyDescent="0.2">
      <c r="A228" s="37"/>
      <c r="B228" s="37"/>
      <c r="C228" s="35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75" customHeight="1" x14ac:dyDescent="0.2">
      <c r="A229" s="37"/>
      <c r="B229" s="37"/>
      <c r="C229" s="35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75" customHeight="1" x14ac:dyDescent="0.2">
      <c r="A230" s="37"/>
      <c r="B230" s="37"/>
      <c r="C230" s="35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75" customHeight="1" x14ac:dyDescent="0.2">
      <c r="A231" s="37"/>
      <c r="B231" s="37"/>
      <c r="C231" s="35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75" customHeight="1" x14ac:dyDescent="0.2">
      <c r="A232" s="37"/>
      <c r="B232" s="37"/>
      <c r="C232" s="35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75" customHeight="1" x14ac:dyDescent="0.2">
      <c r="A233" s="37"/>
      <c r="B233" s="37"/>
      <c r="C233" s="35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75" customHeight="1" x14ac:dyDescent="0.2">
      <c r="A234" s="37"/>
      <c r="B234" s="37"/>
      <c r="C234" s="35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75" customHeight="1" x14ac:dyDescent="0.2">
      <c r="A235" s="37"/>
      <c r="B235" s="37"/>
      <c r="C235" s="35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75" customHeight="1" x14ac:dyDescent="0.2">
      <c r="A236" s="37"/>
      <c r="B236" s="37"/>
      <c r="C236" s="35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75" customHeight="1" x14ac:dyDescent="0.2">
      <c r="A237" s="37"/>
      <c r="B237" s="37"/>
      <c r="C237" s="35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75" customHeight="1" x14ac:dyDescent="0.2">
      <c r="A238" s="37"/>
      <c r="B238" s="37"/>
      <c r="C238" s="35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75" customHeight="1" x14ac:dyDescent="0.2">
      <c r="A239" s="37"/>
      <c r="B239" s="37"/>
      <c r="C239" s="35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75" customHeight="1" x14ac:dyDescent="0.2">
      <c r="A240" s="37"/>
      <c r="B240" s="37"/>
      <c r="C240" s="35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75" customHeight="1" x14ac:dyDescent="0.2">
      <c r="A241" s="37"/>
      <c r="B241" s="37"/>
      <c r="C241" s="35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75" customHeight="1" x14ac:dyDescent="0.2">
      <c r="A242" s="37"/>
      <c r="B242" s="37"/>
      <c r="C242" s="35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75" customHeight="1" x14ac:dyDescent="0.2">
      <c r="A243" s="37"/>
      <c r="B243" s="37"/>
      <c r="C243" s="35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75" customHeight="1" x14ac:dyDescent="0.2">
      <c r="A244" s="37"/>
      <c r="B244" s="37"/>
      <c r="C244" s="35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75" customHeight="1" x14ac:dyDescent="0.2">
      <c r="A245" s="37"/>
      <c r="B245" s="37"/>
      <c r="C245" s="35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75" customHeight="1" x14ac:dyDescent="0.2">
      <c r="A246" s="37"/>
      <c r="B246" s="37"/>
      <c r="C246" s="35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75" customHeight="1" x14ac:dyDescent="0.2">
      <c r="A247" s="37"/>
      <c r="B247" s="37"/>
      <c r="C247" s="35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75" customHeight="1" x14ac:dyDescent="0.2">
      <c r="A248" s="37"/>
      <c r="B248" s="37"/>
      <c r="C248" s="35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75" customHeight="1" x14ac:dyDescent="0.2">
      <c r="A249" s="37"/>
      <c r="B249" s="37"/>
      <c r="C249" s="35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75" customHeight="1" x14ac:dyDescent="0.2">
      <c r="A250" s="37"/>
      <c r="B250" s="37"/>
      <c r="C250" s="35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75" customHeight="1" x14ac:dyDescent="0.2">
      <c r="A251" s="37"/>
      <c r="B251" s="37"/>
      <c r="C251" s="35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75" customHeight="1" x14ac:dyDescent="0.2">
      <c r="A252" s="37"/>
      <c r="B252" s="37"/>
      <c r="C252" s="35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75" customHeight="1" x14ac:dyDescent="0.2">
      <c r="A253" s="37"/>
      <c r="B253" s="37"/>
      <c r="C253" s="35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75" customHeight="1" x14ac:dyDescent="0.2">
      <c r="A254" s="37"/>
      <c r="B254" s="37"/>
      <c r="C254" s="35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75" customHeight="1" x14ac:dyDescent="0.2">
      <c r="A255" s="37"/>
      <c r="B255" s="37"/>
      <c r="C255" s="35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75" customHeight="1" x14ac:dyDescent="0.2">
      <c r="A256" s="37"/>
      <c r="B256" s="37"/>
      <c r="C256" s="35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75" customHeight="1" x14ac:dyDescent="0.2">
      <c r="A257" s="37"/>
      <c r="B257" s="37"/>
      <c r="C257" s="35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75" customHeight="1" x14ac:dyDescent="0.2">
      <c r="A258" s="37"/>
      <c r="B258" s="37"/>
      <c r="C258" s="35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75" customHeight="1" x14ac:dyDescent="0.2">
      <c r="A259" s="37"/>
      <c r="B259" s="37"/>
      <c r="C259" s="35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75" customHeight="1" x14ac:dyDescent="0.2">
      <c r="A260" s="37"/>
      <c r="B260" s="37"/>
      <c r="C260" s="35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75" customHeight="1" x14ac:dyDescent="0.2">
      <c r="A261" s="37"/>
      <c r="B261" s="37"/>
      <c r="C261" s="35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75" customHeight="1" x14ac:dyDescent="0.2">
      <c r="A262" s="37"/>
      <c r="B262" s="37"/>
      <c r="C262" s="35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75" customHeight="1" x14ac:dyDescent="0.2">
      <c r="A263" s="37"/>
      <c r="B263" s="37"/>
      <c r="C263" s="35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75" customHeight="1" x14ac:dyDescent="0.2">
      <c r="A264" s="37"/>
      <c r="B264" s="37"/>
      <c r="C264" s="35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75" customHeight="1" x14ac:dyDescent="0.2">
      <c r="A265" s="37"/>
      <c r="B265" s="37"/>
      <c r="C265" s="35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75" customHeight="1" x14ac:dyDescent="0.2">
      <c r="A266" s="37"/>
      <c r="B266" s="37"/>
      <c r="C266" s="35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75" customHeight="1" x14ac:dyDescent="0.2">
      <c r="A267" s="37"/>
      <c r="B267" s="37"/>
      <c r="C267" s="35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75" customHeight="1" x14ac:dyDescent="0.2">
      <c r="A268" s="37"/>
      <c r="B268" s="37"/>
      <c r="C268" s="35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75" customHeight="1" x14ac:dyDescent="0.2">
      <c r="A269" s="37"/>
      <c r="B269" s="37"/>
      <c r="C269" s="35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75" customHeight="1" x14ac:dyDescent="0.2">
      <c r="A270" s="37"/>
      <c r="B270" s="37"/>
      <c r="C270" s="35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75" customHeight="1" x14ac:dyDescent="0.2">
      <c r="A271" s="37"/>
      <c r="B271" s="37"/>
      <c r="C271" s="35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75" customHeight="1" x14ac:dyDescent="0.2">
      <c r="A272" s="37"/>
      <c r="B272" s="37"/>
      <c r="C272" s="35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75" customHeight="1" x14ac:dyDescent="0.2">
      <c r="A273" s="37"/>
      <c r="B273" s="37"/>
      <c r="C273" s="35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75" customHeight="1" x14ac:dyDescent="0.2">
      <c r="A274" s="37"/>
      <c r="B274" s="37"/>
      <c r="C274" s="35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75" customHeight="1" x14ac:dyDescent="0.2">
      <c r="A275" s="37"/>
      <c r="B275" s="37"/>
      <c r="C275" s="35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75" customHeight="1" x14ac:dyDescent="0.2">
      <c r="A276" s="37"/>
      <c r="B276" s="37"/>
      <c r="C276" s="35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75" customHeight="1" x14ac:dyDescent="0.2">
      <c r="A277" s="37"/>
      <c r="B277" s="37"/>
      <c r="C277" s="35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75" customHeight="1" x14ac:dyDescent="0.2">
      <c r="A278" s="37"/>
      <c r="B278" s="37"/>
      <c r="C278" s="35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75" customHeight="1" x14ac:dyDescent="0.2">
      <c r="A279" s="37"/>
      <c r="B279" s="37"/>
      <c r="C279" s="35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75" customHeight="1" x14ac:dyDescent="0.2">
      <c r="A280" s="37"/>
      <c r="B280" s="37"/>
      <c r="C280" s="35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75" customHeight="1" x14ac:dyDescent="0.2">
      <c r="A281" s="37"/>
      <c r="B281" s="37"/>
      <c r="C281" s="35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75" customHeight="1" x14ac:dyDescent="0.2">
      <c r="A282" s="37"/>
      <c r="B282" s="37"/>
      <c r="C282" s="35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75" customHeight="1" x14ac:dyDescent="0.2">
      <c r="A283" s="37"/>
      <c r="B283" s="37"/>
      <c r="C283" s="35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600-000000000000}">
      <formula1>"TOU,non-TOU"</formula1>
    </dataValidation>
    <dataValidation type="list" allowBlank="1" showErrorMessage="1" sqref="E15:E28 E30:E38 E40:E41 E43:E51 E57 E63" xr:uid="{00000000-0002-0000-2600-000001000000}">
      <formula1>#REF!</formula1>
    </dataValidation>
    <dataValidation type="list" allowBlank="1" showInputMessage="1" showErrorMessage="1" prompt="Select Charge Unit - monthly, per kWh, per kW" sqref="D15:D28 D30:D38 D40:D41 D43:D51 D57 D63" xr:uid="{00000000-0002-0000-2600-000002000000}">
      <formula1>"Monthly,per kWh,per kW"</formula1>
    </dataValidation>
  </dataValidations>
  <pageMargins left="0.74803149606299213" right="0.74803149606299213" top="0.98425196850393704" bottom="0.98425196850393704" header="0" footer="0"/>
  <pageSetup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2.85546875" customWidth="1"/>
    <col min="4" max="4" width="11.42578125" customWidth="1"/>
    <col min="5" max="5" width="3.140625" customWidth="1"/>
    <col min="6" max="6" width="11.140625" customWidth="1"/>
    <col min="7" max="7" width="10.28515625" customWidth="1"/>
    <col min="8" max="8" width="12.28515625" customWidth="1"/>
    <col min="9" max="9" width="0.85546875" customWidth="1"/>
    <col min="10" max="10" width="9.7109375" customWidth="1"/>
    <col min="11" max="11" width="10.28515625" customWidth="1"/>
    <col min="12" max="12" width="12.28515625" customWidth="1"/>
    <col min="13" max="13" width="0.7109375" customWidth="1"/>
    <col min="14" max="14" width="12.28515625" customWidth="1"/>
    <col min="15" max="15" width="10" customWidth="1"/>
    <col min="16" max="16" width="0.42578125" customWidth="1"/>
    <col min="17" max="17" width="9.7109375" customWidth="1"/>
    <col min="18" max="18" width="10.28515625" customWidth="1"/>
    <col min="19" max="19" width="12.28515625" customWidth="1"/>
    <col min="20" max="20" width="0.42578125" customWidth="1"/>
    <col min="21" max="21" width="11.28515625" customWidth="1"/>
    <col min="22" max="22" width="10" customWidth="1"/>
    <col min="23" max="23" width="1" customWidth="1"/>
    <col min="24" max="24" width="9.7109375" customWidth="1"/>
    <col min="25" max="25" width="10.28515625" customWidth="1"/>
    <col min="26" max="26" width="12.28515625" customWidth="1"/>
    <col min="27" max="27" width="0.42578125" customWidth="1"/>
    <col min="28" max="28" width="11.28515625" customWidth="1"/>
    <col min="29" max="29" width="10" customWidth="1"/>
    <col min="30" max="30" width="2.140625" customWidth="1"/>
    <col min="31" max="31" width="9.7109375" customWidth="1"/>
    <col min="32" max="32" width="10.28515625" customWidth="1"/>
    <col min="33" max="33" width="12.28515625" customWidth="1"/>
    <col min="34" max="34" width="0.42578125" customWidth="1"/>
    <col min="35" max="35" width="10.28515625" customWidth="1"/>
    <col min="36" max="36" width="10" customWidth="1"/>
    <col min="37" max="37" width="0.7109375" customWidth="1"/>
    <col min="38" max="38" width="9.7109375" customWidth="1"/>
    <col min="39" max="39" width="10.28515625" customWidth="1"/>
    <col min="40" max="40" width="12.28515625" customWidth="1"/>
    <col min="41" max="41" width="1.28515625" customWidth="1"/>
    <col min="42" max="42" width="11.28515625" customWidth="1"/>
    <col min="43" max="43" width="10" customWidth="1"/>
    <col min="44" max="44" width="1.28515625" customWidth="1"/>
    <col min="45" max="46" width="12.42578125" customWidth="1"/>
  </cols>
  <sheetData>
    <row r="1" spans="1:46" ht="12" customHeight="1" x14ac:dyDescent="0.25">
      <c r="A1" s="37"/>
      <c r="B1" s="37"/>
      <c r="C1" s="381"/>
      <c r="D1" s="37"/>
      <c r="E1" s="37"/>
      <c r="F1" s="37"/>
      <c r="G1" s="37"/>
      <c r="H1" s="37"/>
      <c r="I1" s="37"/>
      <c r="J1" s="37"/>
      <c r="K1" s="37"/>
      <c r="Q1" s="37"/>
      <c r="R1" s="37"/>
      <c r="S1" s="466" t="s">
        <v>228</v>
      </c>
      <c r="T1" s="467"/>
      <c r="U1" s="467"/>
      <c r="V1" s="467"/>
      <c r="W1" s="467"/>
      <c r="X1" s="467"/>
      <c r="Y1" s="468"/>
      <c r="Z1" s="37"/>
      <c r="AA1" s="37"/>
      <c r="AB1" s="37"/>
      <c r="AC1" s="37"/>
      <c r="AD1" s="37"/>
      <c r="AE1" s="37"/>
      <c r="AF1" s="37"/>
      <c r="AG1" s="37"/>
      <c r="AH1" s="37"/>
      <c r="AI1" s="37"/>
      <c r="AJ1" s="37"/>
      <c r="AK1" s="37"/>
      <c r="AL1" s="37"/>
      <c r="AM1" s="37"/>
      <c r="AN1" s="37"/>
      <c r="AO1" s="37"/>
      <c r="AP1" s="37"/>
      <c r="AQ1" s="37"/>
      <c r="AR1" s="37"/>
    </row>
    <row r="2" spans="1:46" ht="12" customHeight="1" x14ac:dyDescent="0.25">
      <c r="A2" s="37"/>
      <c r="B2" s="37"/>
      <c r="C2" s="382"/>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6" ht="12" customHeight="1" x14ac:dyDescent="0.25">
      <c r="A3" s="37"/>
      <c r="B3" s="37"/>
      <c r="C3" s="382"/>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6" ht="12" customHeight="1" x14ac:dyDescent="0.2">
      <c r="A4" s="37"/>
      <c r="B4" s="37"/>
      <c r="C4" s="381"/>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6" ht="12" customHeight="1" x14ac:dyDescent="0.2">
      <c r="A5" s="37"/>
      <c r="B5" s="37"/>
      <c r="C5" s="381"/>
      <c r="D5" s="37"/>
      <c r="E5" s="37"/>
      <c r="F5" s="37"/>
      <c r="G5" s="37"/>
      <c r="H5" s="37"/>
      <c r="I5" s="37"/>
      <c r="J5" s="37"/>
      <c r="K5" s="37"/>
      <c r="L5" s="3"/>
      <c r="M5" s="3"/>
      <c r="N5" s="3"/>
      <c r="O5" s="3"/>
      <c r="P5" s="3"/>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
      <c r="AT5" s="3"/>
    </row>
    <row r="6" spans="1:46" ht="12" customHeight="1" x14ac:dyDescent="0.2">
      <c r="A6" s="37"/>
      <c r="B6" s="138" t="s">
        <v>232</v>
      </c>
      <c r="C6" s="381"/>
      <c r="D6" s="185" t="s">
        <v>162</v>
      </c>
      <c r="E6" s="185"/>
      <c r="F6" s="186"/>
      <c r="G6" s="186"/>
      <c r="H6" s="186"/>
      <c r="I6" s="186"/>
      <c r="J6" s="186"/>
      <c r="K6" s="186"/>
      <c r="L6" s="186"/>
      <c r="M6" s="186"/>
      <c r="N6" s="186"/>
      <c r="O6" s="186"/>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row>
    <row r="7" spans="1:46" ht="16.5" customHeight="1" x14ac:dyDescent="0.25">
      <c r="A7" s="37"/>
      <c r="B7" s="187"/>
      <c r="C7" s="381"/>
      <c r="D7" s="188"/>
      <c r="E7" s="188"/>
      <c r="F7" s="188"/>
      <c r="G7" s="188"/>
      <c r="H7" s="188"/>
      <c r="I7" s="188"/>
      <c r="J7" s="188"/>
      <c r="K7" s="188"/>
      <c r="L7" s="380">
        <v>262</v>
      </c>
      <c r="M7" s="376" t="s">
        <v>356</v>
      </c>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row>
    <row r="8" spans="1:46" ht="17.25" customHeight="1" x14ac:dyDescent="0.25">
      <c r="A8" s="37"/>
      <c r="B8" s="138" t="s">
        <v>233</v>
      </c>
      <c r="C8" s="381"/>
      <c r="D8" s="189" t="s">
        <v>234</v>
      </c>
      <c r="E8" s="188"/>
      <c r="F8" s="188"/>
      <c r="G8" s="188"/>
      <c r="H8" s="188"/>
      <c r="I8" s="188"/>
      <c r="J8" s="188"/>
      <c r="K8" s="188"/>
      <c r="L8" s="380">
        <v>63264</v>
      </c>
      <c r="M8" s="376" t="s">
        <v>357</v>
      </c>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6" ht="12" customHeight="1" x14ac:dyDescent="0.25">
      <c r="A9" s="37"/>
      <c r="B9" s="187"/>
      <c r="C9" s="381"/>
      <c r="D9" s="125" t="s">
        <v>235</v>
      </c>
      <c r="E9" s="125"/>
      <c r="F9" s="190">
        <v>1745419</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6" ht="12" customHeight="1" x14ac:dyDescent="0.2">
      <c r="A10" s="37"/>
      <c r="B10" s="37"/>
      <c r="C10" s="381"/>
      <c r="D10" s="37"/>
      <c r="E10" s="37"/>
      <c r="F10" s="190">
        <v>4909.7700000000004</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6" ht="12" customHeight="1" x14ac:dyDescent="0.2">
      <c r="A11" s="37"/>
      <c r="B11" s="37"/>
      <c r="C11" s="381"/>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6" ht="12" customHeight="1" x14ac:dyDescent="0.2">
      <c r="A12" s="37"/>
      <c r="B12" s="37"/>
      <c r="C12" s="381"/>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6" ht="12" customHeight="1" x14ac:dyDescent="0.2">
      <c r="A13" s="37"/>
      <c r="B13" s="37"/>
      <c r="C13" s="381"/>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6" ht="12" customHeight="1" x14ac:dyDescent="0.2">
      <c r="A14" s="37"/>
      <c r="B14" s="37"/>
      <c r="C14" s="381"/>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6" ht="12" customHeight="1" x14ac:dyDescent="0.2">
      <c r="A15" s="37"/>
      <c r="B15" s="139" t="s">
        <v>156</v>
      </c>
      <c r="C15" s="383" t="str">
        <f t="shared" ref="C15:C26" si="0">D$6&amp;"."&amp;B15</f>
        <v>Street Light.Monthly Service Charge</v>
      </c>
      <c r="D15" s="200" t="s">
        <v>244</v>
      </c>
      <c r="E15" s="139"/>
      <c r="F15" s="201">
        <f>IFERROR(VLOOKUP($C15,'Proposed Rates'!$B:$J,F$11,FALSE),0)</f>
        <v>1.1200000000000001</v>
      </c>
      <c r="G15" s="219">
        <f>$L$8</f>
        <v>63264</v>
      </c>
      <c r="H15" s="204">
        <f t="shared" ref="H15:H28" si="1">G15*F15</f>
        <v>70855.680000000008</v>
      </c>
      <c r="I15" s="38"/>
      <c r="J15" s="201">
        <f>IFERROR(VLOOKUP($C15,'Proposed Rates'!$B:$J,J$11,FALSE),0)</f>
        <v>1.28</v>
      </c>
      <c r="K15" s="219">
        <f>$L$8</f>
        <v>63264</v>
      </c>
      <c r="L15" s="204">
        <f t="shared" ref="L15:L28" si="2">K15*J15</f>
        <v>80977.919999999998</v>
      </c>
      <c r="M15" s="38"/>
      <c r="N15" s="205">
        <f t="shared" ref="N15:N50" si="3">L15-H15</f>
        <v>10122.239999999991</v>
      </c>
      <c r="O15" s="206">
        <f t="shared" ref="O15:O50" si="4">IF((H15)=0,"",(N15/H15))</f>
        <v>0.14285714285714271</v>
      </c>
      <c r="P15" s="37"/>
      <c r="Q15" s="201">
        <f>IFERROR(VLOOKUP($C15,'Proposed Rates'!$B:$J,Q$11,FALSE),0)</f>
        <v>1.2</v>
      </c>
      <c r="R15" s="219">
        <f>$L$8</f>
        <v>63264</v>
      </c>
      <c r="S15" s="204">
        <f t="shared" ref="S15:S28" si="5">R15*Q15</f>
        <v>75916.800000000003</v>
      </c>
      <c r="T15" s="38"/>
      <c r="U15" s="205">
        <f t="shared" ref="U15:U50" si="6">S15-L15</f>
        <v>-5061.1199999999953</v>
      </c>
      <c r="V15" s="206">
        <f t="shared" ref="V15:V50" si="7">IF((L15)=0,"",(U15/L15))</f>
        <v>-6.2499999999999944E-2</v>
      </c>
      <c r="W15" s="37"/>
      <c r="X15" s="201">
        <f>IFERROR(VLOOKUP($C15,'Proposed Rates'!$B:$J,X$11,FALSE),0)</f>
        <v>1.25</v>
      </c>
      <c r="Y15" s="219">
        <f>$L$8</f>
        <v>63264</v>
      </c>
      <c r="Z15" s="204">
        <f t="shared" ref="Z15:Z28" si="8">Y15*X15</f>
        <v>79080</v>
      </c>
      <c r="AA15" s="38"/>
      <c r="AB15" s="205">
        <f t="shared" ref="AB15:AB50" si="9">Z15-S15</f>
        <v>3163.1999999999971</v>
      </c>
      <c r="AC15" s="206">
        <f t="shared" ref="AC15:AC50" si="10">IF((S15)=0,"",(AB15/S15))</f>
        <v>4.166666666666663E-2</v>
      </c>
      <c r="AD15" s="37"/>
      <c r="AE15" s="201">
        <f>IFERROR(VLOOKUP($C15,'Proposed Rates'!$B:$J,AE$11,FALSE),0)</f>
        <v>1.28</v>
      </c>
      <c r="AF15" s="219">
        <f>$L$8</f>
        <v>63264</v>
      </c>
      <c r="AG15" s="204">
        <f t="shared" ref="AG15:AG28" si="11">AF15*AE15</f>
        <v>80977.919999999998</v>
      </c>
      <c r="AH15" s="38"/>
      <c r="AI15" s="205">
        <f t="shared" ref="AI15:AI50" si="12">AG15-Z15</f>
        <v>1897.9199999999983</v>
      </c>
      <c r="AJ15" s="206">
        <f t="shared" ref="AJ15:AJ50" si="13">IF((Z15)=0,"",(AI15/Z15))</f>
        <v>2.3999999999999976E-2</v>
      </c>
      <c r="AK15" s="37"/>
      <c r="AL15" s="201">
        <f>IFERROR(VLOOKUP($C15,'Proposed Rates'!$B:$J,AL$11,FALSE),0)</f>
        <v>1.29</v>
      </c>
      <c r="AM15" s="219">
        <f>$L$8</f>
        <v>63264</v>
      </c>
      <c r="AN15" s="204">
        <f t="shared" ref="AN15:AN28" si="14">AM15*AL15</f>
        <v>81610.559999999998</v>
      </c>
      <c r="AO15" s="38"/>
      <c r="AP15" s="205">
        <f t="shared" ref="AP15:AP50" si="15">AN15-AG15</f>
        <v>632.63999999999942</v>
      </c>
      <c r="AQ15" s="206">
        <f t="shared" ref="AQ15:AQ50" si="16">IF((AG15)=0,"",(AP15/AG15))</f>
        <v>7.8124999999999931E-3</v>
      </c>
      <c r="AR15" s="207"/>
    </row>
    <row r="16" spans="1:46" ht="12" customHeight="1" x14ac:dyDescent="0.2">
      <c r="A16" s="37"/>
      <c r="B16" s="139" t="s">
        <v>245</v>
      </c>
      <c r="C16" s="383" t="str">
        <f t="shared" si="0"/>
        <v>Street Light.Smart Meter Rate Adder</v>
      </c>
      <c r="D16" s="200" t="s">
        <v>244</v>
      </c>
      <c r="E16" s="139"/>
      <c r="F16" s="201">
        <f>IFERROR(VLOOKUP($C16,'Proposed Rates'!$B:$J,F$11,FALSE),0)</f>
        <v>0</v>
      </c>
      <c r="G16" s="219">
        <f t="shared" ref="G16:G28" si="17">IF($D16="Monthly",1,IF($D16="per KW",$F$10,IF($D16="per kWh",$F$9,0)))</f>
        <v>1</v>
      </c>
      <c r="H16" s="204">
        <f t="shared" si="1"/>
        <v>0</v>
      </c>
      <c r="I16" s="38"/>
      <c r="J16" s="201">
        <f>IFERROR(VLOOKUP($C16,'Proposed Rates'!$B:$J,J$11,FALSE),0)</f>
        <v>0</v>
      </c>
      <c r="K16" s="219">
        <f t="shared" ref="K16:K28" si="18">IF($D16="Monthly",1,IF($D16="per KW",$F$10,IF($D16="per kWh",$F$9,0)))</f>
        <v>1</v>
      </c>
      <c r="L16" s="204">
        <f t="shared" si="2"/>
        <v>0</v>
      </c>
      <c r="M16" s="38"/>
      <c r="N16" s="205">
        <f t="shared" si="3"/>
        <v>0</v>
      </c>
      <c r="O16" s="206" t="str">
        <f t="shared" si="4"/>
        <v/>
      </c>
      <c r="P16" s="37"/>
      <c r="Q16" s="201">
        <f>IFERROR(VLOOKUP($C16,'Proposed Rates'!$B:$J,Q$11,FALSE),0)</f>
        <v>0</v>
      </c>
      <c r="R16" s="219">
        <f t="shared" ref="R16:R28" si="19">IF($D16="Monthly",1,IF($D16="per KW",$F$10,IF($D16="per kWh",$F$9,0)))</f>
        <v>1</v>
      </c>
      <c r="S16" s="204">
        <f t="shared" si="5"/>
        <v>0</v>
      </c>
      <c r="T16" s="38"/>
      <c r="U16" s="205">
        <f t="shared" si="6"/>
        <v>0</v>
      </c>
      <c r="V16" s="206" t="str">
        <f t="shared" si="7"/>
        <v/>
      </c>
      <c r="W16" s="37"/>
      <c r="X16" s="201">
        <f>IFERROR(VLOOKUP($C16,'Proposed Rates'!$B:$J,X$11,FALSE),0)</f>
        <v>0</v>
      </c>
      <c r="Y16" s="219">
        <f t="shared" ref="Y16:Y28" si="20">IF($D16="Monthly",1,IF($D16="per KW",$F$10,IF($D16="per kWh",$F$9,0)))</f>
        <v>1</v>
      </c>
      <c r="Z16" s="204">
        <f t="shared" si="8"/>
        <v>0</v>
      </c>
      <c r="AA16" s="38"/>
      <c r="AB16" s="205">
        <f t="shared" si="9"/>
        <v>0</v>
      </c>
      <c r="AC16" s="206" t="str">
        <f t="shared" si="10"/>
        <v/>
      </c>
      <c r="AD16" s="37"/>
      <c r="AE16" s="201">
        <f>IFERROR(VLOOKUP($C16,'Proposed Rates'!$B:$J,AE$11,FALSE),0)</f>
        <v>0</v>
      </c>
      <c r="AF16" s="219">
        <f t="shared" ref="AF16:AF28" si="21">IF($D16="Monthly",1,IF($D16="per KW",$F$10,IF($D16="per kWh",$F$9,0)))</f>
        <v>1</v>
      </c>
      <c r="AG16" s="204">
        <f t="shared" si="11"/>
        <v>0</v>
      </c>
      <c r="AH16" s="38"/>
      <c r="AI16" s="205">
        <f t="shared" si="12"/>
        <v>0</v>
      </c>
      <c r="AJ16" s="206" t="str">
        <f t="shared" si="13"/>
        <v/>
      </c>
      <c r="AK16" s="37"/>
      <c r="AL16" s="201">
        <f>IFERROR(VLOOKUP($C16,'Proposed Rates'!$B:$J,AL$11,FALSE),0)</f>
        <v>0</v>
      </c>
      <c r="AM16" s="219">
        <f t="shared" ref="AM16:AM28" si="22">IF($D16="Monthly",1,IF($D16="per KW",$F$10,IF($D16="per kWh",$F$9,0)))</f>
        <v>1</v>
      </c>
      <c r="AN16" s="204">
        <f t="shared" si="14"/>
        <v>0</v>
      </c>
      <c r="AO16" s="38"/>
      <c r="AP16" s="205">
        <f t="shared" si="15"/>
        <v>0</v>
      </c>
      <c r="AQ16" s="206" t="str">
        <f t="shared" si="16"/>
        <v/>
      </c>
      <c r="AR16" s="207"/>
    </row>
    <row r="17" spans="1:44" ht="12" customHeight="1" x14ac:dyDescent="0.2">
      <c r="A17" s="37"/>
      <c r="B17" s="208" t="str">
        <f>'Proposed Rates'!C115</f>
        <v>Rate Rider Calculation for PILs</v>
      </c>
      <c r="C17" s="383" t="str">
        <f t="shared" si="0"/>
        <v>Street Light.Rate Rider Calculation for PILs</v>
      </c>
      <c r="D17" s="200" t="s">
        <v>315</v>
      </c>
      <c r="E17" s="139"/>
      <c r="F17" s="201">
        <f>IFERROR(VLOOKUP($C17,'Proposed Rates'!$B:$J,F$11,FALSE),0)</f>
        <v>0</v>
      </c>
      <c r="G17" s="219">
        <f t="shared" si="17"/>
        <v>4909.7700000000004</v>
      </c>
      <c r="H17" s="204">
        <f t="shared" si="1"/>
        <v>0</v>
      </c>
      <c r="I17" s="38"/>
      <c r="J17" s="201">
        <f>IFERROR(VLOOKUP($C17,'Proposed Rates'!$B:$J,J$11,FALSE),0)</f>
        <v>0</v>
      </c>
      <c r="K17" s="219">
        <f t="shared" si="18"/>
        <v>4909.7700000000004</v>
      </c>
      <c r="L17" s="204">
        <f t="shared" si="2"/>
        <v>0</v>
      </c>
      <c r="M17" s="38"/>
      <c r="N17" s="205">
        <f t="shared" si="3"/>
        <v>0</v>
      </c>
      <c r="O17" s="206" t="str">
        <f t="shared" si="4"/>
        <v/>
      </c>
      <c r="P17" s="37"/>
      <c r="Q17" s="201">
        <f>IFERROR(VLOOKUP($C17,'Proposed Rates'!$B:$J,Q$11,FALSE),0)</f>
        <v>0</v>
      </c>
      <c r="R17" s="219">
        <f t="shared" si="19"/>
        <v>4909.7700000000004</v>
      </c>
      <c r="S17" s="204">
        <f t="shared" si="5"/>
        <v>0</v>
      </c>
      <c r="T17" s="38"/>
      <c r="U17" s="205">
        <f t="shared" si="6"/>
        <v>0</v>
      </c>
      <c r="V17" s="206" t="str">
        <f t="shared" si="7"/>
        <v/>
      </c>
      <c r="W17" s="37"/>
      <c r="X17" s="201">
        <f>IFERROR(VLOOKUP($C17,'Proposed Rates'!$B:$J,X$11,FALSE),0)</f>
        <v>0</v>
      </c>
      <c r="Y17" s="219">
        <f t="shared" si="20"/>
        <v>4909.7700000000004</v>
      </c>
      <c r="Z17" s="204">
        <f t="shared" si="8"/>
        <v>0</v>
      </c>
      <c r="AA17" s="38"/>
      <c r="AB17" s="205">
        <f t="shared" si="9"/>
        <v>0</v>
      </c>
      <c r="AC17" s="206" t="str">
        <f t="shared" si="10"/>
        <v/>
      </c>
      <c r="AD17" s="37"/>
      <c r="AE17" s="201">
        <f>IFERROR(VLOOKUP($C17,'Proposed Rates'!$B:$J,AE$11,FALSE),0)</f>
        <v>0</v>
      </c>
      <c r="AF17" s="219">
        <f t="shared" si="21"/>
        <v>4909.7700000000004</v>
      </c>
      <c r="AG17" s="204">
        <f t="shared" si="11"/>
        <v>0</v>
      </c>
      <c r="AH17" s="38"/>
      <c r="AI17" s="205">
        <f t="shared" si="12"/>
        <v>0</v>
      </c>
      <c r="AJ17" s="206" t="str">
        <f t="shared" si="13"/>
        <v/>
      </c>
      <c r="AK17" s="37"/>
      <c r="AL17" s="201">
        <f>IFERROR(VLOOKUP($C17,'Proposed Rates'!$B:$J,AL$11,FALSE),0)</f>
        <v>0</v>
      </c>
      <c r="AM17" s="219">
        <f t="shared" si="22"/>
        <v>4909.7700000000004</v>
      </c>
      <c r="AN17" s="204">
        <f t="shared" si="14"/>
        <v>0</v>
      </c>
      <c r="AO17" s="38"/>
      <c r="AP17" s="205">
        <f t="shared" si="15"/>
        <v>0</v>
      </c>
      <c r="AQ17" s="206" t="str">
        <f t="shared" si="16"/>
        <v/>
      </c>
      <c r="AR17" s="207"/>
    </row>
    <row r="18" spans="1:44" ht="12" customHeight="1" x14ac:dyDescent="0.2">
      <c r="A18" s="37"/>
      <c r="B18" s="208" t="str">
        <f>'Proposed Rates'!C128</f>
        <v>Rate Rider Calculation for Generic</v>
      </c>
      <c r="C18" s="383" t="str">
        <f t="shared" si="0"/>
        <v>Street Light.Rate Rider Calculation for Generic</v>
      </c>
      <c r="D18" s="200" t="s">
        <v>315</v>
      </c>
      <c r="E18" s="139"/>
      <c r="F18" s="201">
        <f>IFERROR(VLOOKUP($C18,'Proposed Rates'!$B:$J,F$11,FALSE),0)</f>
        <v>0</v>
      </c>
      <c r="G18" s="219">
        <f t="shared" si="17"/>
        <v>4909.7700000000004</v>
      </c>
      <c r="H18" s="204">
        <f t="shared" si="1"/>
        <v>0</v>
      </c>
      <c r="I18" s="38"/>
      <c r="J18" s="201">
        <f>IFERROR(VLOOKUP($C18,'Proposed Rates'!$B:$J,J$11,FALSE),0)</f>
        <v>0</v>
      </c>
      <c r="K18" s="219">
        <f t="shared" si="18"/>
        <v>4909.7700000000004</v>
      </c>
      <c r="L18" s="204">
        <f t="shared" si="2"/>
        <v>0</v>
      </c>
      <c r="M18" s="38"/>
      <c r="N18" s="205">
        <f t="shared" si="3"/>
        <v>0</v>
      </c>
      <c r="O18" s="206" t="str">
        <f t="shared" si="4"/>
        <v/>
      </c>
      <c r="P18" s="37"/>
      <c r="Q18" s="201">
        <f>IFERROR(VLOOKUP($C18,'Proposed Rates'!$B:$J,Q$11,FALSE),0)</f>
        <v>0</v>
      </c>
      <c r="R18" s="219">
        <f t="shared" si="19"/>
        <v>4909.7700000000004</v>
      </c>
      <c r="S18" s="204">
        <f t="shared" si="5"/>
        <v>0</v>
      </c>
      <c r="T18" s="38"/>
      <c r="U18" s="205">
        <f t="shared" si="6"/>
        <v>0</v>
      </c>
      <c r="V18" s="206" t="str">
        <f t="shared" si="7"/>
        <v/>
      </c>
      <c r="W18" s="37"/>
      <c r="X18" s="201">
        <f>IFERROR(VLOOKUP($C18,'Proposed Rates'!$B:$J,X$11,FALSE),0)</f>
        <v>0</v>
      </c>
      <c r="Y18" s="219">
        <f t="shared" si="20"/>
        <v>4909.7700000000004</v>
      </c>
      <c r="Z18" s="204">
        <f t="shared" si="8"/>
        <v>0</v>
      </c>
      <c r="AA18" s="38"/>
      <c r="AB18" s="205">
        <f t="shared" si="9"/>
        <v>0</v>
      </c>
      <c r="AC18" s="206" t="str">
        <f t="shared" si="10"/>
        <v/>
      </c>
      <c r="AD18" s="37"/>
      <c r="AE18" s="201">
        <f>IFERROR(VLOOKUP($C18,'Proposed Rates'!$B:$J,AE$11,FALSE),0)</f>
        <v>0</v>
      </c>
      <c r="AF18" s="219">
        <f t="shared" si="21"/>
        <v>4909.7700000000004</v>
      </c>
      <c r="AG18" s="204">
        <f t="shared" si="11"/>
        <v>0</v>
      </c>
      <c r="AH18" s="38"/>
      <c r="AI18" s="205">
        <f t="shared" si="12"/>
        <v>0</v>
      </c>
      <c r="AJ18" s="206" t="str">
        <f t="shared" si="13"/>
        <v/>
      </c>
      <c r="AK18" s="37"/>
      <c r="AL18" s="201">
        <f>IFERROR(VLOOKUP($C18,'Proposed Rates'!$B:$J,AL$11,FALSE),0)</f>
        <v>0</v>
      </c>
      <c r="AM18" s="219">
        <f t="shared" si="22"/>
        <v>4909.7700000000004</v>
      </c>
      <c r="AN18" s="204">
        <f t="shared" si="14"/>
        <v>0</v>
      </c>
      <c r="AO18" s="38"/>
      <c r="AP18" s="205">
        <f t="shared" si="15"/>
        <v>0</v>
      </c>
      <c r="AQ18" s="206" t="str">
        <f t="shared" si="16"/>
        <v/>
      </c>
      <c r="AR18" s="207"/>
    </row>
    <row r="19" spans="1:44" ht="12" customHeight="1" x14ac:dyDescent="0.2">
      <c r="A19" s="37"/>
      <c r="B19" s="139" t="s">
        <v>54</v>
      </c>
      <c r="C19" s="383" t="str">
        <f t="shared" si="0"/>
        <v>Street Light.Distribution Volumetric Rate</v>
      </c>
      <c r="D19" s="200" t="s">
        <v>315</v>
      </c>
      <c r="E19" s="139"/>
      <c r="F19" s="218">
        <f>IFERROR(VLOOKUP($C19,'Proposed Rates'!$B:$J,F$11,FALSE),0)</f>
        <v>7.8163999999999998</v>
      </c>
      <c r="G19" s="219">
        <f t="shared" si="17"/>
        <v>4909.7700000000004</v>
      </c>
      <c r="H19" s="204">
        <f t="shared" si="1"/>
        <v>38376.726228</v>
      </c>
      <c r="I19" s="38"/>
      <c r="J19" s="218">
        <f>IFERROR(VLOOKUP($C19,'Proposed Rates'!$B:$J,J$11,FALSE),0)</f>
        <v>9.0220000000000002</v>
      </c>
      <c r="K19" s="219">
        <f t="shared" si="18"/>
        <v>4909.7700000000004</v>
      </c>
      <c r="L19" s="204">
        <f t="shared" si="2"/>
        <v>44295.944940000009</v>
      </c>
      <c r="M19" s="38"/>
      <c r="N19" s="205">
        <f t="shared" si="3"/>
        <v>5919.218712000009</v>
      </c>
      <c r="O19" s="206">
        <f t="shared" si="4"/>
        <v>0.15423980349009797</v>
      </c>
      <c r="P19" s="37"/>
      <c r="Q19" s="218">
        <f>IFERROR(VLOOKUP($C19,'Proposed Rates'!$B:$J,Q$11,FALSE),0)</f>
        <v>8.3632000000000009</v>
      </c>
      <c r="R19" s="219">
        <f t="shared" si="19"/>
        <v>4909.7700000000004</v>
      </c>
      <c r="S19" s="204">
        <f t="shared" si="5"/>
        <v>41061.388464000011</v>
      </c>
      <c r="T19" s="38"/>
      <c r="U19" s="205">
        <f t="shared" si="6"/>
        <v>-3234.5564759999979</v>
      </c>
      <c r="V19" s="206">
        <f t="shared" si="7"/>
        <v>-7.3021502992684492E-2</v>
      </c>
      <c r="W19" s="37"/>
      <c r="X19" s="218">
        <f>IFERROR(VLOOKUP($C19,'Proposed Rates'!$B:$J,X$11,FALSE),0)</f>
        <v>8.7707999999999995</v>
      </c>
      <c r="Y19" s="219">
        <f t="shared" si="20"/>
        <v>4909.7700000000004</v>
      </c>
      <c r="Z19" s="204">
        <f t="shared" si="8"/>
        <v>43062.610716000003</v>
      </c>
      <c r="AA19" s="38"/>
      <c r="AB19" s="205">
        <f t="shared" si="9"/>
        <v>2001.2222519999923</v>
      </c>
      <c r="AC19" s="206">
        <f t="shared" si="10"/>
        <v>4.8737325425674181E-2</v>
      </c>
      <c r="AD19" s="37"/>
      <c r="AE19" s="218">
        <f>IFERROR(VLOOKUP($C19,'Proposed Rates'!$B:$J,AE$11,FALSE),0)</f>
        <v>8.9376999999999995</v>
      </c>
      <c r="AF19" s="219">
        <f t="shared" si="21"/>
        <v>4909.7700000000004</v>
      </c>
      <c r="AG19" s="204">
        <f t="shared" si="11"/>
        <v>43882.051329000002</v>
      </c>
      <c r="AH19" s="38"/>
      <c r="AI19" s="205">
        <f t="shared" si="12"/>
        <v>819.44061299999885</v>
      </c>
      <c r="AJ19" s="206">
        <f t="shared" si="13"/>
        <v>1.9029050941761272E-2</v>
      </c>
      <c r="AK19" s="37"/>
      <c r="AL19" s="218">
        <f>IFERROR(VLOOKUP($C19,'Proposed Rates'!$B:$J,AL$11,FALSE),0)</f>
        <v>9.0324000000000009</v>
      </c>
      <c r="AM19" s="219">
        <f t="shared" si="22"/>
        <v>4909.7700000000004</v>
      </c>
      <c r="AN19" s="204">
        <f t="shared" si="14"/>
        <v>44347.006548000005</v>
      </c>
      <c r="AO19" s="38"/>
      <c r="AP19" s="205">
        <f t="shared" si="15"/>
        <v>464.95521900000313</v>
      </c>
      <c r="AQ19" s="206">
        <f t="shared" si="16"/>
        <v>1.0595567092205001E-2</v>
      </c>
      <c r="AR19" s="207"/>
    </row>
    <row r="20" spans="1:44" ht="12" customHeight="1" x14ac:dyDescent="0.2">
      <c r="A20" s="37"/>
      <c r="B20" s="139" t="s">
        <v>247</v>
      </c>
      <c r="C20" s="383" t="str">
        <f t="shared" si="0"/>
        <v>Street Light.Smart Meter Disposition Rider</v>
      </c>
      <c r="D20" s="200" t="s">
        <v>246</v>
      </c>
      <c r="E20" s="139"/>
      <c r="F20" s="201">
        <f>IFERROR(VLOOKUP($C20,'Proposed Rates'!$B:$J,F$11,FALSE),0)</f>
        <v>0</v>
      </c>
      <c r="G20" s="219">
        <f t="shared" si="17"/>
        <v>1745419</v>
      </c>
      <c r="H20" s="204">
        <f t="shared" si="1"/>
        <v>0</v>
      </c>
      <c r="I20" s="38"/>
      <c r="J20" s="201">
        <f>IFERROR(VLOOKUP($C20,'Proposed Rates'!$B:$J,J$11,FALSE),0)</f>
        <v>0</v>
      </c>
      <c r="K20" s="219">
        <f t="shared" si="18"/>
        <v>1745419</v>
      </c>
      <c r="L20" s="204">
        <f t="shared" si="2"/>
        <v>0</v>
      </c>
      <c r="M20" s="38"/>
      <c r="N20" s="205">
        <f t="shared" si="3"/>
        <v>0</v>
      </c>
      <c r="O20" s="206" t="str">
        <f t="shared" si="4"/>
        <v/>
      </c>
      <c r="P20" s="37"/>
      <c r="Q20" s="201">
        <f>IFERROR(VLOOKUP($C20,'Proposed Rates'!$B:$J,Q$11,FALSE),0)</f>
        <v>0</v>
      </c>
      <c r="R20" s="219">
        <f t="shared" si="19"/>
        <v>1745419</v>
      </c>
      <c r="S20" s="204">
        <f t="shared" si="5"/>
        <v>0</v>
      </c>
      <c r="T20" s="38"/>
      <c r="U20" s="205">
        <f t="shared" si="6"/>
        <v>0</v>
      </c>
      <c r="V20" s="206" t="str">
        <f t="shared" si="7"/>
        <v/>
      </c>
      <c r="W20" s="37"/>
      <c r="X20" s="201">
        <f>IFERROR(VLOOKUP($C20,'Proposed Rates'!$B:$J,X$11,FALSE),0)</f>
        <v>0</v>
      </c>
      <c r="Y20" s="219">
        <f t="shared" si="20"/>
        <v>1745419</v>
      </c>
      <c r="Z20" s="204">
        <f t="shared" si="8"/>
        <v>0</v>
      </c>
      <c r="AA20" s="38"/>
      <c r="AB20" s="205">
        <f t="shared" si="9"/>
        <v>0</v>
      </c>
      <c r="AC20" s="206" t="str">
        <f t="shared" si="10"/>
        <v/>
      </c>
      <c r="AD20" s="37"/>
      <c r="AE20" s="201">
        <f>IFERROR(VLOOKUP($C20,'Proposed Rates'!$B:$J,AE$11,FALSE),0)</f>
        <v>0</v>
      </c>
      <c r="AF20" s="219">
        <f t="shared" si="21"/>
        <v>1745419</v>
      </c>
      <c r="AG20" s="204">
        <f t="shared" si="11"/>
        <v>0</v>
      </c>
      <c r="AH20" s="38"/>
      <c r="AI20" s="205">
        <f t="shared" si="12"/>
        <v>0</v>
      </c>
      <c r="AJ20" s="206" t="str">
        <f t="shared" si="13"/>
        <v/>
      </c>
      <c r="AK20" s="37"/>
      <c r="AL20" s="201">
        <f>IFERROR(VLOOKUP($C20,'Proposed Rates'!$B:$J,AL$11,FALSE),0)</f>
        <v>0</v>
      </c>
      <c r="AM20" s="219">
        <f t="shared" si="22"/>
        <v>1745419</v>
      </c>
      <c r="AN20" s="204">
        <f t="shared" si="14"/>
        <v>0</v>
      </c>
      <c r="AO20" s="38"/>
      <c r="AP20" s="205">
        <f t="shared" si="15"/>
        <v>0</v>
      </c>
      <c r="AQ20" s="206" t="str">
        <f t="shared" si="16"/>
        <v/>
      </c>
      <c r="AR20" s="207"/>
    </row>
    <row r="21" spans="1:44" ht="12" customHeight="1" x14ac:dyDescent="0.2">
      <c r="A21" s="37"/>
      <c r="B21" s="139" t="s">
        <v>179</v>
      </c>
      <c r="C21" s="383" t="str">
        <f t="shared" si="0"/>
        <v>Street Light.LRAM Rate Rider</v>
      </c>
      <c r="D21" s="200" t="s">
        <v>315</v>
      </c>
      <c r="E21" s="139"/>
      <c r="F21" s="218">
        <f>'Proposed Rates'!E82+'Proposed Rates'!E95</f>
        <v>4.8925000000000001</v>
      </c>
      <c r="G21" s="219">
        <f t="shared" si="17"/>
        <v>4909.7700000000004</v>
      </c>
      <c r="H21" s="204">
        <f t="shared" si="1"/>
        <v>24021.049725000001</v>
      </c>
      <c r="I21" s="38"/>
      <c r="J21" s="218">
        <f>'Proposed Rates'!F82+'Proposed Rates'!F95</f>
        <v>4.2942999999999998</v>
      </c>
      <c r="K21" s="219">
        <f t="shared" si="18"/>
        <v>4909.7700000000004</v>
      </c>
      <c r="L21" s="204">
        <f t="shared" si="2"/>
        <v>21084.025311000001</v>
      </c>
      <c r="M21" s="38"/>
      <c r="N21" s="205">
        <f t="shared" si="3"/>
        <v>-2937.0244139999995</v>
      </c>
      <c r="O21" s="206">
        <f t="shared" si="4"/>
        <v>-0.12226877874297391</v>
      </c>
      <c r="P21" s="37"/>
      <c r="Q21" s="218">
        <f>'Proposed Rates'!G82+'Proposed Rates'!G95</f>
        <v>0</v>
      </c>
      <c r="R21" s="219">
        <f t="shared" si="19"/>
        <v>4909.7700000000004</v>
      </c>
      <c r="S21" s="204">
        <f t="shared" si="5"/>
        <v>0</v>
      </c>
      <c r="T21" s="38"/>
      <c r="U21" s="205">
        <f t="shared" si="6"/>
        <v>-21084.025311000001</v>
      </c>
      <c r="V21" s="206">
        <f t="shared" si="7"/>
        <v>-1</v>
      </c>
      <c r="W21" s="37"/>
      <c r="X21" s="218">
        <f>IFERROR(VLOOKUP($C21,'Proposed Rates'!$B:$J,X$11,FALSE),0)</f>
        <v>0</v>
      </c>
      <c r="Y21" s="219">
        <f t="shared" si="20"/>
        <v>4909.7700000000004</v>
      </c>
      <c r="Z21" s="204">
        <f t="shared" si="8"/>
        <v>0</v>
      </c>
      <c r="AA21" s="38"/>
      <c r="AB21" s="205">
        <f t="shared" si="9"/>
        <v>0</v>
      </c>
      <c r="AC21" s="206" t="str">
        <f t="shared" si="10"/>
        <v/>
      </c>
      <c r="AD21" s="37"/>
      <c r="AE21" s="218">
        <f>IFERROR(VLOOKUP($C21,'Proposed Rates'!$B:$J,AE$11,FALSE),0)</f>
        <v>0</v>
      </c>
      <c r="AF21" s="219">
        <f t="shared" si="21"/>
        <v>4909.7700000000004</v>
      </c>
      <c r="AG21" s="204">
        <f t="shared" si="11"/>
        <v>0</v>
      </c>
      <c r="AH21" s="38"/>
      <c r="AI21" s="205">
        <f t="shared" si="12"/>
        <v>0</v>
      </c>
      <c r="AJ21" s="206" t="str">
        <f t="shared" si="13"/>
        <v/>
      </c>
      <c r="AK21" s="37"/>
      <c r="AL21" s="218">
        <f>IFERROR(VLOOKUP($C21,'Proposed Rates'!$B:$J,AL$11,FALSE),0)</f>
        <v>0</v>
      </c>
      <c r="AM21" s="219">
        <f t="shared" si="22"/>
        <v>4909.7700000000004</v>
      </c>
      <c r="AN21" s="204">
        <f t="shared" si="14"/>
        <v>0</v>
      </c>
      <c r="AO21" s="38"/>
      <c r="AP21" s="205">
        <f t="shared" si="15"/>
        <v>0</v>
      </c>
      <c r="AQ21" s="206" t="str">
        <f t="shared" si="16"/>
        <v/>
      </c>
      <c r="AR21" s="207"/>
    </row>
    <row r="22" spans="1:44" ht="12" customHeight="1" x14ac:dyDescent="0.2">
      <c r="A22" s="37"/>
      <c r="B22" s="208" t="s">
        <v>175</v>
      </c>
      <c r="C22" s="383" t="str">
        <f t="shared" si="0"/>
        <v>Street Light.Deferral/Variance Account Disposition Rate Rider Group 2</v>
      </c>
      <c r="D22" s="200" t="s">
        <v>315</v>
      </c>
      <c r="E22" s="139"/>
      <c r="F22" s="201">
        <f>IFERROR(VLOOKUP($C22,'Proposed Rates'!$B:$J,F$11,FALSE),0)</f>
        <v>0</v>
      </c>
      <c r="G22" s="219">
        <f t="shared" si="17"/>
        <v>4909.7700000000004</v>
      </c>
      <c r="H22" s="204">
        <f t="shared" si="1"/>
        <v>0</v>
      </c>
      <c r="I22" s="38"/>
      <c r="J22" s="201">
        <f>IFERROR(VLOOKUP($C22,'Proposed Rates'!$B:$J,J$11,FALSE),0)</f>
        <v>-0.3518</v>
      </c>
      <c r="K22" s="219">
        <f t="shared" si="18"/>
        <v>4909.7700000000004</v>
      </c>
      <c r="L22" s="204">
        <f t="shared" si="2"/>
        <v>-1727.2570860000001</v>
      </c>
      <c r="M22" s="38"/>
      <c r="N22" s="205">
        <f t="shared" si="3"/>
        <v>-1727.2570860000001</v>
      </c>
      <c r="O22" s="206" t="str">
        <f t="shared" si="4"/>
        <v/>
      </c>
      <c r="P22" s="37"/>
      <c r="Q22" s="201">
        <f>IFERROR(VLOOKUP($C22,'Proposed Rates'!$B:$J,Q$11,FALSE),0)</f>
        <v>0</v>
      </c>
      <c r="R22" s="219">
        <f t="shared" si="19"/>
        <v>4909.7700000000004</v>
      </c>
      <c r="S22" s="204">
        <f t="shared" si="5"/>
        <v>0</v>
      </c>
      <c r="T22" s="38"/>
      <c r="U22" s="205">
        <f t="shared" si="6"/>
        <v>1727.2570860000001</v>
      </c>
      <c r="V22" s="206">
        <f t="shared" si="7"/>
        <v>-1</v>
      </c>
      <c r="W22" s="37"/>
      <c r="X22" s="201">
        <f>IFERROR(VLOOKUP($C22,'Proposed Rates'!$B:$J,X$11,FALSE),0)</f>
        <v>0</v>
      </c>
      <c r="Y22" s="219">
        <f t="shared" si="20"/>
        <v>4909.7700000000004</v>
      </c>
      <c r="Z22" s="204">
        <f t="shared" si="8"/>
        <v>0</v>
      </c>
      <c r="AA22" s="38"/>
      <c r="AB22" s="205">
        <f t="shared" si="9"/>
        <v>0</v>
      </c>
      <c r="AC22" s="206" t="str">
        <f t="shared" si="10"/>
        <v/>
      </c>
      <c r="AD22" s="37"/>
      <c r="AE22" s="201">
        <f>IFERROR(VLOOKUP($C22,'Proposed Rates'!$B:$J,AE$11,FALSE),0)</f>
        <v>0</v>
      </c>
      <c r="AF22" s="219">
        <f t="shared" si="21"/>
        <v>4909.7700000000004</v>
      </c>
      <c r="AG22" s="204">
        <f t="shared" si="11"/>
        <v>0</v>
      </c>
      <c r="AH22" s="38"/>
      <c r="AI22" s="205">
        <f t="shared" si="12"/>
        <v>0</v>
      </c>
      <c r="AJ22" s="206" t="str">
        <f t="shared" si="13"/>
        <v/>
      </c>
      <c r="AK22" s="37"/>
      <c r="AL22" s="201">
        <f>IFERROR(VLOOKUP($C22,'Proposed Rates'!$B:$J,AL$11,FALSE),0)</f>
        <v>0</v>
      </c>
      <c r="AM22" s="219">
        <f t="shared" si="22"/>
        <v>4909.7700000000004</v>
      </c>
      <c r="AN22" s="204">
        <f t="shared" si="14"/>
        <v>0</v>
      </c>
      <c r="AO22" s="38"/>
      <c r="AP22" s="205">
        <f t="shared" si="15"/>
        <v>0</v>
      </c>
      <c r="AQ22" s="206" t="str">
        <f t="shared" si="16"/>
        <v/>
      </c>
      <c r="AR22" s="207"/>
    </row>
    <row r="23" spans="1:44" ht="12" customHeight="1" x14ac:dyDescent="0.2">
      <c r="A23" s="37"/>
      <c r="B23" s="208"/>
      <c r="C23" s="383" t="str">
        <f t="shared" si="0"/>
        <v>Street Light.</v>
      </c>
      <c r="D23" s="200"/>
      <c r="E23" s="139"/>
      <c r="F23" s="201">
        <f>IFERROR(VLOOKUP($C23,'Proposed Rates'!$B:$J,F$11,FALSE),0)</f>
        <v>0</v>
      </c>
      <c r="G23" s="219">
        <f t="shared" si="17"/>
        <v>0</v>
      </c>
      <c r="H23" s="204">
        <f t="shared" si="1"/>
        <v>0</v>
      </c>
      <c r="I23" s="38"/>
      <c r="J23" s="201">
        <f>IFERROR(VLOOKUP($C23,'Proposed Rates'!$B:$J,J$11,FALSE),0)</f>
        <v>0</v>
      </c>
      <c r="K23" s="219">
        <f t="shared" si="18"/>
        <v>0</v>
      </c>
      <c r="L23" s="204">
        <f t="shared" si="2"/>
        <v>0</v>
      </c>
      <c r="M23" s="38"/>
      <c r="N23" s="205">
        <f t="shared" si="3"/>
        <v>0</v>
      </c>
      <c r="O23" s="206" t="str">
        <f t="shared" si="4"/>
        <v/>
      </c>
      <c r="P23" s="37"/>
      <c r="Q23" s="201">
        <f>IFERROR(VLOOKUP($C23,'Proposed Rates'!$B:$J,Q$11,FALSE),0)</f>
        <v>0</v>
      </c>
      <c r="R23" s="219">
        <f t="shared" si="19"/>
        <v>0</v>
      </c>
      <c r="S23" s="204">
        <f t="shared" si="5"/>
        <v>0</v>
      </c>
      <c r="T23" s="38"/>
      <c r="U23" s="205">
        <f t="shared" si="6"/>
        <v>0</v>
      </c>
      <c r="V23" s="206" t="str">
        <f t="shared" si="7"/>
        <v/>
      </c>
      <c r="W23" s="37"/>
      <c r="X23" s="201">
        <f>IFERROR(VLOOKUP($C23,'Proposed Rates'!$B:$J,X$11,FALSE),0)</f>
        <v>0</v>
      </c>
      <c r="Y23" s="219">
        <f t="shared" si="20"/>
        <v>0</v>
      </c>
      <c r="Z23" s="204">
        <f t="shared" si="8"/>
        <v>0</v>
      </c>
      <c r="AA23" s="38"/>
      <c r="AB23" s="205">
        <f t="shared" si="9"/>
        <v>0</v>
      </c>
      <c r="AC23" s="206" t="str">
        <f t="shared" si="10"/>
        <v/>
      </c>
      <c r="AD23" s="37"/>
      <c r="AE23" s="201">
        <f>IFERROR(VLOOKUP($C23,'Proposed Rates'!$B:$J,AE$11,FALSE),0)</f>
        <v>0</v>
      </c>
      <c r="AF23" s="219">
        <f t="shared" si="21"/>
        <v>0</v>
      </c>
      <c r="AG23" s="204">
        <f t="shared" si="11"/>
        <v>0</v>
      </c>
      <c r="AH23" s="38"/>
      <c r="AI23" s="205">
        <f t="shared" si="12"/>
        <v>0</v>
      </c>
      <c r="AJ23" s="206" t="str">
        <f t="shared" si="13"/>
        <v/>
      </c>
      <c r="AK23" s="37"/>
      <c r="AL23" s="201">
        <f>IFERROR(VLOOKUP($C23,'Proposed Rates'!$B:$J,AL$11,FALSE),0)</f>
        <v>0</v>
      </c>
      <c r="AM23" s="219">
        <f t="shared" si="22"/>
        <v>0</v>
      </c>
      <c r="AN23" s="204">
        <f t="shared" si="14"/>
        <v>0</v>
      </c>
      <c r="AO23" s="38"/>
      <c r="AP23" s="205">
        <f t="shared" si="15"/>
        <v>0</v>
      </c>
      <c r="AQ23" s="206" t="str">
        <f t="shared" si="16"/>
        <v/>
      </c>
      <c r="AR23" s="207"/>
    </row>
    <row r="24" spans="1:44" ht="12" customHeight="1" x14ac:dyDescent="0.2">
      <c r="A24" s="37"/>
      <c r="B24" s="208"/>
      <c r="C24" s="383" t="str">
        <f t="shared" si="0"/>
        <v>Street Light.</v>
      </c>
      <c r="D24" s="200"/>
      <c r="E24" s="139"/>
      <c r="F24" s="201">
        <f>IFERROR(VLOOKUP($C24,'Proposed Rates'!$B:$J,F$11,FALSE),0)</f>
        <v>0</v>
      </c>
      <c r="G24" s="219">
        <f t="shared" si="17"/>
        <v>0</v>
      </c>
      <c r="H24" s="204">
        <f t="shared" si="1"/>
        <v>0</v>
      </c>
      <c r="I24" s="38"/>
      <c r="J24" s="201">
        <f>IFERROR(VLOOKUP($C24,'Proposed Rates'!$B:$J,J$11,FALSE),0)</f>
        <v>0</v>
      </c>
      <c r="K24" s="219">
        <f t="shared" si="18"/>
        <v>0</v>
      </c>
      <c r="L24" s="204">
        <f t="shared" si="2"/>
        <v>0</v>
      </c>
      <c r="M24" s="38"/>
      <c r="N24" s="205">
        <f t="shared" si="3"/>
        <v>0</v>
      </c>
      <c r="O24" s="206" t="str">
        <f t="shared" si="4"/>
        <v/>
      </c>
      <c r="P24" s="37"/>
      <c r="Q24" s="201">
        <f>IFERROR(VLOOKUP($C24,'Proposed Rates'!$B:$J,Q$11,FALSE),0)</f>
        <v>0</v>
      </c>
      <c r="R24" s="219">
        <f t="shared" si="19"/>
        <v>0</v>
      </c>
      <c r="S24" s="204">
        <f t="shared" si="5"/>
        <v>0</v>
      </c>
      <c r="T24" s="38"/>
      <c r="U24" s="205">
        <f t="shared" si="6"/>
        <v>0</v>
      </c>
      <c r="V24" s="206" t="str">
        <f t="shared" si="7"/>
        <v/>
      </c>
      <c r="W24" s="37"/>
      <c r="X24" s="201">
        <f>IFERROR(VLOOKUP($C24,'Proposed Rates'!$B:$J,X$11,FALSE),0)</f>
        <v>0</v>
      </c>
      <c r="Y24" s="219">
        <f t="shared" si="20"/>
        <v>0</v>
      </c>
      <c r="Z24" s="204">
        <f t="shared" si="8"/>
        <v>0</v>
      </c>
      <c r="AA24" s="38"/>
      <c r="AB24" s="205">
        <f t="shared" si="9"/>
        <v>0</v>
      </c>
      <c r="AC24" s="206" t="str">
        <f t="shared" si="10"/>
        <v/>
      </c>
      <c r="AD24" s="37"/>
      <c r="AE24" s="201">
        <f>IFERROR(VLOOKUP($C24,'Proposed Rates'!$B:$J,AE$11,FALSE),0)</f>
        <v>0</v>
      </c>
      <c r="AF24" s="219">
        <f t="shared" si="21"/>
        <v>0</v>
      </c>
      <c r="AG24" s="204">
        <f t="shared" si="11"/>
        <v>0</v>
      </c>
      <c r="AH24" s="38"/>
      <c r="AI24" s="205">
        <f t="shared" si="12"/>
        <v>0</v>
      </c>
      <c r="AJ24" s="206" t="str">
        <f t="shared" si="13"/>
        <v/>
      </c>
      <c r="AK24" s="37"/>
      <c r="AL24" s="201">
        <f>IFERROR(VLOOKUP($C24,'Proposed Rates'!$B:$J,AL$11,FALSE),0)</f>
        <v>0</v>
      </c>
      <c r="AM24" s="219">
        <f t="shared" si="22"/>
        <v>0</v>
      </c>
      <c r="AN24" s="204">
        <f t="shared" si="14"/>
        <v>0</v>
      </c>
      <c r="AO24" s="38"/>
      <c r="AP24" s="205">
        <f t="shared" si="15"/>
        <v>0</v>
      </c>
      <c r="AQ24" s="206" t="str">
        <f t="shared" si="16"/>
        <v/>
      </c>
      <c r="AR24" s="207"/>
    </row>
    <row r="25" spans="1:44" ht="12" customHeight="1" x14ac:dyDescent="0.2">
      <c r="A25" s="37"/>
      <c r="B25" s="208"/>
      <c r="C25" s="383" t="str">
        <f t="shared" si="0"/>
        <v>Street Light.</v>
      </c>
      <c r="D25" s="200"/>
      <c r="E25" s="139"/>
      <c r="F25" s="201">
        <f>IFERROR(VLOOKUP($C25,'Proposed Rates'!$B:$J,F$11,FALSE),0)</f>
        <v>0</v>
      </c>
      <c r="G25" s="219">
        <f t="shared" si="17"/>
        <v>0</v>
      </c>
      <c r="H25" s="204">
        <f t="shared" si="1"/>
        <v>0</v>
      </c>
      <c r="I25" s="38"/>
      <c r="J25" s="201">
        <f>IFERROR(VLOOKUP($C25,'Proposed Rates'!$B:$J,J$11,FALSE),0)</f>
        <v>0</v>
      </c>
      <c r="K25" s="219">
        <f t="shared" si="18"/>
        <v>0</v>
      </c>
      <c r="L25" s="204">
        <f t="shared" si="2"/>
        <v>0</v>
      </c>
      <c r="M25" s="38"/>
      <c r="N25" s="205">
        <f t="shared" si="3"/>
        <v>0</v>
      </c>
      <c r="O25" s="206" t="str">
        <f t="shared" si="4"/>
        <v/>
      </c>
      <c r="P25" s="37"/>
      <c r="Q25" s="201">
        <f>IFERROR(VLOOKUP($C25,'Proposed Rates'!$B:$J,Q$11,FALSE),0)</f>
        <v>0</v>
      </c>
      <c r="R25" s="219">
        <f t="shared" si="19"/>
        <v>0</v>
      </c>
      <c r="S25" s="204">
        <f t="shared" si="5"/>
        <v>0</v>
      </c>
      <c r="T25" s="38"/>
      <c r="U25" s="205">
        <f t="shared" si="6"/>
        <v>0</v>
      </c>
      <c r="V25" s="206" t="str">
        <f t="shared" si="7"/>
        <v/>
      </c>
      <c r="W25" s="37"/>
      <c r="X25" s="201">
        <f>IFERROR(VLOOKUP($C25,'Proposed Rates'!$B:$J,X$11,FALSE),0)</f>
        <v>0</v>
      </c>
      <c r="Y25" s="219">
        <f t="shared" si="20"/>
        <v>0</v>
      </c>
      <c r="Z25" s="204">
        <f t="shared" si="8"/>
        <v>0</v>
      </c>
      <c r="AA25" s="38"/>
      <c r="AB25" s="205">
        <f t="shared" si="9"/>
        <v>0</v>
      </c>
      <c r="AC25" s="206" t="str">
        <f t="shared" si="10"/>
        <v/>
      </c>
      <c r="AD25" s="37"/>
      <c r="AE25" s="201">
        <f>IFERROR(VLOOKUP($C25,'Proposed Rates'!$B:$J,AE$11,FALSE),0)</f>
        <v>0</v>
      </c>
      <c r="AF25" s="219">
        <f t="shared" si="21"/>
        <v>0</v>
      </c>
      <c r="AG25" s="204">
        <f t="shared" si="11"/>
        <v>0</v>
      </c>
      <c r="AH25" s="38"/>
      <c r="AI25" s="205">
        <f t="shared" si="12"/>
        <v>0</v>
      </c>
      <c r="AJ25" s="206" t="str">
        <f t="shared" si="13"/>
        <v/>
      </c>
      <c r="AK25" s="37"/>
      <c r="AL25" s="201">
        <f>IFERROR(VLOOKUP($C25,'Proposed Rates'!$B:$J,AL$11,FALSE),0)</f>
        <v>0</v>
      </c>
      <c r="AM25" s="219">
        <f t="shared" si="22"/>
        <v>0</v>
      </c>
      <c r="AN25" s="204">
        <f t="shared" si="14"/>
        <v>0</v>
      </c>
      <c r="AO25" s="38"/>
      <c r="AP25" s="205">
        <f t="shared" si="15"/>
        <v>0</v>
      </c>
      <c r="AQ25" s="206" t="str">
        <f t="shared" si="16"/>
        <v/>
      </c>
      <c r="AR25" s="207"/>
    </row>
    <row r="26" spans="1:44" ht="12" customHeight="1" x14ac:dyDescent="0.2">
      <c r="A26" s="37"/>
      <c r="B26" s="208"/>
      <c r="C26" s="383" t="str">
        <f t="shared" si="0"/>
        <v>Street Light.</v>
      </c>
      <c r="D26" s="200"/>
      <c r="E26" s="139"/>
      <c r="F26" s="201">
        <f>IFERROR(VLOOKUP($C26,'Proposed Rates'!$B:$J,F$11,FALSE),0)</f>
        <v>0</v>
      </c>
      <c r="G26" s="219">
        <f t="shared" si="17"/>
        <v>0</v>
      </c>
      <c r="H26" s="204">
        <f t="shared" si="1"/>
        <v>0</v>
      </c>
      <c r="I26" s="38"/>
      <c r="J26" s="201">
        <f>IFERROR(VLOOKUP($C26,'Proposed Rates'!$B:$J,J$11,FALSE),0)</f>
        <v>0</v>
      </c>
      <c r="K26" s="219">
        <f t="shared" si="18"/>
        <v>0</v>
      </c>
      <c r="L26" s="204">
        <f t="shared" si="2"/>
        <v>0</v>
      </c>
      <c r="M26" s="38"/>
      <c r="N26" s="205">
        <f t="shared" si="3"/>
        <v>0</v>
      </c>
      <c r="O26" s="206" t="str">
        <f t="shared" si="4"/>
        <v/>
      </c>
      <c r="P26" s="37"/>
      <c r="Q26" s="201">
        <f>IFERROR(VLOOKUP($C26,'Proposed Rates'!$B:$J,Q$11,FALSE),0)</f>
        <v>0</v>
      </c>
      <c r="R26" s="219">
        <f t="shared" si="19"/>
        <v>0</v>
      </c>
      <c r="S26" s="204">
        <f t="shared" si="5"/>
        <v>0</v>
      </c>
      <c r="T26" s="38"/>
      <c r="U26" s="205">
        <f t="shared" si="6"/>
        <v>0</v>
      </c>
      <c r="V26" s="206" t="str">
        <f t="shared" si="7"/>
        <v/>
      </c>
      <c r="W26" s="37"/>
      <c r="X26" s="201">
        <f>IFERROR(VLOOKUP($C26,'Proposed Rates'!$B:$J,X$11,FALSE),0)</f>
        <v>0</v>
      </c>
      <c r="Y26" s="219">
        <f t="shared" si="20"/>
        <v>0</v>
      </c>
      <c r="Z26" s="204">
        <f t="shared" si="8"/>
        <v>0</v>
      </c>
      <c r="AA26" s="38"/>
      <c r="AB26" s="205">
        <f t="shared" si="9"/>
        <v>0</v>
      </c>
      <c r="AC26" s="206" t="str">
        <f t="shared" si="10"/>
        <v/>
      </c>
      <c r="AD26" s="37"/>
      <c r="AE26" s="201">
        <f>IFERROR(VLOOKUP($C26,'Proposed Rates'!$B:$J,AE$11,FALSE),0)</f>
        <v>0</v>
      </c>
      <c r="AF26" s="219">
        <f t="shared" si="21"/>
        <v>0</v>
      </c>
      <c r="AG26" s="204">
        <f t="shared" si="11"/>
        <v>0</v>
      </c>
      <c r="AH26" s="38"/>
      <c r="AI26" s="205">
        <f t="shared" si="12"/>
        <v>0</v>
      </c>
      <c r="AJ26" s="206" t="str">
        <f t="shared" si="13"/>
        <v/>
      </c>
      <c r="AK26" s="37"/>
      <c r="AL26" s="201">
        <f>IFERROR(VLOOKUP($C26,'Proposed Rates'!$B:$J,AL$11,FALSE),0)</f>
        <v>0</v>
      </c>
      <c r="AM26" s="219">
        <f t="shared" si="22"/>
        <v>0</v>
      </c>
      <c r="AN26" s="204">
        <f t="shared" si="14"/>
        <v>0</v>
      </c>
      <c r="AO26" s="38"/>
      <c r="AP26" s="205">
        <f t="shared" si="15"/>
        <v>0</v>
      </c>
      <c r="AQ26" s="206" t="str">
        <f t="shared" si="16"/>
        <v/>
      </c>
      <c r="AR26" s="207"/>
    </row>
    <row r="27" spans="1:44" ht="12" customHeight="1" x14ac:dyDescent="0.2">
      <c r="A27" s="37"/>
      <c r="B27" s="208"/>
      <c r="C27" s="383"/>
      <c r="D27" s="200"/>
      <c r="E27" s="139"/>
      <c r="F27" s="201">
        <f>IFERROR(VLOOKUP($C27,'Proposed Rates'!$B:$J,F$11,FALSE),0)</f>
        <v>0</v>
      </c>
      <c r="G27" s="219">
        <f t="shared" si="17"/>
        <v>0</v>
      </c>
      <c r="H27" s="204">
        <f t="shared" si="1"/>
        <v>0</v>
      </c>
      <c r="I27" s="38"/>
      <c r="J27" s="201">
        <f>IFERROR(VLOOKUP($C27,'Proposed Rates'!$B:$J,J$11,FALSE),0)</f>
        <v>0</v>
      </c>
      <c r="K27" s="219">
        <f t="shared" si="18"/>
        <v>0</v>
      </c>
      <c r="L27" s="204">
        <f t="shared" si="2"/>
        <v>0</v>
      </c>
      <c r="M27" s="38"/>
      <c r="N27" s="205">
        <f t="shared" si="3"/>
        <v>0</v>
      </c>
      <c r="O27" s="206" t="str">
        <f t="shared" si="4"/>
        <v/>
      </c>
      <c r="P27" s="37"/>
      <c r="Q27" s="201">
        <f>IFERROR(VLOOKUP($C27,'Proposed Rates'!$B:$J,Q$11,FALSE),0)</f>
        <v>0</v>
      </c>
      <c r="R27" s="219">
        <f t="shared" si="19"/>
        <v>0</v>
      </c>
      <c r="S27" s="204">
        <f t="shared" si="5"/>
        <v>0</v>
      </c>
      <c r="T27" s="38"/>
      <c r="U27" s="205">
        <f t="shared" si="6"/>
        <v>0</v>
      </c>
      <c r="V27" s="206" t="str">
        <f t="shared" si="7"/>
        <v/>
      </c>
      <c r="W27" s="37"/>
      <c r="X27" s="201">
        <f>IFERROR(VLOOKUP($C27,'Proposed Rates'!$B:$J,X$11,FALSE),0)</f>
        <v>0</v>
      </c>
      <c r="Y27" s="219">
        <f t="shared" si="20"/>
        <v>0</v>
      </c>
      <c r="Z27" s="204">
        <f t="shared" si="8"/>
        <v>0</v>
      </c>
      <c r="AA27" s="38"/>
      <c r="AB27" s="205">
        <f t="shared" si="9"/>
        <v>0</v>
      </c>
      <c r="AC27" s="206" t="str">
        <f t="shared" si="10"/>
        <v/>
      </c>
      <c r="AD27" s="37"/>
      <c r="AE27" s="201">
        <f>IFERROR(VLOOKUP($C27,'Proposed Rates'!$B:$J,AE$11,FALSE),0)</f>
        <v>0</v>
      </c>
      <c r="AF27" s="219">
        <f t="shared" si="21"/>
        <v>0</v>
      </c>
      <c r="AG27" s="204">
        <f t="shared" si="11"/>
        <v>0</v>
      </c>
      <c r="AH27" s="38"/>
      <c r="AI27" s="205">
        <f t="shared" si="12"/>
        <v>0</v>
      </c>
      <c r="AJ27" s="206" t="str">
        <f t="shared" si="13"/>
        <v/>
      </c>
      <c r="AK27" s="37"/>
      <c r="AL27" s="201">
        <f>IFERROR(VLOOKUP($C27,'Proposed Rates'!$B:$J,AL$11,FALSE),0)</f>
        <v>0</v>
      </c>
      <c r="AM27" s="219">
        <f t="shared" si="22"/>
        <v>0</v>
      </c>
      <c r="AN27" s="204">
        <f t="shared" si="14"/>
        <v>0</v>
      </c>
      <c r="AO27" s="38"/>
      <c r="AP27" s="205">
        <f t="shared" si="15"/>
        <v>0</v>
      </c>
      <c r="AQ27" s="206" t="str">
        <f t="shared" si="16"/>
        <v/>
      </c>
      <c r="AR27" s="207"/>
    </row>
    <row r="28" spans="1:44" ht="12" customHeight="1" x14ac:dyDescent="0.2">
      <c r="A28" s="37"/>
      <c r="B28" s="208"/>
      <c r="C28" s="383"/>
      <c r="D28" s="200"/>
      <c r="E28" s="139"/>
      <c r="F28" s="201">
        <f>IFERROR(VLOOKUP($C28,'Proposed Rates'!$B:$J,F$11,FALSE),0)</f>
        <v>0</v>
      </c>
      <c r="G28" s="219">
        <f t="shared" si="17"/>
        <v>0</v>
      </c>
      <c r="H28" s="204">
        <f t="shared" si="1"/>
        <v>0</v>
      </c>
      <c r="I28" s="38"/>
      <c r="J28" s="201">
        <f>IFERROR(VLOOKUP($C28,'Proposed Rates'!$B:$J,J$11,FALSE),0)</f>
        <v>0</v>
      </c>
      <c r="K28" s="219">
        <f t="shared" si="18"/>
        <v>0</v>
      </c>
      <c r="L28" s="204">
        <f t="shared" si="2"/>
        <v>0</v>
      </c>
      <c r="M28" s="38"/>
      <c r="N28" s="205">
        <f t="shared" si="3"/>
        <v>0</v>
      </c>
      <c r="O28" s="206" t="str">
        <f t="shared" si="4"/>
        <v/>
      </c>
      <c r="P28" s="37"/>
      <c r="Q28" s="201">
        <f>IFERROR(VLOOKUP($C28,'Proposed Rates'!$B:$J,Q$11,FALSE),0)</f>
        <v>0</v>
      </c>
      <c r="R28" s="219">
        <f t="shared" si="19"/>
        <v>0</v>
      </c>
      <c r="S28" s="204">
        <f t="shared" si="5"/>
        <v>0</v>
      </c>
      <c r="T28" s="38"/>
      <c r="U28" s="205">
        <f t="shared" si="6"/>
        <v>0</v>
      </c>
      <c r="V28" s="206" t="str">
        <f t="shared" si="7"/>
        <v/>
      </c>
      <c r="W28" s="37"/>
      <c r="X28" s="201">
        <f>IFERROR(VLOOKUP($C28,'Proposed Rates'!$B:$J,X$11,FALSE),0)</f>
        <v>0</v>
      </c>
      <c r="Y28" s="219">
        <f t="shared" si="20"/>
        <v>0</v>
      </c>
      <c r="Z28" s="204">
        <f t="shared" si="8"/>
        <v>0</v>
      </c>
      <c r="AA28" s="38"/>
      <c r="AB28" s="205">
        <f t="shared" si="9"/>
        <v>0</v>
      </c>
      <c r="AC28" s="206" t="str">
        <f t="shared" si="10"/>
        <v/>
      </c>
      <c r="AD28" s="37"/>
      <c r="AE28" s="201">
        <f>IFERROR(VLOOKUP($C28,'Proposed Rates'!$B:$J,AE$11,FALSE),0)</f>
        <v>0</v>
      </c>
      <c r="AF28" s="219">
        <f t="shared" si="21"/>
        <v>0</v>
      </c>
      <c r="AG28" s="204">
        <f t="shared" si="11"/>
        <v>0</v>
      </c>
      <c r="AH28" s="38"/>
      <c r="AI28" s="205">
        <f t="shared" si="12"/>
        <v>0</v>
      </c>
      <c r="AJ28" s="206" t="str">
        <f t="shared" si="13"/>
        <v/>
      </c>
      <c r="AK28" s="37"/>
      <c r="AL28" s="201">
        <f>IFERROR(VLOOKUP($C28,'Proposed Rates'!$B:$J,AL$11,FALSE),0)</f>
        <v>0</v>
      </c>
      <c r="AM28" s="219">
        <f t="shared" si="22"/>
        <v>0</v>
      </c>
      <c r="AN28" s="204">
        <f t="shared" si="14"/>
        <v>0</v>
      </c>
      <c r="AO28" s="38"/>
      <c r="AP28" s="205">
        <f t="shared" si="15"/>
        <v>0</v>
      </c>
      <c r="AQ28" s="206" t="str">
        <f t="shared" si="16"/>
        <v/>
      </c>
      <c r="AR28" s="207"/>
    </row>
    <row r="29" spans="1:44" ht="12" customHeight="1" x14ac:dyDescent="0.2">
      <c r="A29" s="125"/>
      <c r="B29" s="209" t="s">
        <v>248</v>
      </c>
      <c r="C29" s="384"/>
      <c r="D29" s="210"/>
      <c r="E29" s="210"/>
      <c r="F29" s="211"/>
      <c r="G29" s="304"/>
      <c r="H29" s="213">
        <f>SUM(H15:H28)</f>
        <v>133253.455953</v>
      </c>
      <c r="I29" s="214"/>
      <c r="J29" s="211"/>
      <c r="K29" s="304"/>
      <c r="L29" s="213">
        <f>SUM(L15:L28)</f>
        <v>144630.63316500001</v>
      </c>
      <c r="M29" s="214"/>
      <c r="N29" s="215">
        <f t="shared" si="3"/>
        <v>11377.17721200001</v>
      </c>
      <c r="O29" s="216">
        <f t="shared" si="4"/>
        <v>8.5379978557650837E-2</v>
      </c>
      <c r="P29" s="125"/>
      <c r="Q29" s="211"/>
      <c r="R29" s="304"/>
      <c r="S29" s="213">
        <f>SUM(S15:S28)</f>
        <v>116978.18846400001</v>
      </c>
      <c r="T29" s="214"/>
      <c r="U29" s="215">
        <f t="shared" si="6"/>
        <v>-27652.444701</v>
      </c>
      <c r="V29" s="216">
        <f t="shared" si="7"/>
        <v>-0.19119355350849543</v>
      </c>
      <c r="W29" s="125"/>
      <c r="X29" s="211"/>
      <c r="Y29" s="304"/>
      <c r="Z29" s="213">
        <f>SUM(Z15:Z28)</f>
        <v>122142.610716</v>
      </c>
      <c r="AA29" s="214"/>
      <c r="AB29" s="215">
        <f t="shared" si="9"/>
        <v>5164.4222519999894</v>
      </c>
      <c r="AC29" s="216">
        <f t="shared" si="10"/>
        <v>4.4148591458050647E-2</v>
      </c>
      <c r="AD29" s="125"/>
      <c r="AE29" s="211"/>
      <c r="AF29" s="304"/>
      <c r="AG29" s="213">
        <f>SUM(AG15:AG28)</f>
        <v>124859.97132899999</v>
      </c>
      <c r="AH29" s="214"/>
      <c r="AI29" s="215">
        <f t="shared" si="12"/>
        <v>2717.3606129999971</v>
      </c>
      <c r="AJ29" s="216">
        <f t="shared" si="13"/>
        <v>2.2247441716456106E-2</v>
      </c>
      <c r="AK29" s="125"/>
      <c r="AL29" s="211"/>
      <c r="AM29" s="304"/>
      <c r="AN29" s="213">
        <f>SUM(AN15:AN28)</f>
        <v>125957.566548</v>
      </c>
      <c r="AO29" s="214"/>
      <c r="AP29" s="215">
        <f t="shared" si="15"/>
        <v>1097.5952190000098</v>
      </c>
      <c r="AQ29" s="216">
        <f t="shared" si="16"/>
        <v>8.7906092506452645E-3</v>
      </c>
      <c r="AR29" s="217"/>
    </row>
    <row r="30" spans="1:44" ht="12" customHeight="1" x14ac:dyDescent="0.2">
      <c r="A30" s="37"/>
      <c r="B30" s="208" t="s">
        <v>172</v>
      </c>
      <c r="C30" s="383" t="str">
        <f t="shared" ref="C30:C36" si="23">D$6&amp;"."&amp;B30</f>
        <v>Street Light.DVA Disposition Rate Rider Group 1 -2025</v>
      </c>
      <c r="D30" s="200" t="s">
        <v>315</v>
      </c>
      <c r="E30" s="139"/>
      <c r="F30" s="218">
        <f>IFERROR(VLOOKUP($C30,'Proposed Rates'!$B:$J,F$11,FALSE),0)</f>
        <v>4.1000000000000002E-2</v>
      </c>
      <c r="G30" s="219">
        <f t="shared" ref="G30:G36" si="24">IF($D30="Monthly",1,IF($D30="per KW",$F$10,IF($D30="per kWh",$F$9,0)))</f>
        <v>4909.7700000000004</v>
      </c>
      <c r="H30" s="204">
        <f t="shared" ref="H30:H38" si="25">G30*F30</f>
        <v>201.30057000000002</v>
      </c>
      <c r="I30" s="38"/>
      <c r="J30" s="218">
        <f>IFERROR(VLOOKUP($C30,'Proposed Rates'!$B:$J,J$11,FALSE),0)</f>
        <v>0</v>
      </c>
      <c r="K30" s="219">
        <f t="shared" ref="K30:K36" si="26">IF($D30="Monthly",1,IF($D30="per KW",$F$10,IF($D30="per kWh",$F$9,0)))</f>
        <v>4909.7700000000004</v>
      </c>
      <c r="L30" s="204">
        <f t="shared" ref="L30:L38" si="27">K30*J30</f>
        <v>0</v>
      </c>
      <c r="M30" s="38"/>
      <c r="N30" s="205">
        <f t="shared" si="3"/>
        <v>-201.30057000000002</v>
      </c>
      <c r="O30" s="206">
        <f t="shared" si="4"/>
        <v>-1</v>
      </c>
      <c r="P30" s="37"/>
      <c r="Q30" s="218">
        <f>IFERROR(VLOOKUP($C30,'Proposed Rates'!$B:$J,Q$11,FALSE),0)</f>
        <v>0</v>
      </c>
      <c r="R30" s="219">
        <f t="shared" ref="R30:R36" si="28">IF($D30="Monthly",1,IF($D30="per KW",$F$10,IF($D30="per kWh",$F$9,0)))</f>
        <v>4909.7700000000004</v>
      </c>
      <c r="S30" s="204">
        <f t="shared" ref="S30:S38" si="29">R30*Q30</f>
        <v>0</v>
      </c>
      <c r="T30" s="38"/>
      <c r="U30" s="205">
        <f t="shared" si="6"/>
        <v>0</v>
      </c>
      <c r="V30" s="206" t="str">
        <f t="shared" si="7"/>
        <v/>
      </c>
      <c r="W30" s="37"/>
      <c r="X30" s="218">
        <f>IFERROR(VLOOKUP($C30,'Proposed Rates'!$B:$J,X$11,FALSE),0)</f>
        <v>0</v>
      </c>
      <c r="Y30" s="219">
        <f t="shared" ref="Y30:Y36" si="30">IF($D30="Monthly",1,IF($D30="per KW",$F$10,IF($D30="per kWh",$F$9,0)))</f>
        <v>4909.7700000000004</v>
      </c>
      <c r="Z30" s="204">
        <f t="shared" ref="Z30:Z38" si="31">Y30*X30</f>
        <v>0</v>
      </c>
      <c r="AA30" s="38"/>
      <c r="AB30" s="205">
        <f t="shared" si="9"/>
        <v>0</v>
      </c>
      <c r="AC30" s="206" t="str">
        <f t="shared" si="10"/>
        <v/>
      </c>
      <c r="AD30" s="37"/>
      <c r="AE30" s="218">
        <f>IFERROR(VLOOKUP($C30,'Proposed Rates'!$B:$J,AE$11,FALSE),0)</f>
        <v>0</v>
      </c>
      <c r="AF30" s="219">
        <f t="shared" ref="AF30:AF36" si="32">IF($D30="Monthly",1,IF($D30="per KW",$F$10,IF($D30="per kWh",$F$9,0)))</f>
        <v>4909.7700000000004</v>
      </c>
      <c r="AG30" s="204">
        <f t="shared" ref="AG30:AG38" si="33">AF30*AE30</f>
        <v>0</v>
      </c>
      <c r="AH30" s="38"/>
      <c r="AI30" s="205">
        <f t="shared" si="12"/>
        <v>0</v>
      </c>
      <c r="AJ30" s="206" t="str">
        <f t="shared" si="13"/>
        <v/>
      </c>
      <c r="AK30" s="37"/>
      <c r="AL30" s="218">
        <f>IFERROR(VLOOKUP($C30,'Proposed Rates'!$B:$J,AL$11,FALSE),0)</f>
        <v>0</v>
      </c>
      <c r="AM30" s="219">
        <f t="shared" ref="AM30:AM36" si="34">IF($D30="Monthly",1,IF($D30="per KW",$F$10,IF($D30="per kWh",$F$9,0)))</f>
        <v>4909.7700000000004</v>
      </c>
      <c r="AN30" s="204">
        <f t="shared" ref="AN30:AN38" si="35">AM30*AL30</f>
        <v>0</v>
      </c>
      <c r="AO30" s="38"/>
      <c r="AP30" s="205">
        <f t="shared" si="15"/>
        <v>0</v>
      </c>
      <c r="AQ30" s="206" t="str">
        <f t="shared" si="16"/>
        <v/>
      </c>
      <c r="AR30" s="207"/>
    </row>
    <row r="31" spans="1:44" ht="12" customHeight="1" x14ac:dyDescent="0.2">
      <c r="A31" s="37"/>
      <c r="B31" s="208" t="s">
        <v>174</v>
      </c>
      <c r="C31" s="383" t="str">
        <f t="shared" si="23"/>
        <v>Street Light.DVA Disposition Rate Rider Group 1 - 2024</v>
      </c>
      <c r="D31" s="200" t="s">
        <v>315</v>
      </c>
      <c r="E31" s="139"/>
      <c r="F31" s="201">
        <f>IFERROR(VLOOKUP($C31,'Proposed Rates'!$B:$J,F$11,FALSE),0)</f>
        <v>0</v>
      </c>
      <c r="G31" s="219">
        <f t="shared" si="24"/>
        <v>4909.7700000000004</v>
      </c>
      <c r="H31" s="204">
        <f t="shared" si="25"/>
        <v>0</v>
      </c>
      <c r="I31" s="38"/>
      <c r="J31" s="201">
        <f>IFERROR(VLOOKUP($C31,'Proposed Rates'!$B:$J,J$11,FALSE),0)</f>
        <v>0</v>
      </c>
      <c r="K31" s="219">
        <f t="shared" si="26"/>
        <v>4909.7700000000004</v>
      </c>
      <c r="L31" s="204">
        <f t="shared" si="27"/>
        <v>0</v>
      </c>
      <c r="M31" s="38"/>
      <c r="N31" s="205">
        <f t="shared" si="3"/>
        <v>0</v>
      </c>
      <c r="O31" s="206" t="str">
        <f t="shared" si="4"/>
        <v/>
      </c>
      <c r="P31" s="37"/>
      <c r="Q31" s="201">
        <f>IFERROR(VLOOKUP($C31,'Proposed Rates'!$B:$J,Q$11,FALSE),0)</f>
        <v>0</v>
      </c>
      <c r="R31" s="219">
        <f t="shared" si="28"/>
        <v>4909.7700000000004</v>
      </c>
      <c r="S31" s="204">
        <f t="shared" si="29"/>
        <v>0</v>
      </c>
      <c r="T31" s="38"/>
      <c r="U31" s="205">
        <f t="shared" si="6"/>
        <v>0</v>
      </c>
      <c r="V31" s="206" t="str">
        <f t="shared" si="7"/>
        <v/>
      </c>
      <c r="W31" s="37"/>
      <c r="X31" s="201">
        <f>IFERROR(VLOOKUP($C31,'Proposed Rates'!$B:$J,X$11,FALSE),0)</f>
        <v>0</v>
      </c>
      <c r="Y31" s="219">
        <f t="shared" si="30"/>
        <v>4909.7700000000004</v>
      </c>
      <c r="Z31" s="204">
        <f t="shared" si="31"/>
        <v>0</v>
      </c>
      <c r="AA31" s="38"/>
      <c r="AB31" s="205">
        <f t="shared" si="9"/>
        <v>0</v>
      </c>
      <c r="AC31" s="206" t="str">
        <f t="shared" si="10"/>
        <v/>
      </c>
      <c r="AD31" s="37"/>
      <c r="AE31" s="201">
        <f>IFERROR(VLOOKUP($C31,'Proposed Rates'!$B:$J,AE$11,FALSE),0)</f>
        <v>0</v>
      </c>
      <c r="AF31" s="219">
        <f t="shared" si="32"/>
        <v>4909.7700000000004</v>
      </c>
      <c r="AG31" s="204">
        <f t="shared" si="33"/>
        <v>0</v>
      </c>
      <c r="AH31" s="38"/>
      <c r="AI31" s="205">
        <f t="shared" si="12"/>
        <v>0</v>
      </c>
      <c r="AJ31" s="206" t="str">
        <f t="shared" si="13"/>
        <v/>
      </c>
      <c r="AK31" s="37"/>
      <c r="AL31" s="201">
        <f>IFERROR(VLOOKUP($C31,'Proposed Rates'!$B:$J,AL$11,FALSE),0)</f>
        <v>0</v>
      </c>
      <c r="AM31" s="219">
        <f t="shared" si="34"/>
        <v>4909.7700000000004</v>
      </c>
      <c r="AN31" s="204">
        <f t="shared" si="35"/>
        <v>0</v>
      </c>
      <c r="AO31" s="38"/>
      <c r="AP31" s="205">
        <f t="shared" si="15"/>
        <v>0</v>
      </c>
      <c r="AQ31" s="206" t="str">
        <f t="shared" si="16"/>
        <v/>
      </c>
      <c r="AR31" s="207"/>
    </row>
    <row r="32" spans="1:44" ht="12" customHeight="1" x14ac:dyDescent="0.2">
      <c r="A32" s="37"/>
      <c r="B32" s="208" t="s">
        <v>182</v>
      </c>
      <c r="C32" s="383" t="str">
        <f t="shared" si="23"/>
        <v>Street Light.CBR Class B Rate Riders</v>
      </c>
      <c r="D32" s="200" t="s">
        <v>246</v>
      </c>
      <c r="E32" s="139"/>
      <c r="F32" s="218">
        <f>IFERROR(VLOOKUP($C32,'Proposed Rates'!$B:$J,F$11,FALSE),0)</f>
        <v>2.0000000000000001E-4</v>
      </c>
      <c r="G32" s="219">
        <f t="shared" si="24"/>
        <v>1745419</v>
      </c>
      <c r="H32" s="204">
        <f t="shared" si="25"/>
        <v>349.0838</v>
      </c>
      <c r="I32" s="289"/>
      <c r="J32" s="218">
        <f>IFERROR(VLOOKUP($C32,'Proposed Rates'!$B:$J,J$11,FALSE),0)</f>
        <v>0</v>
      </c>
      <c r="K32" s="219">
        <f t="shared" si="26"/>
        <v>1745419</v>
      </c>
      <c r="L32" s="204">
        <f t="shared" si="27"/>
        <v>0</v>
      </c>
      <c r="M32" s="221"/>
      <c r="N32" s="205">
        <f t="shared" si="3"/>
        <v>-349.0838</v>
      </c>
      <c r="O32" s="206">
        <f t="shared" si="4"/>
        <v>-1</v>
      </c>
      <c r="P32" s="37"/>
      <c r="Q32" s="218">
        <f>IFERROR(VLOOKUP($C32,'Proposed Rates'!$B:$J,Q$11,FALSE),0)</f>
        <v>0</v>
      </c>
      <c r="R32" s="219">
        <f t="shared" si="28"/>
        <v>1745419</v>
      </c>
      <c r="S32" s="204">
        <f t="shared" si="29"/>
        <v>0</v>
      </c>
      <c r="T32" s="221"/>
      <c r="U32" s="205">
        <f t="shared" si="6"/>
        <v>0</v>
      </c>
      <c r="V32" s="206" t="str">
        <f t="shared" si="7"/>
        <v/>
      </c>
      <c r="W32" s="37"/>
      <c r="X32" s="218">
        <f>IFERROR(VLOOKUP($C32,'Proposed Rates'!$B:$J,X$11,FALSE),0)</f>
        <v>0</v>
      </c>
      <c r="Y32" s="219">
        <f t="shared" si="30"/>
        <v>1745419</v>
      </c>
      <c r="Z32" s="204">
        <f t="shared" si="31"/>
        <v>0</v>
      </c>
      <c r="AA32" s="38"/>
      <c r="AB32" s="205">
        <f t="shared" si="9"/>
        <v>0</v>
      </c>
      <c r="AC32" s="206" t="str">
        <f t="shared" si="10"/>
        <v/>
      </c>
      <c r="AD32" s="37"/>
      <c r="AE32" s="218">
        <f>IFERROR(VLOOKUP($C32,'Proposed Rates'!$B:$J,AE$11,FALSE),0)</f>
        <v>0</v>
      </c>
      <c r="AF32" s="219">
        <f t="shared" si="32"/>
        <v>1745419</v>
      </c>
      <c r="AG32" s="204">
        <f t="shared" si="33"/>
        <v>0</v>
      </c>
      <c r="AH32" s="38"/>
      <c r="AI32" s="205">
        <f t="shared" si="12"/>
        <v>0</v>
      </c>
      <c r="AJ32" s="206" t="str">
        <f t="shared" si="13"/>
        <v/>
      </c>
      <c r="AK32" s="37"/>
      <c r="AL32" s="218">
        <f>IFERROR(VLOOKUP($C32,'Proposed Rates'!$B:$J,AL$11,FALSE),0)</f>
        <v>0</v>
      </c>
      <c r="AM32" s="219">
        <f t="shared" si="34"/>
        <v>1745419</v>
      </c>
      <c r="AN32" s="204">
        <f t="shared" si="35"/>
        <v>0</v>
      </c>
      <c r="AO32" s="221"/>
      <c r="AP32" s="205">
        <f t="shared" si="15"/>
        <v>0</v>
      </c>
      <c r="AQ32" s="206" t="str">
        <f t="shared" si="16"/>
        <v/>
      </c>
      <c r="AR32" s="207"/>
    </row>
    <row r="33" spans="1:44" ht="12" customHeight="1" x14ac:dyDescent="0.2">
      <c r="A33" s="37"/>
      <c r="B33" s="208" t="s">
        <v>187</v>
      </c>
      <c r="C33" s="383" t="str">
        <f t="shared" si="23"/>
        <v>Street Light.GA Rate Riders</v>
      </c>
      <c r="D33" s="200" t="s">
        <v>246</v>
      </c>
      <c r="E33" s="139"/>
      <c r="F33" s="218">
        <f>IFERROR(VLOOKUP($C33,'Proposed Rates'!$B:$J,F$11,FALSE),0)</f>
        <v>3.8999999999999998E-3</v>
      </c>
      <c r="G33" s="219">
        <f t="shared" si="24"/>
        <v>1745419</v>
      </c>
      <c r="H33" s="204">
        <f t="shared" si="25"/>
        <v>6807.1340999999993</v>
      </c>
      <c r="I33" s="289"/>
      <c r="J33" s="218">
        <f>IFERROR(VLOOKUP($C33,'Proposed Rates'!$B:$J,J$11,FALSE),0)</f>
        <v>0</v>
      </c>
      <c r="K33" s="219">
        <f t="shared" si="26"/>
        <v>1745419</v>
      </c>
      <c r="L33" s="204">
        <f t="shared" si="27"/>
        <v>0</v>
      </c>
      <c r="M33" s="221"/>
      <c r="N33" s="205">
        <f t="shared" si="3"/>
        <v>-6807.1340999999993</v>
      </c>
      <c r="O33" s="206">
        <f t="shared" si="4"/>
        <v>-1</v>
      </c>
      <c r="P33" s="37"/>
      <c r="Q33" s="218">
        <f>IFERROR(VLOOKUP($C33,'Proposed Rates'!$B:$J,Q$11,FALSE),0)</f>
        <v>0</v>
      </c>
      <c r="R33" s="219">
        <f t="shared" si="28"/>
        <v>1745419</v>
      </c>
      <c r="S33" s="204">
        <f t="shared" si="29"/>
        <v>0</v>
      </c>
      <c r="T33" s="221"/>
      <c r="U33" s="205">
        <f t="shared" si="6"/>
        <v>0</v>
      </c>
      <c r="V33" s="206" t="str">
        <f t="shared" si="7"/>
        <v/>
      </c>
      <c r="W33" s="37"/>
      <c r="X33" s="218">
        <f>IFERROR(VLOOKUP($C33,'Proposed Rates'!$B:$J,X$11,FALSE),0)</f>
        <v>0</v>
      </c>
      <c r="Y33" s="219">
        <f t="shared" si="30"/>
        <v>1745419</v>
      </c>
      <c r="Z33" s="204">
        <f t="shared" si="31"/>
        <v>0</v>
      </c>
      <c r="AA33" s="221"/>
      <c r="AB33" s="205">
        <f t="shared" si="9"/>
        <v>0</v>
      </c>
      <c r="AC33" s="206" t="str">
        <f t="shared" si="10"/>
        <v/>
      </c>
      <c r="AD33" s="37"/>
      <c r="AE33" s="218">
        <f>IFERROR(VLOOKUP($C33,'Proposed Rates'!$B:$J,AE$11,FALSE),0)</f>
        <v>0</v>
      </c>
      <c r="AF33" s="219">
        <f t="shared" si="32"/>
        <v>1745419</v>
      </c>
      <c r="AG33" s="204">
        <f t="shared" si="33"/>
        <v>0</v>
      </c>
      <c r="AH33" s="221"/>
      <c r="AI33" s="205">
        <f t="shared" si="12"/>
        <v>0</v>
      </c>
      <c r="AJ33" s="206" t="str">
        <f t="shared" si="13"/>
        <v/>
      </c>
      <c r="AK33" s="37"/>
      <c r="AL33" s="218">
        <f>IFERROR(VLOOKUP($C33,'Proposed Rates'!$B:$J,AL$11,FALSE),0)</f>
        <v>0</v>
      </c>
      <c r="AM33" s="219">
        <f t="shared" si="34"/>
        <v>1745419</v>
      </c>
      <c r="AN33" s="204">
        <f t="shared" si="35"/>
        <v>0</v>
      </c>
      <c r="AO33" s="221"/>
      <c r="AP33" s="205">
        <f t="shared" si="15"/>
        <v>0</v>
      </c>
      <c r="AQ33" s="206" t="str">
        <f t="shared" si="16"/>
        <v/>
      </c>
      <c r="AR33" s="207"/>
    </row>
    <row r="34" spans="1:44" ht="12" customHeight="1" x14ac:dyDescent="0.2">
      <c r="A34" s="37"/>
      <c r="B34" s="208" t="s">
        <v>190</v>
      </c>
      <c r="C34" s="383" t="str">
        <f t="shared" si="23"/>
        <v>Street Light.Total Deferral/Variance Account Rate RidersYr2</v>
      </c>
      <c r="D34" s="200" t="s">
        <v>315</v>
      </c>
      <c r="E34" s="139"/>
      <c r="F34" s="201">
        <f>IFERROR(VLOOKUP($C34,'Proposed Rates'!$B:$J,F$11,FALSE),0)</f>
        <v>0</v>
      </c>
      <c r="G34" s="219">
        <f t="shared" si="24"/>
        <v>4909.7700000000004</v>
      </c>
      <c r="H34" s="204">
        <f t="shared" si="25"/>
        <v>0</v>
      </c>
      <c r="I34" s="289"/>
      <c r="J34" s="201">
        <f>IFERROR(VLOOKUP($C34,'Proposed Rates'!$B:$J,J$11,FALSE),0)</f>
        <v>0</v>
      </c>
      <c r="K34" s="219">
        <f t="shared" si="26"/>
        <v>4909.7700000000004</v>
      </c>
      <c r="L34" s="204">
        <f t="shared" si="27"/>
        <v>0</v>
      </c>
      <c r="M34" s="221"/>
      <c r="N34" s="205">
        <f t="shared" si="3"/>
        <v>0</v>
      </c>
      <c r="O34" s="206" t="str">
        <f t="shared" si="4"/>
        <v/>
      </c>
      <c r="P34" s="37"/>
      <c r="Q34" s="201">
        <f>IFERROR(VLOOKUP($C34,'Proposed Rates'!$B:$J,Q$11,FALSE),0)</f>
        <v>0</v>
      </c>
      <c r="R34" s="219">
        <f t="shared" si="28"/>
        <v>4909.7700000000004</v>
      </c>
      <c r="S34" s="204">
        <f t="shared" si="29"/>
        <v>0</v>
      </c>
      <c r="T34" s="221"/>
      <c r="U34" s="205">
        <f t="shared" si="6"/>
        <v>0</v>
      </c>
      <c r="V34" s="206" t="str">
        <f t="shared" si="7"/>
        <v/>
      </c>
      <c r="W34" s="37"/>
      <c r="X34" s="201">
        <f>IFERROR(VLOOKUP($C34,'Proposed Rates'!$B:$J,X$11,FALSE),0)</f>
        <v>0</v>
      </c>
      <c r="Y34" s="219">
        <f t="shared" si="30"/>
        <v>4909.7700000000004</v>
      </c>
      <c r="Z34" s="204">
        <f t="shared" si="31"/>
        <v>0</v>
      </c>
      <c r="AA34" s="221"/>
      <c r="AB34" s="205">
        <f t="shared" si="9"/>
        <v>0</v>
      </c>
      <c r="AC34" s="206" t="str">
        <f t="shared" si="10"/>
        <v/>
      </c>
      <c r="AD34" s="37"/>
      <c r="AE34" s="201">
        <f>IFERROR(VLOOKUP($C34,'Proposed Rates'!$B:$J,AE$11,FALSE),0)</f>
        <v>0</v>
      </c>
      <c r="AF34" s="219">
        <f t="shared" si="32"/>
        <v>4909.7700000000004</v>
      </c>
      <c r="AG34" s="204">
        <f t="shared" si="33"/>
        <v>0</v>
      </c>
      <c r="AH34" s="221"/>
      <c r="AI34" s="205">
        <f t="shared" si="12"/>
        <v>0</v>
      </c>
      <c r="AJ34" s="206" t="str">
        <f t="shared" si="13"/>
        <v/>
      </c>
      <c r="AK34" s="37"/>
      <c r="AL34" s="201">
        <f>IFERROR(VLOOKUP($C34,'Proposed Rates'!$B:$J,AL$11,FALSE),0)</f>
        <v>0</v>
      </c>
      <c r="AM34" s="219">
        <f t="shared" si="34"/>
        <v>4909.7700000000004</v>
      </c>
      <c r="AN34" s="204">
        <f t="shared" si="35"/>
        <v>0</v>
      </c>
      <c r="AO34" s="221"/>
      <c r="AP34" s="205">
        <f t="shared" si="15"/>
        <v>0</v>
      </c>
      <c r="AQ34" s="206" t="str">
        <f t="shared" si="16"/>
        <v/>
      </c>
      <c r="AR34" s="207"/>
    </row>
    <row r="35" spans="1:44" ht="12" customHeight="1" x14ac:dyDescent="0.2">
      <c r="A35" s="37"/>
      <c r="B35" s="208" t="s">
        <v>192</v>
      </c>
      <c r="C35" s="383" t="str">
        <f t="shared" si="23"/>
        <v>Street Light.Total Deferral/Variance Account Rate Riders</v>
      </c>
      <c r="D35" s="200" t="s">
        <v>315</v>
      </c>
      <c r="E35" s="139"/>
      <c r="F35" s="201">
        <f>IFERROR(VLOOKUP($C35,'Proposed Rates'!$B:$J,F$11,FALSE),0)</f>
        <v>0</v>
      </c>
      <c r="G35" s="219">
        <f t="shared" si="24"/>
        <v>4909.7700000000004</v>
      </c>
      <c r="H35" s="204">
        <f t="shared" si="25"/>
        <v>0</v>
      </c>
      <c r="I35" s="38"/>
      <c r="J35" s="201">
        <f>IFERROR(VLOOKUP($C35,'Proposed Rates'!$B:$J,J$11,FALSE),0)</f>
        <v>0</v>
      </c>
      <c r="K35" s="219">
        <f t="shared" si="26"/>
        <v>4909.7700000000004</v>
      </c>
      <c r="L35" s="204">
        <f t="shared" si="27"/>
        <v>0</v>
      </c>
      <c r="M35" s="38"/>
      <c r="N35" s="205">
        <f t="shared" si="3"/>
        <v>0</v>
      </c>
      <c r="O35" s="206" t="str">
        <f t="shared" si="4"/>
        <v/>
      </c>
      <c r="P35" s="37"/>
      <c r="Q35" s="201">
        <f>IFERROR(VLOOKUP($C35,'Proposed Rates'!$B:$J,Q$11,FALSE),0)</f>
        <v>0</v>
      </c>
      <c r="R35" s="219">
        <f t="shared" si="28"/>
        <v>4909.7700000000004</v>
      </c>
      <c r="S35" s="204">
        <f t="shared" si="29"/>
        <v>0</v>
      </c>
      <c r="T35" s="38"/>
      <c r="U35" s="205">
        <f t="shared" si="6"/>
        <v>0</v>
      </c>
      <c r="V35" s="206" t="str">
        <f t="shared" si="7"/>
        <v/>
      </c>
      <c r="W35" s="37"/>
      <c r="X35" s="201">
        <f>IFERROR(VLOOKUP($C35,'Proposed Rates'!$B:$J,X$11,FALSE),0)</f>
        <v>0</v>
      </c>
      <c r="Y35" s="219">
        <f t="shared" si="30"/>
        <v>4909.7700000000004</v>
      </c>
      <c r="Z35" s="204">
        <f t="shared" si="31"/>
        <v>0</v>
      </c>
      <c r="AA35" s="38"/>
      <c r="AB35" s="205">
        <f t="shared" si="9"/>
        <v>0</v>
      </c>
      <c r="AC35" s="206" t="str">
        <f t="shared" si="10"/>
        <v/>
      </c>
      <c r="AD35" s="37"/>
      <c r="AE35" s="201">
        <f>IFERROR(VLOOKUP($C35,'Proposed Rates'!$B:$J,AE$11,FALSE),0)</f>
        <v>0</v>
      </c>
      <c r="AF35" s="219">
        <f t="shared" si="32"/>
        <v>4909.7700000000004</v>
      </c>
      <c r="AG35" s="204">
        <f t="shared" si="33"/>
        <v>0</v>
      </c>
      <c r="AH35" s="38"/>
      <c r="AI35" s="205">
        <f t="shared" si="12"/>
        <v>0</v>
      </c>
      <c r="AJ35" s="206" t="str">
        <f t="shared" si="13"/>
        <v/>
      </c>
      <c r="AK35" s="37"/>
      <c r="AL35" s="201">
        <f>IFERROR(VLOOKUP($C35,'Proposed Rates'!$B:$J,AL$11,FALSE),0)</f>
        <v>0</v>
      </c>
      <c r="AM35" s="219">
        <f t="shared" si="34"/>
        <v>4909.7700000000004</v>
      </c>
      <c r="AN35" s="204">
        <f t="shared" si="35"/>
        <v>0</v>
      </c>
      <c r="AO35" s="38"/>
      <c r="AP35" s="205">
        <f t="shared" si="15"/>
        <v>0</v>
      </c>
      <c r="AQ35" s="206" t="str">
        <f t="shared" si="16"/>
        <v/>
      </c>
      <c r="AR35" s="207"/>
    </row>
    <row r="36" spans="1:44" ht="12" customHeight="1" x14ac:dyDescent="0.2">
      <c r="A36" s="37"/>
      <c r="B36" s="139" t="s">
        <v>207</v>
      </c>
      <c r="C36" s="383" t="str">
        <f t="shared" si="23"/>
        <v>Street Light.Low Voltage Service Charge</v>
      </c>
      <c r="D36" s="200" t="s">
        <v>315</v>
      </c>
      <c r="E36" s="139"/>
      <c r="F36" s="222">
        <f>IFERROR(VLOOKUP($C36,'Proposed Rates'!$B:$J,F$11,FALSE),0)</f>
        <v>1.5640000000000001E-2</v>
      </c>
      <c r="G36" s="219">
        <f t="shared" si="24"/>
        <v>4909.7700000000004</v>
      </c>
      <c r="H36" s="204">
        <f t="shared" si="25"/>
        <v>76.788802800000013</v>
      </c>
      <c r="I36" s="38"/>
      <c r="J36" s="222">
        <f>IFERROR(VLOOKUP($C36,'Proposed Rates'!$B:$J,J$11,FALSE),0)</f>
        <v>1.8630000000000001E-2</v>
      </c>
      <c r="K36" s="219">
        <f t="shared" si="26"/>
        <v>4909.7700000000004</v>
      </c>
      <c r="L36" s="204">
        <f t="shared" si="27"/>
        <v>91.469015100000007</v>
      </c>
      <c r="M36" s="38"/>
      <c r="N36" s="205">
        <f t="shared" si="3"/>
        <v>14.680212299999994</v>
      </c>
      <c r="O36" s="206">
        <f t="shared" si="4"/>
        <v>0.19117647058823517</v>
      </c>
      <c r="P36" s="37"/>
      <c r="Q36" s="222">
        <f>IFERROR(VLOOKUP($C36,'Proposed Rates'!$B:$J,Q$11,FALSE),0)</f>
        <v>1.9120000000000002E-2</v>
      </c>
      <c r="R36" s="219">
        <f t="shared" si="28"/>
        <v>4909.7700000000004</v>
      </c>
      <c r="S36" s="204">
        <f t="shared" si="29"/>
        <v>93.874802400000021</v>
      </c>
      <c r="T36" s="38"/>
      <c r="U36" s="205">
        <f t="shared" si="6"/>
        <v>2.4057873000000143</v>
      </c>
      <c r="V36" s="206">
        <f t="shared" si="7"/>
        <v>2.6301663982823558E-2</v>
      </c>
      <c r="W36" s="37"/>
      <c r="X36" s="222">
        <f>IFERROR(VLOOKUP($C36,'Proposed Rates'!$B:$J,X$11,FALSE),0)</f>
        <v>1.9359999999999999E-2</v>
      </c>
      <c r="Y36" s="219">
        <f t="shared" si="30"/>
        <v>4909.7700000000004</v>
      </c>
      <c r="Z36" s="204">
        <f t="shared" si="31"/>
        <v>95.053147199999998</v>
      </c>
      <c r="AA36" s="38"/>
      <c r="AB36" s="205">
        <f t="shared" si="9"/>
        <v>1.1783447999999765</v>
      </c>
      <c r="AC36" s="206">
        <f t="shared" si="10"/>
        <v>1.2552301255229872E-2</v>
      </c>
      <c r="AD36" s="37"/>
      <c r="AE36" s="222">
        <f>IFERROR(VLOOKUP($C36,'Proposed Rates'!$B:$J,AE$11,FALSE),0)</f>
        <v>1.968E-2</v>
      </c>
      <c r="AF36" s="219">
        <f t="shared" si="32"/>
        <v>4909.7700000000004</v>
      </c>
      <c r="AG36" s="204">
        <f t="shared" si="33"/>
        <v>96.624273600000009</v>
      </c>
      <c r="AH36" s="38"/>
      <c r="AI36" s="205">
        <f t="shared" si="12"/>
        <v>1.5711264000000114</v>
      </c>
      <c r="AJ36" s="206">
        <f t="shared" si="13"/>
        <v>1.6528925619834829E-2</v>
      </c>
      <c r="AK36" s="37"/>
      <c r="AL36" s="222">
        <f>IFERROR(VLOOKUP($C36,'Proposed Rates'!$B:$J,AL$11,FALSE),0)</f>
        <v>2.002E-2</v>
      </c>
      <c r="AM36" s="219">
        <f t="shared" si="34"/>
        <v>4909.7700000000004</v>
      </c>
      <c r="AN36" s="204">
        <f t="shared" si="35"/>
        <v>98.293595400000001</v>
      </c>
      <c r="AO36" s="38"/>
      <c r="AP36" s="205">
        <f t="shared" si="15"/>
        <v>1.6693217999999916</v>
      </c>
      <c r="AQ36" s="206">
        <f t="shared" si="16"/>
        <v>1.7276422764227552E-2</v>
      </c>
      <c r="AR36" s="207"/>
    </row>
    <row r="37" spans="1:44" ht="12" customHeight="1" x14ac:dyDescent="0.2">
      <c r="A37" s="37"/>
      <c r="B37" s="139" t="s">
        <v>250</v>
      </c>
      <c r="C37" s="385"/>
      <c r="D37" s="200"/>
      <c r="E37" s="139"/>
      <c r="F37" s="224">
        <f>'Proposed Rates'!$K$249*F$46+'Proposed Rates'!$K$250*F$47+'Proposed Rates'!$K$251*F$48</f>
        <v>9.9039999999999989E-2</v>
      </c>
      <c r="G37" s="311">
        <f>$F$9*(1+F$65)-$F$9</f>
        <v>58995.162200000137</v>
      </c>
      <c r="H37" s="204">
        <f t="shared" si="25"/>
        <v>5842.8808642880131</v>
      </c>
      <c r="I37" s="38"/>
      <c r="J37" s="224">
        <f>'Proposed Rates'!$K$249*J$46+'Proposed Rates'!$K$250*J$47+'Proposed Rates'!$K$251*J$48</f>
        <v>9.9039999999999989E-2</v>
      </c>
      <c r="K37" s="311">
        <f>$F$9*(1+J$65)-$F$9</f>
        <v>57947.910799999721</v>
      </c>
      <c r="L37" s="204">
        <f t="shared" si="27"/>
        <v>5739.1610856319721</v>
      </c>
      <c r="M37" s="38"/>
      <c r="N37" s="205">
        <f t="shared" si="3"/>
        <v>-103.71977865604094</v>
      </c>
      <c r="O37" s="206">
        <f t="shared" si="4"/>
        <v>-1.7751479289947796E-2</v>
      </c>
      <c r="P37" s="37"/>
      <c r="Q37" s="224">
        <f>'Proposed Rates'!$K$249*Q$46+'Proposed Rates'!$K$250*Q$47+'Proposed Rates'!$K$251*Q$48</f>
        <v>9.9039999999999989E-2</v>
      </c>
      <c r="R37" s="311">
        <f>$F$9*(1+Q$65)-$F$9</f>
        <v>57947.910799999721</v>
      </c>
      <c r="S37" s="204">
        <f t="shared" si="29"/>
        <v>5739.1610856319721</v>
      </c>
      <c r="T37" s="38"/>
      <c r="U37" s="205">
        <f t="shared" si="6"/>
        <v>0</v>
      </c>
      <c r="V37" s="206">
        <f t="shared" si="7"/>
        <v>0</v>
      </c>
      <c r="W37" s="37"/>
      <c r="X37" s="224">
        <f>'Proposed Rates'!$K$249*X$46+'Proposed Rates'!$K$250*X$47+'Proposed Rates'!$K$251*X$48</f>
        <v>9.9039999999999989E-2</v>
      </c>
      <c r="Y37" s="311">
        <f>$F$9*(1+X$65)-$F$9</f>
        <v>57947.910799999721</v>
      </c>
      <c r="Z37" s="204">
        <f t="shared" si="31"/>
        <v>5739.1610856319721</v>
      </c>
      <c r="AA37" s="38"/>
      <c r="AB37" s="205">
        <f t="shared" si="9"/>
        <v>0</v>
      </c>
      <c r="AC37" s="206">
        <f t="shared" si="10"/>
        <v>0</v>
      </c>
      <c r="AD37" s="37"/>
      <c r="AE37" s="224">
        <f>'Proposed Rates'!$K$249*AE$46+'Proposed Rates'!$K$250*AE$47+'Proposed Rates'!$K$251*AE$48</f>
        <v>9.9039999999999989E-2</v>
      </c>
      <c r="AF37" s="311">
        <f>$F$9*(1+AE$65)-$F$9</f>
        <v>57947.910799999721</v>
      </c>
      <c r="AG37" s="204">
        <f t="shared" si="33"/>
        <v>5739.1610856319721</v>
      </c>
      <c r="AH37" s="38"/>
      <c r="AI37" s="205">
        <f t="shared" si="12"/>
        <v>0</v>
      </c>
      <c r="AJ37" s="206">
        <f t="shared" si="13"/>
        <v>0</v>
      </c>
      <c r="AK37" s="37"/>
      <c r="AL37" s="224">
        <f>'Proposed Rates'!$K$249*AL$46+'Proposed Rates'!$K$250*AL$47+'Proposed Rates'!$K$251*AL$48</f>
        <v>9.9039999999999989E-2</v>
      </c>
      <c r="AM37" s="311">
        <f>$F$9*(1+AL$65)-$F$9</f>
        <v>57947.910799999721</v>
      </c>
      <c r="AN37" s="204">
        <f t="shared" si="35"/>
        <v>5739.1610856319721</v>
      </c>
      <c r="AO37" s="38"/>
      <c r="AP37" s="205">
        <f t="shared" si="15"/>
        <v>0</v>
      </c>
      <c r="AQ37" s="206">
        <f t="shared" si="16"/>
        <v>0</v>
      </c>
      <c r="AR37" s="207"/>
    </row>
    <row r="38" spans="1:44" ht="12" customHeight="1" x14ac:dyDescent="0.2">
      <c r="A38" s="37"/>
      <c r="B38" s="139" t="s">
        <v>209</v>
      </c>
      <c r="C38" s="383"/>
      <c r="D38" s="200"/>
      <c r="E38" s="139"/>
      <c r="F38" s="218">
        <f>IFERROR(VLOOKUP($C38,'Proposed Rates'!$B:$J,F$11,FALSE),0)</f>
        <v>0</v>
      </c>
      <c r="G38" s="219">
        <f>IF($D38="Monthly",1,IF($D38="per KW",$F$10,IF($D38="per kWh",$F$9,0)))</f>
        <v>0</v>
      </c>
      <c r="H38" s="204">
        <f t="shared" si="25"/>
        <v>0</v>
      </c>
      <c r="I38" s="38"/>
      <c r="J38" s="218">
        <f>IFERROR(VLOOKUP($C38,'Proposed Rates'!$B:$J,J$11,FALSE),0)</f>
        <v>0</v>
      </c>
      <c r="K38" s="219">
        <f>IF($D38="Monthly",1,IF($D38="per KW",$F$10,IF($D38="per kWh",$F$9,0)))</f>
        <v>0</v>
      </c>
      <c r="L38" s="204">
        <f t="shared" si="27"/>
        <v>0</v>
      </c>
      <c r="M38" s="38"/>
      <c r="N38" s="205">
        <f t="shared" si="3"/>
        <v>0</v>
      </c>
      <c r="O38" s="206" t="str">
        <f t="shared" si="4"/>
        <v/>
      </c>
      <c r="P38" s="37"/>
      <c r="Q38" s="218">
        <f>IFERROR(VLOOKUP($C38,'Proposed Rates'!$B:$J,Q$11,FALSE),0)</f>
        <v>0</v>
      </c>
      <c r="R38" s="219">
        <f>IF($D38="Monthly",1,IF($D38="per KW",$F$10,IF($D38="per kWh",$F$9,0)))</f>
        <v>0</v>
      </c>
      <c r="S38" s="204">
        <f t="shared" si="29"/>
        <v>0</v>
      </c>
      <c r="T38" s="38"/>
      <c r="U38" s="205">
        <f t="shared" si="6"/>
        <v>0</v>
      </c>
      <c r="V38" s="206" t="str">
        <f t="shared" si="7"/>
        <v/>
      </c>
      <c r="W38" s="37"/>
      <c r="X38" s="218">
        <f>IFERROR(VLOOKUP($C38,'Proposed Rates'!$B:$J,X$11,FALSE),0)</f>
        <v>0</v>
      </c>
      <c r="Y38" s="219">
        <f>IF($D38="Monthly",1,IF($D38="per KW",$F$10,IF($D38="per kWh",$F$9,0)))</f>
        <v>0</v>
      </c>
      <c r="Z38" s="204">
        <f t="shared" si="31"/>
        <v>0</v>
      </c>
      <c r="AA38" s="38"/>
      <c r="AB38" s="205">
        <f t="shared" si="9"/>
        <v>0</v>
      </c>
      <c r="AC38" s="206" t="str">
        <f t="shared" si="10"/>
        <v/>
      </c>
      <c r="AD38" s="37"/>
      <c r="AE38" s="218">
        <f>IFERROR(VLOOKUP($C38,'Proposed Rates'!$B:$J,AE$11,FALSE),0)</f>
        <v>0</v>
      </c>
      <c r="AF38" s="219">
        <f>IF($D38="Monthly",1,IF($D38="per KW",$F$10,IF($D38="per kWh",$F$9,0)))</f>
        <v>0</v>
      </c>
      <c r="AG38" s="204">
        <f t="shared" si="33"/>
        <v>0</v>
      </c>
      <c r="AH38" s="38"/>
      <c r="AI38" s="205">
        <f t="shared" si="12"/>
        <v>0</v>
      </c>
      <c r="AJ38" s="206" t="str">
        <f t="shared" si="13"/>
        <v/>
      </c>
      <c r="AK38" s="37"/>
      <c r="AL38" s="218">
        <f>IFERROR(VLOOKUP($C38,'Proposed Rates'!$B:$J,AL$11,FALSE),0)</f>
        <v>0</v>
      </c>
      <c r="AM38" s="219">
        <f>IF($D38="Monthly",1,IF($D38="per KW",$F$10,IF($D38="per kWh",$F$9,0)))</f>
        <v>0</v>
      </c>
      <c r="AN38" s="204">
        <f t="shared" si="35"/>
        <v>0</v>
      </c>
      <c r="AO38" s="38"/>
      <c r="AP38" s="205">
        <f t="shared" si="15"/>
        <v>0</v>
      </c>
      <c r="AQ38" s="206" t="str">
        <f t="shared" si="16"/>
        <v/>
      </c>
      <c r="AR38" s="207"/>
    </row>
    <row r="39" spans="1:44" ht="12" customHeight="1" x14ac:dyDescent="0.2">
      <c r="A39" s="37"/>
      <c r="B39" s="209" t="s">
        <v>251</v>
      </c>
      <c r="C39" s="386"/>
      <c r="D39" s="226"/>
      <c r="E39" s="226"/>
      <c r="F39" s="227"/>
      <c r="G39" s="305"/>
      <c r="H39" s="213">
        <f>SUM(H30:H38)+H29</f>
        <v>146530.644090088</v>
      </c>
      <c r="I39" s="229"/>
      <c r="J39" s="227"/>
      <c r="K39" s="305"/>
      <c r="L39" s="213">
        <f>SUM(L30:L38)+L29</f>
        <v>150461.26326573198</v>
      </c>
      <c r="M39" s="229"/>
      <c r="N39" s="215">
        <f t="shared" si="3"/>
        <v>3930.6191756439803</v>
      </c>
      <c r="O39" s="216">
        <f t="shared" si="4"/>
        <v>2.6824554004058084E-2</v>
      </c>
      <c r="P39" s="37"/>
      <c r="Q39" s="227"/>
      <c r="R39" s="305"/>
      <c r="S39" s="213">
        <f>SUM(S30:S38)+S29</f>
        <v>122811.22435203198</v>
      </c>
      <c r="T39" s="229"/>
      <c r="U39" s="215">
        <f t="shared" si="6"/>
        <v>-27650.038913700002</v>
      </c>
      <c r="V39" s="216">
        <f t="shared" si="7"/>
        <v>-0.18376848840400095</v>
      </c>
      <c r="W39" s="37"/>
      <c r="X39" s="227"/>
      <c r="Y39" s="305"/>
      <c r="Z39" s="213">
        <f>SUM(Z30:Z38)+Z29</f>
        <v>127976.82494883197</v>
      </c>
      <c r="AA39" s="229"/>
      <c r="AB39" s="215">
        <f t="shared" si="9"/>
        <v>5165.6005967999954</v>
      </c>
      <c r="AC39" s="216">
        <f t="shared" si="10"/>
        <v>4.2061306888310716E-2</v>
      </c>
      <c r="AD39" s="37"/>
      <c r="AE39" s="227"/>
      <c r="AF39" s="305"/>
      <c r="AG39" s="213">
        <f>SUM(AG30:AG38)+AG29</f>
        <v>130695.75668823197</v>
      </c>
      <c r="AH39" s="229"/>
      <c r="AI39" s="215">
        <f t="shared" si="12"/>
        <v>2718.9317393999954</v>
      </c>
      <c r="AJ39" s="216">
        <f t="shared" si="13"/>
        <v>2.1245500820067115E-2</v>
      </c>
      <c r="AK39" s="37"/>
      <c r="AL39" s="227"/>
      <c r="AM39" s="305"/>
      <c r="AN39" s="213">
        <f>SUM(AN30:AN38)+AN29</f>
        <v>131795.02122903196</v>
      </c>
      <c r="AO39" s="229"/>
      <c r="AP39" s="215">
        <f t="shared" si="15"/>
        <v>1099.2645407999953</v>
      </c>
      <c r="AQ39" s="216">
        <f t="shared" si="16"/>
        <v>8.4108663406895039E-3</v>
      </c>
      <c r="AR39" s="217"/>
    </row>
    <row r="40" spans="1:44" ht="12" customHeight="1" x14ac:dyDescent="0.2">
      <c r="A40" s="37"/>
      <c r="B40" s="38" t="s">
        <v>193</v>
      </c>
      <c r="C40" s="383" t="str">
        <f t="shared" ref="C40:C41" si="36">D$6&amp;"."&amp;B40</f>
        <v>Street Light.RTSR - Network</v>
      </c>
      <c r="D40" s="230" t="s">
        <v>315</v>
      </c>
      <c r="E40" s="38"/>
      <c r="F40" s="218">
        <f>IFERROR(VLOOKUP($C40,'Proposed Rates'!$B:$J,F$11,FALSE),0)</f>
        <v>3.597</v>
      </c>
      <c r="G40" s="219">
        <f t="shared" ref="G40:G41" si="37">IF($D40="Monthly",1,IF($D40="per KW",$F$10,IF($D40="per kWh",$F$9,0)))</f>
        <v>4909.7700000000004</v>
      </c>
      <c r="H40" s="204">
        <f t="shared" ref="H40:H41" si="38">G40*F40</f>
        <v>17660.44269</v>
      </c>
      <c r="I40" s="38"/>
      <c r="J40" s="218">
        <f>IFERROR(VLOOKUP($C40,'Proposed Rates'!$B:$J,J$11,FALSE),0)</f>
        <v>3.7881999999999998</v>
      </c>
      <c r="K40" s="219">
        <f t="shared" ref="K40:K41" si="39">IF($D40="Monthly",1,IF($D40="per KW",$F$10,IF($D40="per kWh",$F$9,0)))</f>
        <v>4909.7700000000004</v>
      </c>
      <c r="L40" s="204">
        <f t="shared" ref="L40:L41" si="40">K40*J40</f>
        <v>18599.190714</v>
      </c>
      <c r="M40" s="38"/>
      <c r="N40" s="205">
        <f t="shared" si="3"/>
        <v>938.74802400000044</v>
      </c>
      <c r="O40" s="206">
        <f t="shared" si="4"/>
        <v>5.3155407283847676E-2</v>
      </c>
      <c r="P40" s="37"/>
      <c r="Q40" s="218">
        <f>IFERROR(VLOOKUP($C40,'Proposed Rates'!$B:$J,Q$11,FALSE),0)</f>
        <v>3.7881999999999998</v>
      </c>
      <c r="R40" s="219">
        <f t="shared" ref="R40:R41" si="41">IF($D40="Monthly",1,IF($D40="per KW",$F$10,IF($D40="per kWh",$F$9,0)))</f>
        <v>4909.7700000000004</v>
      </c>
      <c r="S40" s="204">
        <f t="shared" ref="S40:S41" si="42">R40*Q40</f>
        <v>18599.190714</v>
      </c>
      <c r="T40" s="38"/>
      <c r="U40" s="205">
        <f t="shared" si="6"/>
        <v>0</v>
      </c>
      <c r="V40" s="206">
        <f t="shared" si="7"/>
        <v>0</v>
      </c>
      <c r="W40" s="37"/>
      <c r="X40" s="218">
        <f>IFERROR(VLOOKUP($C40,'Proposed Rates'!$B:$J,X$11,FALSE),0)</f>
        <v>3.7881999999999998</v>
      </c>
      <c r="Y40" s="219">
        <f t="shared" ref="Y40:Y41" si="43">IF($D40="Monthly",1,IF($D40="per KW",$F$10,IF($D40="per kWh",$F$9,0)))</f>
        <v>4909.7700000000004</v>
      </c>
      <c r="Z40" s="204">
        <f t="shared" ref="Z40:Z41" si="44">Y40*X40</f>
        <v>18599.190714</v>
      </c>
      <c r="AA40" s="38"/>
      <c r="AB40" s="205">
        <f t="shared" si="9"/>
        <v>0</v>
      </c>
      <c r="AC40" s="206">
        <f t="shared" si="10"/>
        <v>0</v>
      </c>
      <c r="AD40" s="37"/>
      <c r="AE40" s="218">
        <f>IFERROR(VLOOKUP($C40,'Proposed Rates'!$B:$J,AE$11,FALSE),0)</f>
        <v>3.7881999999999998</v>
      </c>
      <c r="AF40" s="219">
        <f t="shared" ref="AF40:AF41" si="45">IF($D40="Monthly",1,IF($D40="per KW",$F$10,IF($D40="per kWh",$F$9,0)))</f>
        <v>4909.7700000000004</v>
      </c>
      <c r="AG40" s="204">
        <f t="shared" ref="AG40:AG41" si="46">AF40*AE40</f>
        <v>18599.190714</v>
      </c>
      <c r="AH40" s="38"/>
      <c r="AI40" s="205">
        <f t="shared" si="12"/>
        <v>0</v>
      </c>
      <c r="AJ40" s="206">
        <f t="shared" si="13"/>
        <v>0</v>
      </c>
      <c r="AK40" s="37"/>
      <c r="AL40" s="218">
        <f>IFERROR(VLOOKUP($C40,'Proposed Rates'!$B:$J,AL$11,FALSE),0)</f>
        <v>3.7881999999999998</v>
      </c>
      <c r="AM40" s="219">
        <f t="shared" ref="AM40:AM41" si="47">IF($D40="Monthly",1,IF($D40="per KW",$F$10,IF($D40="per kWh",$F$9,0)))</f>
        <v>4909.7700000000004</v>
      </c>
      <c r="AN40" s="204">
        <f t="shared" ref="AN40:AN41" si="48">AM40*AL40</f>
        <v>18599.190714</v>
      </c>
      <c r="AO40" s="38"/>
      <c r="AP40" s="205">
        <f t="shared" si="15"/>
        <v>0</v>
      </c>
      <c r="AQ40" s="206">
        <f t="shared" si="16"/>
        <v>0</v>
      </c>
      <c r="AR40" s="207"/>
    </row>
    <row r="41" spans="1:44" ht="12" customHeight="1" x14ac:dyDescent="0.2">
      <c r="A41" s="37"/>
      <c r="B41" s="38" t="s">
        <v>194</v>
      </c>
      <c r="C41" s="383" t="str">
        <f t="shared" si="36"/>
        <v>Street Light.RTSR - Line and Transformation Connection</v>
      </c>
      <c r="D41" s="230" t="s">
        <v>315</v>
      </c>
      <c r="E41" s="38"/>
      <c r="F41" s="218">
        <f>IFERROR(VLOOKUP($C41,'Proposed Rates'!$B:$J,F$11,FALSE),0)</f>
        <v>2.1377000000000002</v>
      </c>
      <c r="G41" s="219">
        <f t="shared" si="37"/>
        <v>4909.7700000000004</v>
      </c>
      <c r="H41" s="204">
        <f t="shared" si="38"/>
        <v>10495.615329000002</v>
      </c>
      <c r="I41" s="38"/>
      <c r="J41" s="218">
        <f>IFERROR(VLOOKUP($C41,'Proposed Rates'!$B:$J,J$11,FALSE),0)</f>
        <v>2.2107000000000001</v>
      </c>
      <c r="K41" s="219">
        <f t="shared" si="39"/>
        <v>4909.7700000000004</v>
      </c>
      <c r="L41" s="204">
        <f t="shared" si="40"/>
        <v>10854.028539000001</v>
      </c>
      <c r="M41" s="38"/>
      <c r="N41" s="205">
        <f t="shared" si="3"/>
        <v>358.4132099999988</v>
      </c>
      <c r="O41" s="206">
        <f t="shared" si="4"/>
        <v>3.4148851569443674E-2</v>
      </c>
      <c r="P41" s="37"/>
      <c r="Q41" s="218">
        <f>IFERROR(VLOOKUP($C41,'Proposed Rates'!$B:$J,Q$11,FALSE),0)</f>
        <v>2.2107000000000001</v>
      </c>
      <c r="R41" s="219">
        <f t="shared" si="41"/>
        <v>4909.7700000000004</v>
      </c>
      <c r="S41" s="204">
        <f t="shared" si="42"/>
        <v>10854.028539000001</v>
      </c>
      <c r="T41" s="38"/>
      <c r="U41" s="205">
        <f t="shared" si="6"/>
        <v>0</v>
      </c>
      <c r="V41" s="206">
        <f t="shared" si="7"/>
        <v>0</v>
      </c>
      <c r="W41" s="37"/>
      <c r="X41" s="218">
        <f>IFERROR(VLOOKUP($C41,'Proposed Rates'!$B:$J,X$11,FALSE),0)</f>
        <v>2.2107000000000001</v>
      </c>
      <c r="Y41" s="219">
        <f t="shared" si="43"/>
        <v>4909.7700000000004</v>
      </c>
      <c r="Z41" s="204">
        <f t="shared" si="44"/>
        <v>10854.028539000001</v>
      </c>
      <c r="AA41" s="38"/>
      <c r="AB41" s="205">
        <f t="shared" si="9"/>
        <v>0</v>
      </c>
      <c r="AC41" s="206">
        <f t="shared" si="10"/>
        <v>0</v>
      </c>
      <c r="AD41" s="37"/>
      <c r="AE41" s="218">
        <f>IFERROR(VLOOKUP($C41,'Proposed Rates'!$B:$J,AE$11,FALSE),0)</f>
        <v>2.2107000000000001</v>
      </c>
      <c r="AF41" s="219">
        <f t="shared" si="45"/>
        <v>4909.7700000000004</v>
      </c>
      <c r="AG41" s="204">
        <f t="shared" si="46"/>
        <v>10854.028539000001</v>
      </c>
      <c r="AH41" s="38"/>
      <c r="AI41" s="205">
        <f t="shared" si="12"/>
        <v>0</v>
      </c>
      <c r="AJ41" s="206">
        <f t="shared" si="13"/>
        <v>0</v>
      </c>
      <c r="AK41" s="37"/>
      <c r="AL41" s="218">
        <f>IFERROR(VLOOKUP($C41,'Proposed Rates'!$B:$J,AL$11,FALSE),0)</f>
        <v>2.2107000000000001</v>
      </c>
      <c r="AM41" s="219">
        <f t="shared" si="47"/>
        <v>4909.7700000000004</v>
      </c>
      <c r="AN41" s="204">
        <f t="shared" si="48"/>
        <v>10854.028539000001</v>
      </c>
      <c r="AO41" s="38"/>
      <c r="AP41" s="205">
        <f t="shared" si="15"/>
        <v>0</v>
      </c>
      <c r="AQ41" s="206">
        <f t="shared" si="16"/>
        <v>0</v>
      </c>
      <c r="AR41" s="207"/>
    </row>
    <row r="42" spans="1:44" ht="12" customHeight="1" x14ac:dyDescent="0.2">
      <c r="A42" s="37"/>
      <c r="B42" s="209" t="s">
        <v>252</v>
      </c>
      <c r="C42" s="387"/>
      <c r="D42" s="231"/>
      <c r="E42" s="231"/>
      <c r="F42" s="232"/>
      <c r="G42" s="305"/>
      <c r="H42" s="213">
        <f>SUM(H39:H41)</f>
        <v>174686.70210908799</v>
      </c>
      <c r="I42" s="214"/>
      <c r="J42" s="232"/>
      <c r="K42" s="305"/>
      <c r="L42" s="213">
        <f>SUM(L39:L41)</f>
        <v>179914.48251873197</v>
      </c>
      <c r="M42" s="214"/>
      <c r="N42" s="215">
        <f t="shared" si="3"/>
        <v>5227.7804096439795</v>
      </c>
      <c r="O42" s="216">
        <f t="shared" si="4"/>
        <v>2.9926607729873714E-2</v>
      </c>
      <c r="P42" s="37"/>
      <c r="Q42" s="232"/>
      <c r="R42" s="305"/>
      <c r="S42" s="213">
        <f>SUM(S39:S41)</f>
        <v>152264.44360503196</v>
      </c>
      <c r="T42" s="214"/>
      <c r="U42" s="215">
        <f t="shared" si="6"/>
        <v>-27650.038913700002</v>
      </c>
      <c r="V42" s="216">
        <f t="shared" si="7"/>
        <v>-0.1536843422864593</v>
      </c>
      <c r="W42" s="37"/>
      <c r="X42" s="232"/>
      <c r="Y42" s="305"/>
      <c r="Z42" s="213">
        <f>SUM(Z39:Z41)</f>
        <v>157430.04420183197</v>
      </c>
      <c r="AA42" s="214"/>
      <c r="AB42" s="215">
        <f t="shared" si="9"/>
        <v>5165.60059680001</v>
      </c>
      <c r="AC42" s="216">
        <f t="shared" si="10"/>
        <v>3.3925192740331268E-2</v>
      </c>
      <c r="AD42" s="37"/>
      <c r="AE42" s="232"/>
      <c r="AF42" s="305"/>
      <c r="AG42" s="213">
        <f>SUM(AG39:AG41)</f>
        <v>160148.97594123197</v>
      </c>
      <c r="AH42" s="214"/>
      <c r="AI42" s="215">
        <f t="shared" si="12"/>
        <v>2718.9317393999954</v>
      </c>
      <c r="AJ42" s="216">
        <f t="shared" si="13"/>
        <v>1.727072969575115E-2</v>
      </c>
      <c r="AK42" s="37"/>
      <c r="AL42" s="232"/>
      <c r="AM42" s="305"/>
      <c r="AN42" s="213">
        <f>SUM(AN39:AN41)</f>
        <v>161248.24048203195</v>
      </c>
      <c r="AO42" s="214"/>
      <c r="AP42" s="215">
        <f t="shared" si="15"/>
        <v>1099.2645407999808</v>
      </c>
      <c r="AQ42" s="216">
        <f t="shared" si="16"/>
        <v>6.8640123006678813E-3</v>
      </c>
      <c r="AR42" s="217"/>
    </row>
    <row r="43" spans="1:44" ht="12" customHeight="1" x14ac:dyDescent="0.2">
      <c r="A43" s="37"/>
      <c r="B43" s="139" t="s">
        <v>195</v>
      </c>
      <c r="C43" s="383" t="str">
        <f t="shared" ref="C43:C45" si="49">D$6&amp;"."&amp;B43</f>
        <v>Street Light.Wholesale Market Service Charge (WMSC)</v>
      </c>
      <c r="D43" s="200" t="s">
        <v>246</v>
      </c>
      <c r="E43" s="139"/>
      <c r="F43" s="218">
        <f>IFERROR(VLOOKUP($C43,'Proposed Rates'!$B:$J,F$11,FALSE),0)</f>
        <v>4.4999999999999997E-3</v>
      </c>
      <c r="G43" s="378">
        <f t="shared" ref="G43:G44" si="50">$F$9+G$37</f>
        <v>1804414.1622000001</v>
      </c>
      <c r="H43" s="204">
        <f t="shared" ref="H43:H50" si="51">G43*F43</f>
        <v>8119.8637299000002</v>
      </c>
      <c r="I43" s="38"/>
      <c r="J43" s="218">
        <f>IFERROR(VLOOKUP($C43,'Proposed Rates'!$B:$J,J$11,FALSE),0)</f>
        <v>4.4999999999999997E-3</v>
      </c>
      <c r="K43" s="378">
        <f t="shared" ref="K43:K44" si="52">$F$9+K$37</f>
        <v>1803366.9107999997</v>
      </c>
      <c r="L43" s="204">
        <f t="shared" ref="L43:L50" si="53">K43*J43</f>
        <v>8115.1510985999985</v>
      </c>
      <c r="M43" s="38"/>
      <c r="N43" s="205">
        <f t="shared" si="3"/>
        <v>-4.7126313000017035</v>
      </c>
      <c r="O43" s="206">
        <f t="shared" si="4"/>
        <v>-5.803830528150676E-4</v>
      </c>
      <c r="P43" s="37"/>
      <c r="Q43" s="218">
        <f>IFERROR(VLOOKUP($C43,'Proposed Rates'!$B:$J,Q$11,FALSE),0)</f>
        <v>4.4999999999999997E-3</v>
      </c>
      <c r="R43" s="378">
        <f t="shared" ref="R43:R44" si="54">$F$9+R$37</f>
        <v>1803366.9107999997</v>
      </c>
      <c r="S43" s="204">
        <f t="shared" ref="S43:S50" si="55">R43*Q43</f>
        <v>8115.1510985999985</v>
      </c>
      <c r="T43" s="38"/>
      <c r="U43" s="205">
        <f t="shared" si="6"/>
        <v>0</v>
      </c>
      <c r="V43" s="206">
        <f t="shared" si="7"/>
        <v>0</v>
      </c>
      <c r="W43" s="37"/>
      <c r="X43" s="218">
        <f>IFERROR(VLOOKUP($C43,'Proposed Rates'!$B:$J,X$11,FALSE),0)</f>
        <v>4.4999999999999997E-3</v>
      </c>
      <c r="Y43" s="378">
        <f t="shared" ref="Y43:Y44" si="56">$F$9+Y$37</f>
        <v>1803366.9107999997</v>
      </c>
      <c r="Z43" s="204">
        <f t="shared" ref="Z43:Z50" si="57">Y43*X43</f>
        <v>8115.1510985999985</v>
      </c>
      <c r="AA43" s="38"/>
      <c r="AB43" s="205">
        <f t="shared" si="9"/>
        <v>0</v>
      </c>
      <c r="AC43" s="206">
        <f t="shared" si="10"/>
        <v>0</v>
      </c>
      <c r="AD43" s="37"/>
      <c r="AE43" s="218">
        <f>IFERROR(VLOOKUP($C43,'Proposed Rates'!$B:$J,AE$11,FALSE),0)</f>
        <v>4.4999999999999997E-3</v>
      </c>
      <c r="AF43" s="378">
        <f t="shared" ref="AF43:AF44" si="58">$F$9+AF$37</f>
        <v>1803366.9107999997</v>
      </c>
      <c r="AG43" s="204">
        <f t="shared" ref="AG43:AG50" si="59">AF43*AE43</f>
        <v>8115.1510985999985</v>
      </c>
      <c r="AH43" s="38"/>
      <c r="AI43" s="205">
        <f t="shared" si="12"/>
        <v>0</v>
      </c>
      <c r="AJ43" s="206">
        <f t="shared" si="13"/>
        <v>0</v>
      </c>
      <c r="AK43" s="37"/>
      <c r="AL43" s="218">
        <f>IFERROR(VLOOKUP($C43,'Proposed Rates'!$B:$J,AL$11,FALSE),0)</f>
        <v>4.4999999999999997E-3</v>
      </c>
      <c r="AM43" s="378">
        <f t="shared" ref="AM43:AM44" si="60">$F$9+AM$37</f>
        <v>1803366.9107999997</v>
      </c>
      <c r="AN43" s="204">
        <f t="shared" ref="AN43:AN50" si="61">AM43*AL43</f>
        <v>8115.1510985999985</v>
      </c>
      <c r="AO43" s="38"/>
      <c r="AP43" s="205">
        <f t="shared" si="15"/>
        <v>0</v>
      </c>
      <c r="AQ43" s="206">
        <f t="shared" si="16"/>
        <v>0</v>
      </c>
      <c r="AR43" s="207"/>
    </row>
    <row r="44" spans="1:44" ht="12" customHeight="1" x14ac:dyDescent="0.2">
      <c r="A44" s="37"/>
      <c r="B44" s="139" t="s">
        <v>196</v>
      </c>
      <c r="C44" s="383" t="str">
        <f t="shared" si="49"/>
        <v>Street Light.Rural and Remote Rate Protection (RRRP)</v>
      </c>
      <c r="D44" s="200" t="s">
        <v>246</v>
      </c>
      <c r="E44" s="139"/>
      <c r="F44" s="218">
        <f>IFERROR(VLOOKUP($C44,'Proposed Rates'!$B:$J,F$11,FALSE),0)</f>
        <v>1.5E-3</v>
      </c>
      <c r="G44" s="378">
        <f t="shared" si="50"/>
        <v>1804414.1622000001</v>
      </c>
      <c r="H44" s="204">
        <f t="shared" si="51"/>
        <v>2706.6212433000001</v>
      </c>
      <c r="I44" s="38"/>
      <c r="J44" s="218">
        <f>IFERROR(VLOOKUP($C44,'Proposed Rates'!$B:$J,J$11,FALSE),0)</f>
        <v>1.5E-3</v>
      </c>
      <c r="K44" s="378">
        <f t="shared" si="52"/>
        <v>1803366.9107999997</v>
      </c>
      <c r="L44" s="204">
        <f t="shared" si="53"/>
        <v>2705.0503661999996</v>
      </c>
      <c r="M44" s="38"/>
      <c r="N44" s="205">
        <f t="shared" si="3"/>
        <v>-1.5708771000004162</v>
      </c>
      <c r="O44" s="206">
        <f t="shared" si="4"/>
        <v>-5.8038305281501155E-4</v>
      </c>
      <c r="P44" s="37"/>
      <c r="Q44" s="218">
        <f>IFERROR(VLOOKUP($C44,'Proposed Rates'!$B:$J,Q$11,FALSE),0)</f>
        <v>1.5E-3</v>
      </c>
      <c r="R44" s="378">
        <f t="shared" si="54"/>
        <v>1803366.9107999997</v>
      </c>
      <c r="S44" s="204">
        <f t="shared" si="55"/>
        <v>2705.0503661999996</v>
      </c>
      <c r="T44" s="38"/>
      <c r="U44" s="205">
        <f t="shared" si="6"/>
        <v>0</v>
      </c>
      <c r="V44" s="206">
        <f t="shared" si="7"/>
        <v>0</v>
      </c>
      <c r="W44" s="37"/>
      <c r="X44" s="218">
        <f>IFERROR(VLOOKUP($C44,'Proposed Rates'!$B:$J,X$11,FALSE),0)</f>
        <v>1.5E-3</v>
      </c>
      <c r="Y44" s="378">
        <f t="shared" si="56"/>
        <v>1803366.9107999997</v>
      </c>
      <c r="Z44" s="204">
        <f t="shared" si="57"/>
        <v>2705.0503661999996</v>
      </c>
      <c r="AA44" s="38"/>
      <c r="AB44" s="205">
        <f t="shared" si="9"/>
        <v>0</v>
      </c>
      <c r="AC44" s="206">
        <f t="shared" si="10"/>
        <v>0</v>
      </c>
      <c r="AD44" s="37"/>
      <c r="AE44" s="218">
        <f>IFERROR(VLOOKUP($C44,'Proposed Rates'!$B:$J,AE$11,FALSE),0)</f>
        <v>1.5E-3</v>
      </c>
      <c r="AF44" s="378">
        <f t="shared" si="58"/>
        <v>1803366.9107999997</v>
      </c>
      <c r="AG44" s="204">
        <f t="shared" si="59"/>
        <v>2705.0503661999996</v>
      </c>
      <c r="AH44" s="38"/>
      <c r="AI44" s="205">
        <f t="shared" si="12"/>
        <v>0</v>
      </c>
      <c r="AJ44" s="206">
        <f t="shared" si="13"/>
        <v>0</v>
      </c>
      <c r="AK44" s="37"/>
      <c r="AL44" s="218">
        <f>IFERROR(VLOOKUP($C44,'Proposed Rates'!$B:$J,AL$11,FALSE),0)</f>
        <v>1.5E-3</v>
      </c>
      <c r="AM44" s="378">
        <f t="shared" si="60"/>
        <v>1803366.9107999997</v>
      </c>
      <c r="AN44" s="204">
        <f t="shared" si="61"/>
        <v>2705.0503661999996</v>
      </c>
      <c r="AO44" s="38"/>
      <c r="AP44" s="205">
        <f t="shared" si="15"/>
        <v>0</v>
      </c>
      <c r="AQ44" s="206">
        <f t="shared" si="16"/>
        <v>0</v>
      </c>
      <c r="AR44" s="207"/>
    </row>
    <row r="45" spans="1:44" ht="12" customHeight="1" x14ac:dyDescent="0.2">
      <c r="A45" s="37"/>
      <c r="B45" s="139" t="s">
        <v>198</v>
      </c>
      <c r="C45" s="383" t="str">
        <f t="shared" si="49"/>
        <v>Street Light.Standard Supply Service Charge</v>
      </c>
      <c r="D45" s="200" t="s">
        <v>244</v>
      </c>
      <c r="E45" s="139"/>
      <c r="F45" s="201">
        <f>IFERROR(VLOOKUP($C45,'Proposed Rates'!$B:$J,F$11,FALSE),0)</f>
        <v>0.25</v>
      </c>
      <c r="G45" s="219">
        <f>IF($D45="Monthly",1,IF($D45="per KW",$F$10,IF($D45="per kWh",$F$9,0)))</f>
        <v>1</v>
      </c>
      <c r="H45" s="204">
        <f t="shared" si="51"/>
        <v>0.25</v>
      </c>
      <c r="I45" s="38"/>
      <c r="J45" s="201">
        <f>IFERROR(VLOOKUP($C45,'Proposed Rates'!$B:$J,J$11,FALSE),0)</f>
        <v>1.51</v>
      </c>
      <c r="K45" s="219">
        <f>IF($D45="Monthly",1,IF($D45="per KW",$F$10,IF($D45="per kWh",$F$9,0)))</f>
        <v>1</v>
      </c>
      <c r="L45" s="204">
        <f t="shared" si="53"/>
        <v>1.51</v>
      </c>
      <c r="M45" s="38"/>
      <c r="N45" s="205">
        <f t="shared" si="3"/>
        <v>1.26</v>
      </c>
      <c r="O45" s="206">
        <f t="shared" si="4"/>
        <v>5.04</v>
      </c>
      <c r="P45" s="37"/>
      <c r="Q45" s="201">
        <f>IFERROR(VLOOKUP($C45,'Proposed Rates'!$B:$J,Q$11,FALSE),0)</f>
        <v>1.54</v>
      </c>
      <c r="R45" s="219">
        <f>IF($D45="Monthly",1,IF($D45="per KW",$F$10,IF($D45="per kWh",$F$9,0)))</f>
        <v>1</v>
      </c>
      <c r="S45" s="204">
        <f t="shared" si="55"/>
        <v>1.54</v>
      </c>
      <c r="T45" s="38"/>
      <c r="U45" s="205">
        <f t="shared" si="6"/>
        <v>3.0000000000000027E-2</v>
      </c>
      <c r="V45" s="206">
        <f t="shared" si="7"/>
        <v>1.986754966887419E-2</v>
      </c>
      <c r="W45" s="37"/>
      <c r="X45" s="201">
        <f>IFERROR(VLOOKUP($C45,'Proposed Rates'!$B:$J,X$11,FALSE),0)</f>
        <v>1.57</v>
      </c>
      <c r="Y45" s="219">
        <f>IF($D45="Monthly",1,IF($D45="per KW",$F$10,IF($D45="per kWh",$F$9,0)))</f>
        <v>1</v>
      </c>
      <c r="Z45" s="204">
        <f t="shared" si="57"/>
        <v>1.57</v>
      </c>
      <c r="AA45" s="38"/>
      <c r="AB45" s="205">
        <f t="shared" si="9"/>
        <v>3.0000000000000027E-2</v>
      </c>
      <c r="AC45" s="206">
        <f t="shared" si="10"/>
        <v>1.9480519480519497E-2</v>
      </c>
      <c r="AD45" s="37"/>
      <c r="AE45" s="201">
        <f>IFERROR(VLOOKUP($C45,'Proposed Rates'!$B:$J,AE$11,FALSE),0)</f>
        <v>1.6</v>
      </c>
      <c r="AF45" s="219">
        <f>IF($D45="Monthly",1,IF($D45="per KW",$F$10,IF($D45="per kWh",$F$9,0)))</f>
        <v>1</v>
      </c>
      <c r="AG45" s="204">
        <f t="shared" si="59"/>
        <v>1.6</v>
      </c>
      <c r="AH45" s="38"/>
      <c r="AI45" s="205">
        <f t="shared" si="12"/>
        <v>3.0000000000000027E-2</v>
      </c>
      <c r="AJ45" s="206">
        <f t="shared" si="13"/>
        <v>1.9108280254777087E-2</v>
      </c>
      <c r="AK45" s="37"/>
      <c r="AL45" s="201">
        <f>IFERROR(VLOOKUP($C45,'Proposed Rates'!$B:$J,AL$11,FALSE),0)</f>
        <v>1.63</v>
      </c>
      <c r="AM45" s="219">
        <f>IF($D45="Monthly",1,IF($D45="per KW",$F$10,IF($D45="per kWh",$F$9,0)))</f>
        <v>1</v>
      </c>
      <c r="AN45" s="204">
        <f t="shared" si="61"/>
        <v>1.63</v>
      </c>
      <c r="AO45" s="38"/>
      <c r="AP45" s="205">
        <f t="shared" si="15"/>
        <v>2.9999999999999805E-2</v>
      </c>
      <c r="AQ45" s="206">
        <f t="shared" si="16"/>
        <v>1.8749999999999878E-2</v>
      </c>
      <c r="AR45" s="207"/>
    </row>
    <row r="46" spans="1:44" ht="12" customHeight="1" x14ac:dyDescent="0.2">
      <c r="A46" s="37"/>
      <c r="B46" s="139" t="s">
        <v>200</v>
      </c>
      <c r="C46" s="383" t="str">
        <f t="shared" ref="C46:C50" si="62">B46</f>
        <v>TOU - Off Peak</v>
      </c>
      <c r="D46" s="200" t="s">
        <v>246</v>
      </c>
      <c r="E46" s="139"/>
      <c r="F46" s="234">
        <f>VLOOKUP($B46,'Proposed Rates'!$D$248:$J$254,+F$11-2,FALSE)</f>
        <v>7.5999999999999998E-2</v>
      </c>
      <c r="G46" s="379">
        <f>'Proposed Rates'!$K$249*$F$9</f>
        <v>1117068.1599999999</v>
      </c>
      <c r="H46" s="204">
        <f t="shared" si="51"/>
        <v>84897.180159999989</v>
      </c>
      <c r="I46" s="38"/>
      <c r="J46" s="234">
        <f>VLOOKUP($B46,'Proposed Rates'!$D$248:$J$254,+J$11-2,FALSE)</f>
        <v>7.5999999999999998E-2</v>
      </c>
      <c r="K46" s="379">
        <f>'Proposed Rates'!$K$249*$F$9</f>
        <v>1117068.1599999999</v>
      </c>
      <c r="L46" s="204">
        <f t="shared" si="53"/>
        <v>84897.180159999989</v>
      </c>
      <c r="M46" s="38"/>
      <c r="N46" s="205">
        <f t="shared" si="3"/>
        <v>0</v>
      </c>
      <c r="O46" s="206">
        <f t="shared" si="4"/>
        <v>0</v>
      </c>
      <c r="P46" s="37"/>
      <c r="Q46" s="234">
        <f>VLOOKUP($B46,'Proposed Rates'!$D$248:$J$254,+Q$11-2,FALSE)</f>
        <v>7.5999999999999998E-2</v>
      </c>
      <c r="R46" s="379">
        <f>'Proposed Rates'!$K$249*$F$9</f>
        <v>1117068.1599999999</v>
      </c>
      <c r="S46" s="204">
        <f t="shared" si="55"/>
        <v>84897.180159999989</v>
      </c>
      <c r="T46" s="38"/>
      <c r="U46" s="205">
        <f t="shared" si="6"/>
        <v>0</v>
      </c>
      <c r="V46" s="206">
        <f t="shared" si="7"/>
        <v>0</v>
      </c>
      <c r="W46" s="37"/>
      <c r="X46" s="234">
        <f>VLOOKUP($B46,'Proposed Rates'!$D$248:$J$254,+X$11-2,FALSE)</f>
        <v>7.5999999999999998E-2</v>
      </c>
      <c r="Y46" s="379">
        <f>'Proposed Rates'!$K$249*$F$9</f>
        <v>1117068.1599999999</v>
      </c>
      <c r="Z46" s="204">
        <f t="shared" si="57"/>
        <v>84897.180159999989</v>
      </c>
      <c r="AA46" s="38"/>
      <c r="AB46" s="205">
        <f t="shared" si="9"/>
        <v>0</v>
      </c>
      <c r="AC46" s="206">
        <f t="shared" si="10"/>
        <v>0</v>
      </c>
      <c r="AD46" s="37"/>
      <c r="AE46" s="234">
        <f>VLOOKUP($B46,'Proposed Rates'!$D$248:$J$254,+AE$11-2,FALSE)</f>
        <v>7.5999999999999998E-2</v>
      </c>
      <c r="AF46" s="379">
        <f>'Proposed Rates'!$K$249*$F$9</f>
        <v>1117068.1599999999</v>
      </c>
      <c r="AG46" s="204">
        <f t="shared" si="59"/>
        <v>84897.180159999989</v>
      </c>
      <c r="AH46" s="38"/>
      <c r="AI46" s="205">
        <f t="shared" si="12"/>
        <v>0</v>
      </c>
      <c r="AJ46" s="206">
        <f t="shared" si="13"/>
        <v>0</v>
      </c>
      <c r="AK46" s="37"/>
      <c r="AL46" s="234">
        <f>VLOOKUP($B46,'Proposed Rates'!$D$248:$J$254,+AL$11-2,FALSE)</f>
        <v>7.5999999999999998E-2</v>
      </c>
      <c r="AM46" s="379">
        <f>'Proposed Rates'!$K$249*$F$9</f>
        <v>1117068.1599999999</v>
      </c>
      <c r="AN46" s="204">
        <f t="shared" si="61"/>
        <v>84897.180159999989</v>
      </c>
      <c r="AO46" s="38"/>
      <c r="AP46" s="205">
        <f t="shared" si="15"/>
        <v>0</v>
      </c>
      <c r="AQ46" s="206">
        <f t="shared" si="16"/>
        <v>0</v>
      </c>
      <c r="AR46" s="207"/>
    </row>
    <row r="47" spans="1:44" ht="12" customHeight="1" x14ac:dyDescent="0.2">
      <c r="A47" s="37"/>
      <c r="B47" s="139" t="s">
        <v>201</v>
      </c>
      <c r="C47" s="383" t="str">
        <f t="shared" si="62"/>
        <v>TOU - Mid Peak</v>
      </c>
      <c r="D47" s="200" t="s">
        <v>246</v>
      </c>
      <c r="E47" s="139"/>
      <c r="F47" s="234">
        <f>VLOOKUP($B47,'Proposed Rates'!$D$248:$J$254,+F$11-2,FALSE)</f>
        <v>0.122</v>
      </c>
      <c r="G47" s="379">
        <f>'Proposed Rates'!$K$250*$F$9</f>
        <v>314175.42</v>
      </c>
      <c r="H47" s="204">
        <f t="shared" si="51"/>
        <v>38329.401239999999</v>
      </c>
      <c r="I47" s="38"/>
      <c r="J47" s="234">
        <f>VLOOKUP($B47,'Proposed Rates'!$D$248:$J$254,+J$11-2,FALSE)</f>
        <v>0.122</v>
      </c>
      <c r="K47" s="379">
        <f>'Proposed Rates'!$K$250*$F$9</f>
        <v>314175.42</v>
      </c>
      <c r="L47" s="204">
        <f t="shared" si="53"/>
        <v>38329.401239999999</v>
      </c>
      <c r="M47" s="38"/>
      <c r="N47" s="205">
        <f t="shared" si="3"/>
        <v>0</v>
      </c>
      <c r="O47" s="206">
        <f t="shared" si="4"/>
        <v>0</v>
      </c>
      <c r="P47" s="37"/>
      <c r="Q47" s="234">
        <f>VLOOKUP($B47,'Proposed Rates'!$D$248:$J$254,+Q$11-2,FALSE)</f>
        <v>0.122</v>
      </c>
      <c r="R47" s="379">
        <f>'Proposed Rates'!$K$250*$F$9</f>
        <v>314175.42</v>
      </c>
      <c r="S47" s="204">
        <f t="shared" si="55"/>
        <v>38329.401239999999</v>
      </c>
      <c r="T47" s="38"/>
      <c r="U47" s="205">
        <f t="shared" si="6"/>
        <v>0</v>
      </c>
      <c r="V47" s="206">
        <f t="shared" si="7"/>
        <v>0</v>
      </c>
      <c r="W47" s="37"/>
      <c r="X47" s="234">
        <f>VLOOKUP($B47,'Proposed Rates'!$D$248:$J$254,+X$11-2,FALSE)</f>
        <v>0.122</v>
      </c>
      <c r="Y47" s="379">
        <f>'Proposed Rates'!$K$250*$F$9</f>
        <v>314175.42</v>
      </c>
      <c r="Z47" s="204">
        <f t="shared" si="57"/>
        <v>38329.401239999999</v>
      </c>
      <c r="AA47" s="38"/>
      <c r="AB47" s="205">
        <f t="shared" si="9"/>
        <v>0</v>
      </c>
      <c r="AC47" s="206">
        <f t="shared" si="10"/>
        <v>0</v>
      </c>
      <c r="AD47" s="37"/>
      <c r="AE47" s="234">
        <f>VLOOKUP($B47,'Proposed Rates'!$D$248:$J$254,+AE$11-2,FALSE)</f>
        <v>0.122</v>
      </c>
      <c r="AF47" s="379">
        <f>'Proposed Rates'!$K$250*$F$9</f>
        <v>314175.42</v>
      </c>
      <c r="AG47" s="204">
        <f t="shared" si="59"/>
        <v>38329.401239999999</v>
      </c>
      <c r="AH47" s="38"/>
      <c r="AI47" s="205">
        <f t="shared" si="12"/>
        <v>0</v>
      </c>
      <c r="AJ47" s="206">
        <f t="shared" si="13"/>
        <v>0</v>
      </c>
      <c r="AK47" s="37"/>
      <c r="AL47" s="234">
        <f>VLOOKUP($B47,'Proposed Rates'!$D$248:$J$254,+AL$11-2,FALSE)</f>
        <v>0.122</v>
      </c>
      <c r="AM47" s="379">
        <f>'Proposed Rates'!$K$250*$F$9</f>
        <v>314175.42</v>
      </c>
      <c r="AN47" s="204">
        <f t="shared" si="61"/>
        <v>38329.401239999999</v>
      </c>
      <c r="AO47" s="38"/>
      <c r="AP47" s="205">
        <f t="shared" si="15"/>
        <v>0</v>
      </c>
      <c r="AQ47" s="206">
        <f t="shared" si="16"/>
        <v>0</v>
      </c>
      <c r="AR47" s="207"/>
    </row>
    <row r="48" spans="1:44" ht="12" customHeight="1" x14ac:dyDescent="0.2">
      <c r="A48" s="37"/>
      <c r="B48" s="139" t="s">
        <v>202</v>
      </c>
      <c r="C48" s="383" t="str">
        <f t="shared" si="62"/>
        <v>TOU - On Peak</v>
      </c>
      <c r="D48" s="200" t="s">
        <v>246</v>
      </c>
      <c r="E48" s="139"/>
      <c r="F48" s="234">
        <f>VLOOKUP($B48,'Proposed Rates'!$D$248:$J$254,+F$11-2,FALSE)</f>
        <v>0.158</v>
      </c>
      <c r="G48" s="379">
        <f>'Proposed Rates'!$K$251*$F$9</f>
        <v>314175.42</v>
      </c>
      <c r="H48" s="204">
        <f t="shared" si="51"/>
        <v>49639.716359999999</v>
      </c>
      <c r="I48" s="38"/>
      <c r="J48" s="234">
        <f>VLOOKUP($B48,'Proposed Rates'!$D$248:$J$254,+J$11-2,FALSE)</f>
        <v>0.158</v>
      </c>
      <c r="K48" s="379">
        <f>'Proposed Rates'!$K$251*$F$9</f>
        <v>314175.42</v>
      </c>
      <c r="L48" s="204">
        <f t="shared" si="53"/>
        <v>49639.716359999999</v>
      </c>
      <c r="M48" s="38"/>
      <c r="N48" s="205">
        <f t="shared" si="3"/>
        <v>0</v>
      </c>
      <c r="O48" s="206">
        <f t="shared" si="4"/>
        <v>0</v>
      </c>
      <c r="P48" s="37"/>
      <c r="Q48" s="234">
        <f>VLOOKUP($B48,'Proposed Rates'!$D$248:$J$254,+Q$11-2,FALSE)</f>
        <v>0.158</v>
      </c>
      <c r="R48" s="379">
        <f>'Proposed Rates'!$K$251*$F$9</f>
        <v>314175.42</v>
      </c>
      <c r="S48" s="204">
        <f t="shared" si="55"/>
        <v>49639.716359999999</v>
      </c>
      <c r="T48" s="38"/>
      <c r="U48" s="205">
        <f t="shared" si="6"/>
        <v>0</v>
      </c>
      <c r="V48" s="206">
        <f t="shared" si="7"/>
        <v>0</v>
      </c>
      <c r="W48" s="37"/>
      <c r="X48" s="234">
        <f>VLOOKUP($B48,'Proposed Rates'!$D$248:$J$254,+X$11-2,FALSE)</f>
        <v>0.158</v>
      </c>
      <c r="Y48" s="379">
        <f>'Proposed Rates'!$K$251*$F$9</f>
        <v>314175.42</v>
      </c>
      <c r="Z48" s="204">
        <f t="shared" si="57"/>
        <v>49639.716359999999</v>
      </c>
      <c r="AA48" s="38"/>
      <c r="AB48" s="205">
        <f t="shared" si="9"/>
        <v>0</v>
      </c>
      <c r="AC48" s="206">
        <f t="shared" si="10"/>
        <v>0</v>
      </c>
      <c r="AD48" s="37"/>
      <c r="AE48" s="234">
        <f>VLOOKUP($B48,'Proposed Rates'!$D$248:$J$254,+AE$11-2,FALSE)</f>
        <v>0.158</v>
      </c>
      <c r="AF48" s="379">
        <f>'Proposed Rates'!$K$251*$F$9</f>
        <v>314175.42</v>
      </c>
      <c r="AG48" s="204">
        <f t="shared" si="59"/>
        <v>49639.716359999999</v>
      </c>
      <c r="AH48" s="38"/>
      <c r="AI48" s="205">
        <f t="shared" si="12"/>
        <v>0</v>
      </c>
      <c r="AJ48" s="206">
        <f t="shared" si="13"/>
        <v>0</v>
      </c>
      <c r="AK48" s="37"/>
      <c r="AL48" s="234">
        <f>VLOOKUP($B48,'Proposed Rates'!$D$248:$J$254,+AL$11-2,FALSE)</f>
        <v>0.158</v>
      </c>
      <c r="AM48" s="379">
        <f>'Proposed Rates'!$K$251*$F$9</f>
        <v>314175.42</v>
      </c>
      <c r="AN48" s="204">
        <f t="shared" si="61"/>
        <v>49639.716359999999</v>
      </c>
      <c r="AO48" s="38"/>
      <c r="AP48" s="205">
        <f t="shared" si="15"/>
        <v>0</v>
      </c>
      <c r="AQ48" s="206">
        <f t="shared" si="16"/>
        <v>0</v>
      </c>
      <c r="AR48" s="207"/>
    </row>
    <row r="49" spans="1:44" ht="12" customHeight="1" x14ac:dyDescent="0.2">
      <c r="A49" s="37"/>
      <c r="B49" s="139" t="s">
        <v>203</v>
      </c>
      <c r="C49" s="383" t="str">
        <f t="shared" si="62"/>
        <v>Energy - RPP - Tier 1</v>
      </c>
      <c r="D49" s="200" t="s">
        <v>246</v>
      </c>
      <c r="E49" s="139"/>
      <c r="F49" s="234">
        <f>VLOOKUP($B49,'Proposed Rates'!$D$248:$J$254,+F$11-2,FALSE)</f>
        <v>9.2999999999999999E-2</v>
      </c>
      <c r="G49" s="379">
        <f>IF(AND($S$2=1, F12&gt;=600), 600, IF(AND($S$2=1, AND(F12&lt;600, F12&gt;=0)), F12, IF(AND($S$2=2, F12&gt;=1000), 1000, IF(AND($S$2=2, AND(F12&lt;1000, F12&gt;=0)), F12))))</f>
        <v>600</v>
      </c>
      <c r="H49" s="204">
        <f t="shared" si="51"/>
        <v>55.8</v>
      </c>
      <c r="I49" s="38"/>
      <c r="J49" s="234">
        <f>VLOOKUP($B49,'Proposed Rates'!$D$248:$J$254,+J$11-2,FALSE)</f>
        <v>9.2999999999999999E-2</v>
      </c>
      <c r="K49" s="379">
        <f>IF(AND($S$2=1, J12&gt;=600), 600, IF(AND($S$2=1, AND(J12&lt;600, J12&gt;=0)), J12, IF(AND($S$2=2, J12&gt;=1000), 1000, IF(AND($S$2=2, AND(J12&lt;1000, J12&gt;=0)), J12))))</f>
        <v>600</v>
      </c>
      <c r="L49" s="204">
        <f t="shared" si="53"/>
        <v>55.8</v>
      </c>
      <c r="M49" s="38"/>
      <c r="N49" s="205">
        <f t="shared" si="3"/>
        <v>0</v>
      </c>
      <c r="O49" s="206">
        <f t="shared" si="4"/>
        <v>0</v>
      </c>
      <c r="P49" s="37"/>
      <c r="Q49" s="234">
        <f>VLOOKUP($B49,'Proposed Rates'!$D$248:$J$254,+Q$11-2,FALSE)</f>
        <v>9.2999999999999999E-2</v>
      </c>
      <c r="R49" s="379">
        <f>IF(AND($S$2=1, Q12&gt;=600), 600, IF(AND($S$2=1, AND(Q12&lt;600, Q12&gt;=0)), Q12, IF(AND($S$2=2, Q12&gt;=1000), 1000, IF(AND($S$2=2, AND(Q12&lt;1000, Q12&gt;=0)), Q12))))</f>
        <v>600</v>
      </c>
      <c r="S49" s="204">
        <f t="shared" si="55"/>
        <v>55.8</v>
      </c>
      <c r="T49" s="38"/>
      <c r="U49" s="205">
        <f t="shared" si="6"/>
        <v>0</v>
      </c>
      <c r="V49" s="206">
        <f t="shared" si="7"/>
        <v>0</v>
      </c>
      <c r="W49" s="37"/>
      <c r="X49" s="234">
        <f>VLOOKUP($B49,'Proposed Rates'!$D$248:$J$254,+X$11-2,FALSE)</f>
        <v>9.2999999999999999E-2</v>
      </c>
      <c r="Y49" s="379">
        <f>IF(AND($S$2=1, X12&gt;=600), 600, IF(AND($S$2=1, AND(X12&lt;600, X12&gt;=0)), X12, IF(AND($S$2=2, X12&gt;=1000), 1000, IF(AND($S$2=2, AND(X12&lt;1000, X12&gt;=0)), X12))))</f>
        <v>600</v>
      </c>
      <c r="Z49" s="204">
        <f t="shared" si="57"/>
        <v>55.8</v>
      </c>
      <c r="AA49" s="38"/>
      <c r="AB49" s="205">
        <f t="shared" si="9"/>
        <v>0</v>
      </c>
      <c r="AC49" s="206">
        <f t="shared" si="10"/>
        <v>0</v>
      </c>
      <c r="AD49" s="37"/>
      <c r="AE49" s="234">
        <f>VLOOKUP($B49,'Proposed Rates'!$D$248:$J$254,+AE$11-2,FALSE)</f>
        <v>9.2999999999999999E-2</v>
      </c>
      <c r="AF49" s="379">
        <f>IF(AND($S$2=1, AE12&gt;=600), 600, IF(AND($S$2=1, AND(AE12&lt;600, AE12&gt;=0)), AE12, IF(AND($S$2=2, AE12&gt;=1000), 1000, IF(AND($S$2=2, AND(AE12&lt;1000, AE12&gt;=0)), AE12))))</f>
        <v>600</v>
      </c>
      <c r="AG49" s="204">
        <f t="shared" si="59"/>
        <v>55.8</v>
      </c>
      <c r="AH49" s="38"/>
      <c r="AI49" s="205">
        <f t="shared" si="12"/>
        <v>0</v>
      </c>
      <c r="AJ49" s="206">
        <f t="shared" si="13"/>
        <v>0</v>
      </c>
      <c r="AK49" s="37"/>
      <c r="AL49" s="234">
        <f>VLOOKUP($B49,'Proposed Rates'!$D$248:$J$254,+AL$11-2,FALSE)</f>
        <v>9.2999999999999999E-2</v>
      </c>
      <c r="AM49" s="379">
        <f>IF(AND($S$2=1, AL12&gt;=600), 600, IF(AND($S$2=1, AND(AL12&lt;600, AL12&gt;=0)), AL12, IF(AND($S$2=2, AL12&gt;=1000), 1000, IF(AND($S$2=2, AND(AL12&lt;1000, AL12&gt;=0)), AL12))))</f>
        <v>600</v>
      </c>
      <c r="AN49" s="204">
        <f t="shared" si="61"/>
        <v>55.8</v>
      </c>
      <c r="AO49" s="38"/>
      <c r="AP49" s="205">
        <f t="shared" si="15"/>
        <v>0</v>
      </c>
      <c r="AQ49" s="206">
        <f t="shared" si="16"/>
        <v>0</v>
      </c>
      <c r="AR49" s="207"/>
    </row>
    <row r="50" spans="1:44" ht="12" customHeight="1" x14ac:dyDescent="0.2">
      <c r="A50" s="37"/>
      <c r="B50" s="139" t="s">
        <v>204</v>
      </c>
      <c r="C50" s="383" t="str">
        <f t="shared" si="62"/>
        <v>Energy - RPP - Tier 2</v>
      </c>
      <c r="D50" s="200" t="s">
        <v>246</v>
      </c>
      <c r="E50" s="139"/>
      <c r="F50" s="234">
        <f>VLOOKUP($B50,'Proposed Rates'!$D$248:$J$254,+F$11-2,FALSE)</f>
        <v>0.11</v>
      </c>
      <c r="G50" s="379">
        <f>IF(AND($S$2=1, $F$9&gt;=600), $F$9-600, IF(AND($S$2=1, AND($F$9&lt;600, $F$9&gt;=0)), 0, IF(AND($S$2=2, $F$9&gt;=1000), $F$9-1000, IF(AND($S$2=2, AND($F$9&lt;1000, $F$9&gt;=0)), 0))))</f>
        <v>1744819</v>
      </c>
      <c r="H50" s="204">
        <f t="shared" si="51"/>
        <v>191930.09</v>
      </c>
      <c r="I50" s="38"/>
      <c r="J50" s="234">
        <f>VLOOKUP($B50,'Proposed Rates'!$D$248:$J$254,+J$11-2,FALSE)</f>
        <v>0.11</v>
      </c>
      <c r="K50" s="379">
        <f>IF(AND($S$2=1, $F$9&gt;=600), $F$9-600, IF(AND($S$2=1, AND($F$9&lt;600, $F$9&gt;=0)), 0, IF(AND($S$2=2, $F$9&gt;=1000), $F$9-1000, IF(AND($S$2=2, AND($F$9&lt;1000, $F$9&gt;=0)), 0))))</f>
        <v>1744819</v>
      </c>
      <c r="L50" s="204">
        <f t="shared" si="53"/>
        <v>191930.09</v>
      </c>
      <c r="M50" s="38"/>
      <c r="N50" s="205">
        <f t="shared" si="3"/>
        <v>0</v>
      </c>
      <c r="O50" s="206">
        <f t="shared" si="4"/>
        <v>0</v>
      </c>
      <c r="P50" s="37"/>
      <c r="Q50" s="234">
        <f>VLOOKUP($B50,'Proposed Rates'!$D$248:$J$254,+Q$11-2,FALSE)</f>
        <v>0.11</v>
      </c>
      <c r="R50" s="379">
        <f>IF(AND($S$2=1, $F$9&gt;=600), $F$9-600, IF(AND($S$2=1, AND($F$9&lt;600, $F$9&gt;=0)), 0, IF(AND($S$2=2, $F$9&gt;=1000), $F$9-1000, IF(AND($S$2=2, AND($F$9&lt;1000, $F$9&gt;=0)), 0))))</f>
        <v>1744819</v>
      </c>
      <c r="S50" s="204">
        <f t="shared" si="55"/>
        <v>191930.09</v>
      </c>
      <c r="T50" s="38"/>
      <c r="U50" s="205">
        <f t="shared" si="6"/>
        <v>0</v>
      </c>
      <c r="V50" s="206">
        <f t="shared" si="7"/>
        <v>0</v>
      </c>
      <c r="W50" s="37"/>
      <c r="X50" s="234">
        <f>VLOOKUP($B50,'Proposed Rates'!$D$248:$J$254,+X$11-2,FALSE)</f>
        <v>0.11</v>
      </c>
      <c r="Y50" s="379">
        <f>IF(AND($S$2=1, $F$9&gt;=600), $F$9-600, IF(AND($S$2=1, AND($F$9&lt;600, $F$9&gt;=0)), 0, IF(AND($S$2=2, $F$9&gt;=1000), $F$9-1000, IF(AND($S$2=2, AND($F$9&lt;1000, $F$9&gt;=0)), 0))))</f>
        <v>1744819</v>
      </c>
      <c r="Z50" s="204">
        <f t="shared" si="57"/>
        <v>191930.09</v>
      </c>
      <c r="AA50" s="38"/>
      <c r="AB50" s="205">
        <f t="shared" si="9"/>
        <v>0</v>
      </c>
      <c r="AC50" s="206">
        <f t="shared" si="10"/>
        <v>0</v>
      </c>
      <c r="AD50" s="37"/>
      <c r="AE50" s="234">
        <f>VLOOKUP($B50,'Proposed Rates'!$D$248:$J$254,+AE$11-2,FALSE)</f>
        <v>0.11</v>
      </c>
      <c r="AF50" s="379">
        <f>IF(AND($S$2=1, $F$9&gt;=600), $F$9-600, IF(AND($S$2=1, AND($F$9&lt;600, $F$9&gt;=0)), 0, IF(AND($S$2=2, $F$9&gt;=1000), $F$9-1000, IF(AND($S$2=2, AND($F$9&lt;1000, $F$9&gt;=0)), 0))))</f>
        <v>1744819</v>
      </c>
      <c r="AG50" s="204">
        <f t="shared" si="59"/>
        <v>191930.09</v>
      </c>
      <c r="AH50" s="38"/>
      <c r="AI50" s="205">
        <f t="shared" si="12"/>
        <v>0</v>
      </c>
      <c r="AJ50" s="206">
        <f t="shared" si="13"/>
        <v>0</v>
      </c>
      <c r="AK50" s="37"/>
      <c r="AL50" s="234">
        <f>VLOOKUP($B50,'Proposed Rates'!$D$248:$J$254,+AL$11-2,FALSE)</f>
        <v>0.11</v>
      </c>
      <c r="AM50" s="379">
        <f>IF(AND($S$2=1, $F$9&gt;=600), $F$9-600, IF(AND($S$2=1, AND($F$9&lt;600, $F$9&gt;=0)), 0, IF(AND($S$2=2, $F$9&gt;=1000), $F$9-1000, IF(AND($S$2=2, AND($F$9&lt;1000, $F$9&gt;=0)), 0))))</f>
        <v>1744819</v>
      </c>
      <c r="AN50" s="204">
        <f t="shared" si="61"/>
        <v>191930.09</v>
      </c>
      <c r="AO50" s="38"/>
      <c r="AP50" s="205">
        <f t="shared" si="15"/>
        <v>0</v>
      </c>
      <c r="AQ50" s="206">
        <f t="shared" si="16"/>
        <v>0</v>
      </c>
      <c r="AR50" s="207"/>
    </row>
    <row r="51" spans="1:44" ht="12" customHeight="1" x14ac:dyDescent="0.2">
      <c r="A51" s="37"/>
      <c r="B51" s="238"/>
      <c r="C51" s="388"/>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row>
    <row r="52" spans="1:44" ht="12" customHeight="1" x14ac:dyDescent="0.2">
      <c r="A52" s="37"/>
      <c r="B52" s="248" t="s">
        <v>253</v>
      </c>
      <c r="C52" s="385"/>
      <c r="D52" s="139"/>
      <c r="E52" s="139"/>
      <c r="F52" s="249"/>
      <c r="G52" s="293"/>
      <c r="H52" s="251">
        <f>SUM(H43:H48,H42)</f>
        <v>358379.73484228796</v>
      </c>
      <c r="I52" s="286"/>
      <c r="J52" s="250"/>
      <c r="K52" s="250"/>
      <c r="L52" s="251">
        <f>SUM(L43:L48,L42)</f>
        <v>363602.49174353195</v>
      </c>
      <c r="M52" s="253"/>
      <c r="N52" s="252">
        <f t="shared" ref="N52:N56" si="63">L52-H52</f>
        <v>5222.7569012439926</v>
      </c>
      <c r="O52" s="254">
        <f t="shared" ref="O52:O56" si="64">IF((H52)=0,"",(N52/H52))</f>
        <v>1.4573248410774033E-2</v>
      </c>
      <c r="P52" s="37"/>
      <c r="Q52" s="250"/>
      <c r="R52" s="250"/>
      <c r="S52" s="251">
        <f>SUM(S43:S48,S42)</f>
        <v>335952.48282983195</v>
      </c>
      <c r="T52" s="253"/>
      <c r="U52" s="252">
        <f t="shared" ref="U52:U56" si="65">S52-L52</f>
        <v>-27650.008913700003</v>
      </c>
      <c r="V52" s="254">
        <f t="shared" ref="V52:V56" si="66">IF((L52)=0,"",(U52/L52))</f>
        <v>-7.6044607893399743E-2</v>
      </c>
      <c r="W52" s="37"/>
      <c r="X52" s="250"/>
      <c r="Y52" s="250"/>
      <c r="Z52" s="251">
        <f>SUM(Z43:Z48,Z42)</f>
        <v>341118.11342663196</v>
      </c>
      <c r="AA52" s="253"/>
      <c r="AB52" s="252">
        <f t="shared" ref="AB52:AB56" si="67">Z52-S52</f>
        <v>5165.6305968000088</v>
      </c>
      <c r="AC52" s="254">
        <f t="shared" ref="AC52:AC56" si="68">IF((S52)=0,"",(AB52/S52))</f>
        <v>1.5376075072546869E-2</v>
      </c>
      <c r="AD52" s="37"/>
      <c r="AE52" s="250"/>
      <c r="AF52" s="250"/>
      <c r="AG52" s="251">
        <f>SUM(AG43:AG48,AG42)</f>
        <v>343837.07516603195</v>
      </c>
      <c r="AH52" s="253"/>
      <c r="AI52" s="252">
        <f t="shared" ref="AI52:AI56" si="69">AG52-Z52</f>
        <v>2718.9617393999943</v>
      </c>
      <c r="AJ52" s="254">
        <f t="shared" ref="AJ52:AJ56" si="70">IF((Z52)=0,"",(AI52/Z52))</f>
        <v>7.9707339844466846E-3</v>
      </c>
      <c r="AK52" s="37"/>
      <c r="AL52" s="250"/>
      <c r="AM52" s="250"/>
      <c r="AN52" s="251">
        <f>SUM(AN43:AN48,AN42)</f>
        <v>344936.36970683193</v>
      </c>
      <c r="AO52" s="253"/>
      <c r="AP52" s="252">
        <f t="shared" ref="AP52:AP56" si="71">AN52-AG52</f>
        <v>1099.2945407999796</v>
      </c>
      <c r="AQ52" s="254">
        <f t="shared" ref="AQ52:AQ56" si="72">IF((AG52)=0,"",(AP52/AG52))</f>
        <v>3.1971378894179825E-3</v>
      </c>
      <c r="AR52" s="255"/>
    </row>
    <row r="53" spans="1:44" ht="12" customHeight="1" x14ac:dyDescent="0.2">
      <c r="A53" s="37"/>
      <c r="B53" s="256" t="s">
        <v>254</v>
      </c>
      <c r="C53" s="385"/>
      <c r="D53" s="139"/>
      <c r="E53" s="139"/>
      <c r="F53" s="249">
        <v>0.13</v>
      </c>
      <c r="G53" s="38"/>
      <c r="H53" s="294">
        <f>H52*F53</f>
        <v>46589.365529497438</v>
      </c>
      <c r="I53" s="221"/>
      <c r="J53" s="257">
        <v>0.13</v>
      </c>
      <c r="K53" s="221"/>
      <c r="L53" s="204">
        <f>L52*J53</f>
        <v>47268.323926659155</v>
      </c>
      <c r="M53" s="38"/>
      <c r="N53" s="205">
        <f t="shared" si="63"/>
        <v>678.95839716171758</v>
      </c>
      <c r="O53" s="206">
        <f t="shared" si="64"/>
        <v>1.4573248410774002E-2</v>
      </c>
      <c r="P53" s="37"/>
      <c r="Q53" s="257">
        <v>0.13</v>
      </c>
      <c r="R53" s="221"/>
      <c r="S53" s="204">
        <f>S52*Q53</f>
        <v>43673.822767878155</v>
      </c>
      <c r="T53" s="38"/>
      <c r="U53" s="205">
        <f t="shared" si="65"/>
        <v>-3594.5011587810004</v>
      </c>
      <c r="V53" s="206">
        <f t="shared" si="66"/>
        <v>-7.6044607893399729E-2</v>
      </c>
      <c r="W53" s="37"/>
      <c r="X53" s="257">
        <v>0.13</v>
      </c>
      <c r="Y53" s="221"/>
      <c r="Z53" s="204">
        <f>Z52*X53</f>
        <v>44345.354745462158</v>
      </c>
      <c r="AA53" s="38"/>
      <c r="AB53" s="205">
        <f t="shared" si="67"/>
        <v>671.53197758400347</v>
      </c>
      <c r="AC53" s="206">
        <f t="shared" si="68"/>
        <v>1.5376075072546921E-2</v>
      </c>
      <c r="AD53" s="37"/>
      <c r="AE53" s="257">
        <v>0.13</v>
      </c>
      <c r="AF53" s="221"/>
      <c r="AG53" s="204">
        <f>AG52*AE53</f>
        <v>44698.819771584152</v>
      </c>
      <c r="AH53" s="38"/>
      <c r="AI53" s="205">
        <f t="shared" si="69"/>
        <v>353.46502612199401</v>
      </c>
      <c r="AJ53" s="206">
        <f t="shared" si="70"/>
        <v>7.9707339844465666E-3</v>
      </c>
      <c r="AK53" s="37"/>
      <c r="AL53" s="257">
        <v>0.13</v>
      </c>
      <c r="AM53" s="221"/>
      <c r="AN53" s="204">
        <f>AN52*AL53</f>
        <v>44841.728061888156</v>
      </c>
      <c r="AO53" s="38"/>
      <c r="AP53" s="205">
        <f t="shared" si="71"/>
        <v>142.90829030400346</v>
      </c>
      <c r="AQ53" s="206">
        <f t="shared" si="72"/>
        <v>3.1971378894181191E-3</v>
      </c>
      <c r="AR53" s="207"/>
    </row>
    <row r="54" spans="1:44" ht="12" customHeight="1" x14ac:dyDescent="0.2">
      <c r="A54" s="37"/>
      <c r="B54" s="258" t="s">
        <v>361</v>
      </c>
      <c r="C54" s="385"/>
      <c r="D54" s="139"/>
      <c r="E54" s="139"/>
      <c r="F54" s="259"/>
      <c r="G54" s="38"/>
      <c r="H54" s="294">
        <f>H52+H53</f>
        <v>404969.1003717854</v>
      </c>
      <c r="I54" s="221"/>
      <c r="J54" s="221"/>
      <c r="K54" s="221"/>
      <c r="L54" s="204">
        <f>L52+L53</f>
        <v>410870.81567019108</v>
      </c>
      <c r="M54" s="38"/>
      <c r="N54" s="205">
        <f t="shared" si="63"/>
        <v>5901.7152984056738</v>
      </c>
      <c r="O54" s="206">
        <f t="shared" si="64"/>
        <v>1.457324841077394E-2</v>
      </c>
      <c r="P54" s="37"/>
      <c r="Q54" s="221"/>
      <c r="R54" s="221"/>
      <c r="S54" s="204">
        <f>S52+S53</f>
        <v>379626.30559771007</v>
      </c>
      <c r="T54" s="38"/>
      <c r="U54" s="205">
        <f t="shared" si="65"/>
        <v>-31244.510072481004</v>
      </c>
      <c r="V54" s="206">
        <f t="shared" si="66"/>
        <v>-7.6044607893399743E-2</v>
      </c>
      <c r="W54" s="37"/>
      <c r="X54" s="221"/>
      <c r="Y54" s="221"/>
      <c r="Z54" s="204">
        <f>Z52+Z53</f>
        <v>385463.46817209409</v>
      </c>
      <c r="AA54" s="38"/>
      <c r="AB54" s="205">
        <f t="shared" si="67"/>
        <v>5837.1625743840123</v>
      </c>
      <c r="AC54" s="206">
        <f t="shared" si="68"/>
        <v>1.5376075072546876E-2</v>
      </c>
      <c r="AD54" s="37"/>
      <c r="AE54" s="221"/>
      <c r="AF54" s="221"/>
      <c r="AG54" s="204">
        <f>AG52+AG53</f>
        <v>388535.89493761607</v>
      </c>
      <c r="AH54" s="38"/>
      <c r="AI54" s="205">
        <f t="shared" si="69"/>
        <v>3072.4267655219883</v>
      </c>
      <c r="AJ54" s="206">
        <f t="shared" si="70"/>
        <v>7.9707339844466724E-3</v>
      </c>
      <c r="AK54" s="37"/>
      <c r="AL54" s="221"/>
      <c r="AM54" s="221"/>
      <c r="AN54" s="204">
        <f>AN52+AN53</f>
        <v>389778.09776872006</v>
      </c>
      <c r="AO54" s="38"/>
      <c r="AP54" s="205">
        <f t="shared" si="71"/>
        <v>1242.2028311039903</v>
      </c>
      <c r="AQ54" s="206">
        <f t="shared" si="72"/>
        <v>3.1971378894180172E-3</v>
      </c>
      <c r="AR54" s="207"/>
    </row>
    <row r="55" spans="1:44" ht="12" customHeight="1" x14ac:dyDescent="0.2">
      <c r="A55" s="37"/>
      <c r="B55" s="462" t="s">
        <v>211</v>
      </c>
      <c r="C55" s="441"/>
      <c r="D55" s="441"/>
      <c r="E55" s="139"/>
      <c r="F55" s="259"/>
      <c r="G55" s="38"/>
      <c r="H55" s="296">
        <f>F55*H52</f>
        <v>0</v>
      </c>
      <c r="I55" s="221"/>
      <c r="J55" s="221"/>
      <c r="K55" s="221"/>
      <c r="L55" s="316">
        <f>J55*L52</f>
        <v>0</v>
      </c>
      <c r="M55" s="38"/>
      <c r="N55" s="261">
        <f t="shared" si="63"/>
        <v>0</v>
      </c>
      <c r="O55" s="263" t="str">
        <f t="shared" si="64"/>
        <v/>
      </c>
      <c r="P55" s="37"/>
      <c r="Q55" s="221"/>
      <c r="R55" s="221"/>
      <c r="S55" s="316">
        <f>Q55*S52</f>
        <v>0</v>
      </c>
      <c r="T55" s="38"/>
      <c r="U55" s="261">
        <f t="shared" si="65"/>
        <v>0</v>
      </c>
      <c r="V55" s="263" t="str">
        <f t="shared" si="66"/>
        <v/>
      </c>
      <c r="W55" s="37"/>
      <c r="X55" s="221"/>
      <c r="Y55" s="221"/>
      <c r="Z55" s="316">
        <f>X55*Z52</f>
        <v>0</v>
      </c>
      <c r="AA55" s="38"/>
      <c r="AB55" s="261">
        <f t="shared" si="67"/>
        <v>0</v>
      </c>
      <c r="AC55" s="263" t="str">
        <f t="shared" si="68"/>
        <v/>
      </c>
      <c r="AD55" s="37"/>
      <c r="AE55" s="221"/>
      <c r="AF55" s="221"/>
      <c r="AG55" s="316">
        <f>AE55*AG52</f>
        <v>0</v>
      </c>
      <c r="AH55" s="38"/>
      <c r="AI55" s="261">
        <f t="shared" si="69"/>
        <v>0</v>
      </c>
      <c r="AJ55" s="263" t="str">
        <f t="shared" si="70"/>
        <v/>
      </c>
      <c r="AK55" s="37"/>
      <c r="AL55" s="221"/>
      <c r="AM55" s="221"/>
      <c r="AN55" s="316">
        <f>AL55*AN52</f>
        <v>0</v>
      </c>
      <c r="AO55" s="38"/>
      <c r="AP55" s="261">
        <f t="shared" si="71"/>
        <v>0</v>
      </c>
      <c r="AQ55" s="263" t="str">
        <f t="shared" si="72"/>
        <v/>
      </c>
      <c r="AR55" s="264"/>
    </row>
    <row r="56" spans="1:44" ht="12" customHeight="1" x14ac:dyDescent="0.2">
      <c r="A56" s="37"/>
      <c r="B56" s="464" t="s">
        <v>256</v>
      </c>
      <c r="C56" s="439"/>
      <c r="D56" s="440"/>
      <c r="E56" s="265"/>
      <c r="F56" s="266"/>
      <c r="G56" s="297"/>
      <c r="H56" s="298">
        <f>H54-H55</f>
        <v>404969.1003717854</v>
      </c>
      <c r="I56" s="267"/>
      <c r="J56" s="267"/>
      <c r="K56" s="267"/>
      <c r="L56" s="268">
        <f>L54-L55</f>
        <v>410870.81567019108</v>
      </c>
      <c r="M56" s="269"/>
      <c r="N56" s="270">
        <f t="shared" si="63"/>
        <v>5901.7152984056738</v>
      </c>
      <c r="O56" s="271">
        <f t="shared" si="64"/>
        <v>1.457324841077394E-2</v>
      </c>
      <c r="P56" s="37"/>
      <c r="Q56" s="267"/>
      <c r="R56" s="267"/>
      <c r="S56" s="268">
        <f>S54-S55</f>
        <v>379626.30559771007</v>
      </c>
      <c r="T56" s="269"/>
      <c r="U56" s="270">
        <f t="shared" si="65"/>
        <v>-31244.510072481004</v>
      </c>
      <c r="V56" s="271">
        <f t="shared" si="66"/>
        <v>-7.6044607893399743E-2</v>
      </c>
      <c r="W56" s="37"/>
      <c r="X56" s="267"/>
      <c r="Y56" s="267"/>
      <c r="Z56" s="268">
        <f>Z54-Z55</f>
        <v>385463.46817209409</v>
      </c>
      <c r="AA56" s="269"/>
      <c r="AB56" s="270">
        <f t="shared" si="67"/>
        <v>5837.1625743840123</v>
      </c>
      <c r="AC56" s="271">
        <f t="shared" si="68"/>
        <v>1.5376075072546876E-2</v>
      </c>
      <c r="AD56" s="37"/>
      <c r="AE56" s="267"/>
      <c r="AF56" s="267"/>
      <c r="AG56" s="268">
        <f>AG54-AG55</f>
        <v>388535.89493761607</v>
      </c>
      <c r="AH56" s="269"/>
      <c r="AI56" s="270">
        <f t="shared" si="69"/>
        <v>3072.4267655219883</v>
      </c>
      <c r="AJ56" s="271">
        <f t="shared" si="70"/>
        <v>7.9707339844466724E-3</v>
      </c>
      <c r="AK56" s="37"/>
      <c r="AL56" s="267"/>
      <c r="AM56" s="267"/>
      <c r="AN56" s="268">
        <f>AN54-AN55</f>
        <v>389778.09776872006</v>
      </c>
      <c r="AO56" s="269"/>
      <c r="AP56" s="270">
        <f t="shared" si="71"/>
        <v>1242.2028311039903</v>
      </c>
      <c r="AQ56" s="271">
        <f t="shared" si="72"/>
        <v>3.1971378894180172E-3</v>
      </c>
      <c r="AR56" s="272"/>
    </row>
    <row r="57" spans="1:44" ht="12" customHeight="1" x14ac:dyDescent="0.2">
      <c r="A57" s="37"/>
      <c r="B57" s="238"/>
      <c r="C57" s="388"/>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row>
    <row r="58" spans="1:44" ht="12" customHeight="1" x14ac:dyDescent="0.2">
      <c r="A58" s="37"/>
      <c r="B58" s="248" t="s">
        <v>257</v>
      </c>
      <c r="C58" s="385"/>
      <c r="D58" s="139"/>
      <c r="E58" s="139"/>
      <c r="F58" s="249"/>
      <c r="G58" s="293"/>
      <c r="H58" s="251">
        <f>SUM(H49:H50,H42,H43:H45)</f>
        <v>377499.32708228793</v>
      </c>
      <c r="I58" s="286"/>
      <c r="J58" s="250"/>
      <c r="K58" s="250"/>
      <c r="L58" s="251">
        <f>SUM(L49:L50,L42,L43:L45)</f>
        <v>382722.08398353198</v>
      </c>
      <c r="M58" s="253"/>
      <c r="N58" s="252">
        <f t="shared" ref="N58:N62" si="73">L58-H58</f>
        <v>5222.7569012440508</v>
      </c>
      <c r="O58" s="254">
        <f t="shared" ref="O58:O62" si="74">IF((H58)=0,"",(N58/H58))</f>
        <v>1.383514228120885E-2</v>
      </c>
      <c r="P58" s="37"/>
      <c r="Q58" s="250"/>
      <c r="R58" s="250"/>
      <c r="S58" s="251">
        <f>SUM(S49:S50,S42,S43:S45)</f>
        <v>355072.07506983192</v>
      </c>
      <c r="T58" s="253"/>
      <c r="U58" s="252">
        <f t="shared" ref="U58:U62" si="75">S58-L58</f>
        <v>-27650.008913700061</v>
      </c>
      <c r="V58" s="254">
        <f t="shared" ref="V58:V62" si="76">IF((L58)=0,"",(U58/L58))</f>
        <v>-7.2245658327074233E-2</v>
      </c>
      <c r="W58" s="37"/>
      <c r="X58" s="250"/>
      <c r="Y58" s="250"/>
      <c r="Z58" s="251">
        <f>SUM(Z49:Z50,Z42,Z43:Z45)</f>
        <v>360237.70566663193</v>
      </c>
      <c r="AA58" s="253"/>
      <c r="AB58" s="252">
        <f t="shared" ref="AB58:AB62" si="77">Z58-S58</f>
        <v>5165.6305968000088</v>
      </c>
      <c r="AC58" s="254">
        <f t="shared" ref="AC58:AC62" si="78">IF((S58)=0,"",(AB58/S58))</f>
        <v>1.4548118422954229E-2</v>
      </c>
      <c r="AD58" s="37"/>
      <c r="AE58" s="250"/>
      <c r="AF58" s="250"/>
      <c r="AG58" s="251">
        <f>SUM(AG49:AG50,AG42,AG43:AG45)</f>
        <v>362956.66740603192</v>
      </c>
      <c r="AH58" s="253"/>
      <c r="AI58" s="252">
        <f t="shared" ref="AI58:AI62" si="79">AG58-Z58</f>
        <v>2718.9617393999943</v>
      </c>
      <c r="AJ58" s="254">
        <f t="shared" ref="AJ58:AJ62" si="80">IF((Z58)=0,"",(AI58/Z58))</f>
        <v>7.5476878089939655E-3</v>
      </c>
      <c r="AK58" s="37"/>
      <c r="AL58" s="250"/>
      <c r="AM58" s="250"/>
      <c r="AN58" s="251">
        <f>SUM(AN49:AN50,AN42,AN43:AN45)</f>
        <v>364055.96194683196</v>
      </c>
      <c r="AO58" s="253"/>
      <c r="AP58" s="252">
        <f t="shared" ref="AP58:AP62" si="81">AN58-AG58</f>
        <v>1099.2945408000378</v>
      </c>
      <c r="AQ58" s="254">
        <f t="shared" ref="AQ58:AQ62" si="82">IF((AG58)=0,"",(AP58/AG58))</f>
        <v>3.028721165687474E-3</v>
      </c>
      <c r="AR58" s="255"/>
    </row>
    <row r="59" spans="1:44" ht="12" customHeight="1" x14ac:dyDescent="0.2">
      <c r="A59" s="37"/>
      <c r="B59" s="256" t="s">
        <v>254</v>
      </c>
      <c r="C59" s="385"/>
      <c r="D59" s="139"/>
      <c r="E59" s="139"/>
      <c r="F59" s="249">
        <v>0.13</v>
      </c>
      <c r="G59" s="293"/>
      <c r="H59" s="294">
        <f>H58*F59</f>
        <v>49074.912520697435</v>
      </c>
      <c r="I59" s="221"/>
      <c r="J59" s="249">
        <v>0.13</v>
      </c>
      <c r="K59" s="257"/>
      <c r="L59" s="204">
        <f>L58*J59</f>
        <v>49753.87091785916</v>
      </c>
      <c r="M59" s="38"/>
      <c r="N59" s="205">
        <f t="shared" si="73"/>
        <v>678.95839716172486</v>
      </c>
      <c r="O59" s="206">
        <f t="shared" si="74"/>
        <v>1.3835142281208813E-2</v>
      </c>
      <c r="P59" s="37"/>
      <c r="Q59" s="249">
        <v>0.13</v>
      </c>
      <c r="R59" s="257"/>
      <c r="S59" s="204">
        <f>S58*Q59</f>
        <v>46159.369759078152</v>
      </c>
      <c r="T59" s="38"/>
      <c r="U59" s="205">
        <f t="shared" si="75"/>
        <v>-3594.5011587810077</v>
      </c>
      <c r="V59" s="206">
        <f t="shared" si="76"/>
        <v>-7.2245658327074219E-2</v>
      </c>
      <c r="W59" s="37"/>
      <c r="X59" s="249">
        <v>0.13</v>
      </c>
      <c r="Y59" s="257"/>
      <c r="Z59" s="204">
        <f>Z58*X59</f>
        <v>46830.901736662156</v>
      </c>
      <c r="AA59" s="38"/>
      <c r="AB59" s="205">
        <f t="shared" si="77"/>
        <v>671.53197758400347</v>
      </c>
      <c r="AC59" s="206">
        <f t="shared" si="78"/>
        <v>1.4548118422954278E-2</v>
      </c>
      <c r="AD59" s="37"/>
      <c r="AE59" s="249">
        <v>0.13</v>
      </c>
      <c r="AF59" s="257"/>
      <c r="AG59" s="204">
        <f>AG58*AE59</f>
        <v>47184.36676278415</v>
      </c>
      <c r="AH59" s="38"/>
      <c r="AI59" s="205">
        <f t="shared" si="79"/>
        <v>353.46502612199401</v>
      </c>
      <c r="AJ59" s="206">
        <f t="shared" si="80"/>
        <v>7.5476878089938528E-3</v>
      </c>
      <c r="AK59" s="37"/>
      <c r="AL59" s="249">
        <v>0.13</v>
      </c>
      <c r="AM59" s="257"/>
      <c r="AN59" s="204">
        <f>AN58*AL59</f>
        <v>47327.275053088153</v>
      </c>
      <c r="AO59" s="38"/>
      <c r="AP59" s="205">
        <f t="shared" si="81"/>
        <v>142.90829030400346</v>
      </c>
      <c r="AQ59" s="206">
        <f t="shared" si="82"/>
        <v>3.0287211656874432E-3</v>
      </c>
      <c r="AR59" s="207"/>
    </row>
    <row r="60" spans="1:44" ht="12" customHeight="1" x14ac:dyDescent="0.2">
      <c r="A60" s="37"/>
      <c r="B60" s="258" t="s">
        <v>362</v>
      </c>
      <c r="C60" s="385"/>
      <c r="D60" s="139"/>
      <c r="E60" s="139"/>
      <c r="F60" s="259"/>
      <c r="G60" s="38"/>
      <c r="H60" s="294">
        <f>H58+H59</f>
        <v>426574.23960298538</v>
      </c>
      <c r="I60" s="221"/>
      <c r="J60" s="221"/>
      <c r="K60" s="221"/>
      <c r="L60" s="204">
        <f>L58+L59</f>
        <v>432475.95490139112</v>
      </c>
      <c r="M60" s="38"/>
      <c r="N60" s="205">
        <f t="shared" si="73"/>
        <v>5901.715298405732</v>
      </c>
      <c r="O60" s="206">
        <f t="shared" si="74"/>
        <v>1.3835142281208742E-2</v>
      </c>
      <c r="P60" s="37"/>
      <c r="Q60" s="221"/>
      <c r="R60" s="221"/>
      <c r="S60" s="204">
        <f>S58+S59</f>
        <v>401231.44482891005</v>
      </c>
      <c r="T60" s="38"/>
      <c r="U60" s="205">
        <f t="shared" si="75"/>
        <v>-31244.510072481062</v>
      </c>
      <c r="V60" s="206">
        <f t="shared" si="76"/>
        <v>-7.2245658327074219E-2</v>
      </c>
      <c r="W60" s="37"/>
      <c r="X60" s="221"/>
      <c r="Y60" s="221"/>
      <c r="Z60" s="204">
        <f>Z58+Z59</f>
        <v>407068.60740329407</v>
      </c>
      <c r="AA60" s="38"/>
      <c r="AB60" s="205">
        <f t="shared" si="77"/>
        <v>5837.1625743840123</v>
      </c>
      <c r="AC60" s="206">
        <f t="shared" si="78"/>
        <v>1.4548118422954235E-2</v>
      </c>
      <c r="AD60" s="37"/>
      <c r="AE60" s="221"/>
      <c r="AF60" s="221"/>
      <c r="AG60" s="204">
        <f>AG58+AG59</f>
        <v>410141.03416881606</v>
      </c>
      <c r="AH60" s="38"/>
      <c r="AI60" s="205">
        <f t="shared" si="79"/>
        <v>3072.4267655219883</v>
      </c>
      <c r="AJ60" s="206">
        <f t="shared" si="80"/>
        <v>7.5476878089939534E-3</v>
      </c>
      <c r="AK60" s="37"/>
      <c r="AL60" s="221"/>
      <c r="AM60" s="221"/>
      <c r="AN60" s="204">
        <f>AN58+AN59</f>
        <v>411383.2369999201</v>
      </c>
      <c r="AO60" s="38"/>
      <c r="AP60" s="205">
        <f t="shared" si="81"/>
        <v>1242.2028311040485</v>
      </c>
      <c r="AQ60" s="206">
        <f t="shared" si="82"/>
        <v>3.0287211656874883E-3</v>
      </c>
      <c r="AR60" s="207"/>
    </row>
    <row r="61" spans="1:44" ht="12" customHeight="1" x14ac:dyDescent="0.2">
      <c r="A61" s="37"/>
      <c r="B61" s="462" t="s">
        <v>211</v>
      </c>
      <c r="C61" s="441"/>
      <c r="D61" s="441"/>
      <c r="E61" s="139"/>
      <c r="F61" s="259"/>
      <c r="G61" s="38"/>
      <c r="H61" s="296">
        <f>F61*H58</f>
        <v>0</v>
      </c>
      <c r="I61" s="221"/>
      <c r="J61" s="221"/>
      <c r="K61" s="221"/>
      <c r="L61" s="316">
        <f>J61*L58</f>
        <v>0</v>
      </c>
      <c r="M61" s="38"/>
      <c r="N61" s="261">
        <f t="shared" si="73"/>
        <v>0</v>
      </c>
      <c r="O61" s="263" t="str">
        <f t="shared" si="74"/>
        <v/>
      </c>
      <c r="P61" s="37"/>
      <c r="Q61" s="221"/>
      <c r="R61" s="221"/>
      <c r="S61" s="316">
        <f>Q61*S58</f>
        <v>0</v>
      </c>
      <c r="T61" s="38"/>
      <c r="U61" s="261">
        <f t="shared" si="75"/>
        <v>0</v>
      </c>
      <c r="V61" s="263" t="str">
        <f t="shared" si="76"/>
        <v/>
      </c>
      <c r="W61" s="37"/>
      <c r="X61" s="221"/>
      <c r="Y61" s="221"/>
      <c r="Z61" s="316">
        <f>X61*Z58</f>
        <v>0</v>
      </c>
      <c r="AA61" s="38"/>
      <c r="AB61" s="261">
        <f t="shared" si="77"/>
        <v>0</v>
      </c>
      <c r="AC61" s="263" t="str">
        <f t="shared" si="78"/>
        <v/>
      </c>
      <c r="AD61" s="37"/>
      <c r="AE61" s="221"/>
      <c r="AF61" s="221"/>
      <c r="AG61" s="316">
        <f>AE61*AG58</f>
        <v>0</v>
      </c>
      <c r="AH61" s="38"/>
      <c r="AI61" s="261">
        <f t="shared" si="79"/>
        <v>0</v>
      </c>
      <c r="AJ61" s="263" t="str">
        <f t="shared" si="80"/>
        <v/>
      </c>
      <c r="AK61" s="37"/>
      <c r="AL61" s="221"/>
      <c r="AM61" s="221"/>
      <c r="AN61" s="316">
        <f>AL61*AN58</f>
        <v>0</v>
      </c>
      <c r="AO61" s="38"/>
      <c r="AP61" s="261">
        <f t="shared" si="81"/>
        <v>0</v>
      </c>
      <c r="AQ61" s="263" t="str">
        <f t="shared" si="82"/>
        <v/>
      </c>
      <c r="AR61" s="264"/>
    </row>
    <row r="62" spans="1:44" ht="12" customHeight="1" x14ac:dyDescent="0.2">
      <c r="A62" s="37"/>
      <c r="B62" s="464" t="s">
        <v>259</v>
      </c>
      <c r="C62" s="439"/>
      <c r="D62" s="440"/>
      <c r="E62" s="265"/>
      <c r="F62" s="273"/>
      <c r="G62" s="299"/>
      <c r="H62" s="300">
        <f>H60-H61</f>
        <v>426574.23960298538</v>
      </c>
      <c r="I62" s="274"/>
      <c r="J62" s="274"/>
      <c r="K62" s="274"/>
      <c r="L62" s="275">
        <f>L60-L61</f>
        <v>432475.95490139112</v>
      </c>
      <c r="M62" s="276"/>
      <c r="N62" s="277">
        <f t="shared" si="73"/>
        <v>5901.715298405732</v>
      </c>
      <c r="O62" s="278">
        <f t="shared" si="74"/>
        <v>1.3835142281208742E-2</v>
      </c>
      <c r="P62" s="37"/>
      <c r="Q62" s="274"/>
      <c r="R62" s="274"/>
      <c r="S62" s="275">
        <f>S60-S61</f>
        <v>401231.44482891005</v>
      </c>
      <c r="T62" s="276"/>
      <c r="U62" s="277">
        <f t="shared" si="75"/>
        <v>-31244.510072481062</v>
      </c>
      <c r="V62" s="278">
        <f t="shared" si="76"/>
        <v>-7.2245658327074219E-2</v>
      </c>
      <c r="W62" s="37"/>
      <c r="X62" s="274"/>
      <c r="Y62" s="274"/>
      <c r="Z62" s="275">
        <f>Z60-Z61</f>
        <v>407068.60740329407</v>
      </c>
      <c r="AA62" s="276"/>
      <c r="AB62" s="277">
        <f t="shared" si="77"/>
        <v>5837.1625743840123</v>
      </c>
      <c r="AC62" s="278">
        <f t="shared" si="78"/>
        <v>1.4548118422954235E-2</v>
      </c>
      <c r="AD62" s="37"/>
      <c r="AE62" s="274"/>
      <c r="AF62" s="274"/>
      <c r="AG62" s="275">
        <f>AG60-AG61</f>
        <v>410141.03416881606</v>
      </c>
      <c r="AH62" s="276"/>
      <c r="AI62" s="277">
        <f t="shared" si="79"/>
        <v>3072.4267655219883</v>
      </c>
      <c r="AJ62" s="278">
        <f t="shared" si="80"/>
        <v>7.5476878089939534E-3</v>
      </c>
      <c r="AK62" s="37"/>
      <c r="AL62" s="274"/>
      <c r="AM62" s="274"/>
      <c r="AN62" s="275">
        <f>AN60-AN61</f>
        <v>411383.2369999201</v>
      </c>
      <c r="AO62" s="276"/>
      <c r="AP62" s="277">
        <f t="shared" si="81"/>
        <v>1242.2028311040485</v>
      </c>
      <c r="AQ62" s="278">
        <f t="shared" si="82"/>
        <v>3.0287211656874883E-3</v>
      </c>
      <c r="AR62" s="272"/>
    </row>
    <row r="63" spans="1:44" ht="12" customHeight="1" x14ac:dyDescent="0.2">
      <c r="A63" s="37"/>
      <c r="B63" s="238"/>
      <c r="C63" s="388"/>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row>
    <row r="64" spans="1:44" ht="12" customHeight="1" x14ac:dyDescent="0.2">
      <c r="A64" s="37"/>
      <c r="B64" s="37"/>
      <c r="C64" s="381"/>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row>
    <row r="65" spans="1:44" ht="12" customHeight="1" x14ac:dyDescent="0.2">
      <c r="A65" s="37"/>
      <c r="B65" s="125" t="s">
        <v>260</v>
      </c>
      <c r="C65" s="381"/>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row>
    <row r="66" spans="1:44" ht="12" customHeight="1" x14ac:dyDescent="0.2">
      <c r="A66" s="37"/>
      <c r="B66" s="37"/>
      <c r="C66" s="381"/>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2" customHeight="1" x14ac:dyDescent="0.2">
      <c r="A67" s="283" t="s">
        <v>363</v>
      </c>
      <c r="B67" s="37"/>
      <c r="C67" s="381"/>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 customHeight="1" x14ac:dyDescent="0.2">
      <c r="A68" s="37"/>
      <c r="B68" s="37"/>
      <c r="C68" s="381"/>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 customHeight="1" x14ac:dyDescent="0.2">
      <c r="A69" s="37" t="s">
        <v>262</v>
      </c>
      <c r="B69" s="37"/>
      <c r="C69" s="381"/>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 customHeight="1" x14ac:dyDescent="0.2">
      <c r="A70" s="37" t="s">
        <v>263</v>
      </c>
      <c r="B70" s="37"/>
      <c r="C70" s="381"/>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 customHeight="1" x14ac:dyDescent="0.2">
      <c r="A71" s="37"/>
      <c r="B71" s="37"/>
      <c r="C71" s="381"/>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 customHeight="1" x14ac:dyDescent="0.2">
      <c r="A72" s="37" t="s">
        <v>264</v>
      </c>
      <c r="B72" s="37"/>
      <c r="C72" s="381"/>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 customHeight="1" x14ac:dyDescent="0.2">
      <c r="A73" s="37" t="s">
        <v>265</v>
      </c>
      <c r="B73" s="37"/>
      <c r="C73" s="381"/>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 customHeight="1" x14ac:dyDescent="0.2">
      <c r="A74" s="37"/>
      <c r="B74" s="37"/>
      <c r="C74" s="381"/>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 customHeight="1" x14ac:dyDescent="0.2">
      <c r="A75" s="37" t="s">
        <v>266</v>
      </c>
      <c r="B75" s="37"/>
      <c r="C75" s="381"/>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 customHeight="1" x14ac:dyDescent="0.2">
      <c r="A76" s="37" t="s">
        <v>267</v>
      </c>
      <c r="B76" s="37"/>
      <c r="C76" s="381"/>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 customHeight="1" x14ac:dyDescent="0.2">
      <c r="A77" s="37" t="s">
        <v>268</v>
      </c>
      <c r="B77" s="37"/>
      <c r="C77" s="381"/>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 customHeight="1" x14ac:dyDescent="0.2">
      <c r="A78" s="37" t="s">
        <v>269</v>
      </c>
      <c r="B78" s="37"/>
      <c r="C78" s="381"/>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 customHeight="1" x14ac:dyDescent="0.2">
      <c r="A79" s="37" t="s">
        <v>270</v>
      </c>
      <c r="B79" s="37"/>
      <c r="C79" s="381"/>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 customHeight="1" x14ac:dyDescent="0.2">
      <c r="A80" s="37"/>
      <c r="B80" s="37"/>
      <c r="C80" s="381"/>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 customHeight="1" x14ac:dyDescent="0.2">
      <c r="A81" s="284"/>
      <c r="B81" s="37" t="s">
        <v>271</v>
      </c>
      <c r="C81" s="381"/>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 customHeight="1" x14ac:dyDescent="0.2">
      <c r="A82" s="37"/>
      <c r="B82" s="37"/>
      <c r="C82" s="381"/>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 customHeight="1" x14ac:dyDescent="0.2">
      <c r="A83" s="37"/>
      <c r="B83" s="37" t="s">
        <v>272</v>
      </c>
      <c r="C83" s="381"/>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 customHeight="1" x14ac:dyDescent="0.2">
      <c r="A84" s="37"/>
      <c r="B84" s="37"/>
      <c r="C84" s="381"/>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 customHeight="1" x14ac:dyDescent="0.2">
      <c r="A85" s="37"/>
      <c r="B85" s="37"/>
      <c r="C85" s="381"/>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 customHeight="1" x14ac:dyDescent="0.2">
      <c r="A86" s="37"/>
      <c r="B86" s="37"/>
      <c r="C86" s="381"/>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 customHeight="1" x14ac:dyDescent="0.2">
      <c r="A87" s="37"/>
      <c r="B87" s="37"/>
      <c r="C87" s="381"/>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 customHeight="1" x14ac:dyDescent="0.2">
      <c r="A88" s="37"/>
      <c r="B88" s="37"/>
      <c r="C88" s="381"/>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 customHeight="1" x14ac:dyDescent="0.2">
      <c r="A89" s="37"/>
      <c r="B89" s="37"/>
      <c r="C89" s="381"/>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 customHeight="1" x14ac:dyDescent="0.2">
      <c r="A90" s="37"/>
      <c r="B90" s="37"/>
      <c r="C90" s="381"/>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 customHeight="1" x14ac:dyDescent="0.2">
      <c r="A91" s="37"/>
      <c r="B91" s="37"/>
      <c r="C91" s="381"/>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 customHeight="1" x14ac:dyDescent="0.2">
      <c r="A92" s="37"/>
      <c r="B92" s="37"/>
      <c r="C92" s="381"/>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 customHeight="1" x14ac:dyDescent="0.2">
      <c r="A93" s="37"/>
      <c r="B93" s="37"/>
      <c r="C93" s="381"/>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 customHeight="1" x14ac:dyDescent="0.2">
      <c r="A94" s="37"/>
      <c r="B94" s="37"/>
      <c r="C94" s="381"/>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 customHeight="1" x14ac:dyDescent="0.2">
      <c r="A95" s="37"/>
      <c r="B95" s="37"/>
      <c r="C95" s="381"/>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 customHeight="1" x14ac:dyDescent="0.2">
      <c r="A96" s="37"/>
      <c r="B96" s="37"/>
      <c r="C96" s="381"/>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 customHeight="1" x14ac:dyDescent="0.2">
      <c r="A97" s="37"/>
      <c r="B97" s="37"/>
      <c r="C97" s="381"/>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 customHeight="1" x14ac:dyDescent="0.2">
      <c r="A98" s="37"/>
      <c r="B98" s="37"/>
      <c r="C98" s="381"/>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 customHeight="1" x14ac:dyDescent="0.2">
      <c r="A99" s="37"/>
      <c r="B99" s="37"/>
      <c r="C99" s="381"/>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 customHeight="1" x14ac:dyDescent="0.2">
      <c r="A100" s="37"/>
      <c r="B100" s="37"/>
      <c r="C100" s="381"/>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 customHeight="1" x14ac:dyDescent="0.2">
      <c r="A101" s="37"/>
      <c r="B101" s="37"/>
      <c r="C101" s="381"/>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 customHeight="1" x14ac:dyDescent="0.2">
      <c r="A102" s="37"/>
      <c r="B102" s="37"/>
      <c r="C102" s="381"/>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 customHeight="1" x14ac:dyDescent="0.2">
      <c r="A103" s="37"/>
      <c r="B103" s="37"/>
      <c r="C103" s="381"/>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 customHeight="1" x14ac:dyDescent="0.2">
      <c r="A104" s="37"/>
      <c r="B104" s="37"/>
      <c r="C104" s="381"/>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 customHeight="1" x14ac:dyDescent="0.2">
      <c r="A105" s="37"/>
      <c r="B105" s="37"/>
      <c r="C105" s="381"/>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 customHeight="1" x14ac:dyDescent="0.2">
      <c r="A106" s="37"/>
      <c r="B106" s="37"/>
      <c r="C106" s="381"/>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 customHeight="1" x14ac:dyDescent="0.2">
      <c r="A107" s="37"/>
      <c r="B107" s="37"/>
      <c r="C107" s="381"/>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 customHeight="1" x14ac:dyDescent="0.2">
      <c r="A108" s="37"/>
      <c r="B108" s="37"/>
      <c r="C108" s="381"/>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 customHeight="1" x14ac:dyDescent="0.2">
      <c r="A109" s="37"/>
      <c r="B109" s="37"/>
      <c r="C109" s="381"/>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 customHeight="1" x14ac:dyDescent="0.2">
      <c r="A110" s="37"/>
      <c r="B110" s="37"/>
      <c r="C110" s="381"/>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 customHeight="1" x14ac:dyDescent="0.2">
      <c r="A111" s="37"/>
      <c r="B111" s="37"/>
      <c r="C111" s="381"/>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 customHeight="1" x14ac:dyDescent="0.2">
      <c r="A112" s="37"/>
      <c r="B112" s="37"/>
      <c r="C112" s="381"/>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 customHeight="1" x14ac:dyDescent="0.2">
      <c r="A113" s="37"/>
      <c r="B113" s="37"/>
      <c r="C113" s="381"/>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 customHeight="1" x14ac:dyDescent="0.2">
      <c r="A114" s="37"/>
      <c r="B114" s="37"/>
      <c r="C114" s="381"/>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 customHeight="1" x14ac:dyDescent="0.2">
      <c r="A115" s="37"/>
      <c r="B115" s="37"/>
      <c r="C115" s="381"/>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 customHeight="1" x14ac:dyDescent="0.2">
      <c r="A116" s="37"/>
      <c r="B116" s="37"/>
      <c r="C116" s="381"/>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 customHeight="1" x14ac:dyDescent="0.2">
      <c r="A117" s="37"/>
      <c r="B117" s="37"/>
      <c r="C117" s="381"/>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 customHeight="1" x14ac:dyDescent="0.2">
      <c r="A118" s="37"/>
      <c r="B118" s="37"/>
      <c r="C118" s="381"/>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 customHeight="1" x14ac:dyDescent="0.2">
      <c r="A119" s="37"/>
      <c r="B119" s="37"/>
      <c r="C119" s="381"/>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 customHeight="1" x14ac:dyDescent="0.2">
      <c r="A120" s="37"/>
      <c r="B120" s="37"/>
      <c r="C120" s="381"/>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 customHeight="1" x14ac:dyDescent="0.2">
      <c r="A121" s="37"/>
      <c r="B121" s="37"/>
      <c r="C121" s="381"/>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 customHeight="1" x14ac:dyDescent="0.2">
      <c r="A122" s="37"/>
      <c r="B122" s="37"/>
      <c r="C122" s="381"/>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 customHeight="1" x14ac:dyDescent="0.2">
      <c r="A123" s="37"/>
      <c r="B123" s="37"/>
      <c r="C123" s="381"/>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 customHeight="1" x14ac:dyDescent="0.2">
      <c r="A124" s="37"/>
      <c r="B124" s="37"/>
      <c r="C124" s="381"/>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 customHeight="1" x14ac:dyDescent="0.2">
      <c r="A125" s="37"/>
      <c r="B125" s="37"/>
      <c r="C125" s="381"/>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 customHeight="1" x14ac:dyDescent="0.2">
      <c r="A126" s="37"/>
      <c r="B126" s="37"/>
      <c r="C126" s="381"/>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 customHeight="1" x14ac:dyDescent="0.2">
      <c r="A127" s="37"/>
      <c r="B127" s="37"/>
      <c r="C127" s="381"/>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 customHeight="1" x14ac:dyDescent="0.2">
      <c r="A128" s="37"/>
      <c r="B128" s="37"/>
      <c r="C128" s="381"/>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 customHeight="1" x14ac:dyDescent="0.2">
      <c r="A129" s="37"/>
      <c r="B129" s="37"/>
      <c r="C129" s="381"/>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 customHeight="1" x14ac:dyDescent="0.2">
      <c r="A130" s="37"/>
      <c r="B130" s="37"/>
      <c r="C130" s="381"/>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 customHeight="1" x14ac:dyDescent="0.2">
      <c r="A131" s="37"/>
      <c r="B131" s="37"/>
      <c r="C131" s="381"/>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 customHeight="1" x14ac:dyDescent="0.2">
      <c r="A132" s="37"/>
      <c r="B132" s="37"/>
      <c r="C132" s="381"/>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 customHeight="1" x14ac:dyDescent="0.2">
      <c r="A133" s="37"/>
      <c r="B133" s="37"/>
      <c r="C133" s="381"/>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 customHeight="1" x14ac:dyDescent="0.2">
      <c r="A134" s="37"/>
      <c r="B134" s="37"/>
      <c r="C134" s="381"/>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 customHeight="1" x14ac:dyDescent="0.2">
      <c r="A135" s="37"/>
      <c r="B135" s="37"/>
      <c r="C135" s="381"/>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 customHeight="1" x14ac:dyDescent="0.2">
      <c r="A136" s="37"/>
      <c r="B136" s="37"/>
      <c r="C136" s="381"/>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 customHeight="1" x14ac:dyDescent="0.2">
      <c r="A137" s="37"/>
      <c r="B137" s="37"/>
      <c r="C137" s="381"/>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 customHeight="1" x14ac:dyDescent="0.2">
      <c r="A138" s="37"/>
      <c r="B138" s="37"/>
      <c r="C138" s="381"/>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 customHeight="1" x14ac:dyDescent="0.2">
      <c r="A139" s="37"/>
      <c r="B139" s="37"/>
      <c r="C139" s="381"/>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 customHeight="1" x14ac:dyDescent="0.2">
      <c r="A140" s="37"/>
      <c r="B140" s="37"/>
      <c r="C140" s="381"/>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 customHeight="1" x14ac:dyDescent="0.2">
      <c r="A141" s="37"/>
      <c r="B141" s="37"/>
      <c r="C141" s="381"/>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 customHeight="1" x14ac:dyDescent="0.2">
      <c r="A142" s="37"/>
      <c r="B142" s="37"/>
      <c r="C142" s="381"/>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 customHeight="1" x14ac:dyDescent="0.2">
      <c r="A143" s="37"/>
      <c r="B143" s="37"/>
      <c r="C143" s="381"/>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 customHeight="1" x14ac:dyDescent="0.2">
      <c r="A144" s="37"/>
      <c r="B144" s="37"/>
      <c r="C144" s="381"/>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 customHeight="1" x14ac:dyDescent="0.2">
      <c r="A145" s="37"/>
      <c r="B145" s="37"/>
      <c r="C145" s="381"/>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 customHeight="1" x14ac:dyDescent="0.2">
      <c r="A146" s="37"/>
      <c r="B146" s="37"/>
      <c r="C146" s="381"/>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 customHeight="1" x14ac:dyDescent="0.2">
      <c r="A147" s="37"/>
      <c r="B147" s="37"/>
      <c r="C147" s="381"/>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 customHeight="1" x14ac:dyDescent="0.2">
      <c r="A148" s="37"/>
      <c r="B148" s="37"/>
      <c r="C148" s="381"/>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 customHeight="1" x14ac:dyDescent="0.2">
      <c r="A149" s="37"/>
      <c r="B149" s="37"/>
      <c r="C149" s="381"/>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 customHeight="1" x14ac:dyDescent="0.2">
      <c r="A150" s="37"/>
      <c r="B150" s="37"/>
      <c r="C150" s="381"/>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 customHeight="1" x14ac:dyDescent="0.2">
      <c r="A151" s="37"/>
      <c r="B151" s="37"/>
      <c r="C151" s="38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 customHeight="1" x14ac:dyDescent="0.2">
      <c r="A152" s="37"/>
      <c r="B152" s="37"/>
      <c r="C152" s="381"/>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 customHeight="1" x14ac:dyDescent="0.2">
      <c r="A153" s="37"/>
      <c r="B153" s="37"/>
      <c r="C153" s="381"/>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 customHeight="1" x14ac:dyDescent="0.2">
      <c r="A154" s="37"/>
      <c r="B154" s="37"/>
      <c r="C154" s="38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 customHeight="1" x14ac:dyDescent="0.2">
      <c r="A155" s="37"/>
      <c r="B155" s="37"/>
      <c r="C155" s="381"/>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 customHeight="1" x14ac:dyDescent="0.2">
      <c r="A156" s="37"/>
      <c r="B156" s="37"/>
      <c r="C156" s="381"/>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 customHeight="1" x14ac:dyDescent="0.2">
      <c r="A157" s="37"/>
      <c r="B157" s="37"/>
      <c r="C157" s="381"/>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 customHeight="1" x14ac:dyDescent="0.2">
      <c r="A158" s="37"/>
      <c r="B158" s="37"/>
      <c r="C158" s="381"/>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 customHeight="1" x14ac:dyDescent="0.2">
      <c r="A159" s="37"/>
      <c r="B159" s="37"/>
      <c r="C159" s="381"/>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 customHeight="1" x14ac:dyDescent="0.2">
      <c r="A160" s="37"/>
      <c r="B160" s="37"/>
      <c r="C160" s="381"/>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 customHeight="1" x14ac:dyDescent="0.2">
      <c r="A161" s="37"/>
      <c r="B161" s="37"/>
      <c r="C161" s="381"/>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 customHeight="1" x14ac:dyDescent="0.2">
      <c r="A162" s="37"/>
      <c r="B162" s="37"/>
      <c r="C162" s="381"/>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 customHeight="1" x14ac:dyDescent="0.2">
      <c r="A163" s="37"/>
      <c r="B163" s="37"/>
      <c r="C163" s="381"/>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 customHeight="1" x14ac:dyDescent="0.2">
      <c r="A164" s="37"/>
      <c r="B164" s="37"/>
      <c r="C164" s="381"/>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 customHeight="1" x14ac:dyDescent="0.2">
      <c r="A165" s="37"/>
      <c r="B165" s="37"/>
      <c r="C165" s="381"/>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 customHeight="1" x14ac:dyDescent="0.2">
      <c r="A166" s="37"/>
      <c r="B166" s="37"/>
      <c r="C166" s="381"/>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 customHeight="1" x14ac:dyDescent="0.2">
      <c r="A167" s="37"/>
      <c r="B167" s="37"/>
      <c r="C167" s="381"/>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 customHeight="1" x14ac:dyDescent="0.2">
      <c r="A168" s="37"/>
      <c r="B168" s="37"/>
      <c r="C168" s="381"/>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 customHeight="1" x14ac:dyDescent="0.2">
      <c r="A169" s="37"/>
      <c r="B169" s="37"/>
      <c r="C169" s="381"/>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 customHeight="1" x14ac:dyDescent="0.2">
      <c r="A170" s="37"/>
      <c r="B170" s="37"/>
      <c r="C170" s="381"/>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 customHeight="1" x14ac:dyDescent="0.2">
      <c r="A171" s="37"/>
      <c r="B171" s="37"/>
      <c r="C171" s="381"/>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 customHeight="1" x14ac:dyDescent="0.2">
      <c r="A172" s="37"/>
      <c r="B172" s="37"/>
      <c r="C172" s="381"/>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 customHeight="1" x14ac:dyDescent="0.2">
      <c r="A173" s="37"/>
      <c r="B173" s="37"/>
      <c r="C173" s="381"/>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 customHeight="1" x14ac:dyDescent="0.2">
      <c r="A174" s="37"/>
      <c r="B174" s="37"/>
      <c r="C174" s="381"/>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 customHeight="1" x14ac:dyDescent="0.2">
      <c r="A175" s="37"/>
      <c r="B175" s="37"/>
      <c r="C175" s="381"/>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 customHeight="1" x14ac:dyDescent="0.2">
      <c r="A176" s="37"/>
      <c r="B176" s="37"/>
      <c r="C176" s="381"/>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 customHeight="1" x14ac:dyDescent="0.2">
      <c r="A177" s="37"/>
      <c r="B177" s="37"/>
      <c r="C177" s="381"/>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 customHeight="1" x14ac:dyDescent="0.2">
      <c r="A178" s="37"/>
      <c r="B178" s="37"/>
      <c r="C178" s="381"/>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 customHeight="1" x14ac:dyDescent="0.2">
      <c r="A179" s="37"/>
      <c r="B179" s="37"/>
      <c r="C179" s="381"/>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 customHeight="1" x14ac:dyDescent="0.2">
      <c r="A180" s="37"/>
      <c r="B180" s="37"/>
      <c r="C180" s="381"/>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 customHeight="1" x14ac:dyDescent="0.2">
      <c r="A181" s="37"/>
      <c r="B181" s="37"/>
      <c r="C181" s="381"/>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 customHeight="1" x14ac:dyDescent="0.2">
      <c r="A182" s="37"/>
      <c r="B182" s="37"/>
      <c r="C182" s="381"/>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 customHeight="1" x14ac:dyDescent="0.2">
      <c r="A183" s="37"/>
      <c r="B183" s="37"/>
      <c r="C183" s="381"/>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 customHeight="1" x14ac:dyDescent="0.2">
      <c r="A184" s="37"/>
      <c r="B184" s="37"/>
      <c r="C184" s="381"/>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 customHeight="1" x14ac:dyDescent="0.2">
      <c r="A185" s="37"/>
      <c r="B185" s="37"/>
      <c r="C185" s="381"/>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 customHeight="1" x14ac:dyDescent="0.2">
      <c r="A186" s="37"/>
      <c r="B186" s="37"/>
      <c r="C186" s="381"/>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 customHeight="1" x14ac:dyDescent="0.2">
      <c r="A187" s="37"/>
      <c r="B187" s="37"/>
      <c r="C187" s="381"/>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 customHeight="1" x14ac:dyDescent="0.2">
      <c r="A188" s="37"/>
      <c r="B188" s="37"/>
      <c r="C188" s="381"/>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 customHeight="1" x14ac:dyDescent="0.2">
      <c r="A189" s="37"/>
      <c r="B189" s="37"/>
      <c r="C189" s="381"/>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 customHeight="1" x14ac:dyDescent="0.2">
      <c r="A190" s="37"/>
      <c r="B190" s="37"/>
      <c r="C190" s="381"/>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 customHeight="1" x14ac:dyDescent="0.2">
      <c r="A191" s="37"/>
      <c r="B191" s="37"/>
      <c r="C191" s="381"/>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 customHeight="1" x14ac:dyDescent="0.2">
      <c r="A192" s="37"/>
      <c r="B192" s="37"/>
      <c r="C192" s="381"/>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81"/>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81"/>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81"/>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81"/>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81"/>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81"/>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81"/>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81"/>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81"/>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81"/>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81"/>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81"/>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81"/>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81"/>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81"/>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81"/>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81"/>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81"/>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81"/>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81"/>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81"/>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81"/>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81"/>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81"/>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81"/>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81"/>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81"/>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81"/>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81"/>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81"/>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81"/>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81"/>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81"/>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81"/>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81"/>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81"/>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81"/>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81"/>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81"/>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81"/>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81"/>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81"/>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81"/>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81"/>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81"/>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81"/>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81"/>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81"/>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81"/>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81"/>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81"/>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81"/>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81"/>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81"/>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81"/>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81"/>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81"/>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81"/>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81"/>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81"/>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81"/>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81"/>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81"/>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81"/>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81"/>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81"/>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81"/>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81"/>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81"/>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81"/>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81"/>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81"/>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81"/>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81"/>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81"/>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81"/>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81"/>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81"/>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81"/>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81"/>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81"/>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81"/>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81"/>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 customHeight="1" x14ac:dyDescent="0.2">
      <c r="A276" s="37"/>
      <c r="B276" s="37"/>
      <c r="C276" s="381"/>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 customHeight="1" x14ac:dyDescent="0.2">
      <c r="A277" s="37"/>
      <c r="B277" s="37"/>
      <c r="C277" s="381"/>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 customHeight="1" x14ac:dyDescent="0.2">
      <c r="A278" s="37"/>
      <c r="B278" s="37"/>
      <c r="C278" s="381"/>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 customHeight="1" x14ac:dyDescent="0.2">
      <c r="A279" s="37"/>
      <c r="B279" s="37"/>
      <c r="C279" s="381"/>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 customHeight="1" x14ac:dyDescent="0.2">
      <c r="A280" s="37"/>
      <c r="B280" s="37"/>
      <c r="C280" s="381"/>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 customHeight="1" x14ac:dyDescent="0.2">
      <c r="A281" s="37"/>
      <c r="B281" s="37"/>
      <c r="C281" s="381"/>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 customHeight="1" x14ac:dyDescent="0.2">
      <c r="A282" s="37"/>
      <c r="B282" s="37"/>
      <c r="C282" s="381"/>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 customHeight="1" x14ac:dyDescent="0.2">
      <c r="A283" s="37"/>
      <c r="B283" s="37"/>
      <c r="C283" s="381"/>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6:D56"/>
    <mergeCell ref="B61:D61"/>
    <mergeCell ref="B62:D62"/>
    <mergeCell ref="U13:U14"/>
    <mergeCell ref="V13:V14"/>
    <mergeCell ref="D13:D14"/>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2700-000000000000}">
      <formula1>"TOU,non-TOU"</formula1>
    </dataValidation>
    <dataValidation type="list" allowBlank="1" showErrorMessage="1" sqref="E15:E28 E30:E38 E40:E41 E43:E51 E57 E63" xr:uid="{00000000-0002-0000-2700-000001000000}">
      <formula1>#REF!</formula1>
    </dataValidation>
    <dataValidation type="list" allowBlank="1" showInputMessage="1" showErrorMessage="1" prompt="Select Charge Unit - monthly, per kWh, per kW" sqref="D15:D28 D30:D38 D40:D41 D43:D51 D57 D63" xr:uid="{00000000-0002-0000-2700-000002000000}">
      <formula1>"Monthly,per kWh,per kW"</formula1>
    </dataValidation>
  </dataValidations>
  <pageMargins left="0.74803149606299213" right="0.74803149606299213" top="0.98425196850393704" bottom="0.98425196850393704"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workbookViewId="0">
      <selection sqref="A1:D1"/>
    </sheetView>
  </sheetViews>
  <sheetFormatPr defaultColWidth="12.5703125" defaultRowHeight="15" customHeight="1" x14ac:dyDescent="0.2"/>
  <cols>
    <col min="1" max="1" width="54" customWidth="1"/>
    <col min="2" max="2" width="16.42578125" customWidth="1"/>
    <col min="3" max="3" width="10.42578125" customWidth="1"/>
    <col min="4" max="4" width="9.42578125" customWidth="1"/>
    <col min="5" max="24" width="9.140625" customWidth="1"/>
  </cols>
  <sheetData>
    <row r="1" spans="1:26" ht="23.25" customHeight="1" x14ac:dyDescent="0.25">
      <c r="A1" s="442" t="s">
        <v>21</v>
      </c>
      <c r="B1" s="443"/>
      <c r="C1" s="443"/>
      <c r="D1" s="444"/>
      <c r="E1" s="41"/>
      <c r="F1" s="41"/>
      <c r="G1" s="41"/>
      <c r="H1" s="41"/>
      <c r="I1" s="41"/>
      <c r="J1" s="41"/>
      <c r="K1" s="41"/>
      <c r="L1" s="41"/>
      <c r="M1" s="41"/>
      <c r="N1" s="41"/>
      <c r="O1" s="41"/>
      <c r="P1" s="41"/>
      <c r="Q1" s="41"/>
      <c r="R1" s="41"/>
      <c r="S1" s="41"/>
      <c r="T1" s="41"/>
      <c r="U1" s="41"/>
      <c r="V1" s="41"/>
      <c r="W1" s="41"/>
      <c r="X1" s="41"/>
      <c r="Y1" s="41"/>
      <c r="Z1" s="41"/>
    </row>
    <row r="2" spans="1:26" ht="18" customHeight="1" x14ac:dyDescent="0.25">
      <c r="A2" s="445" t="s">
        <v>22</v>
      </c>
      <c r="B2" s="443"/>
      <c r="C2" s="443"/>
      <c r="D2" s="444"/>
      <c r="E2" s="41"/>
      <c r="F2" s="41"/>
      <c r="G2" s="41"/>
      <c r="H2" s="41"/>
      <c r="I2" s="41"/>
      <c r="J2" s="41"/>
      <c r="K2" s="41"/>
      <c r="L2" s="41"/>
      <c r="M2" s="41"/>
      <c r="N2" s="41"/>
      <c r="O2" s="41"/>
      <c r="P2" s="41"/>
      <c r="Q2" s="41"/>
      <c r="R2" s="41"/>
      <c r="S2" s="41"/>
      <c r="T2" s="41"/>
      <c r="U2" s="41"/>
      <c r="V2" s="41"/>
      <c r="W2" s="41"/>
      <c r="X2" s="41"/>
      <c r="Y2" s="41"/>
      <c r="Z2" s="41"/>
    </row>
    <row r="3" spans="1:26" ht="15.75" customHeight="1" x14ac:dyDescent="0.25">
      <c r="A3" s="446" t="s">
        <v>149</v>
      </c>
      <c r="B3" s="443"/>
      <c r="C3" s="443"/>
      <c r="D3" s="444"/>
      <c r="E3" s="41"/>
      <c r="F3" s="41"/>
      <c r="G3" s="41"/>
      <c r="H3" s="41"/>
      <c r="I3" s="41"/>
      <c r="J3" s="41"/>
      <c r="K3" s="41"/>
      <c r="L3" s="41"/>
      <c r="M3" s="41"/>
      <c r="N3" s="41"/>
      <c r="O3" s="41"/>
      <c r="P3" s="41"/>
      <c r="Q3" s="41"/>
      <c r="R3" s="41"/>
      <c r="S3" s="41"/>
      <c r="T3" s="41"/>
      <c r="U3" s="41"/>
      <c r="V3" s="41"/>
      <c r="W3" s="41"/>
      <c r="X3" s="41"/>
      <c r="Y3" s="41"/>
      <c r="Z3" s="41"/>
    </row>
    <row r="4" spans="1:26" ht="11.25" customHeight="1" x14ac:dyDescent="0.25">
      <c r="A4" s="447" t="s">
        <v>24</v>
      </c>
      <c r="B4" s="443"/>
      <c r="C4" s="443"/>
      <c r="D4" s="444"/>
      <c r="E4" s="41"/>
      <c r="F4" s="41"/>
      <c r="G4" s="41"/>
      <c r="H4" s="41"/>
      <c r="I4" s="41"/>
      <c r="J4" s="41"/>
      <c r="K4" s="41"/>
      <c r="L4" s="41"/>
      <c r="M4" s="41"/>
      <c r="N4" s="41"/>
      <c r="O4" s="41"/>
      <c r="P4" s="41"/>
      <c r="Q4" s="41"/>
      <c r="R4" s="41"/>
      <c r="S4" s="41"/>
      <c r="T4" s="41"/>
      <c r="U4" s="41"/>
      <c r="V4" s="41"/>
      <c r="W4" s="41"/>
      <c r="X4" s="41"/>
      <c r="Y4" s="41"/>
      <c r="Z4" s="41"/>
    </row>
    <row r="5" spans="1:26" ht="11.25" customHeight="1" x14ac:dyDescent="0.25">
      <c r="A5" s="447" t="s">
        <v>25</v>
      </c>
      <c r="B5" s="443"/>
      <c r="C5" s="443"/>
      <c r="D5" s="444"/>
      <c r="E5" s="41"/>
      <c r="F5" s="41"/>
      <c r="G5" s="41"/>
      <c r="H5" s="41"/>
      <c r="I5" s="41"/>
      <c r="J5" s="41"/>
      <c r="K5" s="41"/>
      <c r="L5" s="41"/>
      <c r="M5" s="41"/>
      <c r="N5" s="41"/>
      <c r="O5" s="41"/>
      <c r="P5" s="41"/>
      <c r="Q5" s="41"/>
      <c r="R5" s="41"/>
      <c r="S5" s="41"/>
      <c r="T5" s="41"/>
      <c r="U5" s="41"/>
      <c r="V5" s="41"/>
      <c r="W5" s="41"/>
      <c r="X5" s="41"/>
      <c r="Y5" s="41"/>
      <c r="Z5" s="41"/>
    </row>
    <row r="6" spans="1:26" ht="11.25" customHeight="1" x14ac:dyDescent="0.25">
      <c r="A6" s="448" t="s">
        <v>26</v>
      </c>
      <c r="B6" s="443"/>
      <c r="C6" s="443"/>
      <c r="D6" s="444"/>
      <c r="E6" s="41"/>
      <c r="F6" s="41"/>
      <c r="G6" s="41"/>
      <c r="H6" s="41"/>
      <c r="I6" s="41"/>
      <c r="J6" s="41"/>
      <c r="K6" s="41"/>
      <c r="L6" s="41"/>
      <c r="M6" s="41"/>
      <c r="N6" s="41"/>
      <c r="O6" s="41"/>
      <c r="P6" s="41"/>
      <c r="Q6" s="41"/>
      <c r="R6" s="41"/>
      <c r="S6" s="41"/>
      <c r="T6" s="41"/>
      <c r="U6" s="41"/>
      <c r="V6" s="41"/>
      <c r="W6" s="41"/>
      <c r="X6" s="41"/>
      <c r="Y6" s="41"/>
      <c r="Z6" s="41"/>
    </row>
    <row r="7" spans="1:26" ht="18.75" customHeight="1" x14ac:dyDescent="0.25">
      <c r="A7" s="449" t="s">
        <v>27</v>
      </c>
      <c r="B7" s="443"/>
      <c r="C7" s="443"/>
      <c r="D7" s="444"/>
      <c r="E7" s="41"/>
      <c r="F7" s="41"/>
      <c r="G7" s="41"/>
      <c r="H7" s="41"/>
      <c r="I7" s="41"/>
      <c r="J7" s="41"/>
      <c r="K7" s="41"/>
      <c r="L7" s="41"/>
      <c r="M7" s="41"/>
      <c r="N7" s="41"/>
      <c r="O7" s="41"/>
      <c r="P7" s="41"/>
      <c r="Q7" s="41"/>
      <c r="R7" s="41"/>
      <c r="S7" s="41"/>
      <c r="T7" s="41"/>
      <c r="U7" s="41"/>
      <c r="V7" s="41"/>
      <c r="W7" s="41"/>
      <c r="X7" s="41"/>
      <c r="Y7" s="41"/>
      <c r="Z7" s="41"/>
    </row>
    <row r="8" spans="1:26" ht="72" customHeight="1" x14ac:dyDescent="0.25">
      <c r="A8" s="450" t="s">
        <v>28</v>
      </c>
      <c r="B8" s="443"/>
      <c r="C8" s="443"/>
      <c r="D8" s="444"/>
      <c r="E8" s="41"/>
      <c r="F8" s="41"/>
      <c r="G8" s="41"/>
      <c r="H8" s="41"/>
      <c r="I8" s="41"/>
      <c r="J8" s="41"/>
      <c r="K8" s="41"/>
      <c r="L8" s="41"/>
      <c r="M8" s="41"/>
      <c r="N8" s="41"/>
      <c r="O8" s="41"/>
      <c r="P8" s="41"/>
      <c r="Q8" s="41"/>
      <c r="R8" s="41"/>
      <c r="S8" s="41"/>
      <c r="T8" s="41"/>
      <c r="U8" s="41"/>
      <c r="V8" s="41"/>
      <c r="W8" s="41"/>
      <c r="X8" s="41"/>
      <c r="Y8" s="41"/>
      <c r="Z8" s="41"/>
    </row>
    <row r="9" spans="1:26" ht="6.75" customHeight="1" x14ac:dyDescent="0.25">
      <c r="A9" s="42"/>
      <c r="B9" s="42"/>
      <c r="C9" s="42"/>
      <c r="D9" s="43"/>
      <c r="E9" s="41"/>
      <c r="F9" s="41"/>
      <c r="G9" s="41"/>
      <c r="H9" s="41"/>
      <c r="I9" s="41"/>
      <c r="J9" s="41"/>
      <c r="K9" s="41"/>
      <c r="L9" s="41"/>
      <c r="M9" s="41"/>
      <c r="N9" s="41"/>
      <c r="O9" s="41"/>
      <c r="P9" s="41"/>
      <c r="Q9" s="41"/>
      <c r="R9" s="41"/>
      <c r="S9" s="41"/>
      <c r="T9" s="41"/>
      <c r="U9" s="41"/>
      <c r="V9" s="41"/>
      <c r="W9" s="41"/>
      <c r="X9" s="41"/>
      <c r="Y9" s="41"/>
      <c r="Z9" s="41"/>
    </row>
    <row r="10" spans="1:26" ht="11.25" customHeight="1" x14ac:dyDescent="0.25">
      <c r="A10" s="451" t="s">
        <v>29</v>
      </c>
      <c r="B10" s="443"/>
      <c r="C10" s="443"/>
      <c r="D10" s="444"/>
      <c r="E10" s="41"/>
      <c r="F10" s="41"/>
      <c r="G10" s="41"/>
      <c r="H10" s="41"/>
      <c r="I10" s="41"/>
      <c r="J10" s="41"/>
      <c r="K10" s="41"/>
      <c r="L10" s="41"/>
      <c r="M10" s="41"/>
      <c r="N10" s="41"/>
      <c r="O10" s="41"/>
      <c r="P10" s="41"/>
      <c r="Q10" s="41"/>
      <c r="R10" s="41"/>
      <c r="S10" s="41"/>
      <c r="T10" s="41"/>
      <c r="U10" s="41"/>
      <c r="V10" s="41"/>
      <c r="W10" s="41"/>
      <c r="X10" s="41"/>
      <c r="Y10" s="41"/>
      <c r="Z10" s="41"/>
    </row>
    <row r="11" spans="1:26" ht="6.75" customHeight="1" x14ac:dyDescent="0.25">
      <c r="A11" s="44"/>
      <c r="B11" s="45"/>
      <c r="C11" s="45"/>
      <c r="D11" s="46"/>
      <c r="E11" s="41"/>
      <c r="F11" s="41"/>
      <c r="G11" s="41"/>
      <c r="H11" s="41"/>
      <c r="I11" s="41"/>
      <c r="J11" s="41"/>
      <c r="K11" s="41"/>
      <c r="L11" s="41"/>
      <c r="M11" s="41"/>
      <c r="N11" s="41"/>
      <c r="O11" s="41"/>
      <c r="P11" s="41"/>
      <c r="Q11" s="41"/>
      <c r="R11" s="41"/>
      <c r="S11" s="41"/>
      <c r="T11" s="41"/>
      <c r="U11" s="41"/>
      <c r="V11" s="41"/>
      <c r="W11" s="41"/>
      <c r="X11" s="41"/>
      <c r="Y11" s="41"/>
      <c r="Z11" s="41"/>
    </row>
    <row r="12" spans="1:26" ht="36" customHeight="1" x14ac:dyDescent="0.25">
      <c r="A12" s="450" t="s">
        <v>30</v>
      </c>
      <c r="B12" s="443"/>
      <c r="C12" s="443"/>
      <c r="D12" s="444"/>
      <c r="E12" s="41"/>
      <c r="F12" s="41"/>
      <c r="G12" s="41"/>
      <c r="H12" s="41"/>
      <c r="I12" s="41"/>
      <c r="J12" s="41"/>
      <c r="K12" s="41"/>
      <c r="L12" s="41"/>
      <c r="M12" s="41"/>
      <c r="N12" s="41"/>
      <c r="O12" s="41"/>
      <c r="P12" s="41"/>
      <c r="Q12" s="41"/>
      <c r="R12" s="41"/>
      <c r="S12" s="41"/>
      <c r="T12" s="41"/>
      <c r="U12" s="41"/>
      <c r="V12" s="41"/>
      <c r="W12" s="41"/>
      <c r="X12" s="41"/>
      <c r="Y12" s="41"/>
      <c r="Z12" s="41"/>
    </row>
    <row r="13" spans="1:26" ht="6.75" customHeight="1" x14ac:dyDescent="0.25">
      <c r="A13" s="42"/>
      <c r="B13" s="42"/>
      <c r="C13" s="42"/>
      <c r="D13" s="43"/>
      <c r="E13" s="41"/>
      <c r="F13" s="41"/>
      <c r="G13" s="41"/>
      <c r="H13" s="41"/>
      <c r="I13" s="41"/>
      <c r="J13" s="41"/>
      <c r="K13" s="41"/>
      <c r="L13" s="41"/>
      <c r="M13" s="41"/>
      <c r="N13" s="41"/>
      <c r="O13" s="41"/>
      <c r="P13" s="41"/>
      <c r="Q13" s="41"/>
      <c r="R13" s="41"/>
      <c r="S13" s="41"/>
      <c r="T13" s="41"/>
      <c r="U13" s="41"/>
      <c r="V13" s="41"/>
      <c r="W13" s="41"/>
      <c r="X13" s="41"/>
      <c r="Y13" s="41"/>
      <c r="Z13" s="41"/>
    </row>
    <row r="14" spans="1:26" ht="48" customHeight="1" x14ac:dyDescent="0.25">
      <c r="A14" s="450" t="s">
        <v>31</v>
      </c>
      <c r="B14" s="443"/>
      <c r="C14" s="443"/>
      <c r="D14" s="444"/>
      <c r="E14" s="41"/>
      <c r="F14" s="41"/>
      <c r="G14" s="41"/>
      <c r="H14" s="41"/>
      <c r="I14" s="41"/>
      <c r="J14" s="41"/>
      <c r="K14" s="41"/>
      <c r="L14" s="41"/>
      <c r="M14" s="41"/>
      <c r="N14" s="41"/>
      <c r="O14" s="41"/>
      <c r="P14" s="41"/>
      <c r="Q14" s="41"/>
      <c r="R14" s="41"/>
      <c r="S14" s="41"/>
      <c r="T14" s="41"/>
      <c r="U14" s="41"/>
      <c r="V14" s="41"/>
      <c r="W14" s="41"/>
      <c r="X14" s="41"/>
      <c r="Y14" s="41"/>
      <c r="Z14" s="41"/>
    </row>
    <row r="15" spans="1:26" ht="6.75" customHeight="1" x14ac:dyDescent="0.25">
      <c r="A15" s="42"/>
      <c r="B15" s="42"/>
      <c r="C15" s="42"/>
      <c r="D15" s="43"/>
      <c r="E15" s="41"/>
      <c r="F15" s="41"/>
      <c r="G15" s="41"/>
      <c r="H15" s="41"/>
      <c r="I15" s="41"/>
      <c r="J15" s="41"/>
      <c r="K15" s="41"/>
      <c r="L15" s="41"/>
      <c r="M15" s="41"/>
      <c r="N15" s="41"/>
      <c r="O15" s="41"/>
      <c r="P15" s="41"/>
      <c r="Q15" s="41"/>
      <c r="R15" s="41"/>
      <c r="S15" s="41"/>
      <c r="T15" s="41"/>
      <c r="U15" s="41"/>
      <c r="V15" s="41"/>
      <c r="W15" s="41"/>
      <c r="X15" s="41"/>
      <c r="Y15" s="41"/>
      <c r="Z15" s="41"/>
    </row>
    <row r="16" spans="1:26" ht="48" customHeight="1" x14ac:dyDescent="0.25">
      <c r="A16" s="450" t="s">
        <v>32</v>
      </c>
      <c r="B16" s="443"/>
      <c r="C16" s="443"/>
      <c r="D16" s="444"/>
      <c r="E16" s="41"/>
      <c r="F16" s="41"/>
      <c r="G16" s="41"/>
      <c r="H16" s="41"/>
      <c r="I16" s="41"/>
      <c r="J16" s="41"/>
      <c r="K16" s="41"/>
      <c r="L16" s="41"/>
      <c r="M16" s="41"/>
      <c r="N16" s="41"/>
      <c r="O16" s="41"/>
      <c r="P16" s="41"/>
      <c r="Q16" s="41"/>
      <c r="R16" s="41"/>
      <c r="S16" s="41"/>
      <c r="T16" s="41"/>
      <c r="U16" s="41"/>
      <c r="V16" s="41"/>
      <c r="W16" s="41"/>
      <c r="X16" s="41"/>
      <c r="Y16" s="41"/>
      <c r="Z16" s="41"/>
    </row>
    <row r="17" spans="1:26" ht="6.75" customHeight="1" x14ac:dyDescent="0.25">
      <c r="A17" s="42"/>
      <c r="B17" s="42"/>
      <c r="C17" s="42"/>
      <c r="D17" s="43"/>
      <c r="E17" s="41"/>
      <c r="F17" s="41"/>
      <c r="G17" s="41"/>
      <c r="H17" s="41"/>
      <c r="I17" s="41"/>
      <c r="J17" s="41"/>
      <c r="K17" s="41"/>
      <c r="L17" s="41"/>
      <c r="M17" s="41"/>
      <c r="N17" s="41"/>
      <c r="O17" s="41"/>
      <c r="P17" s="41"/>
      <c r="Q17" s="41"/>
      <c r="R17" s="41"/>
      <c r="S17" s="41"/>
      <c r="T17" s="41"/>
      <c r="U17" s="41"/>
      <c r="V17" s="41"/>
      <c r="W17" s="41"/>
      <c r="X17" s="41"/>
      <c r="Y17" s="41"/>
      <c r="Z17" s="41"/>
    </row>
    <row r="18" spans="1:26" ht="36" customHeight="1" x14ac:dyDescent="0.25">
      <c r="A18" s="450" t="s">
        <v>33</v>
      </c>
      <c r="B18" s="443"/>
      <c r="C18" s="443"/>
      <c r="D18" s="444"/>
      <c r="E18" s="41"/>
      <c r="F18" s="41"/>
      <c r="G18" s="41"/>
      <c r="H18" s="41"/>
      <c r="I18" s="41"/>
      <c r="J18" s="41"/>
      <c r="K18" s="41"/>
      <c r="L18" s="41"/>
      <c r="M18" s="41"/>
      <c r="N18" s="41"/>
      <c r="O18" s="41"/>
      <c r="P18" s="41"/>
      <c r="Q18" s="41"/>
      <c r="R18" s="41"/>
      <c r="S18" s="41"/>
      <c r="T18" s="41"/>
      <c r="U18" s="41"/>
      <c r="V18" s="41"/>
      <c r="W18" s="41"/>
      <c r="X18" s="41"/>
      <c r="Y18" s="41"/>
      <c r="Z18" s="41"/>
    </row>
    <row r="19" spans="1:26" ht="6.75" customHeight="1" x14ac:dyDescent="0.25">
      <c r="A19" s="42"/>
      <c r="B19" s="42"/>
      <c r="C19" s="42"/>
      <c r="D19" s="43"/>
      <c r="E19" s="41"/>
      <c r="F19" s="41"/>
      <c r="G19" s="41"/>
      <c r="H19" s="41"/>
      <c r="I19" s="41"/>
      <c r="J19" s="41"/>
      <c r="K19" s="41"/>
      <c r="L19" s="41"/>
      <c r="M19" s="41"/>
      <c r="N19" s="41"/>
      <c r="O19" s="41"/>
      <c r="P19" s="41"/>
      <c r="Q19" s="41"/>
      <c r="R19" s="41"/>
      <c r="S19" s="41"/>
      <c r="T19" s="41"/>
      <c r="U19" s="41"/>
      <c r="V19" s="41"/>
      <c r="W19" s="41"/>
      <c r="X19" s="41"/>
      <c r="Y19" s="41"/>
      <c r="Z19" s="41"/>
    </row>
    <row r="20" spans="1:26" ht="15" customHeight="1" x14ac:dyDescent="0.25">
      <c r="A20" s="58" t="s">
        <v>34</v>
      </c>
      <c r="B20" s="51"/>
      <c r="C20" s="51"/>
      <c r="D20" s="51"/>
      <c r="E20" s="41"/>
      <c r="F20" s="41"/>
      <c r="G20" s="41"/>
      <c r="H20" s="41"/>
      <c r="I20" s="41"/>
      <c r="J20" s="41"/>
      <c r="K20" s="41"/>
      <c r="L20" s="41"/>
      <c r="M20" s="41"/>
      <c r="N20" s="41"/>
      <c r="O20" s="41"/>
      <c r="P20" s="41"/>
      <c r="Q20" s="41"/>
      <c r="R20" s="41"/>
      <c r="S20" s="41"/>
      <c r="T20" s="41"/>
      <c r="U20" s="41"/>
      <c r="V20" s="41"/>
      <c r="W20" s="41"/>
      <c r="X20" s="41"/>
      <c r="Y20" s="41"/>
      <c r="Z20" s="41"/>
    </row>
    <row r="21" spans="1:26" ht="6.75" customHeight="1" x14ac:dyDescent="0.25">
      <c r="A21" s="47"/>
      <c r="B21" s="48"/>
      <c r="C21" s="48"/>
      <c r="D21" s="49"/>
      <c r="E21" s="41"/>
      <c r="F21" s="41"/>
      <c r="G21" s="41"/>
      <c r="H21" s="41"/>
      <c r="I21" s="41"/>
      <c r="J21" s="41"/>
      <c r="K21" s="41"/>
      <c r="L21" s="41"/>
      <c r="M21" s="41"/>
      <c r="N21" s="41"/>
      <c r="O21" s="41"/>
      <c r="P21" s="41"/>
      <c r="Q21" s="41"/>
      <c r="R21" s="41"/>
      <c r="S21" s="41"/>
      <c r="T21" s="41"/>
      <c r="U21" s="41"/>
      <c r="V21" s="41"/>
      <c r="W21" s="41"/>
      <c r="X21" s="41"/>
      <c r="Y21" s="41"/>
      <c r="Z21" s="41"/>
    </row>
    <row r="22" spans="1:26" ht="10.5" customHeight="1" x14ac:dyDescent="0.25">
      <c r="A22" s="50" t="s">
        <v>35</v>
      </c>
      <c r="B22" s="51"/>
      <c r="C22" s="52" t="s">
        <v>36</v>
      </c>
      <c r="D22" s="99">
        <f>'Proposed Rates'!H8</f>
        <v>47.69</v>
      </c>
      <c r="E22" s="41"/>
      <c r="F22" s="41"/>
      <c r="G22" s="41"/>
      <c r="H22" s="41"/>
      <c r="I22" s="41"/>
      <c r="J22" s="41"/>
      <c r="K22" s="41"/>
      <c r="L22" s="41"/>
      <c r="M22" s="41"/>
      <c r="N22" s="41"/>
      <c r="O22" s="41"/>
      <c r="P22" s="41"/>
      <c r="Q22" s="41"/>
      <c r="R22" s="41"/>
      <c r="S22" s="41"/>
      <c r="T22" s="41"/>
      <c r="U22" s="41"/>
      <c r="V22" s="41"/>
      <c r="W22" s="41"/>
      <c r="X22" s="41"/>
      <c r="Y22" s="41"/>
      <c r="Z22" s="41"/>
    </row>
    <row r="23" spans="1:26" ht="11.25" hidden="1" customHeight="1" x14ac:dyDescent="0.25">
      <c r="A23" s="50" t="s">
        <v>37</v>
      </c>
      <c r="B23" s="51"/>
      <c r="C23" s="52" t="s">
        <v>36</v>
      </c>
      <c r="D23" s="100">
        <f>'Proposed Rates'!H90</f>
        <v>0</v>
      </c>
      <c r="E23" s="41"/>
      <c r="F23" s="41"/>
      <c r="G23" s="41"/>
      <c r="H23" s="41"/>
      <c r="I23" s="41"/>
      <c r="J23" s="41"/>
      <c r="K23" s="41"/>
      <c r="L23" s="41"/>
      <c r="M23" s="41"/>
      <c r="N23" s="41"/>
      <c r="O23" s="41"/>
      <c r="P23" s="41"/>
      <c r="Q23" s="41"/>
      <c r="R23" s="41"/>
      <c r="S23" s="41"/>
      <c r="T23" s="41"/>
      <c r="U23" s="41"/>
      <c r="V23" s="41"/>
      <c r="W23" s="41"/>
      <c r="X23" s="41"/>
      <c r="Y23" s="41"/>
      <c r="Z23" s="41"/>
    </row>
    <row r="24" spans="1:26" ht="11.25" hidden="1" customHeight="1" x14ac:dyDescent="0.25">
      <c r="A24" s="50" t="s">
        <v>38</v>
      </c>
      <c r="B24" s="51"/>
      <c r="C24" s="52" t="s">
        <v>36</v>
      </c>
      <c r="D24" s="100">
        <f>'Proposed Rates'!H64</f>
        <v>0</v>
      </c>
      <c r="E24" s="41"/>
      <c r="F24" s="41"/>
      <c r="G24" s="41"/>
      <c r="H24" s="41"/>
      <c r="I24" s="41"/>
      <c r="J24" s="41"/>
      <c r="K24" s="41"/>
      <c r="L24" s="41"/>
      <c r="M24" s="41"/>
      <c r="N24" s="41"/>
      <c r="O24" s="41"/>
      <c r="P24" s="41"/>
      <c r="Q24" s="41"/>
      <c r="R24" s="41"/>
      <c r="S24" s="41"/>
      <c r="T24" s="41"/>
      <c r="U24" s="41"/>
      <c r="V24" s="41"/>
      <c r="W24" s="41"/>
      <c r="X24" s="41"/>
      <c r="Y24" s="41"/>
      <c r="Z24" s="41"/>
    </row>
    <row r="25" spans="1:26" ht="11.25" customHeight="1" x14ac:dyDescent="0.25">
      <c r="A25" s="50" t="s">
        <v>39</v>
      </c>
      <c r="B25" s="51"/>
      <c r="C25" s="52" t="s">
        <v>36</v>
      </c>
      <c r="D25" s="101">
        <f>'Proposed Rates'!H273</f>
        <v>0.43</v>
      </c>
      <c r="E25" s="41"/>
      <c r="F25" s="41"/>
      <c r="G25" s="41"/>
      <c r="H25" s="41"/>
      <c r="I25" s="41"/>
      <c r="J25" s="41"/>
      <c r="K25" s="41"/>
      <c r="L25" s="41"/>
      <c r="M25" s="41"/>
      <c r="N25" s="41"/>
      <c r="O25" s="41"/>
      <c r="P25" s="41"/>
      <c r="Q25" s="41"/>
      <c r="R25" s="41"/>
      <c r="S25" s="41"/>
      <c r="T25" s="41"/>
      <c r="U25" s="41"/>
      <c r="V25" s="41"/>
      <c r="W25" s="41"/>
      <c r="X25" s="41"/>
      <c r="Y25" s="41"/>
      <c r="Z25" s="41"/>
    </row>
    <row r="26" spans="1:26" ht="11.25" customHeight="1" x14ac:dyDescent="0.25">
      <c r="A26" s="50" t="s">
        <v>40</v>
      </c>
      <c r="B26" s="51"/>
      <c r="C26" s="52" t="s">
        <v>41</v>
      </c>
      <c r="D26" s="102">
        <f>'Proposed Rates'!H260</f>
        <v>6.9999999999999994E-5</v>
      </c>
      <c r="E26" s="41"/>
      <c r="F26" s="41"/>
      <c r="G26" s="41"/>
      <c r="H26" s="41"/>
      <c r="I26" s="41"/>
      <c r="J26" s="41"/>
      <c r="K26" s="41"/>
      <c r="L26" s="41"/>
      <c r="M26" s="41"/>
      <c r="N26" s="41"/>
      <c r="O26" s="41"/>
      <c r="P26" s="41"/>
      <c r="Q26" s="41"/>
      <c r="R26" s="41"/>
      <c r="S26" s="41"/>
      <c r="T26" s="41"/>
      <c r="U26" s="41"/>
      <c r="V26" s="41"/>
      <c r="W26" s="41"/>
      <c r="X26" s="41"/>
      <c r="Y26" s="41"/>
      <c r="Z26" s="41"/>
    </row>
    <row r="27" spans="1:26" ht="11.25" hidden="1" customHeight="1" x14ac:dyDescent="0.25">
      <c r="A27" s="50" t="s">
        <v>42</v>
      </c>
      <c r="B27" s="51"/>
      <c r="C27" s="52" t="s">
        <v>41</v>
      </c>
      <c r="D27" s="100">
        <f>'Proposed Rates'!H37</f>
        <v>0</v>
      </c>
      <c r="E27" s="41"/>
      <c r="F27" s="41"/>
      <c r="G27" s="41"/>
      <c r="H27" s="41"/>
      <c r="I27" s="41"/>
      <c r="J27" s="41"/>
      <c r="K27" s="41"/>
      <c r="L27" s="41"/>
      <c r="M27" s="41"/>
      <c r="N27" s="41"/>
      <c r="O27" s="41"/>
      <c r="P27" s="41"/>
      <c r="Q27" s="41"/>
      <c r="R27" s="41"/>
      <c r="S27" s="41"/>
      <c r="T27" s="41"/>
      <c r="U27" s="41"/>
      <c r="V27" s="41"/>
      <c r="W27" s="41"/>
      <c r="X27" s="41"/>
      <c r="Y27" s="41"/>
      <c r="Z27" s="41"/>
    </row>
    <row r="28" spans="1:26" ht="11.25" hidden="1" customHeight="1" x14ac:dyDescent="0.25">
      <c r="A28" s="50" t="s">
        <v>43</v>
      </c>
      <c r="B28" s="51"/>
      <c r="C28" s="52" t="s">
        <v>41</v>
      </c>
      <c r="D28" s="100">
        <f>'Proposed Rates'!H142</f>
        <v>0</v>
      </c>
      <c r="E28" s="41"/>
      <c r="F28" s="41"/>
      <c r="G28" s="41"/>
      <c r="H28" s="41"/>
      <c r="I28" s="41"/>
      <c r="J28" s="41"/>
      <c r="K28" s="41"/>
      <c r="L28" s="41"/>
      <c r="M28" s="41"/>
      <c r="N28" s="41"/>
      <c r="O28" s="41"/>
      <c r="P28" s="41"/>
      <c r="Q28" s="41"/>
      <c r="R28" s="41"/>
      <c r="S28" s="41"/>
      <c r="T28" s="41"/>
      <c r="U28" s="41"/>
      <c r="V28" s="41"/>
      <c r="W28" s="41"/>
      <c r="X28" s="41"/>
      <c r="Y28" s="41"/>
      <c r="Z28" s="41"/>
    </row>
    <row r="29" spans="1:26" ht="11.25" customHeight="1" x14ac:dyDescent="0.25">
      <c r="A29" s="50" t="s">
        <v>44</v>
      </c>
      <c r="B29" s="51"/>
      <c r="C29" s="52" t="s">
        <v>41</v>
      </c>
      <c r="D29" s="100">
        <f>'Proposed Rates'!H183</f>
        <v>1.3299999999999999E-2</v>
      </c>
      <c r="E29" s="41"/>
      <c r="F29" s="41"/>
      <c r="G29" s="41"/>
      <c r="H29" s="41"/>
      <c r="I29" s="41"/>
      <c r="J29" s="41"/>
      <c r="K29" s="41"/>
      <c r="L29" s="41"/>
      <c r="M29" s="41"/>
      <c r="N29" s="41"/>
      <c r="O29" s="41"/>
      <c r="P29" s="41"/>
      <c r="Q29" s="41"/>
      <c r="R29" s="41"/>
      <c r="S29" s="41"/>
      <c r="T29" s="41"/>
      <c r="U29" s="41"/>
      <c r="V29" s="41"/>
      <c r="W29" s="41"/>
      <c r="X29" s="41"/>
      <c r="Y29" s="41"/>
      <c r="Z29" s="41"/>
    </row>
    <row r="30" spans="1:26" ht="11.25" customHeight="1" x14ac:dyDescent="0.25">
      <c r="A30" s="50" t="s">
        <v>45</v>
      </c>
      <c r="B30" s="51"/>
      <c r="C30" s="52" t="s">
        <v>41</v>
      </c>
      <c r="D30" s="100">
        <f>'Proposed Rates'!H196</f>
        <v>7.4000000000000003E-3</v>
      </c>
      <c r="E30" s="41"/>
      <c r="F30" s="41"/>
      <c r="G30" s="41"/>
      <c r="H30" s="41"/>
      <c r="I30" s="41"/>
      <c r="J30" s="41"/>
      <c r="K30" s="41"/>
      <c r="L30" s="41"/>
      <c r="M30" s="41"/>
      <c r="N30" s="41"/>
      <c r="O30" s="41"/>
      <c r="P30" s="41"/>
      <c r="Q30" s="41"/>
      <c r="R30" s="41"/>
      <c r="S30" s="41"/>
      <c r="T30" s="41"/>
      <c r="U30" s="41"/>
      <c r="V30" s="41"/>
      <c r="W30" s="41"/>
      <c r="X30" s="41"/>
      <c r="Y30" s="41"/>
      <c r="Z30" s="41"/>
    </row>
    <row r="31" spans="1:26" ht="9.75" customHeight="1" x14ac:dyDescent="0.25">
      <c r="A31" s="52"/>
      <c r="B31" s="52"/>
      <c r="C31" s="52"/>
      <c r="D31" s="57"/>
      <c r="E31" s="41"/>
      <c r="F31" s="41"/>
      <c r="G31" s="41"/>
      <c r="H31" s="41"/>
      <c r="I31" s="41"/>
      <c r="J31" s="41"/>
      <c r="K31" s="41"/>
      <c r="L31" s="41"/>
      <c r="M31" s="41"/>
      <c r="N31" s="41"/>
      <c r="O31" s="41"/>
      <c r="P31" s="41"/>
      <c r="Q31" s="41"/>
      <c r="R31" s="41"/>
      <c r="S31" s="41"/>
      <c r="T31" s="41"/>
      <c r="U31" s="41"/>
      <c r="V31" s="41"/>
      <c r="W31" s="41"/>
      <c r="X31" s="41"/>
      <c r="Y31" s="41"/>
      <c r="Z31" s="41"/>
    </row>
    <row r="32" spans="1:26" ht="15" customHeight="1" x14ac:dyDescent="0.25">
      <c r="A32" s="58" t="s">
        <v>46</v>
      </c>
      <c r="B32" s="51"/>
      <c r="C32" s="52"/>
      <c r="D32" s="57"/>
      <c r="E32" s="41"/>
      <c r="F32" s="41"/>
      <c r="G32" s="41"/>
      <c r="H32" s="41"/>
      <c r="I32" s="41"/>
      <c r="J32" s="41"/>
      <c r="K32" s="41"/>
      <c r="L32" s="41"/>
      <c r="M32" s="41"/>
      <c r="N32" s="41"/>
      <c r="O32" s="41"/>
      <c r="P32" s="41"/>
      <c r="Q32" s="41"/>
      <c r="R32" s="41"/>
      <c r="S32" s="41"/>
      <c r="T32" s="41"/>
      <c r="U32" s="41"/>
      <c r="V32" s="41"/>
      <c r="W32" s="41"/>
      <c r="X32" s="41"/>
      <c r="Y32" s="41"/>
      <c r="Z32" s="41"/>
    </row>
    <row r="33" spans="1:26" ht="6.75" customHeight="1" x14ac:dyDescent="0.25">
      <c r="A33" s="47"/>
      <c r="B33" s="52"/>
      <c r="C33" s="52"/>
      <c r="D33" s="57"/>
      <c r="E33" s="41"/>
      <c r="F33" s="41"/>
      <c r="G33" s="41"/>
      <c r="H33" s="41"/>
      <c r="I33" s="41"/>
      <c r="J33" s="41"/>
      <c r="K33" s="41"/>
      <c r="L33" s="41"/>
      <c r="M33" s="41"/>
      <c r="N33" s="41"/>
      <c r="O33" s="41"/>
      <c r="P33" s="41"/>
      <c r="Q33" s="41"/>
      <c r="R33" s="41"/>
      <c r="S33" s="41"/>
      <c r="T33" s="41"/>
      <c r="U33" s="41"/>
      <c r="V33" s="41"/>
      <c r="W33" s="41"/>
      <c r="X33" s="41"/>
      <c r="Y33" s="41"/>
      <c r="Z33" s="41"/>
    </row>
    <row r="34" spans="1:26" ht="11.25" customHeight="1" x14ac:dyDescent="0.25">
      <c r="A34" s="50" t="s">
        <v>47</v>
      </c>
      <c r="B34" s="51"/>
      <c r="C34" s="52" t="s">
        <v>41</v>
      </c>
      <c r="D34" s="57">
        <v>4.1000000000000003E-3</v>
      </c>
      <c r="E34" s="41"/>
      <c r="F34" s="41"/>
      <c r="G34" s="41"/>
      <c r="H34" s="41"/>
      <c r="I34" s="41"/>
      <c r="J34" s="41"/>
      <c r="K34" s="41"/>
      <c r="L34" s="41"/>
      <c r="M34" s="41"/>
      <c r="N34" s="41"/>
      <c r="O34" s="41"/>
      <c r="P34" s="41"/>
      <c r="Q34" s="41"/>
      <c r="R34" s="41"/>
      <c r="S34" s="41"/>
      <c r="T34" s="41"/>
      <c r="U34" s="41"/>
      <c r="V34" s="41"/>
      <c r="W34" s="41"/>
      <c r="X34" s="41"/>
      <c r="Y34" s="41"/>
      <c r="Z34" s="41"/>
    </row>
    <row r="35" spans="1:26" ht="11.25" customHeight="1" x14ac:dyDescent="0.25">
      <c r="A35" s="50" t="s">
        <v>48</v>
      </c>
      <c r="B35" s="51"/>
      <c r="C35" s="52" t="s">
        <v>41</v>
      </c>
      <c r="D35" s="54">
        <f>'Proposed Rates'!H209-'2026'!D34</f>
        <v>3.9999999999999931E-4</v>
      </c>
      <c r="E35" s="41"/>
      <c r="F35" s="41"/>
      <c r="G35" s="41"/>
      <c r="H35" s="41"/>
      <c r="I35" s="41"/>
      <c r="J35" s="41"/>
      <c r="K35" s="41"/>
      <c r="L35" s="41"/>
      <c r="M35" s="41"/>
      <c r="N35" s="41"/>
      <c r="O35" s="41"/>
      <c r="P35" s="41"/>
      <c r="Q35" s="41"/>
      <c r="R35" s="41"/>
      <c r="S35" s="41"/>
      <c r="T35" s="41"/>
      <c r="U35" s="41"/>
      <c r="V35" s="41"/>
      <c r="W35" s="41"/>
      <c r="X35" s="41"/>
      <c r="Y35" s="41"/>
      <c r="Z35" s="41"/>
    </row>
    <row r="36" spans="1:26" ht="11.25" customHeight="1" x14ac:dyDescent="0.25">
      <c r="A36" s="50" t="s">
        <v>49</v>
      </c>
      <c r="B36" s="51"/>
      <c r="C36" s="52" t="s">
        <v>41</v>
      </c>
      <c r="D36" s="54">
        <f>'Proposed Rates'!H222</f>
        <v>1.5E-3</v>
      </c>
      <c r="E36" s="41"/>
      <c r="F36" s="41"/>
      <c r="G36" s="41"/>
      <c r="H36" s="41"/>
      <c r="I36" s="41"/>
      <c r="J36" s="41"/>
      <c r="K36" s="41"/>
      <c r="L36" s="41"/>
      <c r="M36" s="41"/>
      <c r="N36" s="41"/>
      <c r="O36" s="41"/>
      <c r="P36" s="41"/>
      <c r="Q36" s="41"/>
      <c r="R36" s="41"/>
      <c r="S36" s="41"/>
      <c r="T36" s="41"/>
      <c r="U36" s="41"/>
      <c r="V36" s="41"/>
      <c r="W36" s="41"/>
      <c r="X36" s="41"/>
      <c r="Y36" s="41"/>
      <c r="Z36" s="41"/>
    </row>
    <row r="37" spans="1:26" ht="11.25" customHeight="1" x14ac:dyDescent="0.25">
      <c r="A37" s="50" t="s">
        <v>50</v>
      </c>
      <c r="B37" s="51"/>
      <c r="C37" s="52" t="s">
        <v>36</v>
      </c>
      <c r="D37" s="54">
        <f>'Proposed Rates'!H236</f>
        <v>1.57</v>
      </c>
      <c r="E37" s="41"/>
      <c r="F37" s="41"/>
      <c r="G37" s="41"/>
      <c r="H37" s="41"/>
      <c r="I37" s="41"/>
      <c r="J37" s="41"/>
      <c r="K37" s="41"/>
      <c r="L37" s="41"/>
      <c r="M37" s="41"/>
      <c r="N37" s="41"/>
      <c r="O37" s="41"/>
      <c r="P37" s="41"/>
      <c r="Q37" s="41"/>
      <c r="R37" s="41"/>
      <c r="S37" s="41"/>
      <c r="T37" s="41"/>
      <c r="U37" s="41"/>
      <c r="V37" s="41"/>
      <c r="W37" s="41"/>
      <c r="X37" s="41"/>
      <c r="Y37" s="41"/>
      <c r="Z37" s="41"/>
    </row>
    <row r="38" spans="1:26" ht="11.25" customHeight="1" x14ac:dyDescent="0.25">
      <c r="A38" s="50"/>
      <c r="B38" s="51"/>
      <c r="C38" s="52"/>
      <c r="D38" s="57"/>
      <c r="E38" s="41"/>
      <c r="F38" s="41"/>
      <c r="G38" s="41"/>
      <c r="H38" s="41"/>
      <c r="I38" s="41"/>
      <c r="J38" s="41"/>
      <c r="K38" s="41"/>
      <c r="L38" s="41"/>
      <c r="M38" s="41"/>
      <c r="N38" s="41"/>
      <c r="O38" s="41"/>
      <c r="P38" s="41"/>
      <c r="Q38" s="41"/>
      <c r="R38" s="41"/>
      <c r="S38" s="41"/>
      <c r="T38" s="41"/>
      <c r="U38" s="41"/>
      <c r="V38" s="41"/>
      <c r="W38" s="41"/>
      <c r="X38" s="41"/>
      <c r="Y38" s="41"/>
      <c r="Z38" s="41"/>
    </row>
    <row r="39" spans="1:26" ht="23.25" customHeight="1" x14ac:dyDescent="0.25">
      <c r="A39" s="442" t="str">
        <f>$A$1</f>
        <v>Hydro Ottawa Limited</v>
      </c>
      <c r="B39" s="443"/>
      <c r="C39" s="443"/>
      <c r="D39" s="444"/>
      <c r="E39" s="41"/>
      <c r="F39" s="41"/>
      <c r="G39" s="41"/>
      <c r="H39" s="41"/>
      <c r="I39" s="41"/>
      <c r="J39" s="41"/>
      <c r="K39" s="41"/>
      <c r="L39" s="41"/>
      <c r="M39" s="41"/>
      <c r="N39" s="41"/>
      <c r="O39" s="41"/>
      <c r="P39" s="41"/>
      <c r="Q39" s="41"/>
      <c r="R39" s="41"/>
      <c r="S39" s="41"/>
      <c r="T39" s="41"/>
      <c r="U39" s="41"/>
      <c r="V39" s="41"/>
      <c r="W39" s="41"/>
      <c r="X39" s="41"/>
      <c r="Y39" s="41"/>
      <c r="Z39" s="41"/>
    </row>
    <row r="40" spans="1:26" ht="18" customHeight="1" x14ac:dyDescent="0.25">
      <c r="A40" s="445" t="str">
        <f>$A$2</f>
        <v>PROPOSED - TARIFF OF RATES AND CHARGES</v>
      </c>
      <c r="B40" s="443"/>
      <c r="C40" s="443"/>
      <c r="D40" s="444"/>
      <c r="E40" s="41"/>
      <c r="F40" s="41"/>
      <c r="G40" s="41"/>
      <c r="H40" s="41"/>
      <c r="I40" s="41"/>
      <c r="J40" s="41"/>
      <c r="K40" s="41"/>
      <c r="L40" s="41"/>
      <c r="M40" s="41"/>
      <c r="N40" s="41"/>
      <c r="O40" s="41"/>
      <c r="P40" s="41"/>
      <c r="Q40" s="41"/>
      <c r="R40" s="41"/>
      <c r="S40" s="41"/>
      <c r="T40" s="41"/>
      <c r="U40" s="41"/>
      <c r="V40" s="41"/>
      <c r="W40" s="41"/>
      <c r="X40" s="41"/>
      <c r="Y40" s="41"/>
      <c r="Z40" s="41"/>
    </row>
    <row r="41" spans="1:26" ht="15.75" customHeight="1" x14ac:dyDescent="0.25">
      <c r="A41" s="446" t="str">
        <f>$A$3</f>
        <v>Effective and Implementation Date January 1, 2028</v>
      </c>
      <c r="B41" s="443"/>
      <c r="C41" s="443"/>
      <c r="D41" s="444"/>
      <c r="E41" s="41"/>
      <c r="F41" s="41"/>
      <c r="G41" s="41"/>
      <c r="H41" s="41"/>
      <c r="I41" s="41"/>
      <c r="J41" s="41"/>
      <c r="K41" s="41"/>
      <c r="L41" s="41"/>
      <c r="M41" s="41"/>
      <c r="N41" s="41"/>
      <c r="O41" s="41"/>
      <c r="P41" s="41"/>
      <c r="Q41" s="41"/>
      <c r="R41" s="41"/>
      <c r="S41" s="41"/>
      <c r="T41" s="41"/>
      <c r="U41" s="41"/>
      <c r="V41" s="41"/>
      <c r="W41" s="41"/>
      <c r="X41" s="41"/>
      <c r="Y41" s="41"/>
      <c r="Z41" s="41"/>
    </row>
    <row r="42" spans="1:26" ht="11.25" customHeight="1" x14ac:dyDescent="0.25">
      <c r="A42" s="447" t="str">
        <f>$A$4</f>
        <v>This schedule supersedes and replaces all previously</v>
      </c>
      <c r="B42" s="443"/>
      <c r="C42" s="443"/>
      <c r="D42" s="444"/>
      <c r="E42" s="41"/>
      <c r="F42" s="41"/>
      <c r="G42" s="41"/>
      <c r="H42" s="41"/>
      <c r="I42" s="41"/>
      <c r="J42" s="41"/>
      <c r="K42" s="41"/>
      <c r="L42" s="41"/>
      <c r="M42" s="41"/>
      <c r="N42" s="41"/>
      <c r="O42" s="41"/>
      <c r="P42" s="41"/>
      <c r="Q42" s="41"/>
      <c r="R42" s="41"/>
      <c r="S42" s="41"/>
      <c r="T42" s="41"/>
      <c r="U42" s="41"/>
      <c r="V42" s="41"/>
      <c r="W42" s="41"/>
      <c r="X42" s="41"/>
      <c r="Y42" s="41"/>
      <c r="Z42" s="41"/>
    </row>
    <row r="43" spans="1:26" ht="11.25" customHeight="1" x14ac:dyDescent="0.3">
      <c r="A43" s="447" t="str">
        <f>$A$5</f>
        <v>approved schedules of Rates, Charges and Loss Factors</v>
      </c>
      <c r="B43" s="443"/>
      <c r="C43" s="443"/>
      <c r="D43" s="444"/>
      <c r="E43" s="41"/>
      <c r="F43" s="41"/>
      <c r="G43" s="41"/>
      <c r="H43" s="41"/>
      <c r="I43" s="41"/>
      <c r="J43" s="41"/>
      <c r="K43" s="41"/>
      <c r="L43" s="41"/>
      <c r="M43" s="41"/>
      <c r="N43" s="41"/>
      <c r="O43" s="41"/>
      <c r="P43" s="41"/>
      <c r="Q43" s="41"/>
      <c r="R43" s="41"/>
      <c r="S43" s="41"/>
      <c r="T43" s="41"/>
      <c r="U43" s="41"/>
      <c r="V43" s="41"/>
      <c r="W43" s="41"/>
      <c r="X43" s="41"/>
      <c r="Y43" s="41"/>
      <c r="Z43" s="59"/>
    </row>
    <row r="44" spans="1:26" ht="11.25" customHeight="1" x14ac:dyDescent="0.25">
      <c r="A44" s="448" t="str">
        <f>$A$6</f>
        <v>EB-2024-0115</v>
      </c>
      <c r="B44" s="443"/>
      <c r="C44" s="443"/>
      <c r="D44" s="444"/>
      <c r="E44" s="41"/>
      <c r="F44" s="41"/>
      <c r="G44" s="41"/>
      <c r="H44" s="41"/>
      <c r="I44" s="41"/>
      <c r="J44" s="41"/>
      <c r="K44" s="41"/>
      <c r="L44" s="41"/>
      <c r="M44" s="41"/>
      <c r="N44" s="41"/>
      <c r="O44" s="41"/>
      <c r="P44" s="41"/>
      <c r="Q44" s="41"/>
      <c r="R44" s="41"/>
      <c r="S44" s="41"/>
      <c r="T44" s="41"/>
      <c r="U44" s="41"/>
      <c r="V44" s="41"/>
      <c r="W44" s="41"/>
      <c r="X44" s="41"/>
      <c r="Y44" s="41"/>
      <c r="Z44" s="41"/>
    </row>
    <row r="45" spans="1:26" ht="18.75" customHeight="1" x14ac:dyDescent="0.3">
      <c r="A45" s="449" t="s">
        <v>51</v>
      </c>
      <c r="B45" s="443"/>
      <c r="C45" s="443"/>
      <c r="D45" s="444"/>
      <c r="E45" s="59"/>
      <c r="F45" s="59"/>
      <c r="G45" s="59"/>
      <c r="H45" s="59"/>
      <c r="I45" s="59"/>
      <c r="J45" s="59"/>
      <c r="K45" s="59"/>
      <c r="L45" s="59"/>
      <c r="M45" s="59"/>
      <c r="N45" s="59"/>
      <c r="O45" s="59"/>
      <c r="P45" s="59"/>
      <c r="Q45" s="59"/>
      <c r="R45" s="59"/>
      <c r="S45" s="59"/>
      <c r="T45" s="59"/>
      <c r="U45" s="59"/>
      <c r="V45" s="59"/>
      <c r="W45" s="59"/>
      <c r="X45" s="59"/>
      <c r="Y45" s="59"/>
    </row>
    <row r="46" spans="1:26" ht="48" customHeight="1" x14ac:dyDescent="0.25">
      <c r="A46" s="450" t="s">
        <v>52</v>
      </c>
      <c r="B46" s="443"/>
      <c r="C46" s="443"/>
      <c r="D46" s="444"/>
      <c r="E46" s="41"/>
      <c r="F46" s="41"/>
      <c r="G46" s="41"/>
      <c r="H46" s="41"/>
      <c r="I46" s="41"/>
      <c r="J46" s="41"/>
      <c r="K46" s="41"/>
      <c r="L46" s="41"/>
      <c r="M46" s="41"/>
      <c r="N46" s="41"/>
      <c r="O46" s="41"/>
      <c r="P46" s="41"/>
      <c r="Q46" s="41"/>
      <c r="R46" s="41"/>
      <c r="S46" s="41"/>
      <c r="T46" s="41"/>
      <c r="U46" s="41"/>
      <c r="V46" s="41"/>
      <c r="W46" s="41"/>
      <c r="X46" s="41"/>
      <c r="Y46" s="41"/>
      <c r="Z46" s="41"/>
    </row>
    <row r="47" spans="1:26" ht="6.75" customHeight="1" x14ac:dyDescent="0.25">
      <c r="A47" s="42"/>
      <c r="B47" s="42"/>
      <c r="C47" s="42"/>
      <c r="D47" s="43"/>
      <c r="E47" s="41"/>
      <c r="F47" s="41"/>
      <c r="G47" s="41"/>
      <c r="H47" s="41"/>
      <c r="I47" s="41"/>
      <c r="J47" s="41"/>
      <c r="K47" s="41"/>
      <c r="L47" s="41"/>
      <c r="M47" s="41"/>
      <c r="N47" s="41"/>
      <c r="O47" s="41"/>
      <c r="P47" s="41"/>
      <c r="Q47" s="41"/>
      <c r="R47" s="41"/>
      <c r="S47" s="41"/>
      <c r="T47" s="41"/>
      <c r="U47" s="41"/>
      <c r="V47" s="41"/>
      <c r="W47" s="41"/>
      <c r="X47" s="41"/>
      <c r="Y47" s="41"/>
      <c r="Z47" s="41"/>
    </row>
    <row r="48" spans="1:26" ht="11.25" customHeight="1" x14ac:dyDescent="0.25">
      <c r="A48" s="451" t="s">
        <v>29</v>
      </c>
      <c r="B48" s="443"/>
      <c r="C48" s="443"/>
      <c r="D48" s="444"/>
      <c r="E48" s="41"/>
      <c r="F48" s="41"/>
      <c r="G48" s="41"/>
      <c r="H48" s="41"/>
      <c r="I48" s="41"/>
      <c r="J48" s="41"/>
      <c r="K48" s="41"/>
      <c r="L48" s="41"/>
      <c r="M48" s="41"/>
      <c r="N48" s="41"/>
      <c r="O48" s="41"/>
      <c r="P48" s="41"/>
      <c r="Q48" s="41"/>
      <c r="R48" s="41"/>
      <c r="S48" s="41"/>
      <c r="T48" s="41"/>
      <c r="U48" s="41"/>
      <c r="V48" s="41"/>
      <c r="W48" s="41"/>
      <c r="X48" s="41"/>
      <c r="Y48" s="41"/>
      <c r="Z48" s="41"/>
    </row>
    <row r="49" spans="1:26" ht="6.75" customHeight="1" x14ac:dyDescent="0.25">
      <c r="A49" s="44"/>
      <c r="B49" s="45"/>
      <c r="C49" s="45"/>
      <c r="D49" s="46"/>
      <c r="E49" s="41"/>
      <c r="F49" s="41"/>
      <c r="G49" s="41"/>
      <c r="H49" s="41"/>
      <c r="I49" s="41"/>
      <c r="J49" s="41"/>
      <c r="K49" s="41"/>
      <c r="L49" s="41"/>
      <c r="M49" s="41"/>
      <c r="N49" s="41"/>
      <c r="O49" s="41"/>
      <c r="P49" s="41"/>
      <c r="Q49" s="41"/>
      <c r="R49" s="41"/>
      <c r="S49" s="41"/>
      <c r="T49" s="41"/>
      <c r="U49" s="41"/>
      <c r="V49" s="41"/>
      <c r="W49" s="41"/>
      <c r="X49" s="41"/>
      <c r="Y49" s="41"/>
      <c r="Z49" s="41"/>
    </row>
    <row r="50" spans="1:26" ht="36" customHeight="1" x14ac:dyDescent="0.25">
      <c r="A50" s="450" t="s">
        <v>30</v>
      </c>
      <c r="B50" s="443"/>
      <c r="C50" s="443"/>
      <c r="D50" s="444"/>
      <c r="E50" s="41"/>
      <c r="F50" s="41"/>
      <c r="G50" s="41"/>
      <c r="H50" s="41"/>
      <c r="I50" s="41"/>
      <c r="J50" s="41"/>
      <c r="K50" s="41"/>
      <c r="L50" s="41"/>
      <c r="M50" s="41"/>
      <c r="N50" s="41"/>
      <c r="O50" s="41"/>
      <c r="P50" s="41"/>
      <c r="Q50" s="41"/>
      <c r="R50" s="41"/>
      <c r="S50" s="41"/>
      <c r="T50" s="41"/>
      <c r="U50" s="41"/>
      <c r="V50" s="41"/>
      <c r="W50" s="41"/>
      <c r="X50" s="41"/>
      <c r="Y50" s="41"/>
      <c r="Z50" s="41"/>
    </row>
    <row r="51" spans="1:26" ht="6.75" customHeight="1" x14ac:dyDescent="0.25">
      <c r="A51" s="42"/>
      <c r="B51" s="42"/>
      <c r="C51" s="42"/>
      <c r="D51" s="43"/>
      <c r="E51" s="41"/>
      <c r="F51" s="41"/>
      <c r="G51" s="41"/>
      <c r="H51" s="41"/>
      <c r="I51" s="41"/>
      <c r="J51" s="41"/>
      <c r="K51" s="41"/>
      <c r="L51" s="41"/>
      <c r="M51" s="41"/>
      <c r="N51" s="41"/>
      <c r="O51" s="41"/>
      <c r="P51" s="41"/>
      <c r="Q51" s="41"/>
      <c r="R51" s="41"/>
      <c r="S51" s="41"/>
      <c r="T51" s="41"/>
      <c r="U51" s="41"/>
      <c r="V51" s="41"/>
      <c r="W51" s="41"/>
      <c r="X51" s="41"/>
      <c r="Y51" s="41"/>
      <c r="Z51" s="41"/>
    </row>
    <row r="52" spans="1:26" ht="48" customHeight="1" x14ac:dyDescent="0.25">
      <c r="A52" s="450" t="s">
        <v>31</v>
      </c>
      <c r="B52" s="443"/>
      <c r="C52" s="443"/>
      <c r="D52" s="444"/>
      <c r="E52" s="41"/>
      <c r="F52" s="41"/>
      <c r="G52" s="41"/>
      <c r="H52" s="41"/>
      <c r="I52" s="41"/>
      <c r="J52" s="41"/>
      <c r="K52" s="41"/>
      <c r="L52" s="41"/>
      <c r="M52" s="41"/>
      <c r="N52" s="41"/>
      <c r="O52" s="41"/>
      <c r="P52" s="41"/>
      <c r="Q52" s="41"/>
      <c r="R52" s="41"/>
      <c r="S52" s="41"/>
      <c r="T52" s="41"/>
      <c r="U52" s="41"/>
      <c r="V52" s="41"/>
      <c r="W52" s="41"/>
      <c r="X52" s="41"/>
      <c r="Y52" s="41"/>
      <c r="Z52" s="41"/>
    </row>
    <row r="53" spans="1:26" ht="6.75" customHeight="1" x14ac:dyDescent="0.25">
      <c r="A53" s="42"/>
      <c r="B53" s="42"/>
      <c r="C53" s="42"/>
      <c r="D53" s="43"/>
      <c r="E53" s="41"/>
      <c r="F53" s="41"/>
      <c r="G53" s="41"/>
      <c r="H53" s="41"/>
      <c r="I53" s="41"/>
      <c r="J53" s="41"/>
      <c r="K53" s="41"/>
      <c r="L53" s="41"/>
      <c r="M53" s="41"/>
      <c r="N53" s="41"/>
      <c r="O53" s="41"/>
      <c r="P53" s="41"/>
      <c r="Q53" s="41"/>
      <c r="R53" s="41"/>
      <c r="S53" s="41"/>
      <c r="T53" s="41"/>
      <c r="U53" s="41"/>
      <c r="V53" s="41"/>
      <c r="W53" s="41"/>
      <c r="X53" s="41"/>
      <c r="Y53" s="41"/>
      <c r="Z53" s="41"/>
    </row>
    <row r="54" spans="1:26" ht="48" customHeight="1" x14ac:dyDescent="0.25">
      <c r="A54" s="450" t="s">
        <v>32</v>
      </c>
      <c r="B54" s="443"/>
      <c r="C54" s="443"/>
      <c r="D54" s="444"/>
      <c r="E54" s="41"/>
      <c r="F54" s="41"/>
      <c r="G54" s="41"/>
      <c r="H54" s="41"/>
      <c r="I54" s="41"/>
      <c r="J54" s="41"/>
      <c r="K54" s="41"/>
      <c r="L54" s="41"/>
      <c r="M54" s="41"/>
      <c r="N54" s="41"/>
      <c r="O54" s="41"/>
      <c r="P54" s="41"/>
      <c r="Q54" s="41"/>
      <c r="R54" s="41"/>
      <c r="S54" s="41"/>
      <c r="T54" s="41"/>
      <c r="U54" s="41"/>
      <c r="V54" s="41"/>
      <c r="W54" s="41"/>
      <c r="X54" s="41"/>
      <c r="Y54" s="41"/>
      <c r="Z54" s="41"/>
    </row>
    <row r="55" spans="1:26" ht="6.75" customHeight="1" x14ac:dyDescent="0.25">
      <c r="A55" s="42"/>
      <c r="B55" s="42"/>
      <c r="C55" s="42"/>
      <c r="D55" s="43"/>
      <c r="E55" s="41"/>
      <c r="F55" s="41"/>
      <c r="G55" s="41"/>
      <c r="H55" s="41"/>
      <c r="I55" s="41"/>
      <c r="J55" s="41"/>
      <c r="K55" s="41"/>
      <c r="L55" s="41"/>
      <c r="M55" s="41"/>
      <c r="N55" s="41"/>
      <c r="O55" s="41"/>
      <c r="P55" s="41"/>
      <c r="Q55" s="41"/>
      <c r="R55" s="41"/>
      <c r="S55" s="41"/>
      <c r="T55" s="41"/>
      <c r="U55" s="41"/>
      <c r="V55" s="41"/>
      <c r="W55" s="41"/>
      <c r="X55" s="41"/>
      <c r="Y55" s="41"/>
      <c r="Z55" s="41"/>
    </row>
    <row r="56" spans="1:26" ht="36" customHeight="1" x14ac:dyDescent="0.25">
      <c r="A56" s="450" t="s">
        <v>53</v>
      </c>
      <c r="B56" s="443"/>
      <c r="C56" s="443"/>
      <c r="D56" s="444"/>
      <c r="E56" s="41"/>
      <c r="F56" s="41"/>
      <c r="G56" s="41"/>
      <c r="H56" s="41"/>
      <c r="I56" s="41"/>
      <c r="J56" s="41"/>
      <c r="K56" s="41"/>
      <c r="L56" s="41"/>
      <c r="M56" s="41"/>
      <c r="N56" s="41"/>
      <c r="O56" s="41"/>
      <c r="P56" s="41"/>
      <c r="Q56" s="41"/>
      <c r="R56" s="41"/>
      <c r="S56" s="41"/>
      <c r="T56" s="41"/>
      <c r="U56" s="41"/>
      <c r="V56" s="41"/>
      <c r="W56" s="41"/>
      <c r="X56" s="41"/>
      <c r="Y56" s="41"/>
      <c r="Z56" s="41"/>
    </row>
    <row r="57" spans="1:26" ht="6.75" customHeight="1" x14ac:dyDescent="0.25">
      <c r="A57" s="42"/>
      <c r="B57" s="42"/>
      <c r="C57" s="42"/>
      <c r="D57" s="43"/>
      <c r="E57" s="41"/>
      <c r="F57" s="41"/>
      <c r="G57" s="41"/>
      <c r="H57" s="41"/>
      <c r="I57" s="41"/>
      <c r="J57" s="41"/>
      <c r="K57" s="41"/>
      <c r="L57" s="41"/>
      <c r="M57" s="41"/>
      <c r="N57" s="41"/>
      <c r="O57" s="41"/>
      <c r="P57" s="41"/>
      <c r="Q57" s="41"/>
      <c r="R57" s="41"/>
      <c r="S57" s="41"/>
      <c r="T57" s="41"/>
      <c r="U57" s="41"/>
      <c r="V57" s="41"/>
      <c r="W57" s="41"/>
      <c r="X57" s="41"/>
      <c r="Y57" s="41"/>
      <c r="Z57" s="41"/>
    </row>
    <row r="58" spans="1:26" ht="15" customHeight="1" x14ac:dyDescent="0.25">
      <c r="A58" s="452" t="s">
        <v>34</v>
      </c>
      <c r="B58" s="443"/>
      <c r="C58" s="443"/>
      <c r="D58" s="444"/>
      <c r="E58" s="41"/>
      <c r="F58" s="41"/>
      <c r="G58" s="41"/>
      <c r="H58" s="41"/>
      <c r="I58" s="41"/>
      <c r="J58" s="41"/>
      <c r="K58" s="41"/>
      <c r="L58" s="41"/>
      <c r="M58" s="41"/>
      <c r="N58" s="41"/>
      <c r="O58" s="41"/>
      <c r="P58" s="41"/>
      <c r="Q58" s="41"/>
      <c r="R58" s="41"/>
      <c r="S58" s="41"/>
      <c r="T58" s="41"/>
      <c r="U58" s="41"/>
      <c r="V58" s="41"/>
      <c r="W58" s="41"/>
      <c r="X58" s="41"/>
      <c r="Y58" s="41"/>
      <c r="Z58" s="41"/>
    </row>
    <row r="59" spans="1:26" ht="6.75" customHeight="1" x14ac:dyDescent="0.25">
      <c r="A59" s="47"/>
      <c r="B59" s="48"/>
      <c r="C59" s="48"/>
      <c r="D59" s="49"/>
      <c r="E59" s="41"/>
      <c r="F59" s="41"/>
      <c r="G59" s="41"/>
      <c r="H59" s="41"/>
      <c r="I59" s="41"/>
      <c r="J59" s="41"/>
      <c r="K59" s="41"/>
      <c r="L59" s="41"/>
      <c r="M59" s="41"/>
      <c r="N59" s="41"/>
      <c r="O59" s="41"/>
      <c r="P59" s="41"/>
      <c r="Q59" s="41"/>
      <c r="R59" s="41"/>
      <c r="S59" s="41"/>
      <c r="T59" s="41"/>
      <c r="U59" s="41"/>
      <c r="V59" s="41"/>
      <c r="W59" s="41"/>
      <c r="X59" s="41"/>
      <c r="Y59" s="41"/>
      <c r="Z59" s="41"/>
    </row>
    <row r="60" spans="1:26" ht="10.5" customHeight="1" x14ac:dyDescent="0.25">
      <c r="A60" s="50" t="s">
        <v>35</v>
      </c>
      <c r="B60" s="51"/>
      <c r="C60" s="52" t="s">
        <v>36</v>
      </c>
      <c r="D60" s="99">
        <f>'Proposed Rates'!H9</f>
        <v>32.42</v>
      </c>
      <c r="E60" s="41"/>
      <c r="F60" s="41"/>
      <c r="G60" s="41"/>
      <c r="H60" s="41"/>
      <c r="I60" s="41"/>
      <c r="J60" s="41"/>
      <c r="K60" s="41"/>
      <c r="L60" s="41"/>
      <c r="M60" s="41"/>
      <c r="N60" s="41"/>
      <c r="O60" s="41"/>
      <c r="P60" s="41"/>
      <c r="Q60" s="41"/>
      <c r="R60" s="41"/>
      <c r="S60" s="41"/>
      <c r="T60" s="41"/>
      <c r="U60" s="41"/>
      <c r="V60" s="41"/>
      <c r="W60" s="41"/>
      <c r="X60" s="41"/>
      <c r="Y60" s="41"/>
      <c r="Z60" s="41"/>
    </row>
    <row r="61" spans="1:26" ht="10.5" customHeight="1" x14ac:dyDescent="0.25">
      <c r="A61" s="50" t="s">
        <v>39</v>
      </c>
      <c r="B61" s="51"/>
      <c r="C61" s="52" t="s">
        <v>36</v>
      </c>
      <c r="D61" s="101">
        <f>'Proposed Rates'!H274</f>
        <v>0.43</v>
      </c>
      <c r="E61" s="41"/>
      <c r="F61" s="41"/>
      <c r="G61" s="41"/>
      <c r="H61" s="41"/>
      <c r="I61" s="41"/>
      <c r="J61" s="41"/>
      <c r="K61" s="41"/>
      <c r="L61" s="41"/>
      <c r="M61" s="41"/>
      <c r="N61" s="41"/>
      <c r="O61" s="41"/>
      <c r="P61" s="41"/>
      <c r="Q61" s="41"/>
      <c r="R61" s="41"/>
      <c r="S61" s="41"/>
      <c r="T61" s="41"/>
      <c r="U61" s="41"/>
      <c r="V61" s="41"/>
      <c r="W61" s="41"/>
      <c r="X61" s="41"/>
      <c r="Y61" s="41"/>
      <c r="Z61" s="41"/>
    </row>
    <row r="62" spans="1:26" ht="10.5" customHeight="1" x14ac:dyDescent="0.25">
      <c r="A62" s="50" t="s">
        <v>54</v>
      </c>
      <c r="B62" s="51"/>
      <c r="C62" s="52" t="s">
        <v>41</v>
      </c>
      <c r="D62" s="100">
        <f>'Proposed Rates'!H22</f>
        <v>4.2000000000000003E-2</v>
      </c>
      <c r="E62" s="41"/>
      <c r="F62" s="41"/>
      <c r="G62" s="41"/>
      <c r="H62" s="41"/>
      <c r="I62" s="41"/>
      <c r="J62" s="41"/>
      <c r="K62" s="41"/>
      <c r="L62" s="41"/>
      <c r="M62" s="41"/>
      <c r="N62" s="41"/>
      <c r="O62" s="41"/>
      <c r="P62" s="41"/>
      <c r="Q62" s="41"/>
      <c r="R62" s="41"/>
      <c r="S62" s="41"/>
      <c r="T62" s="41"/>
      <c r="U62" s="41"/>
      <c r="V62" s="41"/>
      <c r="W62" s="41"/>
      <c r="X62" s="41"/>
      <c r="Y62" s="41"/>
      <c r="Z62" s="41"/>
    </row>
    <row r="63" spans="1:26" ht="10.5" customHeight="1" x14ac:dyDescent="0.25">
      <c r="A63" s="50" t="s">
        <v>40</v>
      </c>
      <c r="B63" s="51"/>
      <c r="C63" s="52" t="s">
        <v>41</v>
      </c>
      <c r="D63" s="102">
        <f>'Proposed Rates'!H261</f>
        <v>6.9999999999999994E-5</v>
      </c>
      <c r="E63" s="41"/>
      <c r="F63" s="41"/>
      <c r="G63" s="41"/>
      <c r="H63" s="41"/>
      <c r="I63" s="41"/>
      <c r="J63" s="41"/>
      <c r="K63" s="41"/>
      <c r="L63" s="41"/>
      <c r="M63" s="41"/>
      <c r="N63" s="41"/>
      <c r="O63" s="41"/>
      <c r="P63" s="41"/>
      <c r="Q63" s="41"/>
      <c r="R63" s="41"/>
      <c r="S63" s="41"/>
      <c r="T63" s="41"/>
      <c r="U63" s="41"/>
      <c r="V63" s="41"/>
      <c r="W63" s="41"/>
      <c r="X63" s="41"/>
      <c r="Y63" s="41"/>
      <c r="Z63" s="41"/>
    </row>
    <row r="64" spans="1:26" ht="10.5" hidden="1" customHeight="1" x14ac:dyDescent="0.25">
      <c r="A64" s="50" t="s">
        <v>42</v>
      </c>
      <c r="B64" s="51"/>
      <c r="C64" s="52" t="s">
        <v>41</v>
      </c>
      <c r="D64" s="100">
        <f>'Proposed Rates'!H38</f>
        <v>0</v>
      </c>
      <c r="E64" s="41"/>
      <c r="F64" s="41"/>
      <c r="G64" s="41"/>
      <c r="H64" s="41"/>
      <c r="I64" s="41"/>
      <c r="J64" s="41"/>
      <c r="K64" s="41"/>
      <c r="L64" s="41"/>
      <c r="M64" s="41"/>
      <c r="N64" s="41"/>
      <c r="O64" s="41"/>
      <c r="P64" s="41"/>
      <c r="Q64" s="41"/>
      <c r="R64" s="41"/>
      <c r="S64" s="41"/>
      <c r="T64" s="41"/>
      <c r="U64" s="41"/>
      <c r="V64" s="41"/>
      <c r="W64" s="41"/>
      <c r="X64" s="41"/>
      <c r="Y64" s="41"/>
      <c r="Z64" s="41"/>
    </row>
    <row r="65" spans="1:26" ht="10.5" hidden="1" customHeight="1" x14ac:dyDescent="0.25">
      <c r="A65" s="50" t="s">
        <v>38</v>
      </c>
      <c r="B65" s="51"/>
      <c r="C65" s="52" t="s">
        <v>41</v>
      </c>
      <c r="D65" s="100">
        <f>'Proposed Rates'!H65</f>
        <v>0</v>
      </c>
      <c r="E65" s="41"/>
      <c r="F65" s="41"/>
      <c r="G65" s="41"/>
      <c r="H65" s="41"/>
      <c r="I65" s="41"/>
      <c r="J65" s="41"/>
      <c r="K65" s="41"/>
      <c r="L65" s="41"/>
      <c r="M65" s="41"/>
      <c r="N65" s="41"/>
      <c r="O65" s="41"/>
      <c r="P65" s="41"/>
      <c r="Q65" s="41"/>
      <c r="R65" s="41"/>
      <c r="S65" s="41"/>
      <c r="T65" s="41"/>
      <c r="U65" s="41"/>
      <c r="V65" s="41"/>
      <c r="W65" s="41"/>
      <c r="X65" s="41"/>
      <c r="Y65" s="41"/>
      <c r="Z65" s="41"/>
    </row>
    <row r="66" spans="1:26" ht="10.5" hidden="1" customHeight="1" x14ac:dyDescent="0.25">
      <c r="A66" s="50" t="s">
        <v>37</v>
      </c>
      <c r="B66" s="51"/>
      <c r="C66" s="52" t="s">
        <v>41</v>
      </c>
      <c r="D66" s="100">
        <f>'Proposed Rates'!H91</f>
        <v>0</v>
      </c>
      <c r="E66" s="41"/>
      <c r="F66" s="41"/>
      <c r="G66" s="41"/>
      <c r="H66" s="41"/>
      <c r="I66" s="41"/>
      <c r="J66" s="41"/>
      <c r="K66" s="41"/>
      <c r="L66" s="41"/>
      <c r="M66" s="41"/>
      <c r="N66" s="41"/>
      <c r="O66" s="41"/>
      <c r="P66" s="41"/>
      <c r="Q66" s="41"/>
      <c r="R66" s="41"/>
      <c r="S66" s="41"/>
      <c r="T66" s="41"/>
      <c r="U66" s="41"/>
      <c r="V66" s="41"/>
      <c r="W66" s="41"/>
      <c r="X66" s="41"/>
      <c r="Y66" s="41"/>
      <c r="Z66" s="41"/>
    </row>
    <row r="67" spans="1:26" ht="10.5" hidden="1" customHeight="1" x14ac:dyDescent="0.25">
      <c r="A67" s="50" t="s">
        <v>43</v>
      </c>
      <c r="B67" s="51"/>
      <c r="C67" s="52" t="s">
        <v>41</v>
      </c>
      <c r="D67" s="100">
        <f>'Proposed Rates'!H143</f>
        <v>0</v>
      </c>
      <c r="E67" s="41"/>
      <c r="F67" s="41"/>
      <c r="G67" s="41"/>
      <c r="H67" s="41"/>
      <c r="I67" s="41"/>
      <c r="J67" s="41"/>
      <c r="K67" s="41"/>
      <c r="L67" s="41"/>
      <c r="M67" s="41"/>
      <c r="N67" s="41"/>
      <c r="O67" s="41"/>
      <c r="P67" s="41"/>
      <c r="Q67" s="41"/>
      <c r="R67" s="41"/>
      <c r="S67" s="41"/>
      <c r="T67" s="41"/>
      <c r="U67" s="41"/>
      <c r="V67" s="41"/>
      <c r="W67" s="41"/>
      <c r="X67" s="41"/>
      <c r="Y67" s="41"/>
      <c r="Z67" s="41"/>
    </row>
    <row r="68" spans="1:26" ht="10.5" customHeight="1" x14ac:dyDescent="0.25">
      <c r="A68" s="50" t="s">
        <v>44</v>
      </c>
      <c r="B68" s="51"/>
      <c r="C68" s="52" t="s">
        <v>41</v>
      </c>
      <c r="D68" s="100">
        <f>'Proposed Rates'!H184</f>
        <v>1.24E-2</v>
      </c>
      <c r="E68" s="41"/>
      <c r="F68" s="41"/>
      <c r="G68" s="41"/>
      <c r="H68" s="41"/>
      <c r="I68" s="41"/>
      <c r="J68" s="41"/>
      <c r="K68" s="41"/>
      <c r="L68" s="41"/>
      <c r="M68" s="41"/>
      <c r="N68" s="41"/>
      <c r="O68" s="41"/>
      <c r="P68" s="41"/>
      <c r="Q68" s="41"/>
      <c r="R68" s="41"/>
      <c r="S68" s="41"/>
      <c r="T68" s="41"/>
      <c r="U68" s="41"/>
      <c r="V68" s="41"/>
      <c r="W68" s="41"/>
      <c r="X68" s="41"/>
      <c r="Y68" s="41"/>
      <c r="Z68" s="41"/>
    </row>
    <row r="69" spans="1:26" ht="10.5" customHeight="1" x14ac:dyDescent="0.25">
      <c r="A69" s="50" t="s">
        <v>45</v>
      </c>
      <c r="B69" s="52"/>
      <c r="C69" s="52" t="s">
        <v>41</v>
      </c>
      <c r="D69" s="100">
        <f>'Proposed Rates'!H197</f>
        <v>7.1999999999999998E-3</v>
      </c>
      <c r="E69" s="41"/>
      <c r="F69" s="41"/>
      <c r="G69" s="41"/>
      <c r="H69" s="41"/>
      <c r="I69" s="41"/>
      <c r="J69" s="41"/>
      <c r="K69" s="41"/>
      <c r="L69" s="41"/>
      <c r="M69" s="41"/>
      <c r="N69" s="41"/>
      <c r="O69" s="41"/>
      <c r="P69" s="41"/>
      <c r="Q69" s="41"/>
      <c r="R69" s="41"/>
      <c r="S69" s="41"/>
      <c r="T69" s="41"/>
      <c r="U69" s="41"/>
      <c r="V69" s="41"/>
      <c r="W69" s="41"/>
      <c r="X69" s="41"/>
      <c r="Y69" s="41"/>
      <c r="Z69" s="41"/>
    </row>
    <row r="70" spans="1:26" ht="11.25" customHeight="1" x14ac:dyDescent="0.25">
      <c r="A70" s="52"/>
      <c r="B70" s="51"/>
      <c r="C70" s="52"/>
      <c r="D70" s="103"/>
      <c r="E70" s="41"/>
      <c r="F70" s="41"/>
      <c r="G70" s="41"/>
      <c r="H70" s="41"/>
      <c r="I70" s="41"/>
      <c r="J70" s="41"/>
      <c r="K70" s="41"/>
      <c r="L70" s="41"/>
      <c r="M70" s="41"/>
      <c r="N70" s="41"/>
      <c r="O70" s="41"/>
      <c r="P70" s="41"/>
      <c r="Q70" s="41"/>
      <c r="R70" s="41"/>
      <c r="S70" s="41"/>
      <c r="T70" s="41"/>
      <c r="U70" s="41"/>
      <c r="V70" s="41"/>
      <c r="W70" s="41"/>
      <c r="X70" s="41"/>
      <c r="Y70" s="41"/>
      <c r="Z70" s="41"/>
    </row>
    <row r="71" spans="1:26" ht="11.25" customHeight="1" x14ac:dyDescent="0.25">
      <c r="A71" s="58" t="s">
        <v>46</v>
      </c>
      <c r="B71" s="52"/>
      <c r="C71" s="52"/>
      <c r="D71" s="103"/>
      <c r="E71" s="41"/>
      <c r="F71" s="41"/>
      <c r="G71" s="41"/>
      <c r="H71" s="41"/>
      <c r="I71" s="41"/>
      <c r="J71" s="41"/>
      <c r="K71" s="41"/>
      <c r="L71" s="41"/>
      <c r="M71" s="41"/>
      <c r="N71" s="41"/>
      <c r="O71" s="41"/>
      <c r="P71" s="41"/>
      <c r="Q71" s="41"/>
      <c r="R71" s="41"/>
      <c r="S71" s="41"/>
      <c r="T71" s="41"/>
      <c r="U71" s="41"/>
      <c r="V71" s="41"/>
      <c r="W71" s="41"/>
      <c r="X71" s="41"/>
      <c r="Y71" s="41"/>
      <c r="Z71" s="41"/>
    </row>
    <row r="72" spans="1:26" ht="7.5" customHeight="1" x14ac:dyDescent="0.25">
      <c r="A72" s="47"/>
      <c r="B72" s="51"/>
      <c r="C72" s="52"/>
      <c r="D72" s="103"/>
      <c r="E72" s="41"/>
      <c r="F72" s="41"/>
      <c r="G72" s="41"/>
      <c r="H72" s="41"/>
      <c r="I72" s="41"/>
      <c r="J72" s="41"/>
      <c r="K72" s="41"/>
      <c r="L72" s="41"/>
      <c r="M72" s="41"/>
      <c r="N72" s="41"/>
      <c r="O72" s="41"/>
      <c r="P72" s="41"/>
      <c r="Q72" s="41"/>
      <c r="R72" s="41"/>
      <c r="S72" s="41"/>
      <c r="T72" s="41"/>
      <c r="U72" s="41"/>
      <c r="V72" s="41"/>
      <c r="W72" s="41"/>
      <c r="X72" s="41"/>
      <c r="Y72" s="41"/>
      <c r="Z72" s="41"/>
    </row>
    <row r="73" spans="1:26" ht="10.5" customHeight="1" x14ac:dyDescent="0.25">
      <c r="A73" s="50" t="s">
        <v>47</v>
      </c>
      <c r="B73" s="51"/>
      <c r="C73" s="52" t="s">
        <v>41</v>
      </c>
      <c r="D73" s="103">
        <f>$D$34</f>
        <v>4.1000000000000003E-3</v>
      </c>
      <c r="E73" s="41"/>
      <c r="F73" s="41"/>
      <c r="G73" s="41"/>
      <c r="H73" s="41"/>
      <c r="I73" s="41"/>
      <c r="J73" s="41"/>
      <c r="K73" s="41"/>
      <c r="L73" s="41"/>
      <c r="M73" s="41"/>
      <c r="N73" s="41"/>
      <c r="O73" s="41"/>
      <c r="P73" s="41"/>
      <c r="Q73" s="41"/>
      <c r="R73" s="41"/>
      <c r="S73" s="41"/>
      <c r="T73" s="41"/>
      <c r="U73" s="41"/>
      <c r="V73" s="41"/>
      <c r="W73" s="41"/>
      <c r="X73" s="41"/>
      <c r="Y73" s="41"/>
      <c r="Z73" s="41"/>
    </row>
    <row r="74" spans="1:26" ht="10.5" customHeight="1" x14ac:dyDescent="0.25">
      <c r="A74" s="50" t="s">
        <v>48</v>
      </c>
      <c r="B74" s="51"/>
      <c r="C74" s="52" t="s">
        <v>41</v>
      </c>
      <c r="D74" s="100">
        <f>'Proposed Rates'!H210-'2026'!D73</f>
        <v>3.9999999999999931E-4</v>
      </c>
      <c r="E74" s="41"/>
      <c r="F74" s="41"/>
      <c r="G74" s="41"/>
      <c r="H74" s="41"/>
      <c r="I74" s="41"/>
      <c r="J74" s="41"/>
      <c r="K74" s="41"/>
      <c r="L74" s="41"/>
      <c r="M74" s="41"/>
      <c r="N74" s="41"/>
      <c r="O74" s="41"/>
      <c r="P74" s="41"/>
      <c r="Q74" s="41"/>
      <c r="R74" s="41"/>
      <c r="S74" s="41"/>
      <c r="T74" s="41"/>
      <c r="U74" s="41"/>
      <c r="V74" s="41"/>
      <c r="W74" s="41"/>
      <c r="X74" s="41"/>
      <c r="Y74" s="41"/>
      <c r="Z74" s="41"/>
    </row>
    <row r="75" spans="1:26" ht="10.5" customHeight="1" x14ac:dyDescent="0.25">
      <c r="A75" s="50" t="s">
        <v>49</v>
      </c>
      <c r="B75" s="51"/>
      <c r="C75" s="52" t="s">
        <v>41</v>
      </c>
      <c r="D75" s="100">
        <f>'Proposed Rates'!H223</f>
        <v>1.5E-3</v>
      </c>
      <c r="E75" s="41"/>
      <c r="F75" s="41"/>
      <c r="G75" s="41"/>
      <c r="H75" s="41"/>
      <c r="I75" s="41"/>
      <c r="J75" s="41"/>
      <c r="K75" s="41"/>
      <c r="L75" s="41"/>
      <c r="M75" s="41"/>
      <c r="N75" s="41"/>
      <c r="O75" s="41"/>
      <c r="P75" s="41"/>
      <c r="Q75" s="41"/>
      <c r="R75" s="41"/>
      <c r="S75" s="41"/>
      <c r="T75" s="41"/>
      <c r="U75" s="41"/>
      <c r="V75" s="41"/>
      <c r="W75" s="41"/>
      <c r="X75" s="41"/>
      <c r="Y75" s="41"/>
      <c r="Z75" s="41"/>
    </row>
    <row r="76" spans="1:26" ht="10.5" customHeight="1" x14ac:dyDescent="0.25">
      <c r="A76" s="50" t="s">
        <v>50</v>
      </c>
      <c r="B76" s="51"/>
      <c r="C76" s="52" t="s">
        <v>36</v>
      </c>
      <c r="D76" s="100">
        <f>'Proposed Rates'!H237</f>
        <v>1.57</v>
      </c>
      <c r="E76" s="41"/>
      <c r="F76" s="41"/>
      <c r="G76" s="41"/>
      <c r="H76" s="41"/>
      <c r="I76" s="41"/>
      <c r="J76" s="41"/>
      <c r="K76" s="41"/>
      <c r="L76" s="41"/>
      <c r="M76" s="41"/>
      <c r="N76" s="41"/>
      <c r="O76" s="41"/>
      <c r="P76" s="41"/>
      <c r="Q76" s="41"/>
      <c r="R76" s="41"/>
      <c r="S76" s="41"/>
      <c r="T76" s="41"/>
      <c r="U76" s="41"/>
      <c r="V76" s="41"/>
      <c r="W76" s="41"/>
      <c r="X76" s="41"/>
      <c r="Y76" s="41"/>
      <c r="Z76" s="41"/>
    </row>
    <row r="77" spans="1:26" ht="5.25" customHeight="1" x14ac:dyDescent="0.25">
      <c r="A77" s="52"/>
      <c r="B77" s="51"/>
      <c r="C77" s="52"/>
      <c r="D77" s="57"/>
      <c r="E77" s="41"/>
      <c r="F77" s="41"/>
      <c r="G77" s="41"/>
      <c r="H77" s="41"/>
      <c r="I77" s="41"/>
      <c r="J77" s="41"/>
      <c r="K77" s="41"/>
      <c r="L77" s="41"/>
      <c r="M77" s="41"/>
      <c r="N77" s="41"/>
      <c r="O77" s="41"/>
      <c r="P77" s="41"/>
      <c r="Q77" s="41"/>
      <c r="R77" s="41"/>
      <c r="S77" s="41"/>
      <c r="T77" s="41"/>
      <c r="U77" s="41"/>
      <c r="V77" s="41"/>
      <c r="W77" s="41"/>
      <c r="X77" s="41"/>
      <c r="Y77" s="41"/>
      <c r="Z77" s="41"/>
    </row>
    <row r="78" spans="1:26" ht="23.25" customHeight="1" x14ac:dyDescent="0.25">
      <c r="A78" s="442" t="str">
        <f>$A$1</f>
        <v>Hydro Ottawa Limited</v>
      </c>
      <c r="B78" s="443"/>
      <c r="C78" s="443"/>
      <c r="D78" s="444"/>
      <c r="E78" s="41"/>
      <c r="F78" s="41"/>
      <c r="G78" s="41"/>
      <c r="H78" s="41"/>
      <c r="I78" s="41"/>
      <c r="J78" s="41"/>
      <c r="K78" s="41"/>
      <c r="L78" s="41"/>
      <c r="M78" s="41"/>
      <c r="N78" s="41"/>
      <c r="O78" s="41"/>
      <c r="P78" s="41"/>
      <c r="Q78" s="41"/>
      <c r="R78" s="41"/>
      <c r="S78" s="41"/>
      <c r="T78" s="41"/>
      <c r="U78" s="41"/>
      <c r="V78" s="41"/>
      <c r="W78" s="41"/>
      <c r="X78" s="41"/>
      <c r="Y78" s="41"/>
      <c r="Z78" s="41"/>
    </row>
    <row r="79" spans="1:26" ht="18" customHeight="1" x14ac:dyDescent="0.25">
      <c r="A79" s="445" t="str">
        <f>$A$2</f>
        <v>PROPOSED - TARIFF OF RATES AND CHARGES</v>
      </c>
      <c r="B79" s="443"/>
      <c r="C79" s="443"/>
      <c r="D79" s="444"/>
      <c r="E79" s="41"/>
      <c r="F79" s="41"/>
      <c r="G79" s="41"/>
      <c r="H79" s="41"/>
      <c r="I79" s="41"/>
      <c r="J79" s="41"/>
      <c r="K79" s="41"/>
      <c r="L79" s="41"/>
      <c r="M79" s="41"/>
      <c r="N79" s="41"/>
      <c r="O79" s="41"/>
      <c r="P79" s="41"/>
      <c r="Q79" s="41"/>
      <c r="R79" s="41"/>
      <c r="S79" s="41"/>
      <c r="T79" s="41"/>
      <c r="U79" s="41"/>
      <c r="V79" s="41"/>
      <c r="W79" s="41"/>
      <c r="X79" s="41"/>
      <c r="Y79" s="41"/>
      <c r="Z79" s="41"/>
    </row>
    <row r="80" spans="1:26" ht="15.75" customHeight="1" x14ac:dyDescent="0.25">
      <c r="A80" s="446" t="str">
        <f>$A$3</f>
        <v>Effective and Implementation Date January 1, 2028</v>
      </c>
      <c r="B80" s="443"/>
      <c r="C80" s="443"/>
      <c r="D80" s="444"/>
      <c r="E80" s="41"/>
      <c r="F80" s="41"/>
      <c r="G80" s="41"/>
      <c r="H80" s="41"/>
      <c r="I80" s="41"/>
      <c r="J80" s="41"/>
      <c r="K80" s="41"/>
      <c r="L80" s="41"/>
      <c r="M80" s="41"/>
      <c r="N80" s="41"/>
      <c r="O80" s="41"/>
      <c r="P80" s="41"/>
      <c r="Q80" s="41"/>
      <c r="R80" s="41"/>
      <c r="S80" s="41"/>
      <c r="T80" s="41"/>
      <c r="U80" s="41"/>
      <c r="V80" s="41"/>
      <c r="W80" s="41"/>
      <c r="X80" s="41"/>
      <c r="Y80" s="41"/>
      <c r="Z80" s="41"/>
    </row>
    <row r="81" spans="1:26" ht="11.25" customHeight="1" x14ac:dyDescent="0.25">
      <c r="A81" s="447" t="str">
        <f>$A$4</f>
        <v>This schedule supersedes and replaces all previously</v>
      </c>
      <c r="B81" s="443"/>
      <c r="C81" s="443"/>
      <c r="D81" s="444"/>
      <c r="E81" s="41"/>
      <c r="F81" s="41"/>
      <c r="G81" s="41"/>
      <c r="H81" s="41"/>
      <c r="I81" s="41"/>
      <c r="J81" s="41"/>
      <c r="K81" s="41"/>
      <c r="L81" s="41"/>
      <c r="M81" s="41"/>
      <c r="N81" s="41"/>
      <c r="O81" s="41"/>
      <c r="P81" s="41"/>
      <c r="Q81" s="41"/>
      <c r="R81" s="41"/>
      <c r="S81" s="41"/>
      <c r="T81" s="41"/>
      <c r="U81" s="41"/>
      <c r="V81" s="41"/>
      <c r="W81" s="41"/>
      <c r="X81" s="41"/>
      <c r="Y81" s="41"/>
      <c r="Z81" s="41"/>
    </row>
    <row r="82" spans="1:26" ht="11.25" customHeight="1" x14ac:dyDescent="0.25">
      <c r="A82" s="447" t="str">
        <f>$A$5</f>
        <v>approved schedules of Rates, Charges and Loss Factors</v>
      </c>
      <c r="B82" s="443"/>
      <c r="C82" s="443"/>
      <c r="D82" s="444"/>
      <c r="E82" s="41"/>
      <c r="F82" s="41"/>
      <c r="G82" s="41"/>
      <c r="H82" s="41"/>
      <c r="I82" s="41"/>
      <c r="J82" s="41"/>
      <c r="K82" s="41"/>
      <c r="L82" s="41"/>
      <c r="M82" s="41"/>
      <c r="N82" s="41"/>
      <c r="O82" s="41"/>
      <c r="P82" s="41"/>
      <c r="Q82" s="41"/>
      <c r="R82" s="41"/>
      <c r="S82" s="41"/>
      <c r="T82" s="41"/>
      <c r="U82" s="41"/>
      <c r="V82" s="41"/>
      <c r="W82" s="41"/>
      <c r="X82" s="41"/>
      <c r="Y82" s="41"/>
      <c r="Z82" s="41"/>
    </row>
    <row r="83" spans="1:26" ht="11.25" customHeight="1" x14ac:dyDescent="0.25">
      <c r="A83" s="448" t="str">
        <f>$A$6</f>
        <v>EB-2024-0115</v>
      </c>
      <c r="B83" s="443"/>
      <c r="C83" s="443"/>
      <c r="D83" s="444"/>
      <c r="E83" s="41"/>
      <c r="F83" s="41"/>
      <c r="G83" s="41"/>
      <c r="H83" s="41"/>
      <c r="I83" s="41"/>
      <c r="J83" s="41"/>
      <c r="K83" s="41"/>
      <c r="L83" s="41"/>
      <c r="M83" s="41"/>
      <c r="N83" s="41"/>
      <c r="O83" s="41"/>
      <c r="P83" s="41"/>
      <c r="Q83" s="41"/>
      <c r="R83" s="41"/>
      <c r="S83" s="41"/>
      <c r="T83" s="41"/>
      <c r="U83" s="41"/>
      <c r="V83" s="41"/>
      <c r="W83" s="41"/>
      <c r="X83" s="41"/>
      <c r="Y83" s="41"/>
      <c r="Z83" s="41"/>
    </row>
    <row r="84" spans="1:26" ht="18.75" customHeight="1" x14ac:dyDescent="0.3">
      <c r="A84" s="449" t="s">
        <v>56</v>
      </c>
      <c r="B84" s="443"/>
      <c r="C84" s="443"/>
      <c r="D84" s="444"/>
      <c r="E84" s="59"/>
      <c r="F84" s="59"/>
      <c r="G84" s="59"/>
      <c r="H84" s="59"/>
      <c r="I84" s="59"/>
      <c r="J84" s="59"/>
      <c r="K84" s="59"/>
      <c r="L84" s="59"/>
      <c r="M84" s="59"/>
      <c r="N84" s="59"/>
      <c r="O84" s="59"/>
      <c r="P84" s="59"/>
      <c r="Q84" s="59"/>
      <c r="R84" s="59"/>
      <c r="S84" s="59"/>
      <c r="T84" s="59"/>
      <c r="U84" s="59"/>
      <c r="V84" s="59"/>
      <c r="W84" s="59"/>
      <c r="X84" s="59"/>
      <c r="Y84" s="59"/>
      <c r="Z84" s="59"/>
    </row>
    <row r="85" spans="1:26" ht="48" customHeight="1" x14ac:dyDescent="0.25">
      <c r="A85" s="450" t="s">
        <v>57</v>
      </c>
      <c r="B85" s="443"/>
      <c r="C85" s="443"/>
      <c r="D85" s="444"/>
      <c r="E85" s="41"/>
      <c r="F85" s="41"/>
      <c r="G85" s="41"/>
      <c r="H85" s="41"/>
      <c r="I85" s="41"/>
      <c r="J85" s="41"/>
      <c r="K85" s="41"/>
      <c r="L85" s="41"/>
      <c r="M85" s="41"/>
      <c r="N85" s="41"/>
      <c r="O85" s="41"/>
      <c r="P85" s="41"/>
      <c r="Q85" s="41"/>
      <c r="R85" s="41"/>
      <c r="S85" s="41"/>
      <c r="T85" s="41"/>
      <c r="U85" s="41"/>
      <c r="V85" s="41"/>
      <c r="W85" s="41"/>
      <c r="X85" s="41"/>
      <c r="Y85" s="41"/>
      <c r="Z85" s="41"/>
    </row>
    <row r="86" spans="1:26" ht="6.75" customHeight="1" x14ac:dyDescent="0.25">
      <c r="A86" s="42"/>
      <c r="B86" s="42"/>
      <c r="C86" s="42"/>
      <c r="D86" s="43"/>
      <c r="E86" s="41"/>
      <c r="F86" s="41"/>
      <c r="G86" s="41"/>
      <c r="H86" s="41"/>
      <c r="I86" s="41"/>
      <c r="J86" s="41"/>
      <c r="K86" s="41"/>
      <c r="L86" s="41"/>
      <c r="M86" s="41"/>
      <c r="N86" s="41"/>
      <c r="O86" s="41"/>
      <c r="P86" s="41"/>
      <c r="Q86" s="41"/>
      <c r="R86" s="41"/>
      <c r="S86" s="41"/>
      <c r="T86" s="41"/>
      <c r="U86" s="41"/>
      <c r="V86" s="41"/>
      <c r="W86" s="41"/>
      <c r="X86" s="41"/>
      <c r="Y86" s="41"/>
      <c r="Z86" s="41"/>
    </row>
    <row r="87" spans="1:26" ht="11.25" customHeight="1" x14ac:dyDescent="0.25">
      <c r="A87" s="451" t="s">
        <v>29</v>
      </c>
      <c r="B87" s="443"/>
      <c r="C87" s="443"/>
      <c r="D87" s="444"/>
      <c r="E87" s="41"/>
      <c r="F87" s="41"/>
      <c r="G87" s="41"/>
      <c r="H87" s="41"/>
      <c r="I87" s="41"/>
      <c r="J87" s="41"/>
      <c r="K87" s="41"/>
      <c r="L87" s="41"/>
      <c r="M87" s="41"/>
      <c r="N87" s="41"/>
      <c r="O87" s="41"/>
      <c r="P87" s="41"/>
      <c r="Q87" s="41"/>
      <c r="R87" s="41"/>
      <c r="S87" s="41"/>
      <c r="T87" s="41"/>
      <c r="U87" s="41"/>
      <c r="V87" s="41"/>
      <c r="W87" s="41"/>
      <c r="X87" s="41"/>
      <c r="Y87" s="41"/>
      <c r="Z87" s="41"/>
    </row>
    <row r="88" spans="1:26" ht="6.75" customHeight="1" x14ac:dyDescent="0.25">
      <c r="A88" s="44"/>
      <c r="B88" s="45"/>
      <c r="C88" s="45"/>
      <c r="D88" s="46"/>
      <c r="E88" s="41"/>
      <c r="F88" s="41"/>
      <c r="G88" s="41"/>
      <c r="H88" s="41"/>
      <c r="I88" s="41"/>
      <c r="J88" s="41"/>
      <c r="K88" s="41"/>
      <c r="L88" s="41"/>
      <c r="M88" s="41"/>
      <c r="N88" s="41"/>
      <c r="O88" s="41"/>
      <c r="P88" s="41"/>
      <c r="Q88" s="41"/>
      <c r="R88" s="41"/>
      <c r="S88" s="41"/>
      <c r="T88" s="41"/>
      <c r="U88" s="41"/>
      <c r="V88" s="41"/>
      <c r="W88" s="41"/>
      <c r="X88" s="41"/>
      <c r="Y88" s="41"/>
      <c r="Z88" s="41"/>
    </row>
    <row r="89" spans="1:26" ht="36" customHeight="1" x14ac:dyDescent="0.25">
      <c r="A89" s="450" t="s">
        <v>30</v>
      </c>
      <c r="B89" s="443"/>
      <c r="C89" s="443"/>
      <c r="D89" s="444"/>
      <c r="E89" s="41"/>
      <c r="F89" s="41"/>
      <c r="G89" s="41"/>
      <c r="H89" s="41"/>
      <c r="I89" s="41"/>
      <c r="J89" s="41"/>
      <c r="K89" s="41"/>
      <c r="L89" s="41"/>
      <c r="M89" s="41"/>
      <c r="N89" s="41"/>
      <c r="O89" s="41"/>
      <c r="P89" s="41"/>
      <c r="Q89" s="41"/>
      <c r="R89" s="41"/>
      <c r="S89" s="41"/>
      <c r="T89" s="41"/>
      <c r="U89" s="41"/>
      <c r="V89" s="41"/>
      <c r="W89" s="41"/>
      <c r="X89" s="41"/>
      <c r="Y89" s="41"/>
      <c r="Z89" s="41"/>
    </row>
    <row r="90" spans="1:26" ht="6.75" customHeight="1" x14ac:dyDescent="0.25">
      <c r="A90" s="42"/>
      <c r="B90" s="42"/>
      <c r="C90" s="42"/>
      <c r="D90" s="43"/>
      <c r="E90" s="41"/>
      <c r="F90" s="41"/>
      <c r="G90" s="41"/>
      <c r="H90" s="41"/>
      <c r="I90" s="41"/>
      <c r="J90" s="41"/>
      <c r="K90" s="41"/>
      <c r="L90" s="41"/>
      <c r="M90" s="41"/>
      <c r="N90" s="41"/>
      <c r="O90" s="41"/>
      <c r="P90" s="41"/>
      <c r="Q90" s="41"/>
      <c r="R90" s="41"/>
      <c r="S90" s="41"/>
      <c r="T90" s="41"/>
      <c r="U90" s="41"/>
      <c r="V90" s="41"/>
      <c r="W90" s="41"/>
      <c r="X90" s="41"/>
      <c r="Y90" s="41"/>
      <c r="Z90" s="41"/>
    </row>
    <row r="91" spans="1:26" ht="48" customHeight="1" x14ac:dyDescent="0.25">
      <c r="A91" s="450" t="s">
        <v>31</v>
      </c>
      <c r="B91" s="443"/>
      <c r="C91" s="443"/>
      <c r="D91" s="444"/>
      <c r="E91" s="41"/>
      <c r="F91" s="41"/>
      <c r="G91" s="41"/>
      <c r="H91" s="41"/>
      <c r="I91" s="41"/>
      <c r="J91" s="41"/>
      <c r="K91" s="41"/>
      <c r="L91" s="41"/>
      <c r="M91" s="41"/>
      <c r="N91" s="41"/>
      <c r="O91" s="41"/>
      <c r="P91" s="41"/>
      <c r="Q91" s="41"/>
      <c r="R91" s="41"/>
      <c r="S91" s="41"/>
      <c r="T91" s="41"/>
      <c r="U91" s="41"/>
      <c r="V91" s="41"/>
      <c r="W91" s="41"/>
      <c r="X91" s="41"/>
      <c r="Y91" s="41"/>
      <c r="Z91" s="41"/>
    </row>
    <row r="92" spans="1:26" ht="6.75" customHeight="1" x14ac:dyDescent="0.25">
      <c r="A92" s="42"/>
      <c r="B92" s="42"/>
      <c r="C92" s="42"/>
      <c r="D92" s="43"/>
      <c r="E92" s="41"/>
      <c r="F92" s="41"/>
      <c r="G92" s="41"/>
      <c r="H92" s="41"/>
      <c r="I92" s="41"/>
      <c r="J92" s="41"/>
      <c r="K92" s="41"/>
      <c r="L92" s="41"/>
      <c r="M92" s="41"/>
      <c r="N92" s="41"/>
      <c r="O92" s="41"/>
      <c r="P92" s="41"/>
      <c r="Q92" s="41"/>
      <c r="R92" s="41"/>
      <c r="S92" s="41"/>
      <c r="T92" s="41"/>
      <c r="U92" s="41"/>
      <c r="V92" s="41"/>
      <c r="W92" s="41"/>
      <c r="X92" s="41"/>
      <c r="Y92" s="41"/>
      <c r="Z92" s="41"/>
    </row>
    <row r="93" spans="1:26" ht="48" customHeight="1" x14ac:dyDescent="0.25">
      <c r="A93" s="450" t="s">
        <v>32</v>
      </c>
      <c r="B93" s="443"/>
      <c r="C93" s="443"/>
      <c r="D93" s="444"/>
      <c r="E93" s="41"/>
      <c r="F93" s="41"/>
      <c r="G93" s="41"/>
      <c r="H93" s="41"/>
      <c r="I93" s="41"/>
      <c r="J93" s="41"/>
      <c r="K93" s="41"/>
      <c r="L93" s="41"/>
      <c r="M93" s="41"/>
      <c r="N93" s="41"/>
      <c r="O93" s="41"/>
      <c r="P93" s="41"/>
      <c r="Q93" s="41"/>
      <c r="R93" s="41"/>
      <c r="S93" s="41"/>
      <c r="T93" s="41"/>
      <c r="U93" s="41"/>
      <c r="V93" s="41"/>
      <c r="W93" s="41"/>
      <c r="X93" s="41"/>
      <c r="Y93" s="41"/>
      <c r="Z93" s="41"/>
    </row>
    <row r="94" spans="1:26" ht="6.75" customHeight="1" x14ac:dyDescent="0.25">
      <c r="A94" s="42"/>
      <c r="B94" s="42"/>
      <c r="C94" s="42"/>
      <c r="D94" s="43"/>
      <c r="E94" s="41"/>
      <c r="F94" s="41"/>
      <c r="G94" s="41"/>
      <c r="H94" s="41"/>
      <c r="I94" s="41"/>
      <c r="J94" s="41"/>
      <c r="K94" s="41"/>
      <c r="L94" s="41"/>
      <c r="M94" s="41"/>
      <c r="N94" s="41"/>
      <c r="O94" s="41"/>
      <c r="P94" s="41"/>
      <c r="Q94" s="41"/>
      <c r="R94" s="41"/>
      <c r="S94" s="41"/>
      <c r="T94" s="41"/>
      <c r="U94" s="41"/>
      <c r="V94" s="41"/>
      <c r="W94" s="41"/>
      <c r="X94" s="41"/>
      <c r="Y94" s="41"/>
      <c r="Z94" s="41"/>
    </row>
    <row r="95" spans="1:26" ht="96" customHeight="1" x14ac:dyDescent="0.25">
      <c r="A95" s="450" t="s">
        <v>58</v>
      </c>
      <c r="B95" s="443"/>
      <c r="C95" s="443"/>
      <c r="D95" s="444"/>
      <c r="E95" s="41"/>
      <c r="F95" s="41"/>
      <c r="G95" s="41"/>
      <c r="H95" s="41"/>
      <c r="I95" s="41"/>
      <c r="J95" s="41"/>
      <c r="K95" s="41"/>
      <c r="L95" s="41"/>
      <c r="M95" s="41"/>
      <c r="N95" s="41"/>
      <c r="O95" s="41"/>
      <c r="P95" s="41"/>
      <c r="Q95" s="41"/>
      <c r="R95" s="41"/>
      <c r="S95" s="41"/>
      <c r="T95" s="41"/>
      <c r="U95" s="41"/>
      <c r="V95" s="41"/>
      <c r="W95" s="41"/>
      <c r="X95" s="41"/>
      <c r="Y95" s="41"/>
      <c r="Z95" s="41"/>
    </row>
    <row r="96" spans="1:26" ht="96" customHeight="1" x14ac:dyDescent="0.25">
      <c r="A96" s="450" t="s">
        <v>59</v>
      </c>
      <c r="B96" s="443"/>
      <c r="C96" s="443"/>
      <c r="D96" s="444"/>
      <c r="E96" s="41"/>
      <c r="F96" s="41"/>
      <c r="G96" s="41"/>
      <c r="H96" s="41"/>
      <c r="I96" s="41"/>
      <c r="J96" s="41"/>
      <c r="K96" s="41"/>
      <c r="L96" s="41"/>
      <c r="M96" s="41"/>
      <c r="N96" s="41"/>
      <c r="O96" s="41"/>
      <c r="P96" s="41"/>
      <c r="Q96" s="41"/>
      <c r="R96" s="41"/>
      <c r="S96" s="41"/>
      <c r="T96" s="41"/>
      <c r="U96" s="41"/>
      <c r="V96" s="41"/>
      <c r="W96" s="41"/>
      <c r="X96" s="41"/>
      <c r="Y96" s="41"/>
      <c r="Z96" s="41"/>
    </row>
    <row r="97" spans="1:26" ht="36" customHeight="1" x14ac:dyDescent="0.25">
      <c r="A97" s="450" t="s">
        <v>33</v>
      </c>
      <c r="B97" s="443"/>
      <c r="C97" s="443"/>
      <c r="D97" s="444"/>
      <c r="E97" s="41"/>
      <c r="F97" s="41"/>
      <c r="G97" s="41"/>
      <c r="H97" s="41"/>
      <c r="I97" s="41"/>
      <c r="J97" s="41"/>
      <c r="K97" s="41"/>
      <c r="L97" s="41"/>
      <c r="M97" s="41"/>
      <c r="N97" s="41"/>
      <c r="O97" s="41"/>
      <c r="P97" s="41"/>
      <c r="Q97" s="41"/>
      <c r="R97" s="41"/>
      <c r="S97" s="41"/>
      <c r="T97" s="41"/>
      <c r="U97" s="41"/>
      <c r="V97" s="41"/>
      <c r="W97" s="41"/>
      <c r="X97" s="41"/>
      <c r="Y97" s="41"/>
      <c r="Z97" s="41"/>
    </row>
    <row r="98" spans="1:26" ht="24" customHeight="1" x14ac:dyDescent="0.25">
      <c r="A98" s="453" t="s">
        <v>60</v>
      </c>
      <c r="B98" s="443"/>
      <c r="C98" s="443"/>
      <c r="D98" s="444"/>
      <c r="E98" s="41"/>
      <c r="F98" s="41"/>
      <c r="G98" s="41"/>
      <c r="H98" s="41"/>
      <c r="I98" s="41"/>
      <c r="J98" s="41"/>
      <c r="K98" s="41"/>
      <c r="L98" s="41"/>
      <c r="M98" s="41"/>
      <c r="N98" s="41"/>
      <c r="O98" s="41"/>
      <c r="P98" s="41"/>
      <c r="Q98" s="41"/>
      <c r="R98" s="41"/>
      <c r="S98" s="41"/>
      <c r="T98" s="41"/>
      <c r="U98" s="41"/>
      <c r="V98" s="41"/>
      <c r="W98" s="41"/>
      <c r="X98" s="41"/>
      <c r="Y98" s="41"/>
      <c r="Z98" s="41"/>
    </row>
    <row r="99" spans="1:26" ht="6.75" customHeight="1" x14ac:dyDescent="0.25">
      <c r="A99" s="62"/>
      <c r="B99" s="62"/>
      <c r="C99" s="62"/>
      <c r="D99" s="63"/>
      <c r="E99" s="41"/>
      <c r="F99" s="41"/>
      <c r="G99" s="41"/>
      <c r="H99" s="41"/>
      <c r="I99" s="41"/>
      <c r="J99" s="41"/>
      <c r="K99" s="41"/>
      <c r="L99" s="41"/>
      <c r="M99" s="41"/>
      <c r="N99" s="41"/>
      <c r="O99" s="41"/>
      <c r="P99" s="41"/>
      <c r="Q99" s="41"/>
      <c r="R99" s="41"/>
      <c r="S99" s="41"/>
      <c r="T99" s="41"/>
      <c r="U99" s="41"/>
      <c r="V99" s="41"/>
      <c r="W99" s="41"/>
      <c r="X99" s="41"/>
      <c r="Y99" s="41"/>
      <c r="Z99" s="41"/>
    </row>
    <row r="100" spans="1:26" ht="15" customHeight="1" x14ac:dyDescent="0.25">
      <c r="A100" s="452" t="s">
        <v>34</v>
      </c>
      <c r="B100" s="443"/>
      <c r="C100" s="443"/>
      <c r="D100" s="444"/>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6.75" customHeight="1" x14ac:dyDescent="0.25">
      <c r="A101" s="47"/>
      <c r="B101" s="48"/>
      <c r="C101" s="48"/>
      <c r="D101" s="49"/>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2" customHeight="1" x14ac:dyDescent="0.25">
      <c r="A102" s="50" t="s">
        <v>35</v>
      </c>
      <c r="B102" s="51"/>
      <c r="C102" s="52" t="s">
        <v>36</v>
      </c>
      <c r="D102" s="99">
        <f>'Proposed Rates'!H10</f>
        <v>200</v>
      </c>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2" customHeight="1" x14ac:dyDescent="0.25">
      <c r="A103" s="50" t="s">
        <v>54</v>
      </c>
      <c r="B103" s="51"/>
      <c r="C103" s="52" t="s">
        <v>61</v>
      </c>
      <c r="D103" s="100">
        <f>'Proposed Rates'!H23</f>
        <v>9.5496999999999996</v>
      </c>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2" customHeight="1" x14ac:dyDescent="0.25">
      <c r="A104" s="50" t="s">
        <v>40</v>
      </c>
      <c r="B104" s="51"/>
      <c r="C104" s="52" t="s">
        <v>61</v>
      </c>
      <c r="D104" s="102">
        <f>'Proposed Rates'!H262</f>
        <v>2.5530000000000001E-2</v>
      </c>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2" hidden="1" customHeight="1" x14ac:dyDescent="0.25">
      <c r="A105" s="50" t="s">
        <v>42</v>
      </c>
      <c r="B105" s="51"/>
      <c r="C105" s="52" t="s">
        <v>61</v>
      </c>
      <c r="D105" s="100">
        <f>'Proposed Rates'!H39</f>
        <v>0</v>
      </c>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12" hidden="1" customHeight="1" x14ac:dyDescent="0.25">
      <c r="A106" s="50" t="s">
        <v>38</v>
      </c>
      <c r="B106" s="51"/>
      <c r="C106" s="52" t="s">
        <v>61</v>
      </c>
      <c r="D106" s="100">
        <f>'Proposed Rates'!H66</f>
        <v>0</v>
      </c>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2" hidden="1" customHeight="1" x14ac:dyDescent="0.25">
      <c r="A107" s="50" t="s">
        <v>37</v>
      </c>
      <c r="B107" s="51"/>
      <c r="C107" s="52" t="s">
        <v>61</v>
      </c>
      <c r="D107" s="100">
        <f>'Proposed Rates'!H92</f>
        <v>0</v>
      </c>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2" hidden="1" customHeight="1" x14ac:dyDescent="0.25">
      <c r="A108" s="50" t="s">
        <v>43</v>
      </c>
      <c r="B108" s="51"/>
      <c r="C108" s="52" t="s">
        <v>41</v>
      </c>
      <c r="D108" s="100">
        <f>'Proposed Rates'!H145</f>
        <v>0</v>
      </c>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2" hidden="1" customHeight="1" x14ac:dyDescent="0.25">
      <c r="A109" s="50" t="s">
        <v>62</v>
      </c>
      <c r="B109" s="51"/>
      <c r="C109" s="52" t="s">
        <v>41</v>
      </c>
      <c r="D109" s="100">
        <f>'Proposed Rates'!H158</f>
        <v>0</v>
      </c>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2" customHeight="1" x14ac:dyDescent="0.25">
      <c r="A110" s="50" t="s">
        <v>44</v>
      </c>
      <c r="B110" s="51"/>
      <c r="C110" s="52" t="s">
        <v>61</v>
      </c>
      <c r="D110" s="100">
        <f>'Proposed Rates'!H185</f>
        <v>5.1058000000000003</v>
      </c>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12" customHeight="1" x14ac:dyDescent="0.25">
      <c r="A111" s="50" t="s">
        <v>45</v>
      </c>
      <c r="B111" s="51"/>
      <c r="C111" s="52" t="s">
        <v>61</v>
      </c>
      <c r="D111" s="100">
        <f>'Proposed Rates'!H198</f>
        <v>2.915</v>
      </c>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11.25" customHeight="1" x14ac:dyDescent="0.25">
      <c r="A112" s="52"/>
      <c r="B112" s="52"/>
      <c r="C112" s="52"/>
      <c r="D112" s="103"/>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11.25" customHeight="1" x14ac:dyDescent="0.25">
      <c r="A113" s="58" t="s">
        <v>46</v>
      </c>
      <c r="B113" s="51"/>
      <c r="C113" s="52"/>
      <c r="D113" s="103"/>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11.25" customHeight="1" x14ac:dyDescent="0.25">
      <c r="A114" s="47"/>
      <c r="B114" s="52"/>
      <c r="C114" s="52"/>
      <c r="D114" s="103"/>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2" customHeight="1" x14ac:dyDescent="0.25">
      <c r="A115" s="50" t="s">
        <v>47</v>
      </c>
      <c r="B115" s="51"/>
      <c r="C115" s="52" t="s">
        <v>41</v>
      </c>
      <c r="D115" s="103">
        <f>$D$34</f>
        <v>4.1000000000000003E-3</v>
      </c>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2" customHeight="1" x14ac:dyDescent="0.25">
      <c r="A116" s="50" t="s">
        <v>48</v>
      </c>
      <c r="B116" s="51"/>
      <c r="C116" s="52" t="s">
        <v>41</v>
      </c>
      <c r="D116" s="100">
        <f>'Proposed Rates'!H211-'2026'!D114</f>
        <v>3.9999999999999931E-4</v>
      </c>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2" customHeight="1" x14ac:dyDescent="0.25">
      <c r="A117" s="50" t="s">
        <v>49</v>
      </c>
      <c r="B117" s="51"/>
      <c r="C117" s="52" t="s">
        <v>41</v>
      </c>
      <c r="D117" s="100">
        <f>'Proposed Rates'!H224</f>
        <v>1.5E-3</v>
      </c>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2" customHeight="1" x14ac:dyDescent="0.25">
      <c r="A118" s="50" t="s">
        <v>50</v>
      </c>
      <c r="B118" s="51"/>
      <c r="C118" s="52" t="s">
        <v>36</v>
      </c>
      <c r="D118" s="100">
        <f>'Proposed Rates'!H238</f>
        <v>1.57</v>
      </c>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11.25" customHeight="1" x14ac:dyDescent="0.25">
      <c r="A119" s="52"/>
      <c r="B119" s="51"/>
      <c r="C119" s="52"/>
      <c r="D119" s="57"/>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23.25" customHeight="1" x14ac:dyDescent="0.25">
      <c r="A120" s="442" t="str">
        <f>$A$1</f>
        <v>Hydro Ottawa Limited</v>
      </c>
      <c r="B120" s="443"/>
      <c r="C120" s="443"/>
      <c r="D120" s="444"/>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8" customHeight="1" x14ac:dyDescent="0.25">
      <c r="A121" s="445" t="str">
        <f>$A$2</f>
        <v>PROPOSED - TARIFF OF RATES AND CHARGES</v>
      </c>
      <c r="B121" s="443"/>
      <c r="C121" s="443"/>
      <c r="D121" s="444"/>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5.75" customHeight="1" x14ac:dyDescent="0.25">
      <c r="A122" s="446" t="str">
        <f>$A$3</f>
        <v>Effective and Implementation Date January 1, 2028</v>
      </c>
      <c r="B122" s="443"/>
      <c r="C122" s="443"/>
      <c r="D122" s="444"/>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1.25" customHeight="1" x14ac:dyDescent="0.25">
      <c r="A123" s="447" t="str">
        <f>$A$4</f>
        <v>This schedule supersedes and replaces all previously</v>
      </c>
      <c r="B123" s="443"/>
      <c r="C123" s="443"/>
      <c r="D123" s="444"/>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1.25" customHeight="1" x14ac:dyDescent="0.25">
      <c r="A124" s="447" t="str">
        <f>$A$5</f>
        <v>approved schedules of Rates, Charges and Loss Factors</v>
      </c>
      <c r="B124" s="443"/>
      <c r="C124" s="443"/>
      <c r="D124" s="444"/>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1.25" customHeight="1" x14ac:dyDescent="0.25">
      <c r="A125" s="448" t="str">
        <f>$A$6</f>
        <v>EB-2024-0115</v>
      </c>
      <c r="B125" s="443"/>
      <c r="C125" s="443"/>
      <c r="D125" s="444"/>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18.75" customHeight="1" x14ac:dyDescent="0.3">
      <c r="A126" s="449" t="s">
        <v>63</v>
      </c>
      <c r="B126" s="443"/>
      <c r="C126" s="443"/>
      <c r="D126" s="444"/>
      <c r="E126" s="59"/>
      <c r="F126" s="59"/>
      <c r="G126" s="59"/>
      <c r="H126" s="59"/>
      <c r="I126" s="59"/>
      <c r="J126" s="59"/>
      <c r="K126" s="59"/>
      <c r="L126" s="59"/>
      <c r="M126" s="59"/>
      <c r="N126" s="59"/>
      <c r="O126" s="59"/>
      <c r="P126" s="59"/>
      <c r="Q126" s="59"/>
      <c r="R126" s="59"/>
      <c r="S126" s="59"/>
      <c r="T126" s="59"/>
      <c r="U126" s="59"/>
      <c r="V126" s="59"/>
      <c r="W126" s="59"/>
      <c r="X126" s="59"/>
      <c r="Y126" s="59"/>
      <c r="Z126" s="59"/>
    </row>
    <row r="127" spans="1:26" ht="48" customHeight="1" x14ac:dyDescent="0.25">
      <c r="A127" s="450" t="s">
        <v>64</v>
      </c>
      <c r="B127" s="443"/>
      <c r="C127" s="443"/>
      <c r="D127" s="444"/>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6.75" customHeight="1" x14ac:dyDescent="0.25">
      <c r="A128" s="42"/>
      <c r="B128" s="42"/>
      <c r="C128" s="42"/>
      <c r="D128" s="43"/>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11.25" customHeight="1" x14ac:dyDescent="0.25">
      <c r="A129" s="451" t="s">
        <v>29</v>
      </c>
      <c r="B129" s="443"/>
      <c r="C129" s="443"/>
      <c r="D129" s="444"/>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6.75" customHeight="1" x14ac:dyDescent="0.25">
      <c r="A130" s="44"/>
      <c r="B130" s="45"/>
      <c r="C130" s="45"/>
      <c r="D130" s="46"/>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36" customHeight="1" x14ac:dyDescent="0.25">
      <c r="A131" s="450" t="s">
        <v>30</v>
      </c>
      <c r="B131" s="443"/>
      <c r="C131" s="443"/>
      <c r="D131" s="444"/>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6.75" customHeight="1" x14ac:dyDescent="0.25">
      <c r="A132" s="42"/>
      <c r="B132" s="42"/>
      <c r="C132" s="42"/>
      <c r="D132" s="43"/>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48" customHeight="1" x14ac:dyDescent="0.25">
      <c r="A133" s="450" t="s">
        <v>65</v>
      </c>
      <c r="B133" s="443"/>
      <c r="C133" s="443"/>
      <c r="D133" s="444"/>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6.75" customHeight="1" x14ac:dyDescent="0.25">
      <c r="A134" s="42"/>
      <c r="B134" s="42"/>
      <c r="C134" s="42"/>
      <c r="D134" s="43"/>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48" customHeight="1" x14ac:dyDescent="0.25">
      <c r="A135" s="450" t="s">
        <v>32</v>
      </c>
      <c r="B135" s="443"/>
      <c r="C135" s="443"/>
      <c r="D135" s="444"/>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6.75" customHeight="1" x14ac:dyDescent="0.25">
      <c r="A136" s="42"/>
      <c r="B136" s="42"/>
      <c r="C136" s="42"/>
      <c r="D136" s="43"/>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96" customHeight="1" x14ac:dyDescent="0.25">
      <c r="A137" s="450" t="s">
        <v>58</v>
      </c>
      <c r="B137" s="443"/>
      <c r="C137" s="443"/>
      <c r="D137" s="444"/>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96" customHeight="1" x14ac:dyDescent="0.25">
      <c r="A138" s="450" t="s">
        <v>59</v>
      </c>
      <c r="B138" s="443"/>
      <c r="C138" s="443"/>
      <c r="D138" s="444"/>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36" customHeight="1" x14ac:dyDescent="0.25">
      <c r="A139" s="450" t="s">
        <v>33</v>
      </c>
      <c r="B139" s="443"/>
      <c r="C139" s="443"/>
      <c r="D139" s="444"/>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24" customHeight="1" x14ac:dyDescent="0.25">
      <c r="A140" s="453" t="s">
        <v>60</v>
      </c>
      <c r="B140" s="443"/>
      <c r="C140" s="443"/>
      <c r="D140" s="444"/>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6.75" customHeight="1" x14ac:dyDescent="0.25">
      <c r="A141" s="62"/>
      <c r="B141" s="62"/>
      <c r="C141" s="62"/>
      <c r="D141" s="63"/>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15" customHeight="1" x14ac:dyDescent="0.25">
      <c r="A142" s="452" t="s">
        <v>34</v>
      </c>
      <c r="B142" s="443"/>
      <c r="C142" s="443"/>
      <c r="D142" s="444"/>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6.75" customHeight="1" x14ac:dyDescent="0.25">
      <c r="A143" s="47"/>
      <c r="B143" s="48"/>
      <c r="C143" s="48"/>
      <c r="D143" s="49"/>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2" customHeight="1" x14ac:dyDescent="0.25">
      <c r="A144" s="50" t="s">
        <v>35</v>
      </c>
      <c r="B144" s="51"/>
      <c r="C144" s="52" t="s">
        <v>36</v>
      </c>
      <c r="D144" s="99">
        <f>'Proposed Rates'!H11</f>
        <v>4126.75</v>
      </c>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2" customHeight="1" x14ac:dyDescent="0.25">
      <c r="A145" s="50" t="s">
        <v>54</v>
      </c>
      <c r="B145" s="51"/>
      <c r="C145" s="52" t="s">
        <v>61</v>
      </c>
      <c r="D145" s="100">
        <f>'Proposed Rates'!H24</f>
        <v>9.3592999999999993</v>
      </c>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2" customHeight="1" x14ac:dyDescent="0.25">
      <c r="A146" s="50" t="s">
        <v>40</v>
      </c>
      <c r="B146" s="51"/>
      <c r="C146" s="52" t="s">
        <v>61</v>
      </c>
      <c r="D146" s="102">
        <f>'Proposed Rates'!H263</f>
        <v>2.7289999999999998E-2</v>
      </c>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2" hidden="1" customHeight="1" x14ac:dyDescent="0.25">
      <c r="A147" s="50" t="s">
        <v>42</v>
      </c>
      <c r="B147" s="51"/>
      <c r="C147" s="52" t="s">
        <v>61</v>
      </c>
      <c r="D147" s="100">
        <f>'Proposed Rates'!H40</f>
        <v>0</v>
      </c>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2" hidden="1" customHeight="1" x14ac:dyDescent="0.25">
      <c r="A148" s="50" t="s">
        <v>38</v>
      </c>
      <c r="B148" s="51"/>
      <c r="C148" s="52" t="s">
        <v>61</v>
      </c>
      <c r="D148" s="100">
        <f>'Proposed Rates'!H67</f>
        <v>0</v>
      </c>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2" hidden="1" customHeight="1" x14ac:dyDescent="0.25">
      <c r="A149" s="50" t="s">
        <v>37</v>
      </c>
      <c r="B149" s="51"/>
      <c r="C149" s="52" t="s">
        <v>61</v>
      </c>
      <c r="D149" s="100">
        <f>'Proposed Rates'!H93</f>
        <v>0</v>
      </c>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2" hidden="1" customHeight="1" x14ac:dyDescent="0.25">
      <c r="A150" s="50" t="s">
        <v>43</v>
      </c>
      <c r="B150" s="51"/>
      <c r="C150" s="52" t="s">
        <v>41</v>
      </c>
      <c r="D150" s="100">
        <f>'Proposed Rates'!H145</f>
        <v>0</v>
      </c>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2" hidden="1" customHeight="1" x14ac:dyDescent="0.25">
      <c r="A151" s="50" t="s">
        <v>62</v>
      </c>
      <c r="B151" s="51"/>
      <c r="C151" s="52" t="s">
        <v>41</v>
      </c>
      <c r="D151" s="100">
        <f>'Proposed Rates'!H159</f>
        <v>0</v>
      </c>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12" customHeight="1" x14ac:dyDescent="0.25">
      <c r="A152" s="50" t="s">
        <v>44</v>
      </c>
      <c r="B152" s="51"/>
      <c r="C152" s="52" t="s">
        <v>61</v>
      </c>
      <c r="D152" s="100">
        <f>'Proposed Rates'!H186</f>
        <v>5.3013000000000003</v>
      </c>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12" customHeight="1" x14ac:dyDescent="0.25">
      <c r="A153" s="50" t="s">
        <v>45</v>
      </c>
      <c r="B153" s="51"/>
      <c r="C153" s="52" t="s">
        <v>61</v>
      </c>
      <c r="D153" s="100">
        <f>'Proposed Rates'!H199</f>
        <v>3.1154999999999999</v>
      </c>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3.75" customHeight="1" x14ac:dyDescent="0.25">
      <c r="A154" s="52"/>
      <c r="B154" s="52"/>
      <c r="C154" s="52"/>
      <c r="D154" s="103"/>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11.25" customHeight="1" x14ac:dyDescent="0.25">
      <c r="A155" s="58" t="s">
        <v>46</v>
      </c>
      <c r="B155" s="51"/>
      <c r="C155" s="52"/>
      <c r="D155" s="103"/>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3.75" customHeight="1" x14ac:dyDescent="0.25">
      <c r="A156" s="47"/>
      <c r="B156" s="52"/>
      <c r="C156" s="52"/>
      <c r="D156" s="103"/>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2" customHeight="1" x14ac:dyDescent="0.25">
      <c r="A157" s="50" t="s">
        <v>47</v>
      </c>
      <c r="B157" s="51"/>
      <c r="C157" s="52" t="s">
        <v>41</v>
      </c>
      <c r="D157" s="103">
        <f>$D$34</f>
        <v>4.1000000000000003E-3</v>
      </c>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2" customHeight="1" x14ac:dyDescent="0.25">
      <c r="A158" s="50" t="s">
        <v>48</v>
      </c>
      <c r="B158" s="51"/>
      <c r="C158" s="52" t="s">
        <v>41</v>
      </c>
      <c r="D158" s="100">
        <f>'Proposed Rates'!H212-'2026'!D155</f>
        <v>3.9999999999999931E-4</v>
      </c>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2" customHeight="1" x14ac:dyDescent="0.25">
      <c r="A159" s="50" t="s">
        <v>49</v>
      </c>
      <c r="B159" s="51"/>
      <c r="C159" s="52" t="s">
        <v>41</v>
      </c>
      <c r="D159" s="100">
        <f>'Proposed Rates'!H225</f>
        <v>1.5E-3</v>
      </c>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12" customHeight="1" x14ac:dyDescent="0.25">
      <c r="A160" s="50" t="s">
        <v>50</v>
      </c>
      <c r="B160" s="51"/>
      <c r="C160" s="52" t="s">
        <v>36</v>
      </c>
      <c r="D160" s="100">
        <f>'Proposed Rates'!H239</f>
        <v>1.57</v>
      </c>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9" customHeight="1" x14ac:dyDescent="0.25">
      <c r="A161" s="52"/>
      <c r="B161" s="51"/>
      <c r="C161" s="52"/>
      <c r="D161" s="57"/>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23.25" customHeight="1" x14ac:dyDescent="0.25">
      <c r="A162" s="442" t="str">
        <f>$A$1</f>
        <v>Hydro Ottawa Limited</v>
      </c>
      <c r="B162" s="443"/>
      <c r="C162" s="443"/>
      <c r="D162" s="444"/>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8" customHeight="1" x14ac:dyDescent="0.25">
      <c r="A163" s="445" t="str">
        <f>$A$2</f>
        <v>PROPOSED - TARIFF OF RATES AND CHARGES</v>
      </c>
      <c r="B163" s="443"/>
      <c r="C163" s="443"/>
      <c r="D163" s="444"/>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5.75" customHeight="1" x14ac:dyDescent="0.25">
      <c r="A164" s="446" t="str">
        <f>$A$3</f>
        <v>Effective and Implementation Date January 1, 2028</v>
      </c>
      <c r="B164" s="443"/>
      <c r="C164" s="443"/>
      <c r="D164" s="444"/>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1.25" customHeight="1" x14ac:dyDescent="0.25">
      <c r="A165" s="447" t="str">
        <f>$A$4</f>
        <v>This schedule supersedes and replaces all previously</v>
      </c>
      <c r="B165" s="443"/>
      <c r="C165" s="443"/>
      <c r="D165" s="444"/>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1.25" customHeight="1" x14ac:dyDescent="0.25">
      <c r="A166" s="447" t="str">
        <f>$A$5</f>
        <v>approved schedules of Rates, Charges and Loss Factors</v>
      </c>
      <c r="B166" s="443"/>
      <c r="C166" s="443"/>
      <c r="D166" s="444"/>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11.25" customHeight="1" x14ac:dyDescent="0.25">
      <c r="A167" s="448" t="str">
        <f>$A$6</f>
        <v>EB-2024-0115</v>
      </c>
      <c r="B167" s="443"/>
      <c r="C167" s="443"/>
      <c r="D167" s="444"/>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18.75" customHeight="1" x14ac:dyDescent="0.3">
      <c r="A168" s="449" t="s">
        <v>66</v>
      </c>
      <c r="B168" s="443"/>
      <c r="C168" s="443"/>
      <c r="D168" s="444"/>
      <c r="E168" s="59"/>
      <c r="F168" s="59"/>
      <c r="G168" s="59"/>
      <c r="H168" s="59"/>
      <c r="I168" s="59"/>
      <c r="J168" s="59"/>
      <c r="K168" s="59"/>
      <c r="L168" s="59"/>
      <c r="M168" s="59"/>
      <c r="N168" s="59"/>
      <c r="O168" s="59"/>
      <c r="P168" s="59"/>
      <c r="Q168" s="59"/>
      <c r="R168" s="59"/>
      <c r="S168" s="59"/>
      <c r="T168" s="59"/>
      <c r="U168" s="59"/>
      <c r="V168" s="59"/>
      <c r="W168" s="59"/>
      <c r="X168" s="59"/>
      <c r="Y168" s="59"/>
      <c r="Z168" s="59"/>
    </row>
    <row r="169" spans="1:26" ht="48" customHeight="1" x14ac:dyDescent="0.25">
      <c r="A169" s="450" t="s">
        <v>67</v>
      </c>
      <c r="B169" s="443"/>
      <c r="C169" s="443"/>
      <c r="D169" s="444"/>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6.75" customHeight="1" x14ac:dyDescent="0.25">
      <c r="A170" s="42"/>
      <c r="B170" s="42"/>
      <c r="C170" s="42"/>
      <c r="D170" s="43"/>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11.25" customHeight="1" x14ac:dyDescent="0.25">
      <c r="A171" s="451" t="s">
        <v>29</v>
      </c>
      <c r="B171" s="443"/>
      <c r="C171" s="443"/>
      <c r="D171" s="444"/>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6.75" customHeight="1" x14ac:dyDescent="0.25">
      <c r="A172" s="44"/>
      <c r="B172" s="45"/>
      <c r="C172" s="45"/>
      <c r="D172" s="46"/>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36" customHeight="1" x14ac:dyDescent="0.25">
      <c r="A173" s="450" t="s">
        <v>30</v>
      </c>
      <c r="B173" s="443"/>
      <c r="C173" s="443"/>
      <c r="D173" s="444"/>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6.75" customHeight="1" x14ac:dyDescent="0.25">
      <c r="A174" s="42"/>
      <c r="B174" s="42"/>
      <c r="C174" s="42"/>
      <c r="D174" s="43"/>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48" customHeight="1" x14ac:dyDescent="0.25">
      <c r="A175" s="450" t="s">
        <v>68</v>
      </c>
      <c r="B175" s="443"/>
      <c r="C175" s="443"/>
      <c r="D175" s="444"/>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6.75" customHeight="1" x14ac:dyDescent="0.25">
      <c r="A176" s="42"/>
      <c r="B176" s="42"/>
      <c r="C176" s="42"/>
      <c r="D176" s="43"/>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48" customHeight="1" x14ac:dyDescent="0.25">
      <c r="A177" s="450" t="s">
        <v>32</v>
      </c>
      <c r="B177" s="443"/>
      <c r="C177" s="443"/>
      <c r="D177" s="444"/>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6.75" customHeight="1" x14ac:dyDescent="0.25">
      <c r="A178" s="42"/>
      <c r="B178" s="42"/>
      <c r="C178" s="42"/>
      <c r="D178" s="43"/>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96" customHeight="1" x14ac:dyDescent="0.25">
      <c r="A179" s="450" t="s">
        <v>58</v>
      </c>
      <c r="B179" s="443"/>
      <c r="C179" s="443"/>
      <c r="D179" s="444"/>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96" customHeight="1" x14ac:dyDescent="0.25">
      <c r="A180" s="450" t="s">
        <v>59</v>
      </c>
      <c r="B180" s="443"/>
      <c r="C180" s="443"/>
      <c r="D180" s="444"/>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36" customHeight="1" x14ac:dyDescent="0.25">
      <c r="A181" s="450" t="s">
        <v>33</v>
      </c>
      <c r="B181" s="443"/>
      <c r="C181" s="443"/>
      <c r="D181" s="444"/>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24" customHeight="1" x14ac:dyDescent="0.25">
      <c r="A182" s="453" t="s">
        <v>60</v>
      </c>
      <c r="B182" s="443"/>
      <c r="C182" s="443"/>
      <c r="D182" s="444"/>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6.75" customHeight="1" x14ac:dyDescent="0.25">
      <c r="A183" s="62"/>
      <c r="B183" s="62"/>
      <c r="C183" s="62"/>
      <c r="D183" s="63"/>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5" customHeight="1" x14ac:dyDescent="0.25">
      <c r="A184" s="452" t="s">
        <v>34</v>
      </c>
      <c r="B184" s="443"/>
      <c r="C184" s="443"/>
      <c r="D184" s="444"/>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6" customHeight="1" x14ac:dyDescent="0.25">
      <c r="A185" s="47"/>
      <c r="B185" s="48"/>
      <c r="C185" s="48"/>
      <c r="D185" s="49"/>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2" customHeight="1" x14ac:dyDescent="0.25">
      <c r="A186" s="50" t="s">
        <v>35</v>
      </c>
      <c r="B186" s="51"/>
      <c r="C186" s="52" t="s">
        <v>36</v>
      </c>
      <c r="D186" s="99">
        <f>'Proposed Rates'!H12</f>
        <v>14946.93</v>
      </c>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2" customHeight="1" x14ac:dyDescent="0.25">
      <c r="A187" s="50" t="s">
        <v>54</v>
      </c>
      <c r="B187" s="51"/>
      <c r="C187" s="52" t="s">
        <v>61</v>
      </c>
      <c r="D187" s="100">
        <f>'Proposed Rates'!H25</f>
        <v>9.8872</v>
      </c>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2" customHeight="1" x14ac:dyDescent="0.25">
      <c r="A188" s="50" t="s">
        <v>40</v>
      </c>
      <c r="B188" s="51"/>
      <c r="C188" s="52" t="s">
        <v>61</v>
      </c>
      <c r="D188" s="102">
        <f>'Proposed Rates'!H264</f>
        <v>3.073E-2</v>
      </c>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2" hidden="1" customHeight="1" x14ac:dyDescent="0.25">
      <c r="A189" s="50" t="s">
        <v>42</v>
      </c>
      <c r="B189" s="51"/>
      <c r="C189" s="52" t="s">
        <v>61</v>
      </c>
      <c r="D189" s="100">
        <f>'Proposed Rates'!H41</f>
        <v>0</v>
      </c>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2" hidden="1" customHeight="1" x14ac:dyDescent="0.25">
      <c r="A190" s="50" t="s">
        <v>38</v>
      </c>
      <c r="B190" s="51"/>
      <c r="C190" s="52" t="s">
        <v>61</v>
      </c>
      <c r="D190" s="100">
        <f>'Proposed Rates'!H68</f>
        <v>0</v>
      </c>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2" hidden="1" customHeight="1" x14ac:dyDescent="0.25">
      <c r="A191" s="50" t="s">
        <v>37</v>
      </c>
      <c r="B191" s="51"/>
      <c r="C191" s="52" t="s">
        <v>61</v>
      </c>
      <c r="D191" s="100">
        <f>'Proposed Rates'!H94</f>
        <v>0</v>
      </c>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2" hidden="1" customHeight="1" x14ac:dyDescent="0.25">
      <c r="A192" s="50" t="s">
        <v>43</v>
      </c>
      <c r="B192" s="51"/>
      <c r="C192" s="52" t="s">
        <v>41</v>
      </c>
      <c r="D192" s="100">
        <f>'Proposed Rates'!H146</f>
        <v>0</v>
      </c>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12" customHeight="1" x14ac:dyDescent="0.25">
      <c r="A193" s="50" t="s">
        <v>44</v>
      </c>
      <c r="B193" s="51"/>
      <c r="C193" s="52" t="s">
        <v>61</v>
      </c>
      <c r="D193" s="100">
        <f>'Proposed Rates'!H187</f>
        <v>5.8769</v>
      </c>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2" customHeight="1" x14ac:dyDescent="0.25">
      <c r="A194" s="50" t="s">
        <v>45</v>
      </c>
      <c r="B194" s="51"/>
      <c r="C194" s="52" t="s">
        <v>61</v>
      </c>
      <c r="D194" s="100">
        <f>'Proposed Rates'!H200</f>
        <v>3.5083000000000002</v>
      </c>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4.5" customHeight="1" x14ac:dyDescent="0.25">
      <c r="A195" s="52"/>
      <c r="B195" s="52"/>
      <c r="C195" s="52"/>
      <c r="D195" s="103"/>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1.25" customHeight="1" x14ac:dyDescent="0.25">
      <c r="A196" s="58" t="s">
        <v>46</v>
      </c>
      <c r="B196" s="51"/>
      <c r="C196" s="52"/>
      <c r="D196" s="103"/>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5.25" customHeight="1" x14ac:dyDescent="0.25">
      <c r="A197" s="47"/>
      <c r="B197" s="52"/>
      <c r="C197" s="52"/>
      <c r="D197" s="103"/>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2" customHeight="1" x14ac:dyDescent="0.25">
      <c r="A198" s="50" t="s">
        <v>47</v>
      </c>
      <c r="B198" s="51"/>
      <c r="C198" s="52" t="s">
        <v>41</v>
      </c>
      <c r="D198" s="103">
        <f>$D$34</f>
        <v>4.1000000000000003E-3</v>
      </c>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2" customHeight="1" x14ac:dyDescent="0.25">
      <c r="A199" s="50" t="s">
        <v>48</v>
      </c>
      <c r="B199" s="51"/>
      <c r="C199" s="52" t="s">
        <v>41</v>
      </c>
      <c r="D199" s="100">
        <f>'Proposed Rates'!G213-'2026'!H196</f>
        <v>4.4999999999999997E-3</v>
      </c>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2" customHeight="1" x14ac:dyDescent="0.25">
      <c r="A200" s="50" t="s">
        <v>49</v>
      </c>
      <c r="B200" s="51"/>
      <c r="C200" s="52" t="s">
        <v>41</v>
      </c>
      <c r="D200" s="100">
        <f>'Proposed Rates'!H226</f>
        <v>1.5E-3</v>
      </c>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12" customHeight="1" x14ac:dyDescent="0.25">
      <c r="A201" s="50" t="s">
        <v>50</v>
      </c>
      <c r="B201" s="51"/>
      <c r="C201" s="52" t="s">
        <v>36</v>
      </c>
      <c r="D201" s="100">
        <f>'Proposed Rates'!H240</f>
        <v>1.57</v>
      </c>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13.5" customHeight="1" x14ac:dyDescent="0.25">
      <c r="A202" s="73"/>
      <c r="B202" s="51"/>
      <c r="C202" s="52"/>
      <c r="D202" s="57"/>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23.25" customHeight="1" x14ac:dyDescent="0.25">
      <c r="A203" s="442" t="str">
        <f>$A$1</f>
        <v>Hydro Ottawa Limited</v>
      </c>
      <c r="B203" s="443"/>
      <c r="C203" s="443"/>
      <c r="D203" s="444"/>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8" customHeight="1" x14ac:dyDescent="0.25">
      <c r="A204" s="445" t="str">
        <f>$A$2</f>
        <v>PROPOSED - TARIFF OF RATES AND CHARGES</v>
      </c>
      <c r="B204" s="443"/>
      <c r="C204" s="443"/>
      <c r="D204" s="444"/>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5.75" customHeight="1" x14ac:dyDescent="0.25">
      <c r="A205" s="446" t="str">
        <f>$A$3</f>
        <v>Effective and Implementation Date January 1, 2028</v>
      </c>
      <c r="B205" s="443"/>
      <c r="C205" s="443"/>
      <c r="D205" s="444"/>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1.25" customHeight="1" x14ac:dyDescent="0.25">
      <c r="A206" s="447" t="str">
        <f>$A$4</f>
        <v>This schedule supersedes and replaces all previously</v>
      </c>
      <c r="B206" s="443"/>
      <c r="C206" s="443"/>
      <c r="D206" s="444"/>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1.25" customHeight="1" x14ac:dyDescent="0.25">
      <c r="A207" s="447" t="str">
        <f>$A$5</f>
        <v>approved schedules of Rates, Charges and Loss Factors</v>
      </c>
      <c r="B207" s="443"/>
      <c r="C207" s="443"/>
      <c r="D207" s="444"/>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11.25" customHeight="1" x14ac:dyDescent="0.25">
      <c r="A208" s="448" t="str">
        <f>$A$6</f>
        <v>EB-2024-0115</v>
      </c>
      <c r="B208" s="443"/>
      <c r="C208" s="443"/>
      <c r="D208" s="444"/>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18.75" customHeight="1" x14ac:dyDescent="0.3">
      <c r="A209" s="449" t="s">
        <v>69</v>
      </c>
      <c r="B209" s="443"/>
      <c r="C209" s="443"/>
      <c r="D209" s="444"/>
      <c r="E209" s="59"/>
      <c r="F209" s="59"/>
      <c r="G209" s="59"/>
      <c r="H209" s="59"/>
      <c r="I209" s="59"/>
      <c r="J209" s="59"/>
      <c r="K209" s="59"/>
      <c r="L209" s="59"/>
      <c r="M209" s="59"/>
      <c r="N209" s="59"/>
      <c r="O209" s="59"/>
      <c r="P209" s="59"/>
      <c r="Q209" s="59"/>
      <c r="R209" s="59"/>
      <c r="S209" s="59"/>
      <c r="T209" s="59"/>
      <c r="U209" s="59"/>
      <c r="V209" s="59"/>
      <c r="W209" s="59"/>
      <c r="X209" s="59"/>
      <c r="Y209" s="59"/>
      <c r="Z209" s="59"/>
    </row>
    <row r="210" spans="1:26" ht="84" customHeight="1" x14ac:dyDescent="0.25">
      <c r="A210" s="450" t="s">
        <v>70</v>
      </c>
      <c r="B210" s="443"/>
      <c r="C210" s="443"/>
      <c r="D210" s="444"/>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6.75" customHeight="1" x14ac:dyDescent="0.25">
      <c r="A211" s="42"/>
      <c r="B211" s="42"/>
      <c r="C211" s="42"/>
      <c r="D211" s="43"/>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11.25" customHeight="1" x14ac:dyDescent="0.25">
      <c r="A212" s="451" t="s">
        <v>29</v>
      </c>
      <c r="B212" s="443"/>
      <c r="C212" s="443"/>
      <c r="D212" s="444"/>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6.75" customHeight="1" x14ac:dyDescent="0.25">
      <c r="A213" s="44"/>
      <c r="B213" s="45"/>
      <c r="C213" s="45"/>
      <c r="D213" s="46"/>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36" customHeight="1" x14ac:dyDescent="0.25">
      <c r="A214" s="450" t="s">
        <v>30</v>
      </c>
      <c r="B214" s="443"/>
      <c r="C214" s="443"/>
      <c r="D214" s="444"/>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6.75" customHeight="1" x14ac:dyDescent="0.25">
      <c r="A215" s="42"/>
      <c r="B215" s="42"/>
      <c r="C215" s="42"/>
      <c r="D215" s="43"/>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48" customHeight="1" x14ac:dyDescent="0.25">
      <c r="A216" s="450" t="s">
        <v>31</v>
      </c>
      <c r="B216" s="443"/>
      <c r="C216" s="443"/>
      <c r="D216" s="444"/>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6.75" customHeight="1" x14ac:dyDescent="0.25">
      <c r="A217" s="42"/>
      <c r="B217" s="42"/>
      <c r="C217" s="42"/>
      <c r="D217" s="43"/>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48" customHeight="1" x14ac:dyDescent="0.25">
      <c r="A218" s="450" t="s">
        <v>32</v>
      </c>
      <c r="B218" s="443"/>
      <c r="C218" s="443"/>
      <c r="D218" s="444"/>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6.75" customHeight="1" x14ac:dyDescent="0.25">
      <c r="A219" s="42"/>
      <c r="B219" s="42"/>
      <c r="C219" s="42"/>
      <c r="D219" s="43"/>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36" customHeight="1" x14ac:dyDescent="0.25">
      <c r="A220" s="450" t="s">
        <v>33</v>
      </c>
      <c r="B220" s="443"/>
      <c r="C220" s="443"/>
      <c r="D220" s="444"/>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6.75" customHeight="1" x14ac:dyDescent="0.25">
      <c r="A221" s="42"/>
      <c r="B221" s="42"/>
      <c r="C221" s="42"/>
      <c r="D221" s="43"/>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15" customHeight="1" x14ac:dyDescent="0.25">
      <c r="A222" s="58" t="s">
        <v>34</v>
      </c>
      <c r="B222" s="51"/>
      <c r="C222" s="51"/>
      <c r="D222" s="5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6.75" customHeight="1" x14ac:dyDescent="0.25">
      <c r="A223" s="47"/>
      <c r="B223" s="48"/>
      <c r="C223" s="48"/>
      <c r="D223" s="49"/>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2" customHeight="1" x14ac:dyDescent="0.25">
      <c r="A224" s="50" t="s">
        <v>71</v>
      </c>
      <c r="B224" s="51"/>
      <c r="C224" s="52" t="s">
        <v>36</v>
      </c>
      <c r="D224" s="99">
        <f>'Proposed Rates'!H15</f>
        <v>9.41</v>
      </c>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2" customHeight="1" x14ac:dyDescent="0.25">
      <c r="A225" s="50" t="s">
        <v>54</v>
      </c>
      <c r="B225" s="51"/>
      <c r="C225" s="52" t="s">
        <v>41</v>
      </c>
      <c r="D225" s="100">
        <f>'Proposed Rates'!H28</f>
        <v>4.48E-2</v>
      </c>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2" customHeight="1" x14ac:dyDescent="0.25">
      <c r="A226" s="50" t="s">
        <v>40</v>
      </c>
      <c r="B226" s="51"/>
      <c r="C226" s="52" t="s">
        <v>41</v>
      </c>
      <c r="D226" s="102">
        <f>'Proposed Rates'!H267</f>
        <v>6.9999999999999994E-5</v>
      </c>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2" hidden="1" customHeight="1" x14ac:dyDescent="0.25">
      <c r="A227" s="50" t="s">
        <v>42</v>
      </c>
      <c r="B227" s="51"/>
      <c r="C227" s="52" t="s">
        <v>41</v>
      </c>
      <c r="D227" s="100">
        <f>'Proposed Rates'!H44</f>
        <v>0</v>
      </c>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2" hidden="1" customHeight="1" x14ac:dyDescent="0.25">
      <c r="A228" s="50" t="s">
        <v>38</v>
      </c>
      <c r="B228" s="51"/>
      <c r="C228" s="52" t="s">
        <v>41</v>
      </c>
      <c r="D228" s="100">
        <f>'Proposed Rates'!H71</f>
        <v>0</v>
      </c>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2" hidden="1" customHeight="1" x14ac:dyDescent="0.25">
      <c r="A229" s="50" t="s">
        <v>37</v>
      </c>
      <c r="B229" s="51"/>
      <c r="C229" s="52" t="s">
        <v>41</v>
      </c>
      <c r="D229" s="100">
        <f>'Proposed Rates'!H97</f>
        <v>0</v>
      </c>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12" customHeight="1" x14ac:dyDescent="0.25">
      <c r="A230" s="50" t="s">
        <v>44</v>
      </c>
      <c r="B230" s="51"/>
      <c r="C230" s="52" t="s">
        <v>41</v>
      </c>
      <c r="D230" s="100">
        <f>'Proposed Rates'!H190</f>
        <v>1.24E-2</v>
      </c>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2" customHeight="1" x14ac:dyDescent="0.25">
      <c r="A231" s="50" t="s">
        <v>45</v>
      </c>
      <c r="B231" s="51"/>
      <c r="C231" s="52" t="s">
        <v>41</v>
      </c>
      <c r="D231" s="100">
        <f>'Proposed Rates'!H203</f>
        <v>7.1999999999999998E-3</v>
      </c>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3" customHeight="1" x14ac:dyDescent="0.25">
      <c r="A232" s="52"/>
      <c r="B232" s="52"/>
      <c r="C232" s="52"/>
      <c r="D232" s="103"/>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1.25" customHeight="1" x14ac:dyDescent="0.25">
      <c r="A233" s="58" t="s">
        <v>46</v>
      </c>
      <c r="B233" s="51"/>
      <c r="C233" s="52"/>
      <c r="D233" s="103"/>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3.75" customHeight="1" x14ac:dyDescent="0.25">
      <c r="A234" s="47"/>
      <c r="B234" s="52"/>
      <c r="C234" s="52"/>
      <c r="D234" s="103"/>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2" customHeight="1" x14ac:dyDescent="0.25">
      <c r="A235" s="50" t="s">
        <v>47</v>
      </c>
      <c r="B235" s="51"/>
      <c r="C235" s="52" t="s">
        <v>41</v>
      </c>
      <c r="D235" s="103">
        <f>$D$34</f>
        <v>4.1000000000000003E-3</v>
      </c>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2" customHeight="1" x14ac:dyDescent="0.25">
      <c r="A236" s="50" t="s">
        <v>48</v>
      </c>
      <c r="B236" s="51"/>
      <c r="C236" s="52" t="s">
        <v>41</v>
      </c>
      <c r="D236" s="100">
        <f>'Proposed Rates'!H216-'2026'!D233</f>
        <v>3.9999999999999931E-4</v>
      </c>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2" customHeight="1" x14ac:dyDescent="0.25">
      <c r="A237" s="50" t="s">
        <v>49</v>
      </c>
      <c r="B237" s="51"/>
      <c r="C237" s="52" t="s">
        <v>41</v>
      </c>
      <c r="D237" s="100">
        <f>'Proposed Rates'!H229</f>
        <v>1.5E-3</v>
      </c>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12" customHeight="1" x14ac:dyDescent="0.25">
      <c r="A238" s="50" t="s">
        <v>50</v>
      </c>
      <c r="B238" s="51"/>
      <c r="C238" s="52" t="s">
        <v>36</v>
      </c>
      <c r="D238" s="100">
        <f>'Proposed Rates'!H243</f>
        <v>1.57</v>
      </c>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11.25" customHeight="1" x14ac:dyDescent="0.25">
      <c r="A239" s="50"/>
      <c r="B239" s="51"/>
      <c r="C239" s="52"/>
      <c r="D239" s="57"/>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23.25" customHeight="1" x14ac:dyDescent="0.25">
      <c r="A240" s="442" t="str">
        <f>$A$1</f>
        <v>Hydro Ottawa Limited</v>
      </c>
      <c r="B240" s="443"/>
      <c r="C240" s="443"/>
      <c r="D240" s="444"/>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8" customHeight="1" x14ac:dyDescent="0.25">
      <c r="A241" s="445" t="str">
        <f>$A$2</f>
        <v>PROPOSED - TARIFF OF RATES AND CHARGES</v>
      </c>
      <c r="B241" s="443"/>
      <c r="C241" s="443"/>
      <c r="D241" s="444"/>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5.75" customHeight="1" x14ac:dyDescent="0.25">
      <c r="A242" s="446" t="str">
        <f>$A$3</f>
        <v>Effective and Implementation Date January 1, 2028</v>
      </c>
      <c r="B242" s="443"/>
      <c r="C242" s="443"/>
      <c r="D242" s="444"/>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1.25" customHeight="1" x14ac:dyDescent="0.25">
      <c r="A243" s="447" t="str">
        <f>$A$4</f>
        <v>This schedule supersedes and replaces all previously</v>
      </c>
      <c r="B243" s="443"/>
      <c r="C243" s="443"/>
      <c r="D243" s="444"/>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1.25" customHeight="1" x14ac:dyDescent="0.25">
      <c r="A244" s="447" t="str">
        <f>$A$5</f>
        <v>approved schedules of Rates, Charges and Loss Factors</v>
      </c>
      <c r="B244" s="443"/>
      <c r="C244" s="443"/>
      <c r="D244" s="444"/>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ht="11.25" customHeight="1" x14ac:dyDescent="0.25">
      <c r="A245" s="448" t="str">
        <f>$A$6</f>
        <v>EB-2024-0115</v>
      </c>
      <c r="B245" s="443"/>
      <c r="C245" s="443"/>
      <c r="D245" s="444"/>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18.75" customHeight="1" x14ac:dyDescent="0.3">
      <c r="A246" s="449" t="s">
        <v>72</v>
      </c>
      <c r="B246" s="443"/>
      <c r="C246" s="443"/>
      <c r="D246" s="444"/>
      <c r="E246" s="59"/>
      <c r="F246" s="59"/>
      <c r="G246" s="59"/>
      <c r="H246" s="59"/>
      <c r="I246" s="59"/>
      <c r="J246" s="59"/>
      <c r="K246" s="59"/>
      <c r="L246" s="59"/>
      <c r="M246" s="59"/>
      <c r="N246" s="59"/>
      <c r="O246" s="59"/>
      <c r="P246" s="59"/>
      <c r="Q246" s="59"/>
      <c r="R246" s="59"/>
      <c r="S246" s="59"/>
      <c r="T246" s="59"/>
      <c r="U246" s="59"/>
      <c r="V246" s="59"/>
      <c r="W246" s="59"/>
      <c r="X246" s="59"/>
      <c r="Y246" s="59"/>
      <c r="Z246" s="59"/>
    </row>
    <row r="247" spans="1:26" ht="36" customHeight="1" x14ac:dyDescent="0.25">
      <c r="A247" s="450" t="s">
        <v>73</v>
      </c>
      <c r="B247" s="443"/>
      <c r="C247" s="443"/>
      <c r="D247" s="444"/>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6.75" customHeight="1" x14ac:dyDescent="0.25">
      <c r="A248" s="42"/>
      <c r="B248" s="42"/>
      <c r="C248" s="42"/>
      <c r="D248" s="43"/>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11.25" customHeight="1" x14ac:dyDescent="0.25">
      <c r="A249" s="451" t="s">
        <v>29</v>
      </c>
      <c r="B249" s="443"/>
      <c r="C249" s="443"/>
      <c r="D249" s="444"/>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6.75" customHeight="1" x14ac:dyDescent="0.25">
      <c r="A250" s="44"/>
      <c r="B250" s="45"/>
      <c r="C250" s="45"/>
      <c r="D250" s="46"/>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36" customHeight="1" x14ac:dyDescent="0.25">
      <c r="A251" s="450" t="s">
        <v>30</v>
      </c>
      <c r="B251" s="443"/>
      <c r="C251" s="443"/>
      <c r="D251" s="444"/>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6.75" customHeight="1" x14ac:dyDescent="0.25">
      <c r="A252" s="42"/>
      <c r="B252" s="42"/>
      <c r="C252" s="42"/>
      <c r="D252" s="43"/>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48" customHeight="1" x14ac:dyDescent="0.25">
      <c r="A253" s="450" t="s">
        <v>31</v>
      </c>
      <c r="B253" s="443"/>
      <c r="C253" s="443"/>
      <c r="D253" s="444"/>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6.75" customHeight="1" x14ac:dyDescent="0.25">
      <c r="A254" s="42"/>
      <c r="B254" s="42"/>
      <c r="C254" s="42"/>
      <c r="D254" s="43"/>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24" customHeight="1" x14ac:dyDescent="0.25">
      <c r="A255" s="450" t="s">
        <v>74</v>
      </c>
      <c r="B255" s="443"/>
      <c r="C255" s="443"/>
      <c r="D255" s="444"/>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6.75" customHeight="1" x14ac:dyDescent="0.25">
      <c r="A256" s="42"/>
      <c r="B256" s="42"/>
      <c r="C256" s="42"/>
      <c r="D256" s="43"/>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36" customHeight="1" x14ac:dyDescent="0.25">
      <c r="A257" s="450" t="s">
        <v>75</v>
      </c>
      <c r="B257" s="443"/>
      <c r="C257" s="443"/>
      <c r="D257" s="444"/>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6.75" customHeight="1" x14ac:dyDescent="0.25">
      <c r="A258" s="42"/>
      <c r="B258" s="42"/>
      <c r="C258" s="42"/>
      <c r="D258" s="43"/>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5" customHeight="1" x14ac:dyDescent="0.25">
      <c r="A259" s="452" t="s">
        <v>76</v>
      </c>
      <c r="B259" s="443"/>
      <c r="C259" s="443"/>
      <c r="D259" s="444"/>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6.75" customHeight="1" x14ac:dyDescent="0.25">
      <c r="A260" s="47"/>
      <c r="B260" s="48"/>
      <c r="C260" s="48"/>
      <c r="D260" s="49"/>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1.25" customHeight="1" x14ac:dyDescent="0.25">
      <c r="A261" s="105" t="s">
        <v>35</v>
      </c>
      <c r="B261" s="68"/>
      <c r="C261" s="106" t="s">
        <v>36</v>
      </c>
      <c r="D261" s="107">
        <f>'Proposed Rates'!H16</f>
        <v>186.89</v>
      </c>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1.25" customHeight="1" x14ac:dyDescent="0.25">
      <c r="A262" s="105" t="s">
        <v>77</v>
      </c>
      <c r="B262" s="68"/>
      <c r="C262" s="106" t="s">
        <v>61</v>
      </c>
      <c r="D262" s="108">
        <f>'Proposed Rates'!H29</f>
        <v>4.7743000000000002</v>
      </c>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1.25" customHeight="1" x14ac:dyDescent="0.25">
      <c r="A263" s="105" t="s">
        <v>78</v>
      </c>
      <c r="B263" s="68"/>
      <c r="C263" s="106" t="s">
        <v>61</v>
      </c>
      <c r="D263" s="108">
        <f>'Proposed Rates'!H30</f>
        <v>4.6778000000000004</v>
      </c>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11.25" customHeight="1" x14ac:dyDescent="0.25">
      <c r="A264" s="105" t="s">
        <v>79</v>
      </c>
      <c r="B264" s="68"/>
      <c r="C264" s="106" t="s">
        <v>61</v>
      </c>
      <c r="D264" s="108">
        <f>'Proposed Rates'!H31</f>
        <v>4.9432999999999998</v>
      </c>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19.5" customHeight="1" x14ac:dyDescent="0.25">
      <c r="A265" s="73"/>
      <c r="B265" s="51"/>
      <c r="C265" s="52"/>
      <c r="D265" s="103"/>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23.25" customHeight="1" x14ac:dyDescent="0.25">
      <c r="A266" s="442" t="str">
        <f>$A$1</f>
        <v>Hydro Ottawa Limited</v>
      </c>
      <c r="B266" s="443"/>
      <c r="C266" s="443"/>
      <c r="D266" s="444"/>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8" customHeight="1" x14ac:dyDescent="0.25">
      <c r="A267" s="445" t="str">
        <f>$A$2</f>
        <v>PROPOSED - TARIFF OF RATES AND CHARGES</v>
      </c>
      <c r="B267" s="443"/>
      <c r="C267" s="443"/>
      <c r="D267" s="444"/>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5.75" customHeight="1" x14ac:dyDescent="0.25">
      <c r="A268" s="446" t="str">
        <f>$A$3</f>
        <v>Effective and Implementation Date January 1, 2028</v>
      </c>
      <c r="B268" s="443"/>
      <c r="C268" s="443"/>
      <c r="D268" s="444"/>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1.25" customHeight="1" x14ac:dyDescent="0.25">
      <c r="A269" s="447" t="str">
        <f>$A$4</f>
        <v>This schedule supersedes and replaces all previously</v>
      </c>
      <c r="B269" s="443"/>
      <c r="C269" s="443"/>
      <c r="D269" s="444"/>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1.25" customHeight="1" x14ac:dyDescent="0.25">
      <c r="A270" s="447" t="str">
        <f>$A$5</f>
        <v>approved schedules of Rates, Charges and Loss Factors</v>
      </c>
      <c r="B270" s="443"/>
      <c r="C270" s="443"/>
      <c r="D270" s="444"/>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ht="11.25" customHeight="1" x14ac:dyDescent="0.25">
      <c r="A271" s="448" t="str">
        <f>$A$6</f>
        <v>EB-2024-0115</v>
      </c>
      <c r="B271" s="443"/>
      <c r="C271" s="443"/>
      <c r="D271" s="444"/>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18.75" customHeight="1" x14ac:dyDescent="0.3">
      <c r="A272" s="449" t="s">
        <v>80</v>
      </c>
      <c r="B272" s="443"/>
      <c r="C272" s="443"/>
      <c r="D272" s="444"/>
      <c r="E272" s="59"/>
      <c r="F272" s="59"/>
      <c r="G272" s="59"/>
      <c r="H272" s="59"/>
      <c r="I272" s="59"/>
      <c r="J272" s="59"/>
      <c r="K272" s="59"/>
      <c r="L272" s="59"/>
      <c r="M272" s="59"/>
      <c r="N272" s="59"/>
      <c r="O272" s="59"/>
      <c r="P272" s="59"/>
      <c r="Q272" s="59"/>
      <c r="R272" s="59"/>
      <c r="S272" s="59"/>
      <c r="T272" s="59"/>
      <c r="U272" s="59"/>
      <c r="V272" s="59"/>
      <c r="W272" s="59"/>
      <c r="X272" s="59"/>
      <c r="Y272" s="59"/>
      <c r="Z272" s="59"/>
    </row>
    <row r="273" spans="1:26" ht="36" customHeight="1" x14ac:dyDescent="0.25">
      <c r="A273" s="450" t="s">
        <v>81</v>
      </c>
      <c r="B273" s="443"/>
      <c r="C273" s="443"/>
      <c r="D273" s="444"/>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6.75" customHeight="1" x14ac:dyDescent="0.25">
      <c r="A274" s="42"/>
      <c r="B274" s="42"/>
      <c r="C274" s="42"/>
      <c r="D274" s="43"/>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11.25" customHeight="1" x14ac:dyDescent="0.25">
      <c r="A275" s="451" t="s">
        <v>29</v>
      </c>
      <c r="B275" s="443"/>
      <c r="C275" s="443"/>
      <c r="D275" s="444"/>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6.75" customHeight="1" x14ac:dyDescent="0.25">
      <c r="A276" s="44"/>
      <c r="B276" s="45"/>
      <c r="C276" s="45"/>
      <c r="D276" s="46"/>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36" customHeight="1" x14ac:dyDescent="0.25">
      <c r="A277" s="450" t="s">
        <v>30</v>
      </c>
      <c r="B277" s="443"/>
      <c r="C277" s="443"/>
      <c r="D277" s="444"/>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6.75" customHeight="1" x14ac:dyDescent="0.25">
      <c r="A278" s="42"/>
      <c r="B278" s="42"/>
      <c r="C278" s="42"/>
      <c r="D278" s="43"/>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48" customHeight="1" x14ac:dyDescent="0.25">
      <c r="A279" s="450" t="s">
        <v>31</v>
      </c>
      <c r="B279" s="443"/>
      <c r="C279" s="443"/>
      <c r="D279" s="444"/>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6.75" customHeight="1" x14ac:dyDescent="0.25">
      <c r="A280" s="42"/>
      <c r="B280" s="42"/>
      <c r="C280" s="42"/>
      <c r="D280" s="43"/>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48" customHeight="1" x14ac:dyDescent="0.25">
      <c r="A281" s="450" t="s">
        <v>32</v>
      </c>
      <c r="B281" s="443"/>
      <c r="C281" s="443"/>
      <c r="D281" s="444"/>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6.75" customHeight="1" x14ac:dyDescent="0.25">
      <c r="A282" s="42"/>
      <c r="B282" s="42"/>
      <c r="C282" s="42"/>
      <c r="D282" s="43"/>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36" customHeight="1" x14ac:dyDescent="0.25">
      <c r="A283" s="450" t="s">
        <v>33</v>
      </c>
      <c r="B283" s="443"/>
      <c r="C283" s="443"/>
      <c r="D283" s="444"/>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6.75" customHeight="1" x14ac:dyDescent="0.25">
      <c r="A284" s="42"/>
      <c r="B284" s="42"/>
      <c r="C284" s="42"/>
      <c r="D284" s="43"/>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5" customHeight="1" x14ac:dyDescent="0.25">
      <c r="A285" s="452" t="s">
        <v>34</v>
      </c>
      <c r="B285" s="443"/>
      <c r="C285" s="443"/>
      <c r="D285" s="444"/>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6.75" customHeight="1" x14ac:dyDescent="0.25">
      <c r="A286" s="47"/>
      <c r="B286" s="48"/>
      <c r="C286" s="48"/>
      <c r="D286" s="49"/>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0.5" customHeight="1" x14ac:dyDescent="0.25">
      <c r="A287" s="50" t="s">
        <v>71</v>
      </c>
      <c r="B287" s="51"/>
      <c r="C287" s="52" t="s">
        <v>36</v>
      </c>
      <c r="D287" s="99">
        <f>'Proposed Rates'!H14</f>
        <v>9</v>
      </c>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0.5" customHeight="1" x14ac:dyDescent="0.25">
      <c r="A288" s="50" t="s">
        <v>54</v>
      </c>
      <c r="B288" s="51"/>
      <c r="C288" s="52" t="s">
        <v>61</v>
      </c>
      <c r="D288" s="100">
        <f>'Proposed Rates'!H27</f>
        <v>42.2271</v>
      </c>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0.5" customHeight="1" x14ac:dyDescent="0.25">
      <c r="A289" s="50" t="s">
        <v>40</v>
      </c>
      <c r="B289" s="51"/>
      <c r="C289" s="52" t="s">
        <v>61</v>
      </c>
      <c r="D289" s="102">
        <f>'Proposed Rates'!H266</f>
        <v>1.8970000000000001E-2</v>
      </c>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0.5" hidden="1" customHeight="1" x14ac:dyDescent="0.25">
      <c r="A290" s="50" t="s">
        <v>42</v>
      </c>
      <c r="B290" s="51"/>
      <c r="C290" s="52" t="s">
        <v>61</v>
      </c>
      <c r="D290" s="100">
        <f>'Proposed Rates'!H43</f>
        <v>0</v>
      </c>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0.5" hidden="1" customHeight="1" x14ac:dyDescent="0.25">
      <c r="A291" s="50" t="s">
        <v>38</v>
      </c>
      <c r="B291" s="51"/>
      <c r="C291" s="52" t="s">
        <v>61</v>
      </c>
      <c r="D291" s="100">
        <f>'Proposed Rates'!H70</f>
        <v>0</v>
      </c>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0.5" hidden="1" customHeight="1" x14ac:dyDescent="0.25">
      <c r="A292" s="50" t="s">
        <v>43</v>
      </c>
      <c r="B292" s="51"/>
      <c r="C292" s="52" t="s">
        <v>41</v>
      </c>
      <c r="D292" s="100">
        <f>'Proposed Rates'!H148</f>
        <v>0</v>
      </c>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10.5" customHeight="1" x14ac:dyDescent="0.25">
      <c r="A293" s="50" t="s">
        <v>44</v>
      </c>
      <c r="B293" s="51"/>
      <c r="C293" s="52" t="s">
        <v>61</v>
      </c>
      <c r="D293" s="100">
        <f>'Proposed Rates'!H189</f>
        <v>3.7690000000000001</v>
      </c>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0.5" customHeight="1" x14ac:dyDescent="0.25">
      <c r="A294" s="77" t="s">
        <v>45</v>
      </c>
      <c r="B294" s="51"/>
      <c r="C294" s="78" t="s">
        <v>61</v>
      </c>
      <c r="D294" s="109">
        <f>'Proposed Rates'!H202</f>
        <v>2.1657000000000002</v>
      </c>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6" customHeight="1" x14ac:dyDescent="0.25">
      <c r="A295" s="77"/>
      <c r="B295" s="51"/>
      <c r="C295" s="78"/>
      <c r="D295" s="110"/>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5.75" customHeight="1" x14ac:dyDescent="0.25">
      <c r="A296" s="58" t="s">
        <v>46</v>
      </c>
      <c r="B296" s="51"/>
      <c r="C296" s="52"/>
      <c r="D296" s="103"/>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5.25" customHeight="1" x14ac:dyDescent="0.25">
      <c r="A297" s="47"/>
      <c r="B297" s="52"/>
      <c r="C297" s="52"/>
      <c r="D297" s="103"/>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0.5" customHeight="1" x14ac:dyDescent="0.25">
      <c r="A298" s="50" t="s">
        <v>47</v>
      </c>
      <c r="B298" s="51"/>
      <c r="C298" s="52" t="s">
        <v>41</v>
      </c>
      <c r="D298" s="103">
        <f>$D$34</f>
        <v>4.1000000000000003E-3</v>
      </c>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0.5" customHeight="1" x14ac:dyDescent="0.25">
      <c r="A299" s="50" t="s">
        <v>48</v>
      </c>
      <c r="B299" s="51"/>
      <c r="C299" s="52" t="s">
        <v>41</v>
      </c>
      <c r="D299" s="100">
        <f>'Proposed Rates'!H215-'2026'!D296</f>
        <v>3.9999999999999931E-4</v>
      </c>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0.5" customHeight="1" x14ac:dyDescent="0.25">
      <c r="A300" s="50" t="s">
        <v>49</v>
      </c>
      <c r="B300" s="51"/>
      <c r="C300" s="52" t="s">
        <v>41</v>
      </c>
      <c r="D300" s="100">
        <f>'Proposed Rates'!H228</f>
        <v>1.5E-3</v>
      </c>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10.5" customHeight="1" x14ac:dyDescent="0.25">
      <c r="A301" s="50" t="s">
        <v>50</v>
      </c>
      <c r="B301" s="51"/>
      <c r="C301" s="52" t="s">
        <v>36</v>
      </c>
      <c r="D301" s="100">
        <f>'Proposed Rates'!H242</f>
        <v>1.57</v>
      </c>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1.25" customHeight="1" x14ac:dyDescent="0.25">
      <c r="A302" s="50"/>
      <c r="B302" s="51"/>
      <c r="C302" s="52"/>
      <c r="D302" s="57"/>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23.25" customHeight="1" x14ac:dyDescent="0.25">
      <c r="A303" s="442" t="str">
        <f>$A$1</f>
        <v>Hydro Ottawa Limited</v>
      </c>
      <c r="B303" s="443"/>
      <c r="C303" s="443"/>
      <c r="D303" s="444"/>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8" customHeight="1" x14ac:dyDescent="0.25">
      <c r="A304" s="445" t="str">
        <f>$A$2</f>
        <v>PROPOSED - TARIFF OF RATES AND CHARGES</v>
      </c>
      <c r="B304" s="443"/>
      <c r="C304" s="443"/>
      <c r="D304" s="444"/>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5.75" customHeight="1" x14ac:dyDescent="0.25">
      <c r="A305" s="446" t="str">
        <f>$A$3</f>
        <v>Effective and Implementation Date January 1, 2028</v>
      </c>
      <c r="B305" s="443"/>
      <c r="C305" s="443"/>
      <c r="D305" s="444"/>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1.25" customHeight="1" x14ac:dyDescent="0.25">
      <c r="A306" s="447" t="str">
        <f>$A$4</f>
        <v>This schedule supersedes and replaces all previously</v>
      </c>
      <c r="B306" s="443"/>
      <c r="C306" s="443"/>
      <c r="D306" s="444"/>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1.25" customHeight="1" x14ac:dyDescent="0.25">
      <c r="A307" s="447" t="str">
        <f>$A$5</f>
        <v>approved schedules of Rates, Charges and Loss Factors</v>
      </c>
      <c r="B307" s="443"/>
      <c r="C307" s="443"/>
      <c r="D307" s="444"/>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11.25" customHeight="1" x14ac:dyDescent="0.25">
      <c r="A308" s="448" t="str">
        <f>$A$6</f>
        <v>EB-2024-0115</v>
      </c>
      <c r="B308" s="443"/>
      <c r="C308" s="443"/>
      <c r="D308" s="444"/>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18.75" customHeight="1" x14ac:dyDescent="0.3">
      <c r="A309" s="449" t="s">
        <v>82</v>
      </c>
      <c r="B309" s="443"/>
      <c r="C309" s="443"/>
      <c r="D309" s="444"/>
      <c r="E309" s="59"/>
      <c r="F309" s="59"/>
      <c r="G309" s="59"/>
      <c r="H309" s="59"/>
      <c r="I309" s="59"/>
      <c r="J309" s="59"/>
      <c r="K309" s="59"/>
      <c r="L309" s="59"/>
      <c r="M309" s="59"/>
      <c r="N309" s="59"/>
      <c r="O309" s="59"/>
      <c r="P309" s="59"/>
      <c r="Q309" s="59"/>
      <c r="R309" s="59"/>
      <c r="S309" s="59"/>
      <c r="T309" s="59"/>
      <c r="U309" s="59"/>
      <c r="V309" s="59"/>
      <c r="W309" s="59"/>
      <c r="X309" s="59"/>
      <c r="Y309" s="59"/>
      <c r="Z309" s="59"/>
    </row>
    <row r="310" spans="1:26" ht="60" customHeight="1" x14ac:dyDescent="0.25">
      <c r="A310" s="450" t="s">
        <v>83</v>
      </c>
      <c r="B310" s="443"/>
      <c r="C310" s="443"/>
      <c r="D310" s="444"/>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6.75" customHeight="1" x14ac:dyDescent="0.25">
      <c r="A311" s="42"/>
      <c r="B311" s="42"/>
      <c r="C311" s="42"/>
      <c r="D311" s="43"/>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11.25" customHeight="1" x14ac:dyDescent="0.25">
      <c r="A312" s="451" t="s">
        <v>29</v>
      </c>
      <c r="B312" s="443"/>
      <c r="C312" s="443"/>
      <c r="D312" s="444"/>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6.75" customHeight="1" x14ac:dyDescent="0.25">
      <c r="A313" s="44"/>
      <c r="B313" s="45"/>
      <c r="C313" s="45"/>
      <c r="D313" s="46"/>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36" customHeight="1" x14ac:dyDescent="0.25">
      <c r="A314" s="450" t="s">
        <v>30</v>
      </c>
      <c r="B314" s="443"/>
      <c r="C314" s="443"/>
      <c r="D314" s="444"/>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6.75" customHeight="1" x14ac:dyDescent="0.25">
      <c r="A315" s="42"/>
      <c r="B315" s="42"/>
      <c r="C315" s="42"/>
      <c r="D315" s="43"/>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48" customHeight="1" x14ac:dyDescent="0.25">
      <c r="A316" s="450" t="s">
        <v>31</v>
      </c>
      <c r="B316" s="443"/>
      <c r="C316" s="443"/>
      <c r="D316" s="444"/>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6.75" customHeight="1" x14ac:dyDescent="0.25">
      <c r="A317" s="42"/>
      <c r="B317" s="42"/>
      <c r="C317" s="42"/>
      <c r="D317" s="43"/>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48" customHeight="1" x14ac:dyDescent="0.25">
      <c r="A318" s="450" t="s">
        <v>32</v>
      </c>
      <c r="B318" s="443"/>
      <c r="C318" s="443"/>
      <c r="D318" s="444"/>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6.75" customHeight="1" x14ac:dyDescent="0.25">
      <c r="A319" s="42"/>
      <c r="B319" s="42"/>
      <c r="C319" s="42"/>
      <c r="D319" s="43"/>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36" customHeight="1" x14ac:dyDescent="0.25">
      <c r="A320" s="450" t="s">
        <v>84</v>
      </c>
      <c r="B320" s="443"/>
      <c r="C320" s="443"/>
      <c r="D320" s="444"/>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6.75" customHeight="1" x14ac:dyDescent="0.25">
      <c r="A321" s="42"/>
      <c r="B321" s="42"/>
      <c r="C321" s="42"/>
      <c r="D321" s="43"/>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5" customHeight="1" x14ac:dyDescent="0.25">
      <c r="A322" s="452" t="s">
        <v>34</v>
      </c>
      <c r="B322" s="443"/>
      <c r="C322" s="443"/>
      <c r="D322" s="444"/>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6" customHeight="1" x14ac:dyDescent="0.25">
      <c r="A323" s="47"/>
      <c r="B323" s="48"/>
      <c r="C323" s="48"/>
      <c r="D323" s="49"/>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2" customHeight="1" x14ac:dyDescent="0.25">
      <c r="A324" s="50" t="s">
        <v>71</v>
      </c>
      <c r="B324" s="51"/>
      <c r="C324" s="52" t="s">
        <v>36</v>
      </c>
      <c r="D324" s="99">
        <f>'Proposed Rates'!H13</f>
        <v>1.25</v>
      </c>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2" customHeight="1" x14ac:dyDescent="0.25">
      <c r="A325" s="50" t="s">
        <v>54</v>
      </c>
      <c r="B325" s="51"/>
      <c r="C325" s="52" t="s">
        <v>61</v>
      </c>
      <c r="D325" s="100">
        <f>'Proposed Rates'!H26</f>
        <v>8.7707999999999995</v>
      </c>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2" customHeight="1" x14ac:dyDescent="0.25">
      <c r="A326" s="50" t="s">
        <v>40</v>
      </c>
      <c r="B326" s="51"/>
      <c r="C326" s="52" t="s">
        <v>61</v>
      </c>
      <c r="D326" s="102">
        <f>'Proposed Rates'!H265</f>
        <v>1.9359999999999999E-2</v>
      </c>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2" hidden="1" customHeight="1" x14ac:dyDescent="0.25">
      <c r="A327" s="50" t="s">
        <v>42</v>
      </c>
      <c r="B327" s="51"/>
      <c r="C327" s="52" t="s">
        <v>61</v>
      </c>
      <c r="D327" s="100">
        <f>'Proposed Rates'!H42</f>
        <v>0</v>
      </c>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2" hidden="1" customHeight="1" x14ac:dyDescent="0.25">
      <c r="A328" s="50" t="s">
        <v>38</v>
      </c>
      <c r="B328" s="51"/>
      <c r="C328" s="52" t="s">
        <v>61</v>
      </c>
      <c r="D328" s="100">
        <f>'Proposed Rates'!H69</f>
        <v>0</v>
      </c>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2" hidden="1" customHeight="1" x14ac:dyDescent="0.25">
      <c r="A329" s="50" t="s">
        <v>37</v>
      </c>
      <c r="B329" s="51"/>
      <c r="C329" s="52" t="s">
        <v>61</v>
      </c>
      <c r="D329" s="100">
        <f>'Proposed Rates'!H95</f>
        <v>0</v>
      </c>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2" hidden="1" customHeight="1" x14ac:dyDescent="0.25">
      <c r="A330" s="50" t="s">
        <v>43</v>
      </c>
      <c r="B330" s="51"/>
      <c r="C330" s="52" t="s">
        <v>41</v>
      </c>
      <c r="D330" s="100">
        <f>'Proposed Rates'!H147</f>
        <v>0</v>
      </c>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2" customHeight="1" x14ac:dyDescent="0.25">
      <c r="A331" s="50" t="s">
        <v>44</v>
      </c>
      <c r="B331" s="51"/>
      <c r="C331" s="52" t="s">
        <v>61</v>
      </c>
      <c r="D331" s="100">
        <f>'Proposed Rates'!H188</f>
        <v>3.7881999999999998</v>
      </c>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12" customHeight="1" x14ac:dyDescent="0.25">
      <c r="A332" s="50" t="s">
        <v>45</v>
      </c>
      <c r="B332" s="51"/>
      <c r="C332" s="52" t="s">
        <v>61</v>
      </c>
      <c r="D332" s="100">
        <f>'Proposed Rates'!H201</f>
        <v>2.2107000000000001</v>
      </c>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3" customHeight="1" x14ac:dyDescent="0.25">
      <c r="A333" s="52"/>
      <c r="B333" s="52"/>
      <c r="C333" s="52"/>
      <c r="D333" s="103"/>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1.25" customHeight="1" x14ac:dyDescent="0.25">
      <c r="A334" s="58" t="s">
        <v>46</v>
      </c>
      <c r="B334" s="51"/>
      <c r="C334" s="52"/>
      <c r="D334" s="103"/>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3.75" customHeight="1" x14ac:dyDescent="0.25">
      <c r="A335" s="47"/>
      <c r="B335" s="52"/>
      <c r="C335" s="52"/>
      <c r="D335" s="103"/>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2" customHeight="1" x14ac:dyDescent="0.25">
      <c r="A336" s="50" t="s">
        <v>47</v>
      </c>
      <c r="B336" s="51"/>
      <c r="C336" s="52" t="s">
        <v>41</v>
      </c>
      <c r="D336" s="103">
        <f>$D$34</f>
        <v>4.1000000000000003E-3</v>
      </c>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2" customHeight="1" x14ac:dyDescent="0.25">
      <c r="A337" s="50" t="s">
        <v>48</v>
      </c>
      <c r="B337" s="51"/>
      <c r="C337" s="52" t="s">
        <v>41</v>
      </c>
      <c r="D337" s="100">
        <f>'Proposed Rates'!H214-'2026'!D335</f>
        <v>3.9999999999999931E-4</v>
      </c>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2" customHeight="1" x14ac:dyDescent="0.25">
      <c r="A338" s="50" t="s">
        <v>49</v>
      </c>
      <c r="B338" s="51"/>
      <c r="C338" s="52" t="s">
        <v>41</v>
      </c>
      <c r="D338" s="100">
        <f>'Proposed Rates'!H227</f>
        <v>1.5E-3</v>
      </c>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2" customHeight="1" x14ac:dyDescent="0.25">
      <c r="A339" s="50" t="s">
        <v>50</v>
      </c>
      <c r="B339" s="51"/>
      <c r="C339" s="52" t="s">
        <v>36</v>
      </c>
      <c r="D339" s="100">
        <f>'Proposed Rates'!H241</f>
        <v>1.57</v>
      </c>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15" customHeight="1" x14ac:dyDescent="0.25">
      <c r="A340" s="52"/>
      <c r="B340" s="51"/>
      <c r="C340" s="52"/>
      <c r="D340" s="57"/>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23.25" customHeight="1" x14ac:dyDescent="0.25">
      <c r="A341" s="442" t="str">
        <f>$A$1</f>
        <v>Hydro Ottawa Limited</v>
      </c>
      <c r="B341" s="443"/>
      <c r="C341" s="443"/>
      <c r="D341" s="444"/>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8" customHeight="1" x14ac:dyDescent="0.25">
      <c r="A342" s="445" t="str">
        <f>$A$2</f>
        <v>PROPOSED - TARIFF OF RATES AND CHARGES</v>
      </c>
      <c r="B342" s="443"/>
      <c r="C342" s="443"/>
      <c r="D342" s="444"/>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5.75" customHeight="1" x14ac:dyDescent="0.25">
      <c r="A343" s="446" t="str">
        <f>$A$3</f>
        <v>Effective and Implementation Date January 1, 2028</v>
      </c>
      <c r="B343" s="443"/>
      <c r="C343" s="443"/>
      <c r="D343" s="444"/>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1.25" customHeight="1" x14ac:dyDescent="0.25">
      <c r="A344" s="447" t="str">
        <f>$A$4</f>
        <v>This schedule supersedes and replaces all previously</v>
      </c>
      <c r="B344" s="443"/>
      <c r="C344" s="443"/>
      <c r="D344" s="444"/>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1.25" customHeight="1" x14ac:dyDescent="0.25">
      <c r="A345" s="447" t="str">
        <f>$A$5</f>
        <v>approved schedules of Rates, Charges and Loss Factors</v>
      </c>
      <c r="B345" s="443"/>
      <c r="C345" s="443"/>
      <c r="D345" s="444"/>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11.25" customHeight="1" x14ac:dyDescent="0.25">
      <c r="A346" s="448" t="str">
        <f>$A$6</f>
        <v>EB-2024-0115</v>
      </c>
      <c r="B346" s="443"/>
      <c r="C346" s="443"/>
      <c r="D346" s="444"/>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8.75" customHeight="1" x14ac:dyDescent="0.3">
      <c r="A347" s="449" t="s">
        <v>147</v>
      </c>
      <c r="B347" s="443"/>
      <c r="C347" s="443"/>
      <c r="D347" s="444"/>
      <c r="E347" s="59"/>
      <c r="F347" s="59"/>
      <c r="G347" s="59"/>
      <c r="H347" s="59"/>
      <c r="I347" s="59"/>
      <c r="J347" s="59"/>
      <c r="K347" s="59"/>
      <c r="L347" s="59"/>
      <c r="M347" s="59"/>
      <c r="N347" s="59"/>
      <c r="O347" s="59"/>
      <c r="P347" s="59"/>
      <c r="Q347" s="59"/>
      <c r="R347" s="59"/>
      <c r="S347" s="59"/>
      <c r="T347" s="59"/>
      <c r="U347" s="59"/>
      <c r="V347" s="59"/>
      <c r="W347" s="59"/>
      <c r="X347" s="59"/>
      <c r="Y347" s="59"/>
      <c r="Z347" s="59"/>
    </row>
    <row r="348" spans="1:26" ht="36" customHeight="1" x14ac:dyDescent="0.25">
      <c r="A348" s="450" t="s">
        <v>148</v>
      </c>
      <c r="B348" s="443"/>
      <c r="C348" s="443"/>
      <c r="D348" s="444"/>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6.75" customHeight="1" x14ac:dyDescent="0.25">
      <c r="A349" s="42"/>
      <c r="B349" s="42"/>
      <c r="C349" s="42"/>
      <c r="D349" s="43"/>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11.25" customHeight="1" x14ac:dyDescent="0.25">
      <c r="A350" s="451" t="s">
        <v>29</v>
      </c>
      <c r="B350" s="443"/>
      <c r="C350" s="443"/>
      <c r="D350" s="444"/>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6.75" customHeight="1" x14ac:dyDescent="0.25">
      <c r="A351" s="44"/>
      <c r="B351" s="45"/>
      <c r="C351" s="45"/>
      <c r="D351" s="46"/>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36" customHeight="1" x14ac:dyDescent="0.25">
      <c r="A352" s="450" t="s">
        <v>30</v>
      </c>
      <c r="B352" s="443"/>
      <c r="C352" s="443"/>
      <c r="D352" s="444"/>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6.75" customHeight="1" x14ac:dyDescent="0.25">
      <c r="A353" s="42"/>
      <c r="B353" s="42"/>
      <c r="C353" s="42"/>
      <c r="D353" s="43"/>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48" customHeight="1" x14ac:dyDescent="0.25">
      <c r="A354" s="450" t="s">
        <v>31</v>
      </c>
      <c r="B354" s="443"/>
      <c r="C354" s="443"/>
      <c r="D354" s="444"/>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6.75" customHeight="1" x14ac:dyDescent="0.25">
      <c r="A355" s="42"/>
      <c r="B355" s="42"/>
      <c r="C355" s="42"/>
      <c r="D355" s="43"/>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24" customHeight="1" x14ac:dyDescent="0.25">
      <c r="A356" s="450" t="s">
        <v>88</v>
      </c>
      <c r="B356" s="443"/>
      <c r="C356" s="443"/>
      <c r="D356" s="444"/>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6.75" customHeight="1" x14ac:dyDescent="0.25">
      <c r="A357" s="42"/>
      <c r="B357" s="42"/>
      <c r="C357" s="42"/>
      <c r="D357" s="43"/>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36" customHeight="1" x14ac:dyDescent="0.25">
      <c r="A358" s="450" t="s">
        <v>84</v>
      </c>
      <c r="B358" s="443"/>
      <c r="C358" s="443"/>
      <c r="D358" s="444"/>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6.75" customHeight="1" x14ac:dyDescent="0.25">
      <c r="A359" s="42"/>
      <c r="B359" s="42"/>
      <c r="C359" s="42"/>
      <c r="D359" s="43"/>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15" customHeight="1" x14ac:dyDescent="0.25">
      <c r="A360" s="452" t="s">
        <v>34</v>
      </c>
      <c r="B360" s="443"/>
      <c r="C360" s="443"/>
      <c r="D360" s="444"/>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6.75" customHeight="1" x14ac:dyDescent="0.25">
      <c r="A361" s="47"/>
      <c r="B361" s="48"/>
      <c r="C361" s="48"/>
      <c r="D361" s="49"/>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1.25" customHeight="1" x14ac:dyDescent="0.25">
      <c r="A362" s="455" t="s">
        <v>35</v>
      </c>
      <c r="B362" s="444"/>
      <c r="C362" s="52" t="s">
        <v>36</v>
      </c>
      <c r="D362" s="115">
        <f>'Proposed Rates'!H372</f>
        <v>0</v>
      </c>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5.25" customHeight="1" x14ac:dyDescent="0.25">
      <c r="A363" s="73"/>
      <c r="B363" s="51"/>
      <c r="C363" s="52"/>
      <c r="D363" s="57"/>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23.25" customHeight="1" x14ac:dyDescent="0.25">
      <c r="A364" s="442" t="str">
        <f>$A$1</f>
        <v>Hydro Ottawa Limited</v>
      </c>
      <c r="B364" s="443"/>
      <c r="C364" s="443"/>
      <c r="D364" s="444"/>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8" customHeight="1" x14ac:dyDescent="0.25">
      <c r="A365" s="445" t="str">
        <f>$A$2</f>
        <v>PROPOSED - TARIFF OF RATES AND CHARGES</v>
      </c>
      <c r="B365" s="443"/>
      <c r="C365" s="443"/>
      <c r="D365" s="444"/>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5.75" customHeight="1" x14ac:dyDescent="0.25">
      <c r="A366" s="446" t="str">
        <f>$A$3</f>
        <v>Effective and Implementation Date January 1, 2028</v>
      </c>
      <c r="B366" s="443"/>
      <c r="C366" s="443"/>
      <c r="D366" s="444"/>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1.25" customHeight="1" x14ac:dyDescent="0.25">
      <c r="A367" s="447" t="str">
        <f>$A$4</f>
        <v>This schedule supersedes and replaces all previously</v>
      </c>
      <c r="B367" s="443"/>
      <c r="C367" s="443"/>
      <c r="D367" s="444"/>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1.25" customHeight="1" x14ac:dyDescent="0.25">
      <c r="A368" s="447" t="str">
        <f>$A$5</f>
        <v>approved schedules of Rates, Charges and Loss Factors</v>
      </c>
      <c r="B368" s="443"/>
      <c r="C368" s="443"/>
      <c r="D368" s="444"/>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11.25" customHeight="1" x14ac:dyDescent="0.25">
      <c r="A369" s="448" t="str">
        <f>$A$6</f>
        <v>EB-2024-0115</v>
      </c>
      <c r="B369" s="443"/>
      <c r="C369" s="443"/>
      <c r="D369" s="444"/>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8.75" customHeight="1" x14ac:dyDescent="0.3">
      <c r="A370" s="449" t="s">
        <v>86</v>
      </c>
      <c r="B370" s="443"/>
      <c r="C370" s="443"/>
      <c r="D370" s="444"/>
      <c r="E370" s="59"/>
      <c r="F370" s="59"/>
      <c r="G370" s="59"/>
      <c r="H370" s="59"/>
      <c r="I370" s="59"/>
      <c r="J370" s="59"/>
      <c r="K370" s="59"/>
      <c r="L370" s="59"/>
      <c r="M370" s="59"/>
      <c r="N370" s="59"/>
      <c r="O370" s="59"/>
      <c r="P370" s="59"/>
      <c r="Q370" s="59"/>
      <c r="R370" s="59"/>
      <c r="S370" s="59"/>
      <c r="T370" s="59"/>
      <c r="U370" s="59"/>
      <c r="V370" s="59"/>
      <c r="W370" s="59"/>
      <c r="X370" s="59"/>
      <c r="Y370" s="59"/>
      <c r="Z370" s="59"/>
    </row>
    <row r="371" spans="1:26" ht="36" customHeight="1" x14ac:dyDescent="0.25">
      <c r="A371" s="450" t="s">
        <v>87</v>
      </c>
      <c r="B371" s="443"/>
      <c r="C371" s="443"/>
      <c r="D371" s="444"/>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6.75" customHeight="1" x14ac:dyDescent="0.25">
      <c r="A372" s="42"/>
      <c r="B372" s="42"/>
      <c r="C372" s="42"/>
      <c r="D372" s="43"/>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11.25" customHeight="1" x14ac:dyDescent="0.25">
      <c r="A373" s="451" t="s">
        <v>29</v>
      </c>
      <c r="B373" s="443"/>
      <c r="C373" s="443"/>
      <c r="D373" s="444"/>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6.75" customHeight="1" x14ac:dyDescent="0.25">
      <c r="A374" s="44"/>
      <c r="B374" s="45"/>
      <c r="C374" s="45"/>
      <c r="D374" s="46"/>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36" customHeight="1" x14ac:dyDescent="0.25">
      <c r="A375" s="450" t="s">
        <v>30</v>
      </c>
      <c r="B375" s="443"/>
      <c r="C375" s="443"/>
      <c r="D375" s="444"/>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6.75" customHeight="1" x14ac:dyDescent="0.25">
      <c r="A376" s="42"/>
      <c r="B376" s="42"/>
      <c r="C376" s="42"/>
      <c r="D376" s="43"/>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48" customHeight="1" x14ac:dyDescent="0.25">
      <c r="A377" s="450" t="s">
        <v>31</v>
      </c>
      <c r="B377" s="443"/>
      <c r="C377" s="443"/>
      <c r="D377" s="444"/>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6.75" customHeight="1" x14ac:dyDescent="0.25">
      <c r="A378" s="42"/>
      <c r="B378" s="42"/>
      <c r="C378" s="42"/>
      <c r="D378" s="43"/>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24" customHeight="1" x14ac:dyDescent="0.25">
      <c r="A379" s="450" t="s">
        <v>88</v>
      </c>
      <c r="B379" s="443"/>
      <c r="C379" s="443"/>
      <c r="D379" s="444"/>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6.75" customHeight="1" x14ac:dyDescent="0.25">
      <c r="A380" s="42"/>
      <c r="B380" s="42"/>
      <c r="C380" s="42"/>
      <c r="D380" s="43"/>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36" customHeight="1" x14ac:dyDescent="0.25">
      <c r="A381" s="450" t="s">
        <v>84</v>
      </c>
      <c r="B381" s="443"/>
      <c r="C381" s="443"/>
      <c r="D381" s="444"/>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6.75" customHeight="1" x14ac:dyDescent="0.25">
      <c r="A382" s="42"/>
      <c r="B382" s="42"/>
      <c r="C382" s="42"/>
      <c r="D382" s="43"/>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15" customHeight="1" x14ac:dyDescent="0.25">
      <c r="A383" s="452" t="s">
        <v>34</v>
      </c>
      <c r="B383" s="443"/>
      <c r="C383" s="443"/>
      <c r="D383" s="444"/>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6.75" customHeight="1" x14ac:dyDescent="0.25">
      <c r="A384" s="47"/>
      <c r="B384" s="48"/>
      <c r="C384" s="48"/>
      <c r="D384" s="49"/>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1.25" customHeight="1" x14ac:dyDescent="0.25">
      <c r="A385" s="455" t="s">
        <v>35</v>
      </c>
      <c r="B385" s="444"/>
      <c r="C385" s="52" t="s">
        <v>36</v>
      </c>
      <c r="D385" s="115">
        <f>'Proposed Rates'!H369</f>
        <v>12</v>
      </c>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16.5" customHeight="1" x14ac:dyDescent="0.25">
      <c r="A386" s="73"/>
      <c r="B386" s="51"/>
      <c r="C386" s="52"/>
      <c r="D386" s="57"/>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23.25" customHeight="1" x14ac:dyDescent="0.25">
      <c r="A387" s="442" t="str">
        <f>$A$1</f>
        <v>Hydro Ottawa Limited</v>
      </c>
      <c r="B387" s="443"/>
      <c r="C387" s="443"/>
      <c r="D387" s="444"/>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8" customHeight="1" x14ac:dyDescent="0.25">
      <c r="A388" s="445" t="str">
        <f>$A$2</f>
        <v>PROPOSED - TARIFF OF RATES AND CHARGES</v>
      </c>
      <c r="B388" s="443"/>
      <c r="C388" s="443"/>
      <c r="D388" s="444"/>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5.75" customHeight="1" x14ac:dyDescent="0.25">
      <c r="A389" s="446" t="str">
        <f>$A$3</f>
        <v>Effective and Implementation Date January 1, 2028</v>
      </c>
      <c r="B389" s="443"/>
      <c r="C389" s="443"/>
      <c r="D389" s="444"/>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1.25" customHeight="1" x14ac:dyDescent="0.25">
      <c r="A390" s="447" t="str">
        <f>$A$4</f>
        <v>This schedule supersedes and replaces all previously</v>
      </c>
      <c r="B390" s="443"/>
      <c r="C390" s="443"/>
      <c r="D390" s="444"/>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11.25" customHeight="1" x14ac:dyDescent="0.25">
      <c r="A391" s="447" t="str">
        <f>$A$5</f>
        <v>approved schedules of Rates, Charges and Loss Factors</v>
      </c>
      <c r="B391" s="443"/>
      <c r="C391" s="443"/>
      <c r="D391" s="444"/>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11.25" customHeight="1" x14ac:dyDescent="0.25">
      <c r="A392" s="448" t="str">
        <f>$A$6</f>
        <v>EB-2024-0115</v>
      </c>
      <c r="B392" s="443"/>
      <c r="C392" s="443"/>
      <c r="D392" s="444"/>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8.75" customHeight="1" x14ac:dyDescent="0.3">
      <c r="A393" s="449" t="s">
        <v>89</v>
      </c>
      <c r="B393" s="443"/>
      <c r="C393" s="443"/>
      <c r="D393" s="444"/>
      <c r="E393" s="59"/>
      <c r="F393" s="59"/>
      <c r="G393" s="59"/>
      <c r="H393" s="59"/>
      <c r="I393" s="59"/>
      <c r="J393" s="59"/>
      <c r="K393" s="59"/>
      <c r="L393" s="59"/>
      <c r="M393" s="59"/>
      <c r="N393" s="59"/>
      <c r="O393" s="59"/>
      <c r="P393" s="59"/>
      <c r="Q393" s="59"/>
      <c r="R393" s="59"/>
      <c r="S393" s="59"/>
      <c r="T393" s="59"/>
      <c r="U393" s="59"/>
      <c r="V393" s="59"/>
      <c r="W393" s="59"/>
      <c r="X393" s="59"/>
      <c r="Y393" s="59"/>
      <c r="Z393" s="59"/>
    </row>
    <row r="394" spans="1:26" ht="36" customHeight="1" x14ac:dyDescent="0.25">
      <c r="A394" s="450" t="s">
        <v>90</v>
      </c>
      <c r="B394" s="443"/>
      <c r="C394" s="443"/>
      <c r="D394" s="444"/>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6.75" customHeight="1" x14ac:dyDescent="0.25">
      <c r="A395" s="42"/>
      <c r="B395" s="42"/>
      <c r="C395" s="42"/>
      <c r="D395" s="43"/>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11.25" customHeight="1" x14ac:dyDescent="0.25">
      <c r="A396" s="451" t="s">
        <v>29</v>
      </c>
      <c r="B396" s="443"/>
      <c r="C396" s="443"/>
      <c r="D396" s="444"/>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6.75" customHeight="1" x14ac:dyDescent="0.25">
      <c r="A397" s="44"/>
      <c r="B397" s="45"/>
      <c r="C397" s="45"/>
      <c r="D397" s="46"/>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36" customHeight="1" x14ac:dyDescent="0.25">
      <c r="A398" s="450" t="s">
        <v>30</v>
      </c>
      <c r="B398" s="443"/>
      <c r="C398" s="443"/>
      <c r="D398" s="444"/>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6.75" customHeight="1" x14ac:dyDescent="0.25">
      <c r="A399" s="42"/>
      <c r="B399" s="42"/>
      <c r="C399" s="42"/>
      <c r="D399" s="43"/>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48" customHeight="1" x14ac:dyDescent="0.25">
      <c r="A400" s="450" t="s">
        <v>31</v>
      </c>
      <c r="B400" s="443"/>
      <c r="C400" s="443"/>
      <c r="D400" s="444"/>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6.75" customHeight="1" x14ac:dyDescent="0.25">
      <c r="A401" s="42"/>
      <c r="B401" s="42"/>
      <c r="C401" s="42"/>
      <c r="D401" s="43"/>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24" customHeight="1" x14ac:dyDescent="0.25">
      <c r="A402" s="450" t="s">
        <v>88</v>
      </c>
      <c r="B402" s="443"/>
      <c r="C402" s="443"/>
      <c r="D402" s="444"/>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6.75" customHeight="1" x14ac:dyDescent="0.25">
      <c r="A403" s="42"/>
      <c r="B403" s="42"/>
      <c r="C403" s="42"/>
      <c r="D403" s="43"/>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36" customHeight="1" x14ac:dyDescent="0.25">
      <c r="A404" s="450" t="s">
        <v>84</v>
      </c>
      <c r="B404" s="443"/>
      <c r="C404" s="443"/>
      <c r="D404" s="444"/>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6.75" customHeight="1" x14ac:dyDescent="0.25">
      <c r="A405" s="42"/>
      <c r="B405" s="42"/>
      <c r="C405" s="42"/>
      <c r="D405" s="43"/>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5" customHeight="1" x14ac:dyDescent="0.25">
      <c r="A406" s="452" t="s">
        <v>34</v>
      </c>
      <c r="B406" s="443"/>
      <c r="C406" s="443"/>
      <c r="D406" s="444"/>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6.75" customHeight="1" x14ac:dyDescent="0.25">
      <c r="A407" s="47"/>
      <c r="B407" s="48"/>
      <c r="C407" s="48"/>
      <c r="D407" s="49"/>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1.25" customHeight="1" x14ac:dyDescent="0.25">
      <c r="A408" s="455" t="s">
        <v>35</v>
      </c>
      <c r="B408" s="444"/>
      <c r="C408" s="52" t="s">
        <v>36</v>
      </c>
      <c r="D408" s="115">
        <f>'Proposed Rates'!H370</f>
        <v>91</v>
      </c>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7.5" customHeight="1" x14ac:dyDescent="0.25">
      <c r="A409" s="73"/>
      <c r="B409" s="51"/>
      <c r="C409" s="52"/>
      <c r="D409" s="57"/>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23.25" customHeight="1" x14ac:dyDescent="0.25">
      <c r="A410" s="442" t="str">
        <f>$A$1</f>
        <v>Hydro Ottawa Limited</v>
      </c>
      <c r="B410" s="443"/>
      <c r="C410" s="443"/>
      <c r="D410" s="444"/>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8" customHeight="1" x14ac:dyDescent="0.25">
      <c r="A411" s="445" t="str">
        <f>$A$2</f>
        <v>PROPOSED - TARIFF OF RATES AND CHARGES</v>
      </c>
      <c r="B411" s="443"/>
      <c r="C411" s="443"/>
      <c r="D411" s="444"/>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5.75" customHeight="1" x14ac:dyDescent="0.25">
      <c r="A412" s="446" t="str">
        <f>$A$3</f>
        <v>Effective and Implementation Date January 1, 2028</v>
      </c>
      <c r="B412" s="443"/>
      <c r="C412" s="443"/>
      <c r="D412" s="444"/>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1.25" customHeight="1" x14ac:dyDescent="0.25">
      <c r="A413" s="447" t="str">
        <f>$A$4</f>
        <v>This schedule supersedes and replaces all previously</v>
      </c>
      <c r="B413" s="443"/>
      <c r="C413" s="443"/>
      <c r="D413" s="444"/>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1.25" customHeight="1" x14ac:dyDescent="0.25">
      <c r="A414" s="447" t="str">
        <f>$A$5</f>
        <v>approved schedules of Rates, Charges and Loss Factors</v>
      </c>
      <c r="B414" s="443"/>
      <c r="C414" s="443"/>
      <c r="D414" s="444"/>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11.25" customHeight="1" x14ac:dyDescent="0.25">
      <c r="A415" s="448" t="str">
        <f>$A$6</f>
        <v>EB-2024-0115</v>
      </c>
      <c r="B415" s="443"/>
      <c r="C415" s="443"/>
      <c r="D415" s="444"/>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8.75" customHeight="1" x14ac:dyDescent="0.3">
      <c r="A416" s="449" t="s">
        <v>91</v>
      </c>
      <c r="B416" s="443"/>
      <c r="C416" s="443"/>
      <c r="D416" s="444"/>
      <c r="E416" s="59"/>
      <c r="F416" s="59"/>
      <c r="G416" s="59"/>
      <c r="H416" s="59"/>
      <c r="I416" s="59"/>
      <c r="J416" s="59"/>
      <c r="K416" s="59"/>
      <c r="L416" s="59"/>
      <c r="M416" s="59"/>
      <c r="N416" s="59"/>
      <c r="O416" s="59"/>
      <c r="P416" s="59"/>
      <c r="Q416" s="59"/>
      <c r="R416" s="59"/>
      <c r="S416" s="59"/>
      <c r="T416" s="59"/>
      <c r="U416" s="59"/>
      <c r="V416" s="59"/>
      <c r="W416" s="59"/>
      <c r="X416" s="59"/>
      <c r="Y416" s="59"/>
      <c r="Z416" s="59"/>
    </row>
    <row r="417" spans="1:26" ht="36" customHeight="1" x14ac:dyDescent="0.25">
      <c r="A417" s="450" t="s">
        <v>92</v>
      </c>
      <c r="B417" s="443"/>
      <c r="C417" s="443"/>
      <c r="D417" s="444"/>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6.75" customHeight="1" x14ac:dyDescent="0.25">
      <c r="A418" s="42"/>
      <c r="B418" s="42"/>
      <c r="C418" s="42"/>
      <c r="D418" s="43"/>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11.25" customHeight="1" x14ac:dyDescent="0.25">
      <c r="A419" s="451" t="s">
        <v>29</v>
      </c>
      <c r="B419" s="443"/>
      <c r="C419" s="443"/>
      <c r="D419" s="444"/>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6.75" customHeight="1" x14ac:dyDescent="0.25">
      <c r="A420" s="44"/>
      <c r="B420" s="45"/>
      <c r="C420" s="45"/>
      <c r="D420" s="46"/>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36" customHeight="1" x14ac:dyDescent="0.25">
      <c r="A421" s="450" t="s">
        <v>30</v>
      </c>
      <c r="B421" s="443"/>
      <c r="C421" s="443"/>
      <c r="D421" s="444"/>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6.75" customHeight="1" x14ac:dyDescent="0.25">
      <c r="A422" s="42"/>
      <c r="B422" s="42"/>
      <c r="C422" s="42"/>
      <c r="D422" s="43"/>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48" customHeight="1" x14ac:dyDescent="0.25">
      <c r="A423" s="450" t="s">
        <v>31</v>
      </c>
      <c r="B423" s="443"/>
      <c r="C423" s="443"/>
      <c r="D423" s="444"/>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6.75" customHeight="1" x14ac:dyDescent="0.25">
      <c r="A424" s="42"/>
      <c r="B424" s="42"/>
      <c r="C424" s="42"/>
      <c r="D424" s="43"/>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24" customHeight="1" x14ac:dyDescent="0.25">
      <c r="A425" s="450" t="s">
        <v>88</v>
      </c>
      <c r="B425" s="443"/>
      <c r="C425" s="443"/>
      <c r="D425" s="444"/>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6.75" customHeight="1" x14ac:dyDescent="0.25">
      <c r="A426" s="42"/>
      <c r="B426" s="42"/>
      <c r="C426" s="42"/>
      <c r="D426" s="43"/>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36" customHeight="1" x14ac:dyDescent="0.25">
      <c r="A427" s="450" t="s">
        <v>84</v>
      </c>
      <c r="B427" s="443"/>
      <c r="C427" s="443"/>
      <c r="D427" s="444"/>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6.75" customHeight="1" x14ac:dyDescent="0.25">
      <c r="A428" s="42"/>
      <c r="B428" s="42"/>
      <c r="C428" s="42"/>
      <c r="D428" s="43"/>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5" customHeight="1" x14ac:dyDescent="0.25">
      <c r="A429" s="452" t="s">
        <v>34</v>
      </c>
      <c r="B429" s="443"/>
      <c r="C429" s="443"/>
      <c r="D429" s="444"/>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6.75" customHeight="1" x14ac:dyDescent="0.25">
      <c r="A430" s="47"/>
      <c r="B430" s="48"/>
      <c r="C430" s="48"/>
      <c r="D430" s="49"/>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1.25" customHeight="1" x14ac:dyDescent="0.25">
      <c r="A431" s="455" t="s">
        <v>35</v>
      </c>
      <c r="B431" s="444"/>
      <c r="C431" s="52" t="s">
        <v>36</v>
      </c>
      <c r="D431" s="115">
        <f>'Proposed Rates'!H371</f>
        <v>277</v>
      </c>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6.75" customHeight="1" x14ac:dyDescent="0.25">
      <c r="A432" s="82"/>
      <c r="B432" s="73"/>
      <c r="C432" s="52"/>
      <c r="D432" s="103"/>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8" customHeight="1" x14ac:dyDescent="0.25">
      <c r="A433" s="83" t="s">
        <v>93</v>
      </c>
      <c r="B433" s="84"/>
      <c r="C433" s="84"/>
      <c r="D433" s="116"/>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1.25" customHeight="1" x14ac:dyDescent="0.25">
      <c r="A434" s="455" t="s">
        <v>94</v>
      </c>
      <c r="B434" s="444"/>
      <c r="C434" s="85" t="s">
        <v>95</v>
      </c>
      <c r="D434" s="103">
        <v>-1</v>
      </c>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2" customHeight="1" x14ac:dyDescent="0.25">
      <c r="A435" s="73"/>
      <c r="B435" s="51"/>
      <c r="C435" s="85"/>
      <c r="D435" s="57"/>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23.25" customHeight="1" x14ac:dyDescent="0.25">
      <c r="A436" s="442" t="str">
        <f>$A$1</f>
        <v>Hydro Ottawa Limited</v>
      </c>
      <c r="B436" s="443"/>
      <c r="C436" s="443"/>
      <c r="D436" s="444"/>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8" customHeight="1" x14ac:dyDescent="0.25">
      <c r="A437" s="445" t="str">
        <f>$A$2</f>
        <v>PROPOSED - TARIFF OF RATES AND CHARGES</v>
      </c>
      <c r="B437" s="443"/>
      <c r="C437" s="443"/>
      <c r="D437" s="444"/>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5.75" customHeight="1" x14ac:dyDescent="0.25">
      <c r="A438" s="446" t="str">
        <f>$A$3</f>
        <v>Effective and Implementation Date January 1, 2028</v>
      </c>
      <c r="B438" s="443"/>
      <c r="C438" s="443"/>
      <c r="D438" s="444"/>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1.25" customHeight="1" x14ac:dyDescent="0.25">
      <c r="A439" s="447" t="str">
        <f>$A$4</f>
        <v>This schedule supersedes and replaces all previously</v>
      </c>
      <c r="B439" s="443"/>
      <c r="C439" s="443"/>
      <c r="D439" s="444"/>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1.25" customHeight="1" x14ac:dyDescent="0.25">
      <c r="A440" s="447" t="str">
        <f>$A$5</f>
        <v>approved schedules of Rates, Charges and Loss Factors</v>
      </c>
      <c r="B440" s="443"/>
      <c r="C440" s="443"/>
      <c r="D440" s="444"/>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1.25" customHeight="1" x14ac:dyDescent="0.25">
      <c r="A441" s="448" t="str">
        <f>$A$6</f>
        <v>EB-2024-0115</v>
      </c>
      <c r="B441" s="443"/>
      <c r="C441" s="443"/>
      <c r="D441" s="444"/>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8" customHeight="1" x14ac:dyDescent="0.25">
      <c r="A442" s="83" t="s">
        <v>96</v>
      </c>
      <c r="B442" s="84"/>
      <c r="C442" s="84"/>
      <c r="D442" s="60"/>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6.75" customHeight="1" x14ac:dyDescent="0.25">
      <c r="A443" s="83"/>
      <c r="B443" s="84"/>
      <c r="C443" s="84"/>
      <c r="D443" s="60"/>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1.25" customHeight="1" x14ac:dyDescent="0.25">
      <c r="A444" s="454" t="s">
        <v>29</v>
      </c>
      <c r="B444" s="443"/>
      <c r="C444" s="443"/>
      <c r="D444" s="444"/>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6.75" customHeight="1" x14ac:dyDescent="0.25">
      <c r="A445" s="86"/>
      <c r="B445" s="42"/>
      <c r="C445" s="42"/>
      <c r="D445" s="43"/>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36" customHeight="1" x14ac:dyDescent="0.25">
      <c r="A446" s="450" t="s">
        <v>30</v>
      </c>
      <c r="B446" s="443"/>
      <c r="C446" s="443"/>
      <c r="D446" s="444"/>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6.75" customHeight="1" x14ac:dyDescent="0.25">
      <c r="A447" s="42"/>
      <c r="B447" s="42"/>
      <c r="C447" s="42"/>
      <c r="D447" s="43"/>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48" customHeight="1" x14ac:dyDescent="0.25">
      <c r="A448" s="450" t="s">
        <v>97</v>
      </c>
      <c r="B448" s="443"/>
      <c r="C448" s="443"/>
      <c r="D448" s="444"/>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6.75" customHeight="1" x14ac:dyDescent="0.25">
      <c r="A449" s="42"/>
      <c r="B449" s="42"/>
      <c r="C449" s="42"/>
      <c r="D449" s="43"/>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36" customHeight="1" x14ac:dyDescent="0.25">
      <c r="A450" s="450" t="s">
        <v>33</v>
      </c>
      <c r="B450" s="443"/>
      <c r="C450" s="443"/>
      <c r="D450" s="444"/>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6.75" customHeight="1" x14ac:dyDescent="0.25">
      <c r="A451" s="42"/>
      <c r="B451" s="42"/>
      <c r="C451" s="42"/>
      <c r="D451" s="43"/>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5" customHeight="1" x14ac:dyDescent="0.25">
      <c r="A452" s="87" t="s">
        <v>98</v>
      </c>
      <c r="B452" s="84"/>
      <c r="C452" s="84"/>
      <c r="D452" s="60"/>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1.25" customHeight="1" x14ac:dyDescent="0.25">
      <c r="A453" s="50" t="s">
        <v>99</v>
      </c>
      <c r="B453" s="51"/>
      <c r="C453" s="52" t="s">
        <v>36</v>
      </c>
      <c r="D453" s="117">
        <f>'Proposed Rates'!H319</f>
        <v>0</v>
      </c>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1.25" customHeight="1" x14ac:dyDescent="0.25">
      <c r="A454" s="52" t="s">
        <v>100</v>
      </c>
      <c r="B454" s="52"/>
      <c r="C454" s="52" t="s">
        <v>36</v>
      </c>
      <c r="D454" s="117">
        <f>'Proposed Rates'!H320</f>
        <v>30</v>
      </c>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1.25" customHeight="1" x14ac:dyDescent="0.25">
      <c r="A455" s="50" t="s">
        <v>101</v>
      </c>
      <c r="B455" s="51"/>
      <c r="C455" s="52" t="s">
        <v>36</v>
      </c>
      <c r="D455" s="117">
        <f>'Proposed Rates'!H321</f>
        <v>7</v>
      </c>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1.25" customHeight="1" x14ac:dyDescent="0.25">
      <c r="A456" s="50" t="s">
        <v>102</v>
      </c>
      <c r="B456" s="51"/>
      <c r="C456" s="52" t="s">
        <v>36</v>
      </c>
      <c r="D456" s="117">
        <f>'Proposed Rates'!H322</f>
        <v>147</v>
      </c>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1.25" customHeight="1" x14ac:dyDescent="0.25">
      <c r="A457" s="50" t="s">
        <v>103</v>
      </c>
      <c r="B457" s="51"/>
      <c r="C457" s="52" t="s">
        <v>36</v>
      </c>
      <c r="D457" s="117">
        <f>'Proposed Rates'!H323</f>
        <v>20</v>
      </c>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1.25" customHeight="1" x14ac:dyDescent="0.25">
      <c r="A458" s="50" t="s">
        <v>104</v>
      </c>
      <c r="B458" s="51"/>
      <c r="C458" s="52" t="s">
        <v>36</v>
      </c>
      <c r="D458" s="117">
        <f>'Proposed Rates'!H324</f>
        <v>25</v>
      </c>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1.25" customHeight="1" x14ac:dyDescent="0.25">
      <c r="A459" s="50" t="s">
        <v>105</v>
      </c>
      <c r="B459" s="51"/>
      <c r="C459" s="52" t="s">
        <v>36</v>
      </c>
      <c r="D459" s="117">
        <f>'Proposed Rates'!H325</f>
        <v>10</v>
      </c>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1.25" customHeight="1" x14ac:dyDescent="0.25">
      <c r="A460" s="50" t="s">
        <v>106</v>
      </c>
      <c r="B460" s="51"/>
      <c r="C460" s="52" t="s">
        <v>36</v>
      </c>
      <c r="D460" s="117">
        <f>'Proposed Rates'!H328</f>
        <v>382</v>
      </c>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1.25" customHeight="1" x14ac:dyDescent="0.25">
      <c r="A461" s="50" t="s">
        <v>107</v>
      </c>
      <c r="B461" s="51"/>
      <c r="C461" s="52" t="s">
        <v>36</v>
      </c>
      <c r="D461" s="117">
        <f>'Proposed Rates'!H329</f>
        <v>335</v>
      </c>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6.75" customHeight="1" x14ac:dyDescent="0.25">
      <c r="A462" s="52"/>
      <c r="B462" s="52"/>
      <c r="C462" s="52"/>
      <c r="D462" s="103"/>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5" customHeight="1" x14ac:dyDescent="0.25">
      <c r="A463" s="87" t="s">
        <v>108</v>
      </c>
      <c r="B463" s="84"/>
      <c r="C463" s="78"/>
      <c r="D463" s="110"/>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22.5" customHeight="1" x14ac:dyDescent="0.25">
      <c r="A464" s="50" t="s">
        <v>109</v>
      </c>
      <c r="B464" s="51"/>
      <c r="C464" s="52" t="s">
        <v>95</v>
      </c>
      <c r="D464" s="115">
        <f>'Proposed Rates'!H332</f>
        <v>1.5</v>
      </c>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1.25" customHeight="1" x14ac:dyDescent="0.25">
      <c r="A465" s="50" t="s">
        <v>110</v>
      </c>
      <c r="B465" s="51"/>
      <c r="C465" s="52" t="s">
        <v>36</v>
      </c>
      <c r="D465" s="117">
        <f>'Proposed Rates'!H333</f>
        <v>72</v>
      </c>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11.25" customHeight="1" x14ac:dyDescent="0.25">
      <c r="A466" s="50" t="s">
        <v>111</v>
      </c>
      <c r="B466" s="51"/>
      <c r="C466" s="52" t="s">
        <v>36</v>
      </c>
      <c r="D466" s="117">
        <f>'Proposed Rates'!H334</f>
        <v>98</v>
      </c>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1.25" customHeight="1" x14ac:dyDescent="0.25">
      <c r="A467" s="50" t="s">
        <v>112</v>
      </c>
      <c r="B467" s="51"/>
      <c r="C467" s="52" t="s">
        <v>36</v>
      </c>
      <c r="D467" s="117">
        <f>'Proposed Rates'!H335</f>
        <v>331</v>
      </c>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2" customHeight="1" x14ac:dyDescent="0.25">
      <c r="A468" s="50" t="s">
        <v>113</v>
      </c>
      <c r="B468" s="51"/>
      <c r="C468" s="52" t="s">
        <v>36</v>
      </c>
      <c r="D468" s="117">
        <f>'Proposed Rates'!H336</f>
        <v>500</v>
      </c>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9.75" customHeight="1" x14ac:dyDescent="0.25">
      <c r="A469" s="52"/>
      <c r="B469" s="52"/>
      <c r="C469" s="52"/>
      <c r="D469" s="103"/>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5" customHeight="1" x14ac:dyDescent="0.25">
      <c r="A470" s="87" t="s">
        <v>114</v>
      </c>
      <c r="B470" s="84"/>
      <c r="C470" s="78"/>
      <c r="D470" s="103"/>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1.25" customHeight="1" x14ac:dyDescent="0.25">
      <c r="A471" s="50" t="s">
        <v>115</v>
      </c>
      <c r="B471" s="51"/>
      <c r="C471" s="52" t="s">
        <v>36</v>
      </c>
      <c r="D471" s="117">
        <f>'Proposed Rates'!H339</f>
        <v>1125</v>
      </c>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1.25" customHeight="1" x14ac:dyDescent="0.25">
      <c r="A472" s="50" t="s">
        <v>116</v>
      </c>
      <c r="B472" s="51"/>
      <c r="C472" s="52" t="s">
        <v>36</v>
      </c>
      <c r="D472" s="117">
        <f>'Proposed Rates'!H340</f>
        <v>1483</v>
      </c>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1.25" customHeight="1" x14ac:dyDescent="0.25">
      <c r="A473" s="50" t="s">
        <v>117</v>
      </c>
      <c r="B473" s="51"/>
      <c r="C473" s="52" t="s">
        <v>36</v>
      </c>
      <c r="D473" s="117">
        <f>'Proposed Rates'!H341</f>
        <v>5223</v>
      </c>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22.5" customHeight="1" x14ac:dyDescent="0.25">
      <c r="A474" s="50" t="s">
        <v>118</v>
      </c>
      <c r="B474" s="51"/>
      <c r="C474" s="52" t="s">
        <v>36</v>
      </c>
      <c r="D474" s="115">
        <f>'Proposed Rates'!H342</f>
        <v>39.14</v>
      </c>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1.25" customHeight="1" x14ac:dyDescent="0.25">
      <c r="A475" s="50" t="s">
        <v>119</v>
      </c>
      <c r="B475" s="51"/>
      <c r="C475" s="52"/>
      <c r="D475" s="103" t="str">
        <f>'Proposed Rates'!H343</f>
        <v>Per Attached Table</v>
      </c>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1.25" customHeight="1" x14ac:dyDescent="0.25">
      <c r="A476" s="50" t="s">
        <v>120</v>
      </c>
      <c r="B476" s="51"/>
      <c r="C476" s="52" t="s">
        <v>36</v>
      </c>
      <c r="D476" s="117">
        <f>'Proposed Rates'!H344</f>
        <v>172</v>
      </c>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7.5" customHeight="1" x14ac:dyDescent="0.25">
      <c r="A477" s="455"/>
      <c r="B477" s="444"/>
      <c r="C477" s="52"/>
      <c r="D477" s="57"/>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23.25" customHeight="1" x14ac:dyDescent="0.25">
      <c r="A478" s="442" t="str">
        <f>$A$1</f>
        <v>Hydro Ottawa Limited</v>
      </c>
      <c r="B478" s="443"/>
      <c r="C478" s="443"/>
      <c r="D478" s="444"/>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8" customHeight="1" x14ac:dyDescent="0.25">
      <c r="A479" s="445" t="str">
        <f>$A$2</f>
        <v>PROPOSED - TARIFF OF RATES AND CHARGES</v>
      </c>
      <c r="B479" s="443"/>
      <c r="C479" s="443"/>
      <c r="D479" s="444"/>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5.75" customHeight="1" x14ac:dyDescent="0.25">
      <c r="A480" s="446" t="str">
        <f>$A$3</f>
        <v>Effective and Implementation Date January 1, 2028</v>
      </c>
      <c r="B480" s="443"/>
      <c r="C480" s="443"/>
      <c r="D480" s="444"/>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1.25" customHeight="1" x14ac:dyDescent="0.25">
      <c r="A481" s="447" t="str">
        <f>$A$4</f>
        <v>This schedule supersedes and replaces all previously</v>
      </c>
      <c r="B481" s="443"/>
      <c r="C481" s="443"/>
      <c r="D481" s="444"/>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1.25" customHeight="1" x14ac:dyDescent="0.25">
      <c r="A482" s="447" t="str">
        <f>$A$5</f>
        <v>approved schedules of Rates, Charges and Loss Factors</v>
      </c>
      <c r="B482" s="443"/>
      <c r="C482" s="443"/>
      <c r="D482" s="444"/>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11.25" customHeight="1" x14ac:dyDescent="0.25">
      <c r="A483" s="448" t="str">
        <f>$A$6</f>
        <v>EB-2024-0115</v>
      </c>
      <c r="B483" s="443"/>
      <c r="C483" s="443"/>
      <c r="D483" s="444"/>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6.75" customHeight="1" x14ac:dyDescent="0.25">
      <c r="A484" s="83"/>
      <c r="B484" s="84"/>
      <c r="C484" s="84"/>
      <c r="D484" s="60"/>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36" customHeight="1" x14ac:dyDescent="0.25">
      <c r="A485" s="450" t="s">
        <v>122</v>
      </c>
      <c r="B485" s="443"/>
      <c r="C485" s="443"/>
      <c r="D485" s="444"/>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6.75" customHeight="1" x14ac:dyDescent="0.25">
      <c r="A486" s="42"/>
      <c r="B486" s="42"/>
      <c r="C486" s="42"/>
      <c r="D486" s="43"/>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48" customHeight="1" x14ac:dyDescent="0.25">
      <c r="A487" s="450" t="s">
        <v>31</v>
      </c>
      <c r="B487" s="443"/>
      <c r="C487" s="443"/>
      <c r="D487" s="444"/>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6.75" customHeight="1" x14ac:dyDescent="0.25">
      <c r="A488" s="42"/>
      <c r="B488" s="42"/>
      <c r="C488" s="42"/>
      <c r="D488" s="43"/>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24" customHeight="1" x14ac:dyDescent="0.25">
      <c r="A489" s="450" t="s">
        <v>74</v>
      </c>
      <c r="B489" s="443"/>
      <c r="C489" s="443"/>
      <c r="D489" s="444"/>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6.75" customHeight="1" x14ac:dyDescent="0.25">
      <c r="A490" s="42"/>
      <c r="B490" s="42"/>
      <c r="C490" s="42"/>
      <c r="D490" s="43"/>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36" customHeight="1" x14ac:dyDescent="0.25">
      <c r="A491" s="450" t="s">
        <v>33</v>
      </c>
      <c r="B491" s="443"/>
      <c r="C491" s="443"/>
      <c r="D491" s="444"/>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6.75" customHeight="1" x14ac:dyDescent="0.25">
      <c r="A492" s="42"/>
      <c r="B492" s="42"/>
      <c r="C492" s="42"/>
      <c r="D492" s="43"/>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24" customHeight="1" x14ac:dyDescent="0.25">
      <c r="A493" s="450" t="s">
        <v>123</v>
      </c>
      <c r="B493" s="443"/>
      <c r="C493" s="443"/>
      <c r="D493" s="444"/>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6" customHeight="1" x14ac:dyDescent="0.25">
      <c r="A494" s="42"/>
      <c r="B494" s="51"/>
      <c r="C494" s="51"/>
      <c r="D494" s="51"/>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12" customHeight="1" x14ac:dyDescent="0.25">
      <c r="A495" s="50" t="s">
        <v>124</v>
      </c>
      <c r="B495" s="51"/>
      <c r="C495" s="90" t="s">
        <v>36</v>
      </c>
      <c r="D495" s="119">
        <f>'Proposed Rates'!H347</f>
        <v>121.23</v>
      </c>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2" customHeight="1" x14ac:dyDescent="0.25">
      <c r="A496" s="50" t="s">
        <v>125</v>
      </c>
      <c r="B496" s="51"/>
      <c r="C496" s="90" t="s">
        <v>36</v>
      </c>
      <c r="D496" s="119">
        <f>'Proposed Rates'!H348</f>
        <v>48.5</v>
      </c>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2" customHeight="1" x14ac:dyDescent="0.25">
      <c r="A497" s="50" t="s">
        <v>126</v>
      </c>
      <c r="B497" s="51"/>
      <c r="C497" s="90" t="s">
        <v>127</v>
      </c>
      <c r="D497" s="119">
        <f>'Proposed Rates'!H349</f>
        <v>1.2</v>
      </c>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2" customHeight="1" x14ac:dyDescent="0.25">
      <c r="A498" s="50" t="s">
        <v>128</v>
      </c>
      <c r="B498" s="51"/>
      <c r="C498" s="90" t="s">
        <v>127</v>
      </c>
      <c r="D498" s="119">
        <f>'Proposed Rates'!H350</f>
        <v>0.71</v>
      </c>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2" customHeight="1" x14ac:dyDescent="0.25">
      <c r="A499" s="50" t="s">
        <v>129</v>
      </c>
      <c r="B499" s="51"/>
      <c r="C499" s="90" t="s">
        <v>127</v>
      </c>
      <c r="D499" s="119">
        <f>'Proposed Rates'!H351</f>
        <v>-0.71</v>
      </c>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2" customHeight="1" x14ac:dyDescent="0.25">
      <c r="A500" s="50" t="s">
        <v>130</v>
      </c>
      <c r="B500" s="51"/>
      <c r="C500" s="50"/>
      <c r="D500" s="119"/>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2" customHeight="1" x14ac:dyDescent="0.25">
      <c r="A501" s="50" t="s">
        <v>131</v>
      </c>
      <c r="B501" s="51"/>
      <c r="C501" s="90" t="s">
        <v>36</v>
      </c>
      <c r="D501" s="119">
        <f>'Proposed Rates'!H353</f>
        <v>0.61</v>
      </c>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2" customHeight="1" x14ac:dyDescent="0.25">
      <c r="A502" s="50" t="s">
        <v>132</v>
      </c>
      <c r="B502" s="51"/>
      <c r="C502" s="90" t="s">
        <v>36</v>
      </c>
      <c r="D502" s="119">
        <f>'Proposed Rates'!H354</f>
        <v>1.2</v>
      </c>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4.5" customHeight="1" x14ac:dyDescent="0.25">
      <c r="A503" s="50"/>
      <c r="B503" s="51"/>
      <c r="C503" s="90"/>
      <c r="D503" s="119"/>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12" customHeight="1" x14ac:dyDescent="0.25">
      <c r="A504" s="50" t="s">
        <v>133</v>
      </c>
      <c r="B504" s="51"/>
      <c r="C504" s="93"/>
      <c r="D504" s="119"/>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2" customHeight="1" x14ac:dyDescent="0.25">
      <c r="A505" s="50" t="s">
        <v>134</v>
      </c>
      <c r="B505" s="51"/>
      <c r="C505" s="93"/>
      <c r="D505" s="119"/>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2" customHeight="1" x14ac:dyDescent="0.25">
      <c r="A506" s="50" t="s">
        <v>135</v>
      </c>
      <c r="B506" s="51"/>
      <c r="C506" s="93"/>
      <c r="D506" s="119"/>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2" customHeight="1" x14ac:dyDescent="0.25">
      <c r="A507" s="50" t="s">
        <v>136</v>
      </c>
      <c r="B507" s="51"/>
      <c r="C507" s="90" t="s">
        <v>36</v>
      </c>
      <c r="D507" s="119" t="str">
        <f>'Proposed Rates'!H358</f>
        <v>no charge</v>
      </c>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2" customHeight="1" x14ac:dyDescent="0.25">
      <c r="A508" s="50" t="s">
        <v>137</v>
      </c>
      <c r="B508" s="51"/>
      <c r="C508" s="90" t="s">
        <v>36</v>
      </c>
      <c r="D508" s="119">
        <f>'Proposed Rates'!H359</f>
        <v>4.8499999999999996</v>
      </c>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4.5" customHeight="1" x14ac:dyDescent="0.25">
      <c r="A509" s="50"/>
      <c r="B509" s="51"/>
      <c r="C509" s="90"/>
      <c r="D509" s="119"/>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12" customHeight="1" x14ac:dyDescent="0.25">
      <c r="A510" s="50" t="s">
        <v>138</v>
      </c>
      <c r="B510" s="51"/>
      <c r="C510" s="93"/>
      <c r="D510" s="119"/>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2" customHeight="1" x14ac:dyDescent="0.25">
      <c r="A511" s="50" t="s">
        <v>139</v>
      </c>
      <c r="B511" s="51"/>
      <c r="C511" s="90" t="s">
        <v>36</v>
      </c>
      <c r="D511" s="119">
        <f>'Proposed Rates'!H361</f>
        <v>2.42</v>
      </c>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0.5" customHeight="1" x14ac:dyDescent="0.25">
      <c r="A512" s="61"/>
      <c r="B512" s="61"/>
      <c r="C512" s="90"/>
      <c r="D512" s="80"/>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23.25" customHeight="1" x14ac:dyDescent="0.25">
      <c r="A513" s="442" t="str">
        <f>$A$1</f>
        <v>Hydro Ottawa Limited</v>
      </c>
      <c r="B513" s="443"/>
      <c r="C513" s="443"/>
      <c r="D513" s="444"/>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18" customHeight="1" x14ac:dyDescent="0.25">
      <c r="A514" s="445" t="str">
        <f>$A$2</f>
        <v>PROPOSED - TARIFF OF RATES AND CHARGES</v>
      </c>
      <c r="B514" s="443"/>
      <c r="C514" s="443"/>
      <c r="D514" s="444"/>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5.75" customHeight="1" x14ac:dyDescent="0.25">
      <c r="A515" s="446" t="str">
        <f>$A$3</f>
        <v>Effective and Implementation Date January 1, 2028</v>
      </c>
      <c r="B515" s="443"/>
      <c r="C515" s="443"/>
      <c r="D515" s="444"/>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1.25" customHeight="1" x14ac:dyDescent="0.25">
      <c r="A516" s="447" t="str">
        <f>$A$4</f>
        <v>This schedule supersedes and replaces all previously</v>
      </c>
      <c r="B516" s="443"/>
      <c r="C516" s="443"/>
      <c r="D516" s="444"/>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1.25" customHeight="1" x14ac:dyDescent="0.25">
      <c r="A517" s="447" t="str">
        <f>$A$5</f>
        <v>approved schedules of Rates, Charges and Loss Factors</v>
      </c>
      <c r="B517" s="443"/>
      <c r="C517" s="443"/>
      <c r="D517" s="444"/>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1.25" customHeight="1" x14ac:dyDescent="0.25">
      <c r="A518" s="448" t="str">
        <f>$A$6</f>
        <v>EB-2024-0115</v>
      </c>
      <c r="B518" s="443"/>
      <c r="C518" s="443"/>
      <c r="D518" s="444"/>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15" customHeight="1" x14ac:dyDescent="0.3">
      <c r="A519" s="94" t="s">
        <v>140</v>
      </c>
      <c r="B519" s="94"/>
      <c r="C519" s="95"/>
      <c r="D519" s="96"/>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6.75" customHeight="1" x14ac:dyDescent="0.3">
      <c r="A520" s="94"/>
      <c r="B520" s="94"/>
      <c r="C520" s="95"/>
      <c r="D520" s="96"/>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22.5" customHeight="1" x14ac:dyDescent="0.25">
      <c r="A521" s="456" t="s">
        <v>141</v>
      </c>
      <c r="B521" s="443"/>
      <c r="C521" s="443"/>
      <c r="D521" s="444"/>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11.25" customHeight="1" x14ac:dyDescent="0.25">
      <c r="A522" s="455" t="s">
        <v>142</v>
      </c>
      <c r="B522" s="443"/>
      <c r="C522" s="444"/>
      <c r="D522" s="103">
        <f>'Proposed Rates'!H312</f>
        <v>1.0331999999999999</v>
      </c>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1.25" customHeight="1" x14ac:dyDescent="0.25">
      <c r="A523" s="455" t="s">
        <v>143</v>
      </c>
      <c r="B523" s="443"/>
      <c r="C523" s="444"/>
      <c r="D523" s="103">
        <f>'Proposed Rates'!H313</f>
        <v>1.0150999999999999</v>
      </c>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1.25" customHeight="1" x14ac:dyDescent="0.25">
      <c r="A524" s="455" t="s">
        <v>144</v>
      </c>
      <c r="B524" s="443"/>
      <c r="C524" s="444"/>
      <c r="D524" s="103">
        <f>'Proposed Rates'!H314</f>
        <v>1.0228999999999999</v>
      </c>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1.25" customHeight="1" x14ac:dyDescent="0.25">
      <c r="A525" s="455" t="s">
        <v>145</v>
      </c>
      <c r="B525" s="443"/>
      <c r="C525" s="444"/>
      <c r="D525" s="103">
        <f>'Proposed Rates'!H315</f>
        <v>1.0048999999999999</v>
      </c>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27.5" customHeight="1" x14ac:dyDescent="0.25">
      <c r="A526" s="41"/>
      <c r="B526" s="41"/>
      <c r="C526" s="41"/>
      <c r="D526" s="97"/>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27.5" customHeight="1" x14ac:dyDescent="0.25">
      <c r="A527" s="41"/>
      <c r="B527" s="41"/>
      <c r="C527" s="41"/>
      <c r="D527" s="97"/>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27.5" customHeight="1" x14ac:dyDescent="0.25">
      <c r="A528" s="41"/>
      <c r="B528" s="41"/>
      <c r="C528" s="41"/>
      <c r="D528" s="97"/>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27.5" customHeight="1" x14ac:dyDescent="0.25">
      <c r="A529" s="41"/>
      <c r="B529" s="41"/>
      <c r="C529" s="41"/>
      <c r="D529" s="97"/>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27.5" customHeight="1" x14ac:dyDescent="0.25">
      <c r="A530" s="41"/>
      <c r="B530" s="41"/>
      <c r="C530" s="41"/>
      <c r="D530" s="97"/>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27.5" customHeight="1" x14ac:dyDescent="0.25">
      <c r="A531" s="41"/>
      <c r="B531" s="41"/>
      <c r="C531" s="41"/>
      <c r="D531" s="97"/>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27.5" customHeight="1" x14ac:dyDescent="0.25">
      <c r="A532" s="41"/>
      <c r="B532" s="41"/>
      <c r="C532" s="41"/>
      <c r="D532" s="97"/>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27.5" customHeight="1" x14ac:dyDescent="0.25">
      <c r="A533" s="41"/>
      <c r="B533" s="41"/>
      <c r="C533" s="41"/>
      <c r="D533" s="97"/>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27.5" customHeight="1" x14ac:dyDescent="0.25">
      <c r="A534" s="41"/>
      <c r="B534" s="41"/>
      <c r="C534" s="41"/>
      <c r="D534" s="97"/>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27.5" customHeight="1" x14ac:dyDescent="0.25">
      <c r="A535" s="41"/>
      <c r="B535" s="41"/>
      <c r="C535" s="41"/>
      <c r="D535" s="97"/>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27.5" customHeight="1" x14ac:dyDescent="0.25">
      <c r="A536" s="41"/>
      <c r="B536" s="41"/>
      <c r="C536" s="41"/>
      <c r="D536" s="97"/>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27.5" customHeight="1" x14ac:dyDescent="0.25">
      <c r="A537" s="41"/>
      <c r="B537" s="41"/>
      <c r="C537" s="41"/>
      <c r="D537" s="97"/>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27.5" customHeight="1" x14ac:dyDescent="0.25">
      <c r="A538" s="41"/>
      <c r="B538" s="41"/>
      <c r="C538" s="41"/>
      <c r="D538" s="97"/>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27.5" customHeight="1" x14ac:dyDescent="0.25">
      <c r="A539" s="41"/>
      <c r="B539" s="41"/>
      <c r="C539" s="41"/>
      <c r="D539" s="97"/>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27.5" customHeight="1" x14ac:dyDescent="0.25">
      <c r="A540" s="41"/>
      <c r="B540" s="41"/>
      <c r="C540" s="41"/>
      <c r="D540" s="97"/>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27.5" customHeight="1" x14ac:dyDescent="0.25">
      <c r="A541" s="41"/>
      <c r="B541" s="41"/>
      <c r="C541" s="41"/>
      <c r="D541" s="97"/>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27.5" customHeight="1" x14ac:dyDescent="0.25">
      <c r="A542" s="41"/>
      <c r="B542" s="41"/>
      <c r="C542" s="41"/>
      <c r="D542" s="97"/>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27.5" customHeight="1" x14ac:dyDescent="0.25">
      <c r="A543" s="41"/>
      <c r="B543" s="41"/>
      <c r="C543" s="41"/>
      <c r="D543" s="97"/>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27.5" customHeight="1" x14ac:dyDescent="0.25">
      <c r="A544" s="41"/>
      <c r="B544" s="41"/>
      <c r="C544" s="41"/>
      <c r="D544" s="97"/>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27.5" customHeight="1" x14ac:dyDescent="0.25">
      <c r="A545" s="41"/>
      <c r="B545" s="41"/>
      <c r="C545" s="41"/>
      <c r="D545" s="97"/>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27.5" customHeight="1" x14ac:dyDescent="0.25">
      <c r="A546" s="41"/>
      <c r="B546" s="41"/>
      <c r="C546" s="41"/>
      <c r="D546" s="97"/>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27.5" customHeight="1" x14ac:dyDescent="0.25">
      <c r="A547" s="41"/>
      <c r="B547" s="41"/>
      <c r="C547" s="41"/>
      <c r="D547" s="97"/>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27.5" customHeight="1" x14ac:dyDescent="0.25">
      <c r="A548" s="41"/>
      <c r="B548" s="41"/>
      <c r="C548" s="41"/>
      <c r="D548" s="97"/>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27.5" customHeight="1" x14ac:dyDescent="0.25">
      <c r="A549" s="41"/>
      <c r="B549" s="41"/>
      <c r="C549" s="41"/>
      <c r="D549" s="97"/>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27.5" customHeight="1" x14ac:dyDescent="0.25">
      <c r="A550" s="41"/>
      <c r="B550" s="41"/>
      <c r="C550" s="41"/>
      <c r="D550" s="97"/>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27.5" customHeight="1" x14ac:dyDescent="0.25">
      <c r="A551" s="41"/>
      <c r="B551" s="41"/>
      <c r="C551" s="41"/>
      <c r="D551" s="97"/>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27.5" customHeight="1" x14ac:dyDescent="0.25">
      <c r="A552" s="41"/>
      <c r="B552" s="41"/>
      <c r="C552" s="41"/>
      <c r="D552" s="97"/>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27.5" customHeight="1" x14ac:dyDescent="0.25">
      <c r="A553" s="41"/>
      <c r="B553" s="41"/>
      <c r="C553" s="41"/>
      <c r="D553" s="97"/>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27.5" customHeight="1" x14ac:dyDescent="0.25">
      <c r="A554" s="41"/>
      <c r="B554" s="41"/>
      <c r="C554" s="41"/>
      <c r="D554" s="97"/>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27.5" customHeight="1" x14ac:dyDescent="0.25">
      <c r="A555" s="41"/>
      <c r="B555" s="41"/>
      <c r="C555" s="41"/>
      <c r="D555" s="97"/>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27.5" customHeight="1" x14ac:dyDescent="0.25">
      <c r="A556" s="41"/>
      <c r="B556" s="41"/>
      <c r="C556" s="41"/>
      <c r="D556" s="97"/>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27.5" customHeight="1" x14ac:dyDescent="0.25">
      <c r="A557" s="41"/>
      <c r="B557" s="41"/>
      <c r="C557" s="41"/>
      <c r="D557" s="97"/>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27.5" customHeight="1" x14ac:dyDescent="0.25">
      <c r="A558" s="41"/>
      <c r="B558" s="41"/>
      <c r="C558" s="41"/>
      <c r="D558" s="97"/>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27.5" customHeight="1" x14ac:dyDescent="0.25">
      <c r="A559" s="41"/>
      <c r="B559" s="41"/>
      <c r="C559" s="41"/>
      <c r="D559" s="97"/>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27.5" customHeight="1" x14ac:dyDescent="0.25">
      <c r="A560" s="41"/>
      <c r="B560" s="41"/>
      <c r="C560" s="41"/>
      <c r="D560" s="97"/>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27.5" customHeight="1" x14ac:dyDescent="0.25">
      <c r="A561" s="41"/>
      <c r="B561" s="41"/>
      <c r="C561" s="41"/>
      <c r="D561" s="97"/>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27.5" customHeight="1" x14ac:dyDescent="0.25">
      <c r="A562" s="41"/>
      <c r="B562" s="41"/>
      <c r="C562" s="41"/>
      <c r="D562" s="97"/>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27.5" customHeight="1" x14ac:dyDescent="0.25">
      <c r="A563" s="41"/>
      <c r="B563" s="41"/>
      <c r="C563" s="41"/>
      <c r="D563" s="97"/>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27.5" customHeight="1" x14ac:dyDescent="0.25">
      <c r="A564" s="41"/>
      <c r="B564" s="41"/>
      <c r="C564" s="41"/>
      <c r="D564" s="97"/>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27.5" customHeight="1" x14ac:dyDescent="0.25">
      <c r="A565" s="41"/>
      <c r="B565" s="41"/>
      <c r="C565" s="41"/>
      <c r="D565" s="97"/>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27.5" customHeight="1" x14ac:dyDescent="0.25">
      <c r="A566" s="41"/>
      <c r="B566" s="41"/>
      <c r="C566" s="41"/>
      <c r="D566" s="97"/>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27.5" customHeight="1" x14ac:dyDescent="0.25">
      <c r="A567" s="41"/>
      <c r="B567" s="41"/>
      <c r="C567" s="41"/>
      <c r="D567" s="97"/>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27.5" customHeight="1" x14ac:dyDescent="0.25">
      <c r="A568" s="41"/>
      <c r="B568" s="41"/>
      <c r="C568" s="41"/>
      <c r="D568" s="97"/>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27.5" customHeight="1" x14ac:dyDescent="0.25">
      <c r="A569" s="41"/>
      <c r="B569" s="41"/>
      <c r="C569" s="41"/>
      <c r="D569" s="97"/>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27.5" customHeight="1" x14ac:dyDescent="0.25">
      <c r="A570" s="41"/>
      <c r="B570" s="41"/>
      <c r="C570" s="41"/>
      <c r="D570" s="97"/>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27.5" customHeight="1" x14ac:dyDescent="0.25">
      <c r="A571" s="41"/>
      <c r="B571" s="41"/>
      <c r="C571" s="41"/>
      <c r="D571" s="97"/>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27.5" customHeight="1" x14ac:dyDescent="0.25">
      <c r="A572" s="41"/>
      <c r="B572" s="41"/>
      <c r="C572" s="41"/>
      <c r="D572" s="97"/>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27.5" customHeight="1" x14ac:dyDescent="0.25">
      <c r="A573" s="41"/>
      <c r="B573" s="41"/>
      <c r="C573" s="41"/>
      <c r="D573" s="97"/>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27.5" customHeight="1" x14ac:dyDescent="0.25">
      <c r="A574" s="41"/>
      <c r="B574" s="41"/>
      <c r="C574" s="41"/>
      <c r="D574" s="97"/>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27.5" customHeight="1" x14ac:dyDescent="0.25">
      <c r="A575" s="41"/>
      <c r="B575" s="41"/>
      <c r="C575" s="41"/>
      <c r="D575" s="97"/>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27.5" customHeight="1" x14ac:dyDescent="0.25">
      <c r="A576" s="41"/>
      <c r="B576" s="41"/>
      <c r="C576" s="41"/>
      <c r="D576" s="97"/>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27.5" customHeight="1" x14ac:dyDescent="0.25">
      <c r="A577" s="41"/>
      <c r="B577" s="41"/>
      <c r="C577" s="41"/>
      <c r="D577" s="97"/>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27.5" customHeight="1" x14ac:dyDescent="0.25">
      <c r="A578" s="41"/>
      <c r="B578" s="41"/>
      <c r="C578" s="41"/>
      <c r="D578" s="97"/>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27.5" customHeight="1" x14ac:dyDescent="0.25">
      <c r="A579" s="41"/>
      <c r="B579" s="41"/>
      <c r="C579" s="41"/>
      <c r="D579" s="97"/>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27.5" customHeight="1" x14ac:dyDescent="0.25">
      <c r="A580" s="41"/>
      <c r="B580" s="41"/>
      <c r="C580" s="41"/>
      <c r="D580" s="97"/>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27.5" customHeight="1" x14ac:dyDescent="0.25">
      <c r="A581" s="41"/>
      <c r="B581" s="41"/>
      <c r="C581" s="41"/>
      <c r="D581" s="97"/>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27.5" customHeight="1" x14ac:dyDescent="0.25">
      <c r="A582" s="41"/>
      <c r="B582" s="41"/>
      <c r="C582" s="41"/>
      <c r="D582" s="97"/>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27.5" customHeight="1" x14ac:dyDescent="0.25">
      <c r="A583" s="41"/>
      <c r="B583" s="41"/>
      <c r="C583" s="41"/>
      <c r="D583" s="97"/>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27.5" customHeight="1" x14ac:dyDescent="0.25">
      <c r="A584" s="41"/>
      <c r="B584" s="41"/>
      <c r="C584" s="41"/>
      <c r="D584" s="97"/>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27.5" customHeight="1" x14ac:dyDescent="0.25">
      <c r="A585" s="41"/>
      <c r="B585" s="41"/>
      <c r="C585" s="41"/>
      <c r="D585" s="97"/>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27.5" customHeight="1" x14ac:dyDescent="0.25">
      <c r="A586" s="41"/>
      <c r="B586" s="41"/>
      <c r="C586" s="41"/>
      <c r="D586" s="97"/>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27.5" customHeight="1" x14ac:dyDescent="0.25">
      <c r="A587" s="41"/>
      <c r="B587" s="41"/>
      <c r="C587" s="41"/>
      <c r="D587" s="97"/>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27.5" customHeight="1" x14ac:dyDescent="0.25">
      <c r="A588" s="41"/>
      <c r="B588" s="41"/>
      <c r="C588" s="41"/>
      <c r="D588" s="97"/>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27.5" customHeight="1" x14ac:dyDescent="0.25">
      <c r="A589" s="41"/>
      <c r="B589" s="41"/>
      <c r="C589" s="41"/>
      <c r="D589" s="97"/>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27.5" customHeight="1" x14ac:dyDescent="0.25">
      <c r="A590" s="41"/>
      <c r="B590" s="41"/>
      <c r="C590" s="41"/>
      <c r="D590" s="97"/>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27.5" customHeight="1" x14ac:dyDescent="0.25">
      <c r="A591" s="41"/>
      <c r="B591" s="41"/>
      <c r="C591" s="41"/>
      <c r="D591" s="97"/>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27.5" customHeight="1" x14ac:dyDescent="0.25">
      <c r="A592" s="41"/>
      <c r="B592" s="41"/>
      <c r="C592" s="41"/>
      <c r="D592" s="97"/>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27.5" customHeight="1" x14ac:dyDescent="0.25">
      <c r="A593" s="41"/>
      <c r="B593" s="41"/>
      <c r="C593" s="41"/>
      <c r="D593" s="97"/>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27.5" customHeight="1" x14ac:dyDescent="0.25">
      <c r="A594" s="41"/>
      <c r="B594" s="41"/>
      <c r="C594" s="41"/>
      <c r="D594" s="97"/>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27.5" customHeight="1" x14ac:dyDescent="0.25">
      <c r="A595" s="41"/>
      <c r="B595" s="41"/>
      <c r="C595" s="41"/>
      <c r="D595" s="97"/>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27.5" customHeight="1" x14ac:dyDescent="0.25">
      <c r="A596" s="41"/>
      <c r="B596" s="41"/>
      <c r="C596" s="41"/>
      <c r="D596" s="97"/>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27.5" customHeight="1" x14ac:dyDescent="0.25">
      <c r="A597" s="41"/>
      <c r="B597" s="41"/>
      <c r="C597" s="41"/>
      <c r="D597" s="97"/>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27.5" customHeight="1" x14ac:dyDescent="0.25">
      <c r="A598" s="41"/>
      <c r="B598" s="41"/>
      <c r="C598" s="41"/>
      <c r="D598" s="97"/>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27.5" customHeight="1" x14ac:dyDescent="0.25">
      <c r="A599" s="41"/>
      <c r="B599" s="41"/>
      <c r="C599" s="41"/>
      <c r="D599" s="97"/>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27.5" customHeight="1" x14ac:dyDescent="0.25">
      <c r="A600" s="41"/>
      <c r="B600" s="41"/>
      <c r="C600" s="41"/>
      <c r="D600" s="97"/>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27.5" customHeight="1" x14ac:dyDescent="0.25">
      <c r="A601" s="41"/>
      <c r="B601" s="41"/>
      <c r="C601" s="41"/>
      <c r="D601" s="97"/>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27.5" customHeight="1" x14ac:dyDescent="0.25">
      <c r="A602" s="41"/>
      <c r="B602" s="41"/>
      <c r="C602" s="41"/>
      <c r="D602" s="97"/>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27.5" customHeight="1" x14ac:dyDescent="0.25">
      <c r="A603" s="41"/>
      <c r="B603" s="41"/>
      <c r="C603" s="41"/>
      <c r="D603" s="97"/>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27.5" customHeight="1" x14ac:dyDescent="0.25">
      <c r="A604" s="41"/>
      <c r="B604" s="41"/>
      <c r="C604" s="41"/>
      <c r="D604" s="97"/>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27.5" customHeight="1" x14ac:dyDescent="0.25">
      <c r="A605" s="41"/>
      <c r="B605" s="41"/>
      <c r="C605" s="41"/>
      <c r="D605" s="97"/>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27.5" customHeight="1" x14ac:dyDescent="0.25">
      <c r="A606" s="41"/>
      <c r="B606" s="41"/>
      <c r="C606" s="41"/>
      <c r="D606" s="97"/>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27.5" customHeight="1" x14ac:dyDescent="0.25">
      <c r="A607" s="41"/>
      <c r="B607" s="41"/>
      <c r="C607" s="41"/>
      <c r="D607" s="97"/>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27.5" customHeight="1" x14ac:dyDescent="0.25">
      <c r="A608" s="41"/>
      <c r="B608" s="41"/>
      <c r="C608" s="41"/>
      <c r="D608" s="97"/>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27.5" customHeight="1" x14ac:dyDescent="0.25">
      <c r="A609" s="41"/>
      <c r="B609" s="41"/>
      <c r="C609" s="41"/>
      <c r="D609" s="97"/>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27.5" customHeight="1" x14ac:dyDescent="0.25">
      <c r="A610" s="41"/>
      <c r="B610" s="41"/>
      <c r="C610" s="41"/>
      <c r="D610" s="97"/>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27.5" customHeight="1" x14ac:dyDescent="0.25">
      <c r="A611" s="41"/>
      <c r="B611" s="41"/>
      <c r="C611" s="41"/>
      <c r="D611" s="97"/>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27.5" customHeight="1" x14ac:dyDescent="0.25">
      <c r="A612" s="41"/>
      <c r="B612" s="41"/>
      <c r="C612" s="41"/>
      <c r="D612" s="97"/>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27.5" customHeight="1" x14ac:dyDescent="0.25">
      <c r="A613" s="41"/>
      <c r="B613" s="41"/>
      <c r="C613" s="41"/>
      <c r="D613" s="97"/>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27.5" customHeight="1" x14ac:dyDescent="0.25">
      <c r="A614" s="41"/>
      <c r="B614" s="41"/>
      <c r="C614" s="41"/>
      <c r="D614" s="97"/>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27.5" customHeight="1" x14ac:dyDescent="0.25">
      <c r="A615" s="41"/>
      <c r="B615" s="41"/>
      <c r="C615" s="41"/>
      <c r="D615" s="97"/>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27.5" customHeight="1" x14ac:dyDescent="0.25">
      <c r="A616" s="41"/>
      <c r="B616" s="41"/>
      <c r="C616" s="41"/>
      <c r="D616" s="97"/>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27.5" customHeight="1" x14ac:dyDescent="0.25">
      <c r="A617" s="41"/>
      <c r="B617" s="41"/>
      <c r="C617" s="41"/>
      <c r="D617" s="97"/>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27.5" customHeight="1" x14ac:dyDescent="0.25">
      <c r="A618" s="41"/>
      <c r="B618" s="41"/>
      <c r="C618" s="41"/>
      <c r="D618" s="97"/>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27.5" customHeight="1" x14ac:dyDescent="0.25">
      <c r="A619" s="41"/>
      <c r="B619" s="41"/>
      <c r="C619" s="41"/>
      <c r="D619" s="97"/>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27.5" customHeight="1" x14ac:dyDescent="0.25">
      <c r="A620" s="41"/>
      <c r="B620" s="41"/>
      <c r="C620" s="41"/>
      <c r="D620" s="97"/>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27.5" customHeight="1" x14ac:dyDescent="0.25">
      <c r="A621" s="41"/>
      <c r="B621" s="41"/>
      <c r="C621" s="41"/>
      <c r="D621" s="97"/>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27.5" customHeight="1" x14ac:dyDescent="0.25">
      <c r="A622" s="41"/>
      <c r="B622" s="41"/>
      <c r="C622" s="41"/>
      <c r="D622" s="97"/>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27.5" customHeight="1" x14ac:dyDescent="0.25">
      <c r="A623" s="41"/>
      <c r="B623" s="41"/>
      <c r="C623" s="41"/>
      <c r="D623" s="97"/>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27.5" customHeight="1" x14ac:dyDescent="0.25">
      <c r="A624" s="41"/>
      <c r="B624" s="41"/>
      <c r="C624" s="41"/>
      <c r="D624" s="97"/>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27.5" customHeight="1" x14ac:dyDescent="0.25">
      <c r="A625" s="41"/>
      <c r="B625" s="41"/>
      <c r="C625" s="41"/>
      <c r="D625" s="97"/>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27.5" customHeight="1" x14ac:dyDescent="0.25">
      <c r="A626" s="41"/>
      <c r="B626" s="41"/>
      <c r="C626" s="41"/>
      <c r="D626" s="97"/>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27.5" customHeight="1" x14ac:dyDescent="0.25">
      <c r="A627" s="41"/>
      <c r="B627" s="41"/>
      <c r="C627" s="41"/>
      <c r="D627" s="97"/>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27.5" customHeight="1" x14ac:dyDescent="0.25">
      <c r="A628" s="41"/>
      <c r="B628" s="41"/>
      <c r="C628" s="41"/>
      <c r="D628" s="97"/>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27.5" customHeight="1" x14ac:dyDescent="0.25">
      <c r="A629" s="41"/>
      <c r="B629" s="41"/>
      <c r="C629" s="41"/>
      <c r="D629" s="97"/>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27.5" customHeight="1" x14ac:dyDescent="0.25">
      <c r="A630" s="41"/>
      <c r="B630" s="41"/>
      <c r="C630" s="41"/>
      <c r="D630" s="97"/>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27.5" customHeight="1" x14ac:dyDescent="0.25">
      <c r="A631" s="41"/>
      <c r="B631" s="41"/>
      <c r="C631" s="41"/>
      <c r="D631" s="97"/>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27.5" customHeight="1" x14ac:dyDescent="0.25">
      <c r="A632" s="41"/>
      <c r="B632" s="41"/>
      <c r="C632" s="41"/>
      <c r="D632" s="97"/>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27.5" customHeight="1" x14ac:dyDescent="0.25">
      <c r="A633" s="41"/>
      <c r="B633" s="41"/>
      <c r="C633" s="41"/>
      <c r="D633" s="97"/>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27.5" customHeight="1" x14ac:dyDescent="0.25">
      <c r="A634" s="41"/>
      <c r="B634" s="41"/>
      <c r="C634" s="41"/>
      <c r="D634" s="97"/>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27.5" customHeight="1" x14ac:dyDescent="0.25">
      <c r="A635" s="41"/>
      <c r="B635" s="41"/>
      <c r="C635" s="41"/>
      <c r="D635" s="97"/>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27.5" customHeight="1" x14ac:dyDescent="0.25">
      <c r="A636" s="41"/>
      <c r="B636" s="41"/>
      <c r="C636" s="41"/>
      <c r="D636" s="97"/>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27.5" customHeight="1" x14ac:dyDescent="0.25">
      <c r="A637" s="41"/>
      <c r="B637" s="41"/>
      <c r="C637" s="41"/>
      <c r="D637" s="97"/>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27.5" customHeight="1" x14ac:dyDescent="0.25">
      <c r="A638" s="41"/>
      <c r="B638" s="41"/>
      <c r="C638" s="41"/>
      <c r="D638" s="97"/>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27.5" customHeight="1" x14ac:dyDescent="0.25">
      <c r="A639" s="41"/>
      <c r="B639" s="41"/>
      <c r="C639" s="41"/>
      <c r="D639" s="97"/>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27.5" customHeight="1" x14ac:dyDescent="0.25">
      <c r="A640" s="41"/>
      <c r="B640" s="41"/>
      <c r="C640" s="41"/>
      <c r="D640" s="97"/>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27.5" customHeight="1" x14ac:dyDescent="0.25">
      <c r="A641" s="41"/>
      <c r="B641" s="41"/>
      <c r="C641" s="41"/>
      <c r="D641" s="97"/>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27.5" customHeight="1" x14ac:dyDescent="0.25">
      <c r="A642" s="41"/>
      <c r="B642" s="41"/>
      <c r="C642" s="41"/>
      <c r="D642" s="97"/>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27.5" customHeight="1" x14ac:dyDescent="0.25">
      <c r="A643" s="41"/>
      <c r="B643" s="41"/>
      <c r="C643" s="41"/>
      <c r="D643" s="97"/>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27.5" customHeight="1" x14ac:dyDescent="0.25">
      <c r="A644" s="41"/>
      <c r="B644" s="41"/>
      <c r="C644" s="41"/>
      <c r="D644" s="97"/>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27.5" customHeight="1" x14ac:dyDescent="0.25">
      <c r="A645" s="41"/>
      <c r="B645" s="41"/>
      <c r="C645" s="41"/>
      <c r="D645" s="97"/>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27.5" customHeight="1" x14ac:dyDescent="0.25">
      <c r="A646" s="41"/>
      <c r="B646" s="41"/>
      <c r="C646" s="41"/>
      <c r="D646" s="97"/>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27.5" customHeight="1" x14ac:dyDescent="0.25">
      <c r="A647" s="41"/>
      <c r="B647" s="41"/>
      <c r="C647" s="41"/>
      <c r="D647" s="97"/>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27.5" customHeight="1" x14ac:dyDescent="0.25">
      <c r="A648" s="41"/>
      <c r="B648" s="41"/>
      <c r="C648" s="41"/>
      <c r="D648" s="97"/>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27.5" customHeight="1" x14ac:dyDescent="0.25">
      <c r="A649" s="41"/>
      <c r="B649" s="41"/>
      <c r="C649" s="41"/>
      <c r="D649" s="97"/>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27.5" customHeight="1" x14ac:dyDescent="0.25">
      <c r="A650" s="41"/>
      <c r="B650" s="41"/>
      <c r="C650" s="41"/>
      <c r="D650" s="97"/>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27.5" customHeight="1" x14ac:dyDescent="0.25">
      <c r="A651" s="41"/>
      <c r="B651" s="41"/>
      <c r="C651" s="41"/>
      <c r="D651" s="97"/>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5.75" customHeight="1" x14ac:dyDescent="0.25">
      <c r="A652" s="41"/>
      <c r="B652" s="41"/>
      <c r="C652" s="41"/>
      <c r="D652" s="97"/>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5.75" customHeight="1" x14ac:dyDescent="0.25">
      <c r="A653" s="41"/>
      <c r="B653" s="41"/>
      <c r="C653" s="41"/>
      <c r="D653" s="97"/>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5.75" customHeight="1" x14ac:dyDescent="0.25">
      <c r="A654" s="41"/>
      <c r="B654" s="41"/>
      <c r="C654" s="41"/>
      <c r="D654" s="97"/>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5.75" customHeight="1" x14ac:dyDescent="0.25">
      <c r="A655" s="41"/>
      <c r="B655" s="41"/>
      <c r="C655" s="41"/>
      <c r="D655" s="97"/>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5.75" customHeight="1" x14ac:dyDescent="0.25">
      <c r="A656" s="41"/>
      <c r="B656" s="41"/>
      <c r="C656" s="41"/>
      <c r="D656" s="97"/>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5.75" customHeight="1" x14ac:dyDescent="0.25">
      <c r="A657" s="41"/>
      <c r="B657" s="41"/>
      <c r="C657" s="41"/>
      <c r="D657" s="97"/>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5.75" customHeight="1" x14ac:dyDescent="0.25">
      <c r="A658" s="41"/>
      <c r="B658" s="41"/>
      <c r="C658" s="41"/>
      <c r="D658" s="97"/>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5.75" customHeight="1" x14ac:dyDescent="0.25">
      <c r="A659" s="41"/>
      <c r="B659" s="41"/>
      <c r="C659" s="41"/>
      <c r="D659" s="97"/>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5.75" customHeight="1" x14ac:dyDescent="0.25">
      <c r="A660" s="41"/>
      <c r="B660" s="41"/>
      <c r="C660" s="41"/>
      <c r="D660" s="97"/>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5.75" customHeight="1" x14ac:dyDescent="0.25">
      <c r="A661" s="41"/>
      <c r="B661" s="41"/>
      <c r="C661" s="41"/>
      <c r="D661" s="97"/>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5.75" customHeight="1" x14ac:dyDescent="0.25">
      <c r="A662" s="41"/>
      <c r="B662" s="41"/>
      <c r="C662" s="41"/>
      <c r="D662" s="97"/>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5.75" customHeight="1" x14ac:dyDescent="0.25">
      <c r="A663" s="41"/>
      <c r="B663" s="41"/>
      <c r="C663" s="41"/>
      <c r="D663" s="97"/>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5.75" customHeight="1" x14ac:dyDescent="0.25">
      <c r="A664" s="41"/>
      <c r="B664" s="41"/>
      <c r="C664" s="41"/>
      <c r="D664" s="97"/>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5.75" customHeight="1" x14ac:dyDescent="0.25">
      <c r="A665" s="41"/>
      <c r="B665" s="41"/>
      <c r="C665" s="41"/>
      <c r="D665" s="97"/>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5.75" customHeight="1" x14ac:dyDescent="0.25">
      <c r="A666" s="41"/>
      <c r="B666" s="41"/>
      <c r="C666" s="41"/>
      <c r="D666" s="97"/>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5.75" customHeight="1" x14ac:dyDescent="0.25">
      <c r="A667" s="41"/>
      <c r="B667" s="41"/>
      <c r="C667" s="41"/>
      <c r="D667" s="97"/>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5.75" customHeight="1" x14ac:dyDescent="0.25">
      <c r="A668" s="41"/>
      <c r="B668" s="41"/>
      <c r="C668" s="41"/>
      <c r="D668" s="97"/>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5.75" customHeight="1" x14ac:dyDescent="0.25">
      <c r="A669" s="41"/>
      <c r="B669" s="41"/>
      <c r="C669" s="41"/>
      <c r="D669" s="97"/>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5.75" customHeight="1" x14ac:dyDescent="0.25">
      <c r="A670" s="41"/>
      <c r="B670" s="41"/>
      <c r="C670" s="41"/>
      <c r="D670" s="97"/>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5.75" customHeight="1" x14ac:dyDescent="0.25">
      <c r="A671" s="41"/>
      <c r="B671" s="41"/>
      <c r="C671" s="41"/>
      <c r="D671" s="97"/>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5.75" customHeight="1" x14ac:dyDescent="0.25">
      <c r="A672" s="41"/>
      <c r="B672" s="41"/>
      <c r="C672" s="41"/>
      <c r="D672" s="97"/>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5.75" customHeight="1" x14ac:dyDescent="0.25">
      <c r="A673" s="41"/>
      <c r="B673" s="41"/>
      <c r="C673" s="41"/>
      <c r="D673" s="97"/>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5.75" customHeight="1" x14ac:dyDescent="0.25">
      <c r="A674" s="41"/>
      <c r="B674" s="41"/>
      <c r="C674" s="41"/>
      <c r="D674" s="97"/>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5.75" customHeight="1" x14ac:dyDescent="0.25">
      <c r="A675" s="41"/>
      <c r="B675" s="41"/>
      <c r="C675" s="41"/>
      <c r="D675" s="97"/>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5.75" customHeight="1" x14ac:dyDescent="0.25">
      <c r="A676" s="41"/>
      <c r="B676" s="41"/>
      <c r="C676" s="41"/>
      <c r="D676" s="97"/>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5.75" customHeight="1" x14ac:dyDescent="0.25">
      <c r="A677" s="41"/>
      <c r="B677" s="41"/>
      <c r="C677" s="41"/>
      <c r="D677" s="97"/>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5.75" customHeight="1" x14ac:dyDescent="0.25">
      <c r="A678" s="41"/>
      <c r="B678" s="41"/>
      <c r="C678" s="41"/>
      <c r="D678" s="97"/>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5.75" customHeight="1" x14ac:dyDescent="0.25">
      <c r="A679" s="41"/>
      <c r="B679" s="41"/>
      <c r="C679" s="41"/>
      <c r="D679" s="97"/>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5.75" customHeight="1" x14ac:dyDescent="0.25">
      <c r="A680" s="41"/>
      <c r="B680" s="41"/>
      <c r="C680" s="41"/>
      <c r="D680" s="97"/>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5.75" customHeight="1" x14ac:dyDescent="0.25">
      <c r="A681" s="41"/>
      <c r="B681" s="41"/>
      <c r="C681" s="41"/>
      <c r="D681" s="97"/>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5.75" customHeight="1" x14ac:dyDescent="0.25">
      <c r="A682" s="41"/>
      <c r="B682" s="41"/>
      <c r="C682" s="41"/>
      <c r="D682" s="97"/>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5.75" customHeight="1" x14ac:dyDescent="0.25">
      <c r="A683" s="41"/>
      <c r="B683" s="41"/>
      <c r="C683" s="41"/>
      <c r="D683" s="97"/>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5.75" customHeight="1" x14ac:dyDescent="0.25">
      <c r="A684" s="41"/>
      <c r="B684" s="41"/>
      <c r="C684" s="41"/>
      <c r="D684" s="97"/>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5.75" customHeight="1" x14ac:dyDescent="0.25">
      <c r="A685" s="41"/>
      <c r="B685" s="41"/>
      <c r="C685" s="41"/>
      <c r="D685" s="97"/>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5.75" customHeight="1" x14ac:dyDescent="0.25">
      <c r="A686" s="41"/>
      <c r="B686" s="41"/>
      <c r="C686" s="41"/>
      <c r="D686" s="97"/>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5.75" customHeight="1" x14ac:dyDescent="0.25">
      <c r="A687" s="41"/>
      <c r="B687" s="41"/>
      <c r="C687" s="41"/>
      <c r="D687" s="97"/>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5.75" customHeight="1" x14ac:dyDescent="0.25">
      <c r="A688" s="41"/>
      <c r="B688" s="41"/>
      <c r="C688" s="41"/>
      <c r="D688" s="97"/>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5.75" customHeight="1" x14ac:dyDescent="0.25">
      <c r="A689" s="41"/>
      <c r="B689" s="41"/>
      <c r="C689" s="41"/>
      <c r="D689" s="97"/>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5.75" customHeight="1" x14ac:dyDescent="0.25">
      <c r="A690" s="41"/>
      <c r="B690" s="41"/>
      <c r="C690" s="41"/>
      <c r="D690" s="97"/>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5.75" customHeight="1" x14ac:dyDescent="0.25">
      <c r="A691" s="41"/>
      <c r="B691" s="41"/>
      <c r="C691" s="41"/>
      <c r="D691" s="97"/>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5.75" customHeight="1" x14ac:dyDescent="0.25">
      <c r="A692" s="41"/>
      <c r="B692" s="41"/>
      <c r="C692" s="41"/>
      <c r="D692" s="97"/>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5.75" customHeight="1" x14ac:dyDescent="0.25">
      <c r="A693" s="41"/>
      <c r="B693" s="41"/>
      <c r="C693" s="41"/>
      <c r="D693" s="97"/>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5.75" customHeight="1" x14ac:dyDescent="0.25">
      <c r="A694" s="41"/>
      <c r="B694" s="41"/>
      <c r="C694" s="41"/>
      <c r="D694" s="97"/>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5.75" customHeight="1" x14ac:dyDescent="0.25">
      <c r="A695" s="41"/>
      <c r="B695" s="41"/>
      <c r="C695" s="41"/>
      <c r="D695" s="97"/>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5.75" customHeight="1" x14ac:dyDescent="0.25">
      <c r="A696" s="41"/>
      <c r="B696" s="41"/>
      <c r="C696" s="41"/>
      <c r="D696" s="97"/>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5.75" customHeight="1" x14ac:dyDescent="0.25">
      <c r="A697" s="41"/>
      <c r="B697" s="41"/>
      <c r="C697" s="41"/>
      <c r="D697" s="97"/>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5.75" customHeight="1" x14ac:dyDescent="0.25">
      <c r="A698" s="41"/>
      <c r="B698" s="41"/>
      <c r="C698" s="41"/>
      <c r="D698" s="97"/>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5.75" customHeight="1" x14ac:dyDescent="0.25">
      <c r="A699" s="41"/>
      <c r="B699" s="41"/>
      <c r="C699" s="41"/>
      <c r="D699" s="97"/>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5.75" customHeight="1" x14ac:dyDescent="0.25">
      <c r="A700" s="41"/>
      <c r="B700" s="41"/>
      <c r="C700" s="41"/>
      <c r="D700" s="97"/>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5.75" customHeight="1" x14ac:dyDescent="0.25">
      <c r="A701" s="41"/>
      <c r="B701" s="41"/>
      <c r="C701" s="41"/>
      <c r="D701" s="97"/>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5.75" customHeight="1" x14ac:dyDescent="0.25">
      <c r="A702" s="41"/>
      <c r="B702" s="41"/>
      <c r="C702" s="41"/>
      <c r="D702" s="97"/>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5.75" customHeight="1" x14ac:dyDescent="0.25">
      <c r="A703" s="41"/>
      <c r="B703" s="41"/>
      <c r="C703" s="41"/>
      <c r="D703" s="97"/>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5.75" customHeight="1" x14ac:dyDescent="0.25">
      <c r="A704" s="41"/>
      <c r="B704" s="41"/>
      <c r="C704" s="41"/>
      <c r="D704" s="97"/>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5.75" customHeight="1" x14ac:dyDescent="0.25">
      <c r="A705" s="41"/>
      <c r="B705" s="41"/>
      <c r="C705" s="41"/>
      <c r="D705" s="97"/>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5.75" customHeight="1" x14ac:dyDescent="0.25">
      <c r="A706" s="41"/>
      <c r="B706" s="41"/>
      <c r="C706" s="41"/>
      <c r="D706" s="97"/>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5.75" customHeight="1" x14ac:dyDescent="0.25">
      <c r="A707" s="41"/>
      <c r="B707" s="41"/>
      <c r="C707" s="41"/>
      <c r="D707" s="97"/>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5.75" customHeight="1" x14ac:dyDescent="0.25">
      <c r="A708" s="41"/>
      <c r="B708" s="41"/>
      <c r="C708" s="41"/>
      <c r="D708" s="97"/>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5.75" customHeight="1" x14ac:dyDescent="0.25">
      <c r="A709" s="41"/>
      <c r="B709" s="41"/>
      <c r="C709" s="41"/>
      <c r="D709" s="97"/>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5.75" customHeight="1" x14ac:dyDescent="0.25">
      <c r="A710" s="41"/>
      <c r="B710" s="41"/>
      <c r="C710" s="41"/>
      <c r="D710" s="97"/>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5.75" customHeight="1" x14ac:dyDescent="0.25">
      <c r="A711" s="41"/>
      <c r="B711" s="41"/>
      <c r="C711" s="41"/>
      <c r="D711" s="97"/>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5.75" customHeight="1" x14ac:dyDescent="0.25">
      <c r="A712" s="41"/>
      <c r="B712" s="41"/>
      <c r="C712" s="41"/>
      <c r="D712" s="97"/>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5.75" customHeight="1" x14ac:dyDescent="0.25">
      <c r="A713" s="41"/>
      <c r="B713" s="41"/>
      <c r="C713" s="41"/>
      <c r="D713" s="97"/>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5.75" customHeight="1" x14ac:dyDescent="0.25">
      <c r="A714" s="41"/>
      <c r="B714" s="41"/>
      <c r="C714" s="41"/>
      <c r="D714" s="97"/>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5.75" customHeight="1" x14ac:dyDescent="0.25">
      <c r="A715" s="41"/>
      <c r="B715" s="41"/>
      <c r="C715" s="41"/>
      <c r="D715" s="97"/>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5.75" customHeight="1" x14ac:dyDescent="0.25">
      <c r="A716" s="41"/>
      <c r="B716" s="41"/>
      <c r="C716" s="41"/>
      <c r="D716" s="97"/>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5.75" customHeight="1" x14ac:dyDescent="0.25">
      <c r="A717" s="41"/>
      <c r="B717" s="41"/>
      <c r="C717" s="41"/>
      <c r="D717" s="97"/>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5.75" customHeight="1" x14ac:dyDescent="0.25">
      <c r="A718" s="41"/>
      <c r="B718" s="41"/>
      <c r="C718" s="41"/>
      <c r="D718" s="97"/>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5.75" customHeight="1" x14ac:dyDescent="0.25">
      <c r="A719" s="41"/>
      <c r="B719" s="41"/>
      <c r="C719" s="41"/>
      <c r="D719" s="97"/>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5.75" customHeight="1" x14ac:dyDescent="0.25">
      <c r="A720" s="41"/>
      <c r="B720" s="41"/>
      <c r="C720" s="41"/>
      <c r="D720" s="97"/>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5.75" customHeight="1" x14ac:dyDescent="0.25">
      <c r="A721" s="41"/>
      <c r="B721" s="41"/>
      <c r="C721" s="41"/>
      <c r="D721" s="97"/>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5.75" customHeight="1" x14ac:dyDescent="0.25">
      <c r="A722" s="41"/>
      <c r="B722" s="41"/>
      <c r="C722" s="41"/>
      <c r="D722" s="97"/>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5.75" customHeight="1" x14ac:dyDescent="0.25">
      <c r="A723" s="41"/>
      <c r="B723" s="41"/>
      <c r="C723" s="41"/>
      <c r="D723" s="97"/>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5.75" customHeight="1" x14ac:dyDescent="0.25">
      <c r="A724" s="41"/>
      <c r="B724" s="41"/>
      <c r="C724" s="41"/>
      <c r="D724" s="97"/>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15.75" customHeight="1" x14ac:dyDescent="0.25">
      <c r="A725" s="41"/>
      <c r="B725" s="41"/>
      <c r="C725" s="41"/>
      <c r="D725" s="97"/>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15.75" customHeight="1" x14ac:dyDescent="0.2"/>
    <row r="727" spans="1:26" ht="15.75" customHeight="1" x14ac:dyDescent="0.2"/>
    <row r="728" spans="1:26" ht="15.75" customHeight="1" x14ac:dyDescent="0.2"/>
    <row r="729" spans="1:26" ht="15.75" customHeight="1" x14ac:dyDescent="0.2"/>
    <row r="730" spans="1:26" ht="15.75" customHeight="1" x14ac:dyDescent="0.2"/>
    <row r="731" spans="1:26" ht="15.75" customHeight="1" x14ac:dyDescent="0.2"/>
    <row r="732" spans="1:26" ht="15.75" customHeight="1" x14ac:dyDescent="0.2"/>
    <row r="733" spans="1:26" ht="15.75" customHeight="1" x14ac:dyDescent="0.2"/>
    <row r="734" spans="1:26" ht="15.75" customHeight="1" x14ac:dyDescent="0.2"/>
    <row r="735" spans="1:26" ht="15.75" customHeight="1" x14ac:dyDescent="0.2"/>
    <row r="736" spans="1:2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27">
    <mergeCell ref="A396:D396"/>
    <mergeCell ref="A398:D398"/>
    <mergeCell ref="A400:D400"/>
    <mergeCell ref="A402:D402"/>
    <mergeCell ref="A385:B385"/>
    <mergeCell ref="A387:D387"/>
    <mergeCell ref="A388:D388"/>
    <mergeCell ref="A389:D389"/>
    <mergeCell ref="A390:D390"/>
    <mergeCell ref="A391:D391"/>
    <mergeCell ref="A392:D392"/>
    <mergeCell ref="A393:D393"/>
    <mergeCell ref="A394:D394"/>
    <mergeCell ref="A369:D369"/>
    <mergeCell ref="A370:D370"/>
    <mergeCell ref="A371:D371"/>
    <mergeCell ref="A373:D373"/>
    <mergeCell ref="A375:D375"/>
    <mergeCell ref="A377:D377"/>
    <mergeCell ref="A379:D379"/>
    <mergeCell ref="A381:D381"/>
    <mergeCell ref="A383:D383"/>
    <mergeCell ref="A356:D356"/>
    <mergeCell ref="A358:D358"/>
    <mergeCell ref="A360:D360"/>
    <mergeCell ref="A362:B362"/>
    <mergeCell ref="A364:D364"/>
    <mergeCell ref="A365:D365"/>
    <mergeCell ref="A366:D366"/>
    <mergeCell ref="A367:D367"/>
    <mergeCell ref="A368:D368"/>
    <mergeCell ref="A343:D343"/>
    <mergeCell ref="A344:D344"/>
    <mergeCell ref="A345:D345"/>
    <mergeCell ref="A346:D346"/>
    <mergeCell ref="A347:D347"/>
    <mergeCell ref="A348:D348"/>
    <mergeCell ref="A350:D350"/>
    <mergeCell ref="A352:D352"/>
    <mergeCell ref="A354:D354"/>
    <mergeCell ref="A97:D97"/>
    <mergeCell ref="A173:D173"/>
    <mergeCell ref="A175:D175"/>
    <mergeCell ref="A177:D177"/>
    <mergeCell ref="A179:D179"/>
    <mergeCell ref="A180:D180"/>
    <mergeCell ref="A181:D181"/>
    <mergeCell ref="A182:D182"/>
    <mergeCell ref="A303:D303"/>
    <mergeCell ref="A171:D171"/>
    <mergeCell ref="A165:D165"/>
    <mergeCell ref="A166:D166"/>
    <mergeCell ref="A167:D167"/>
    <mergeCell ref="A168:D168"/>
    <mergeCell ref="A169:D169"/>
    <mergeCell ref="A124:D124"/>
    <mergeCell ref="A125:D125"/>
    <mergeCell ref="A126:D126"/>
    <mergeCell ref="A275:D275"/>
    <mergeCell ref="A277:D277"/>
    <mergeCell ref="A279:D279"/>
    <mergeCell ref="A281:D281"/>
    <mergeCell ref="A283:D283"/>
    <mergeCell ref="A285:D285"/>
    <mergeCell ref="A83:D83"/>
    <mergeCell ref="A84:D84"/>
    <mergeCell ref="A85:D85"/>
    <mergeCell ref="A87:D87"/>
    <mergeCell ref="A89:D89"/>
    <mergeCell ref="A91:D91"/>
    <mergeCell ref="A93:D93"/>
    <mergeCell ref="A95:D95"/>
    <mergeCell ref="A96:D96"/>
    <mergeCell ref="A52:D52"/>
    <mergeCell ref="A54:D54"/>
    <mergeCell ref="A56:D56"/>
    <mergeCell ref="A58:D58"/>
    <mergeCell ref="A78:D78"/>
    <mergeCell ref="A79:D79"/>
    <mergeCell ref="A80:D80"/>
    <mergeCell ref="A81:D81"/>
    <mergeCell ref="A82:D82"/>
    <mergeCell ref="A1:D1"/>
    <mergeCell ref="A2:D2"/>
    <mergeCell ref="A3:D3"/>
    <mergeCell ref="A4:D4"/>
    <mergeCell ref="A5:D5"/>
    <mergeCell ref="A6:D6"/>
    <mergeCell ref="A7:D7"/>
    <mergeCell ref="A8:D8"/>
    <mergeCell ref="A10:D10"/>
    <mergeCell ref="A12:D12"/>
    <mergeCell ref="A14:D14"/>
    <mergeCell ref="A16:D16"/>
    <mergeCell ref="A18:D18"/>
    <mergeCell ref="A39:D39"/>
    <mergeCell ref="A40:D40"/>
    <mergeCell ref="A41:D41"/>
    <mergeCell ref="A42:D42"/>
    <mergeCell ref="A43:D43"/>
    <mergeCell ref="A44:D44"/>
    <mergeCell ref="A45:D45"/>
    <mergeCell ref="A46:D46"/>
    <mergeCell ref="A48:D48"/>
    <mergeCell ref="A50:D50"/>
    <mergeCell ref="A142:D142"/>
    <mergeCell ref="A162:D162"/>
    <mergeCell ref="A163:D163"/>
    <mergeCell ref="A164:D164"/>
    <mergeCell ref="A127:D127"/>
    <mergeCell ref="A129:D129"/>
    <mergeCell ref="A131:D131"/>
    <mergeCell ref="A133:D133"/>
    <mergeCell ref="A135:D135"/>
    <mergeCell ref="A137:D137"/>
    <mergeCell ref="A138:D138"/>
    <mergeCell ref="A139:D139"/>
    <mergeCell ref="A140:D140"/>
    <mergeCell ref="A98:D98"/>
    <mergeCell ref="A100:D100"/>
    <mergeCell ref="A120:D120"/>
    <mergeCell ref="A121:D121"/>
    <mergeCell ref="A122:D122"/>
    <mergeCell ref="A123:D123"/>
    <mergeCell ref="A450:D450"/>
    <mergeCell ref="A477:B477"/>
    <mergeCell ref="A478:D478"/>
    <mergeCell ref="A304:D304"/>
    <mergeCell ref="A305:D305"/>
    <mergeCell ref="A306:D306"/>
    <mergeCell ref="A307:D307"/>
    <mergeCell ref="A308:D308"/>
    <mergeCell ref="A309:D309"/>
    <mergeCell ref="A310:D310"/>
    <mergeCell ref="A312:D312"/>
    <mergeCell ref="A314:D314"/>
    <mergeCell ref="A316:D316"/>
    <mergeCell ref="A318:D318"/>
    <mergeCell ref="A320:D320"/>
    <mergeCell ref="A322:D322"/>
    <mergeCell ref="A341:D341"/>
    <mergeCell ref="A342:D342"/>
    <mergeCell ref="A448:D448"/>
    <mergeCell ref="A434:B434"/>
    <mergeCell ref="A436:D436"/>
    <mergeCell ref="A437:D437"/>
    <mergeCell ref="A438:D438"/>
    <mergeCell ref="A439:D439"/>
    <mergeCell ref="A259:D259"/>
    <mergeCell ref="A266:D266"/>
    <mergeCell ref="A267:D267"/>
    <mergeCell ref="A268:D268"/>
    <mergeCell ref="A269:D269"/>
    <mergeCell ref="A270:D270"/>
    <mergeCell ref="A271:D271"/>
    <mergeCell ref="A272:D272"/>
    <mergeCell ref="A273:D273"/>
    <mergeCell ref="A244:D244"/>
    <mergeCell ref="A245:D245"/>
    <mergeCell ref="A246:D246"/>
    <mergeCell ref="A247:D247"/>
    <mergeCell ref="A249:D249"/>
    <mergeCell ref="A251:D251"/>
    <mergeCell ref="A253:D253"/>
    <mergeCell ref="A255:D255"/>
    <mergeCell ref="A257:D257"/>
    <mergeCell ref="A212:D212"/>
    <mergeCell ref="A214:D214"/>
    <mergeCell ref="A216:D216"/>
    <mergeCell ref="A218:D218"/>
    <mergeCell ref="A220:D220"/>
    <mergeCell ref="A240:D240"/>
    <mergeCell ref="A241:D241"/>
    <mergeCell ref="A242:D242"/>
    <mergeCell ref="A243:D243"/>
    <mergeCell ref="A184:D184"/>
    <mergeCell ref="A203:D203"/>
    <mergeCell ref="A204:D204"/>
    <mergeCell ref="A205:D205"/>
    <mergeCell ref="A206:D206"/>
    <mergeCell ref="A207:D207"/>
    <mergeCell ref="A208:D208"/>
    <mergeCell ref="A209:D209"/>
    <mergeCell ref="A210:D210"/>
    <mergeCell ref="A524:C524"/>
    <mergeCell ref="A525:C525"/>
    <mergeCell ref="A514:D514"/>
    <mergeCell ref="A515:D515"/>
    <mergeCell ref="A516:D516"/>
    <mergeCell ref="A517:D517"/>
    <mergeCell ref="A518:D518"/>
    <mergeCell ref="A521:D521"/>
    <mergeCell ref="A522:C522"/>
    <mergeCell ref="A483:D483"/>
    <mergeCell ref="A485:D485"/>
    <mergeCell ref="A487:D487"/>
    <mergeCell ref="A489:D489"/>
    <mergeCell ref="A491:D491"/>
    <mergeCell ref="A493:D493"/>
    <mergeCell ref="A513:D513"/>
    <mergeCell ref="A523:C523"/>
    <mergeCell ref="A479:D479"/>
    <mergeCell ref="A480:D480"/>
    <mergeCell ref="A481:D481"/>
    <mergeCell ref="A482:D482"/>
    <mergeCell ref="A440:D440"/>
    <mergeCell ref="A441:D441"/>
    <mergeCell ref="A444:D444"/>
    <mergeCell ref="A446:D446"/>
    <mergeCell ref="A416:D416"/>
    <mergeCell ref="A417:D417"/>
    <mergeCell ref="A419:D419"/>
    <mergeCell ref="A421:D421"/>
    <mergeCell ref="A423:D423"/>
    <mergeCell ref="A425:D425"/>
    <mergeCell ref="A427:D427"/>
    <mergeCell ref="A429:D429"/>
    <mergeCell ref="A431:B431"/>
    <mergeCell ref="A404:D404"/>
    <mergeCell ref="A406:D406"/>
    <mergeCell ref="A408:B408"/>
    <mergeCell ref="A410:D410"/>
    <mergeCell ref="A411:D411"/>
    <mergeCell ref="A412:D412"/>
    <mergeCell ref="A413:D413"/>
    <mergeCell ref="A414:D414"/>
    <mergeCell ref="A415:D415"/>
  </mergeCells>
  <pageMargins left="0.7" right="0.7" top="0.75" bottom="0.75" header="0" footer="0"/>
  <pageSetup fitToHeight="0"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U1000"/>
  <sheetViews>
    <sheetView showGridLines="0" workbookViewId="0">
      <pane ySplit="14" topLeftCell="A36" activePane="bottomLeft" state="frozen"/>
      <selection pane="bottomLeft" activeCell="AW52" sqref="AW52"/>
    </sheetView>
  </sheetViews>
  <sheetFormatPr defaultColWidth="12.5703125" defaultRowHeight="15" customHeight="1" x14ac:dyDescent="0.2"/>
  <cols>
    <col min="1" max="1" width="2.140625" customWidth="1"/>
    <col min="2" max="2" width="26.42578125" customWidth="1"/>
    <col min="3" max="3" width="12.28515625" customWidth="1"/>
    <col min="4" max="4" width="11.42578125" customWidth="1"/>
    <col min="5" max="5" width="1.42578125" customWidth="1"/>
    <col min="6" max="6" width="9.42578125" customWidth="1"/>
    <col min="7" max="7" width="8" customWidth="1"/>
    <col min="8" max="8" width="7.7109375" customWidth="1"/>
    <col min="9" max="9" width="0.7109375" customWidth="1"/>
    <col min="10" max="10" width="9.7109375" customWidth="1"/>
    <col min="11" max="11" width="8" customWidth="1"/>
    <col min="12" max="12" width="8.7109375" customWidth="1"/>
    <col min="13" max="13" width="0.7109375" customWidth="1"/>
    <col min="14" max="14" width="9.42578125" customWidth="1"/>
    <col min="15" max="15" width="10" customWidth="1"/>
    <col min="16" max="16" width="0.42578125" customWidth="1"/>
    <col min="17" max="17" width="9.7109375" customWidth="1"/>
    <col min="18" max="18" width="8" customWidth="1"/>
    <col min="19" max="19" width="8.7109375" customWidth="1"/>
    <col min="20" max="20" width="0.7109375" customWidth="1"/>
    <col min="21" max="21" width="9.42578125" customWidth="1"/>
    <col min="22" max="22" width="10" customWidth="1"/>
    <col min="23" max="23" width="0.42578125" customWidth="1"/>
    <col min="24" max="24" width="9.7109375" customWidth="1"/>
    <col min="25" max="25" width="8" customWidth="1"/>
    <col min="26" max="26" width="8.7109375" customWidth="1"/>
    <col min="27" max="27" width="0.42578125" customWidth="1"/>
    <col min="28" max="28" width="9.42578125" customWidth="1"/>
    <col min="29" max="29" width="10" customWidth="1"/>
    <col min="30" max="30" width="1.85546875" customWidth="1"/>
    <col min="31" max="31" width="9.7109375" customWidth="1"/>
    <col min="32" max="32" width="8" customWidth="1"/>
    <col min="33" max="33" width="8.7109375" customWidth="1"/>
    <col min="34" max="34" width="0.42578125" customWidth="1"/>
    <col min="35" max="35" width="9.42578125" customWidth="1"/>
    <col min="36" max="36" width="10" customWidth="1"/>
    <col min="37" max="37" width="1.7109375" customWidth="1"/>
    <col min="38" max="38" width="9.7109375" customWidth="1"/>
    <col min="39" max="39" width="8" customWidth="1"/>
    <col min="40" max="40" width="8.7109375" customWidth="1"/>
    <col min="41" max="41" width="0.7109375" customWidth="1"/>
    <col min="42" max="42" width="9.42578125" customWidth="1"/>
    <col min="43" max="43" width="10" customWidth="1"/>
    <col min="44" max="44" width="1.28515625" customWidth="1"/>
    <col min="45" max="47" width="12.42578125" customWidth="1"/>
  </cols>
  <sheetData>
    <row r="1" spans="1:47" ht="12" customHeight="1" x14ac:dyDescent="0.25">
      <c r="A1" s="37"/>
      <c r="B1" s="37"/>
      <c r="C1" s="37"/>
      <c r="D1" s="37"/>
      <c r="E1" s="37"/>
      <c r="F1" s="37"/>
      <c r="G1" s="37"/>
      <c r="H1" s="37"/>
      <c r="I1" s="37"/>
      <c r="J1" s="37"/>
      <c r="K1" s="37"/>
      <c r="Q1" s="37"/>
      <c r="R1" s="37"/>
      <c r="S1" s="466" t="s">
        <v>228</v>
      </c>
      <c r="T1" s="467"/>
      <c r="U1" s="467"/>
      <c r="V1" s="467"/>
      <c r="W1" s="467"/>
      <c r="X1" s="467"/>
      <c r="Y1" s="468"/>
      <c r="Z1" s="37"/>
      <c r="AA1" s="37"/>
      <c r="AB1" s="37"/>
      <c r="AC1" s="37"/>
      <c r="AD1" s="37"/>
      <c r="AE1" s="37"/>
      <c r="AF1" s="37"/>
      <c r="AG1" s="37"/>
      <c r="AH1" s="37"/>
      <c r="AI1" s="37"/>
      <c r="AJ1" s="37"/>
      <c r="AK1" s="37"/>
      <c r="AL1" s="37"/>
      <c r="AM1" s="37"/>
      <c r="AN1" s="37"/>
      <c r="AO1" s="37"/>
      <c r="AP1" s="37"/>
      <c r="AQ1" s="37"/>
      <c r="AR1" s="37"/>
    </row>
    <row r="2" spans="1:47" ht="12" customHeight="1" x14ac:dyDescent="0.25">
      <c r="A2" s="37"/>
      <c r="B2" s="37"/>
      <c r="C2" s="183"/>
      <c r="D2" s="183"/>
      <c r="E2" s="183"/>
      <c r="F2" s="183" t="s">
        <v>229</v>
      </c>
      <c r="G2" s="183"/>
      <c r="H2" s="183"/>
      <c r="I2" s="183"/>
      <c r="J2" s="183"/>
      <c r="K2" s="183"/>
      <c r="L2" s="183"/>
      <c r="M2" s="183"/>
      <c r="N2" s="183"/>
      <c r="O2" s="183"/>
      <c r="Q2" s="37"/>
      <c r="R2" s="37"/>
      <c r="S2" s="184">
        <f>'Res (100)'!$S$2</f>
        <v>1</v>
      </c>
      <c r="T2" s="472" t="s">
        <v>230</v>
      </c>
      <c r="U2" s="467"/>
      <c r="V2" s="467"/>
      <c r="W2" s="467"/>
      <c r="X2" s="467"/>
      <c r="Y2" s="468"/>
      <c r="Z2" s="37"/>
      <c r="AA2" s="37"/>
      <c r="AB2" s="37"/>
      <c r="AC2" s="37"/>
      <c r="AD2" s="37"/>
      <c r="AE2" s="37"/>
      <c r="AF2" s="37"/>
      <c r="AG2" s="37"/>
      <c r="AH2" s="37"/>
      <c r="AI2" s="37"/>
      <c r="AJ2" s="37"/>
      <c r="AK2" s="37"/>
      <c r="AL2" s="37"/>
      <c r="AM2" s="37"/>
      <c r="AN2" s="37"/>
      <c r="AO2" s="37"/>
      <c r="AP2" s="37"/>
      <c r="AQ2" s="37"/>
      <c r="AR2" s="37"/>
    </row>
    <row r="3" spans="1:47" ht="12" customHeight="1" x14ac:dyDescent="0.25">
      <c r="A3" s="37"/>
      <c r="B3" s="37"/>
      <c r="C3" s="183"/>
      <c r="D3" s="183"/>
      <c r="E3" s="183"/>
      <c r="F3" s="183" t="s">
        <v>231</v>
      </c>
      <c r="G3" s="183"/>
      <c r="H3" s="183"/>
      <c r="I3" s="183"/>
      <c r="J3" s="183"/>
      <c r="K3" s="183"/>
      <c r="L3" s="183"/>
      <c r="M3" s="183"/>
      <c r="N3" s="183"/>
      <c r="O3" s="183"/>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row>
    <row r="4" spans="1:47" ht="12" customHeight="1" x14ac:dyDescent="0.2">
      <c r="A4" s="37"/>
      <c r="B4" s="37"/>
      <c r="C4" s="37"/>
      <c r="D4" s="37"/>
      <c r="E4" s="37"/>
      <c r="F4" s="37"/>
      <c r="G4" s="37"/>
      <c r="H4" s="37"/>
      <c r="I4" s="37"/>
      <c r="J4" s="37"/>
      <c r="K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row>
    <row r="5" spans="1:47" ht="12" customHeight="1" x14ac:dyDescent="0.2">
      <c r="A5" s="37"/>
      <c r="B5" s="37"/>
      <c r="C5" s="37"/>
      <c r="D5" s="37"/>
      <c r="E5" s="37"/>
      <c r="F5" s="37"/>
      <c r="G5" s="37"/>
      <c r="H5" s="37"/>
      <c r="I5" s="37"/>
      <c r="J5" s="37"/>
      <c r="K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row>
    <row r="6" spans="1:47" ht="12" customHeight="1" x14ac:dyDescent="0.2">
      <c r="A6" s="37"/>
      <c r="B6" s="138" t="s">
        <v>232</v>
      </c>
      <c r="C6" s="37"/>
      <c r="D6" s="309" t="s">
        <v>164</v>
      </c>
      <c r="E6" s="310"/>
      <c r="F6" s="310"/>
      <c r="G6" s="310"/>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
      <c r="AT6" s="3"/>
      <c r="AU6" s="3"/>
    </row>
    <row r="7" spans="1:47" ht="12" customHeight="1" x14ac:dyDescent="0.25">
      <c r="A7" s="37"/>
      <c r="B7" s="187"/>
      <c r="C7" s="37"/>
      <c r="D7" s="188"/>
      <c r="E7" s="188"/>
      <c r="F7" s="188"/>
      <c r="G7" s="188"/>
      <c r="H7" s="188"/>
      <c r="I7" s="188"/>
      <c r="J7" s="188"/>
      <c r="K7" s="188"/>
      <c r="L7" s="188"/>
      <c r="M7" s="188"/>
      <c r="N7" s="188"/>
      <c r="O7" s="188"/>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
      <c r="AT7" s="3"/>
      <c r="AU7" s="3"/>
    </row>
    <row r="8" spans="1:47" ht="12" customHeight="1" x14ac:dyDescent="0.25">
      <c r="A8" s="37"/>
      <c r="B8" s="138" t="s">
        <v>233</v>
      </c>
      <c r="C8" s="37"/>
      <c r="D8" s="189" t="s">
        <v>234</v>
      </c>
      <c r="E8" s="188"/>
      <c r="F8" s="188"/>
      <c r="G8" s="188"/>
      <c r="H8" s="188"/>
      <c r="I8" s="188"/>
      <c r="J8" s="188"/>
      <c r="K8" s="188"/>
      <c r="L8" s="188"/>
      <c r="M8" s="188"/>
      <c r="N8" s="188"/>
      <c r="O8" s="188"/>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row>
    <row r="9" spans="1:47" ht="12" customHeight="1" x14ac:dyDescent="0.25">
      <c r="A9" s="37"/>
      <c r="B9" s="187"/>
      <c r="C9" s="37"/>
      <c r="D9" s="125" t="s">
        <v>235</v>
      </c>
      <c r="E9" s="125"/>
      <c r="F9" s="190">
        <v>470</v>
      </c>
      <c r="G9" s="125" t="s">
        <v>236</v>
      </c>
      <c r="H9" s="188"/>
      <c r="I9" s="188"/>
      <c r="J9" s="188"/>
      <c r="K9" s="188"/>
      <c r="L9" s="188"/>
      <c r="M9" s="188"/>
      <c r="N9" s="188"/>
      <c r="O9" s="188"/>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7" ht="12" customHeight="1" x14ac:dyDescent="0.2">
      <c r="A10" s="37"/>
      <c r="B10" s="37"/>
      <c r="C10" s="37"/>
      <c r="D10" s="37"/>
      <c r="E10" s="37"/>
      <c r="F10" s="367">
        <v>0</v>
      </c>
      <c r="G10" s="125" t="s">
        <v>314</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row>
    <row r="11" spans="1:47" ht="12" customHeight="1" x14ac:dyDescent="0.2">
      <c r="A11" s="355"/>
      <c r="B11" s="37"/>
      <c r="C11" s="37"/>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c r="AR11" s="191"/>
    </row>
    <row r="12" spans="1:47" ht="12" customHeight="1" x14ac:dyDescent="0.2">
      <c r="A12" s="355"/>
      <c r="B12" s="37"/>
      <c r="C12" s="37"/>
      <c r="D12" s="125"/>
      <c r="E12" s="125"/>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37"/>
      <c r="AL12" s="463" t="s">
        <v>6</v>
      </c>
      <c r="AM12" s="434"/>
      <c r="AN12" s="435"/>
      <c r="AO12" s="37"/>
      <c r="AP12" s="457" t="str">
        <f>"Impact "&amp;AE12&amp;" vs "&amp;AL12</f>
        <v>Impact 2029F vs 2030F</v>
      </c>
      <c r="AQ12" s="435"/>
      <c r="AR12" s="128"/>
    </row>
    <row r="13" spans="1:47" ht="12" customHeight="1" x14ac:dyDescent="0.2">
      <c r="A13" s="355"/>
      <c r="B13" s="37"/>
      <c r="C13" s="37"/>
      <c r="D13" s="465" t="s">
        <v>237</v>
      </c>
      <c r="E13" s="128"/>
      <c r="F13" s="193" t="s">
        <v>238</v>
      </c>
      <c r="G13" s="193"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37"/>
      <c r="AL13" s="193" t="s">
        <v>238</v>
      </c>
      <c r="AM13" s="194" t="s">
        <v>239</v>
      </c>
      <c r="AN13" s="195" t="s">
        <v>240</v>
      </c>
      <c r="AO13" s="37"/>
      <c r="AP13" s="458" t="s">
        <v>241</v>
      </c>
      <c r="AQ13" s="460" t="s">
        <v>242</v>
      </c>
      <c r="AR13" s="192"/>
    </row>
    <row r="14" spans="1:47" ht="12" customHeight="1" x14ac:dyDescent="0.2">
      <c r="A14" s="355"/>
      <c r="B14" s="37"/>
      <c r="C14" s="37"/>
      <c r="D14" s="441"/>
      <c r="E14" s="128"/>
      <c r="F14" s="196" t="s">
        <v>243</v>
      </c>
      <c r="G14" s="28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37"/>
      <c r="AL14" s="196" t="s">
        <v>243</v>
      </c>
      <c r="AM14" s="197"/>
      <c r="AN14" s="198" t="s">
        <v>243</v>
      </c>
      <c r="AO14" s="37"/>
      <c r="AP14" s="459"/>
      <c r="AQ14" s="461"/>
      <c r="AR14" s="192"/>
    </row>
    <row r="15" spans="1:47" ht="12" customHeight="1" x14ac:dyDescent="0.2">
      <c r="A15" s="355"/>
      <c r="B15" s="139" t="s">
        <v>156</v>
      </c>
      <c r="C15" s="199" t="str">
        <f t="shared" ref="C15:C28" si="0">D$6&amp;"."&amp;B15</f>
        <v>Unmetered Scattered Load.Monthly Service Charge</v>
      </c>
      <c r="D15" s="200" t="s">
        <v>244</v>
      </c>
      <c r="E15" s="139"/>
      <c r="F15" s="201">
        <f>IFERROR(VLOOKUP($C15,'Proposed Rates'!$B:$J,F$11,FALSE),0)</f>
        <v>7.09</v>
      </c>
      <c r="G15" s="219">
        <f t="shared" ref="G15:G28" si="1">IF($D15="Monthly",1,IF($D15="per KW",$F$10,IF($D15="per kWh",$F$9,0)))</f>
        <v>1</v>
      </c>
      <c r="H15" s="204">
        <f t="shared" ref="H15:H28" si="2">G15*F15</f>
        <v>7.09</v>
      </c>
      <c r="I15" s="38"/>
      <c r="J15" s="201">
        <f>IFERROR(VLOOKUP($C15,'Proposed Rates'!$B:$J,J$11,FALSE),0)</f>
        <v>8.17</v>
      </c>
      <c r="K15" s="219">
        <f t="shared" ref="K15:K28" si="3">IF($D15="Monthly",1,IF($D15="per KW",$F$10,IF($D15="per kWh",$F$9,0)))</f>
        <v>1</v>
      </c>
      <c r="L15" s="204">
        <f t="shared" ref="L15:L28" si="4">K15*J15</f>
        <v>8.17</v>
      </c>
      <c r="M15" s="38"/>
      <c r="N15" s="205">
        <f t="shared" ref="N15:N31" si="5">L15-H15</f>
        <v>1.08</v>
      </c>
      <c r="O15" s="206">
        <f t="shared" ref="O15:O31" si="6">IF((H15)=0,"",(N15/H15))</f>
        <v>0.15232722143864599</v>
      </c>
      <c r="P15" s="37"/>
      <c r="Q15" s="201">
        <f>IFERROR(VLOOKUP($C15,'Proposed Rates'!$B:$J,Q$11,FALSE),0)</f>
        <v>8.8000000000000007</v>
      </c>
      <c r="R15" s="219">
        <f t="shared" ref="R15:R28" si="7">IF($D15="Monthly",1,IF($D15="per KW",$F$10,IF($D15="per kWh",$F$9,0)))</f>
        <v>1</v>
      </c>
      <c r="S15" s="204">
        <f t="shared" ref="S15:S28" si="8">R15*Q15</f>
        <v>8.8000000000000007</v>
      </c>
      <c r="T15" s="38"/>
      <c r="U15" s="205">
        <f t="shared" ref="U15:U31" si="9">S15-L15</f>
        <v>0.63000000000000078</v>
      </c>
      <c r="V15" s="206">
        <f t="shared" ref="V15:V31" si="10">IF((L15)=0,"",(U15/L15))</f>
        <v>7.7111383108935228E-2</v>
      </c>
      <c r="W15" s="37"/>
      <c r="X15" s="201">
        <f>IFERROR(VLOOKUP($C15,'Proposed Rates'!$B:$J,X$11,FALSE),0)</f>
        <v>9.41</v>
      </c>
      <c r="Y15" s="219">
        <f t="shared" ref="Y15:Y28" si="11">IF($D15="Monthly",1,IF($D15="per KW",$F$10,IF($D15="per kWh",$F$9,0)))</f>
        <v>1</v>
      </c>
      <c r="Z15" s="204">
        <f t="shared" ref="Z15:Z28" si="12">Y15*X15</f>
        <v>9.41</v>
      </c>
      <c r="AA15" s="38"/>
      <c r="AB15" s="205">
        <f t="shared" ref="AB15:AB34" si="13">Z15-S15</f>
        <v>0.60999999999999943</v>
      </c>
      <c r="AC15" s="206">
        <f t="shared" ref="AC15:AC34" si="14">IF((S15)=0,"",(AB15/S15))</f>
        <v>6.9318181818181751E-2</v>
      </c>
      <c r="AD15" s="37"/>
      <c r="AE15" s="201">
        <f>IFERROR(VLOOKUP($C15,'Proposed Rates'!$B:$J,AE$11,FALSE),0)</f>
        <v>9.9499999999999993</v>
      </c>
      <c r="AF15" s="219">
        <f t="shared" ref="AF15:AF28" si="15">IF($D15="Monthly",1,IF($D15="per KW",$F$10,IF($D15="per kWh",$F$9,0)))</f>
        <v>1</v>
      </c>
      <c r="AG15" s="204">
        <f t="shared" ref="AG15:AG28" si="16">AF15*AE15</f>
        <v>9.9499999999999993</v>
      </c>
      <c r="AH15" s="38"/>
      <c r="AI15" s="205">
        <f t="shared" ref="AI15:AI50" si="17">AG15-Z15</f>
        <v>0.53999999999999915</v>
      </c>
      <c r="AJ15" s="206">
        <f t="shared" ref="AJ15:AJ50" si="18">IF((Z15)=0,"",(AI15/Z15))</f>
        <v>5.7385759829968026E-2</v>
      </c>
      <c r="AK15" s="37"/>
      <c r="AL15" s="201">
        <f>IFERROR(VLOOKUP($C15,'Proposed Rates'!$B:$J,AL$11,FALSE),0)</f>
        <v>10.41</v>
      </c>
      <c r="AM15" s="219">
        <f t="shared" ref="AM15:AM28" si="19">IF($D15="Monthly",1,IF($D15="per KW",$F$10,IF($D15="per kWh",$F$9,0)))</f>
        <v>1</v>
      </c>
      <c r="AN15" s="204">
        <f t="shared" ref="AN15:AN28" si="20">AM15*AL15</f>
        <v>10.41</v>
      </c>
      <c r="AO15" s="38"/>
      <c r="AP15" s="205">
        <f t="shared" ref="AP15:AP31" si="21">AN15-AG15</f>
        <v>0.46000000000000085</v>
      </c>
      <c r="AQ15" s="206">
        <f t="shared" ref="AQ15:AQ31" si="22">IF((AG15)=0,"",(AP15/AG15))</f>
        <v>4.6231155778894563E-2</v>
      </c>
      <c r="AR15" s="207"/>
    </row>
    <row r="16" spans="1:47" ht="12" customHeight="1" x14ac:dyDescent="0.2">
      <c r="A16" s="355"/>
      <c r="B16" s="139" t="s">
        <v>245</v>
      </c>
      <c r="C16" s="199" t="str">
        <f t="shared" si="0"/>
        <v>Unmetered Scattered Load.Smart Meter Rate Adder</v>
      </c>
      <c r="D16" s="200" t="s">
        <v>244</v>
      </c>
      <c r="E16" s="139"/>
      <c r="F16" s="201">
        <f>IFERROR(VLOOKUP($C16,'Proposed Rates'!$B:$J,F$11,FALSE),0)</f>
        <v>0</v>
      </c>
      <c r="G16" s="219">
        <f t="shared" si="1"/>
        <v>1</v>
      </c>
      <c r="H16" s="204">
        <f t="shared" si="2"/>
        <v>0</v>
      </c>
      <c r="I16" s="38"/>
      <c r="J16" s="201">
        <f>IFERROR(VLOOKUP($C16,'Proposed Rates'!$B:$J,J$11,FALSE),0)</f>
        <v>0</v>
      </c>
      <c r="K16" s="219">
        <f t="shared" si="3"/>
        <v>1</v>
      </c>
      <c r="L16" s="204">
        <f t="shared" si="4"/>
        <v>0</v>
      </c>
      <c r="M16" s="38"/>
      <c r="N16" s="205">
        <f t="shared" si="5"/>
        <v>0</v>
      </c>
      <c r="O16" s="206" t="str">
        <f t="shared" si="6"/>
        <v/>
      </c>
      <c r="P16" s="37"/>
      <c r="Q16" s="201">
        <f>IFERROR(VLOOKUP($C16,'Proposed Rates'!$B:$J,Q$11,FALSE),0)</f>
        <v>0</v>
      </c>
      <c r="R16" s="219">
        <f t="shared" si="7"/>
        <v>1</v>
      </c>
      <c r="S16" s="204">
        <f t="shared" si="8"/>
        <v>0</v>
      </c>
      <c r="T16" s="38"/>
      <c r="U16" s="205">
        <f t="shared" si="9"/>
        <v>0</v>
      </c>
      <c r="V16" s="206" t="str">
        <f t="shared" si="10"/>
        <v/>
      </c>
      <c r="W16" s="37"/>
      <c r="X16" s="201">
        <f>IFERROR(VLOOKUP($C16,'Proposed Rates'!$B:$J,X$11,FALSE),0)</f>
        <v>0</v>
      </c>
      <c r="Y16" s="219">
        <f t="shared" si="11"/>
        <v>1</v>
      </c>
      <c r="Z16" s="204">
        <f t="shared" si="12"/>
        <v>0</v>
      </c>
      <c r="AA16" s="38"/>
      <c r="AB16" s="205">
        <f t="shared" si="13"/>
        <v>0</v>
      </c>
      <c r="AC16" s="206" t="str">
        <f t="shared" si="14"/>
        <v/>
      </c>
      <c r="AD16" s="37"/>
      <c r="AE16" s="201">
        <f>IFERROR(VLOOKUP($C16,'Proposed Rates'!$B:$J,AE$11,FALSE),0)</f>
        <v>0</v>
      </c>
      <c r="AF16" s="219">
        <f t="shared" si="15"/>
        <v>1</v>
      </c>
      <c r="AG16" s="204">
        <f t="shared" si="16"/>
        <v>0</v>
      </c>
      <c r="AH16" s="38"/>
      <c r="AI16" s="205">
        <f t="shared" si="17"/>
        <v>0</v>
      </c>
      <c r="AJ16" s="206" t="str">
        <f t="shared" si="18"/>
        <v/>
      </c>
      <c r="AK16" s="37"/>
      <c r="AL16" s="201">
        <f>IFERROR(VLOOKUP($C16,'Proposed Rates'!$B:$J,AL$11,FALSE),0)</f>
        <v>0</v>
      </c>
      <c r="AM16" s="219">
        <f t="shared" si="19"/>
        <v>1</v>
      </c>
      <c r="AN16" s="204">
        <f t="shared" si="20"/>
        <v>0</v>
      </c>
      <c r="AO16" s="38"/>
      <c r="AP16" s="205">
        <f t="shared" si="21"/>
        <v>0</v>
      </c>
      <c r="AQ16" s="206" t="str">
        <f t="shared" si="22"/>
        <v/>
      </c>
      <c r="AR16" s="207"/>
    </row>
    <row r="17" spans="1:44" ht="12" customHeight="1" x14ac:dyDescent="0.2">
      <c r="A17" s="355"/>
      <c r="B17" s="208" t="str">
        <f>'Proposed Rates'!C115</f>
        <v>Rate Rider Calculation for PILs</v>
      </c>
      <c r="C17" s="199" t="str">
        <f t="shared" si="0"/>
        <v>Unmetered Scattered Load.Rate Rider Calculation for PILs</v>
      </c>
      <c r="D17" s="200" t="s">
        <v>246</v>
      </c>
      <c r="E17" s="139"/>
      <c r="F17" s="201">
        <f>IFERROR(VLOOKUP($C17,'Proposed Rates'!$B:$J,F$11,FALSE),0)</f>
        <v>0</v>
      </c>
      <c r="G17" s="219">
        <f t="shared" si="1"/>
        <v>470</v>
      </c>
      <c r="H17" s="204">
        <f t="shared" si="2"/>
        <v>0</v>
      </c>
      <c r="I17" s="38"/>
      <c r="J17" s="201">
        <f>IFERROR(VLOOKUP($C17,'Proposed Rates'!$B:$J,J$11,FALSE),0)</f>
        <v>0</v>
      </c>
      <c r="K17" s="219">
        <f t="shared" si="3"/>
        <v>470</v>
      </c>
      <c r="L17" s="204">
        <f t="shared" si="4"/>
        <v>0</v>
      </c>
      <c r="M17" s="38"/>
      <c r="N17" s="205">
        <f t="shared" si="5"/>
        <v>0</v>
      </c>
      <c r="O17" s="206" t="str">
        <f t="shared" si="6"/>
        <v/>
      </c>
      <c r="P17" s="37"/>
      <c r="Q17" s="201">
        <f>IFERROR(VLOOKUP($C17,'Proposed Rates'!$B:$J,Q$11,FALSE),0)</f>
        <v>0</v>
      </c>
      <c r="R17" s="219">
        <f t="shared" si="7"/>
        <v>470</v>
      </c>
      <c r="S17" s="204">
        <f t="shared" si="8"/>
        <v>0</v>
      </c>
      <c r="T17" s="38"/>
      <c r="U17" s="205">
        <f t="shared" si="9"/>
        <v>0</v>
      </c>
      <c r="V17" s="206" t="str">
        <f t="shared" si="10"/>
        <v/>
      </c>
      <c r="W17" s="37"/>
      <c r="X17" s="201">
        <f>IFERROR(VLOOKUP($C17,'Proposed Rates'!$B:$J,X$11,FALSE),0)</f>
        <v>0</v>
      </c>
      <c r="Y17" s="219">
        <f t="shared" si="11"/>
        <v>470</v>
      </c>
      <c r="Z17" s="204">
        <f t="shared" si="12"/>
        <v>0</v>
      </c>
      <c r="AA17" s="38"/>
      <c r="AB17" s="205">
        <f t="shared" si="13"/>
        <v>0</v>
      </c>
      <c r="AC17" s="206" t="str">
        <f t="shared" si="14"/>
        <v/>
      </c>
      <c r="AD17" s="37"/>
      <c r="AE17" s="201">
        <f>IFERROR(VLOOKUP($C17,'Proposed Rates'!$B:$J,AE$11,FALSE),0)</f>
        <v>0</v>
      </c>
      <c r="AF17" s="219">
        <f t="shared" si="15"/>
        <v>470</v>
      </c>
      <c r="AG17" s="204">
        <f t="shared" si="16"/>
        <v>0</v>
      </c>
      <c r="AH17" s="38"/>
      <c r="AI17" s="205">
        <f t="shared" si="17"/>
        <v>0</v>
      </c>
      <c r="AJ17" s="206" t="str">
        <f t="shared" si="18"/>
        <v/>
      </c>
      <c r="AK17" s="37"/>
      <c r="AL17" s="201">
        <f>IFERROR(VLOOKUP($C17,'Proposed Rates'!$B:$J,AL$11,FALSE),0)</f>
        <v>0</v>
      </c>
      <c r="AM17" s="219">
        <f t="shared" si="19"/>
        <v>470</v>
      </c>
      <c r="AN17" s="204">
        <f t="shared" si="20"/>
        <v>0</v>
      </c>
      <c r="AO17" s="38"/>
      <c r="AP17" s="205">
        <f t="shared" si="21"/>
        <v>0</v>
      </c>
      <c r="AQ17" s="206" t="str">
        <f t="shared" si="22"/>
        <v/>
      </c>
      <c r="AR17" s="207"/>
    </row>
    <row r="18" spans="1:44" ht="12" customHeight="1" x14ac:dyDescent="0.2">
      <c r="A18" s="355"/>
      <c r="B18" s="208" t="str">
        <f>'Proposed Rates'!C128</f>
        <v>Rate Rider Calculation for Generic</v>
      </c>
      <c r="C18" s="199" t="str">
        <f t="shared" si="0"/>
        <v>Unmetered Scattered Load.Rate Rider Calculation for Generic</v>
      </c>
      <c r="D18" s="200" t="s">
        <v>246</v>
      </c>
      <c r="E18" s="139"/>
      <c r="F18" s="201">
        <f>IFERROR(VLOOKUP($C18,'Proposed Rates'!$B:$J,F$11,FALSE),0)</f>
        <v>0</v>
      </c>
      <c r="G18" s="219">
        <f t="shared" si="1"/>
        <v>470</v>
      </c>
      <c r="H18" s="204">
        <f t="shared" si="2"/>
        <v>0</v>
      </c>
      <c r="I18" s="38"/>
      <c r="J18" s="201">
        <f>IFERROR(VLOOKUP($C18,'Proposed Rates'!$B:$J,J$11,FALSE),0)</f>
        <v>0</v>
      </c>
      <c r="K18" s="219">
        <f t="shared" si="3"/>
        <v>470</v>
      </c>
      <c r="L18" s="204">
        <f t="shared" si="4"/>
        <v>0</v>
      </c>
      <c r="M18" s="38"/>
      <c r="N18" s="205">
        <f t="shared" si="5"/>
        <v>0</v>
      </c>
      <c r="O18" s="206" t="str">
        <f t="shared" si="6"/>
        <v/>
      </c>
      <c r="P18" s="37"/>
      <c r="Q18" s="201">
        <f>IFERROR(VLOOKUP($C18,'Proposed Rates'!$B:$J,Q$11,FALSE),0)</f>
        <v>0</v>
      </c>
      <c r="R18" s="219">
        <f t="shared" si="7"/>
        <v>470</v>
      </c>
      <c r="S18" s="204">
        <f t="shared" si="8"/>
        <v>0</v>
      </c>
      <c r="T18" s="38"/>
      <c r="U18" s="205">
        <f t="shared" si="9"/>
        <v>0</v>
      </c>
      <c r="V18" s="206" t="str">
        <f t="shared" si="10"/>
        <v/>
      </c>
      <c r="W18" s="37"/>
      <c r="X18" s="201">
        <f>IFERROR(VLOOKUP($C18,'Proposed Rates'!$B:$J,X$11,FALSE),0)</f>
        <v>0</v>
      </c>
      <c r="Y18" s="219">
        <f t="shared" si="11"/>
        <v>470</v>
      </c>
      <c r="Z18" s="204">
        <f t="shared" si="12"/>
        <v>0</v>
      </c>
      <c r="AA18" s="38"/>
      <c r="AB18" s="205">
        <f t="shared" si="13"/>
        <v>0</v>
      </c>
      <c r="AC18" s="206" t="str">
        <f t="shared" si="14"/>
        <v/>
      </c>
      <c r="AD18" s="37"/>
      <c r="AE18" s="201">
        <f>IFERROR(VLOOKUP($C18,'Proposed Rates'!$B:$J,AE$11,FALSE),0)</f>
        <v>0</v>
      </c>
      <c r="AF18" s="219">
        <f t="shared" si="15"/>
        <v>470</v>
      </c>
      <c r="AG18" s="204">
        <f t="shared" si="16"/>
        <v>0</v>
      </c>
      <c r="AH18" s="38"/>
      <c r="AI18" s="205">
        <f t="shared" si="17"/>
        <v>0</v>
      </c>
      <c r="AJ18" s="206" t="str">
        <f t="shared" si="18"/>
        <v/>
      </c>
      <c r="AK18" s="37"/>
      <c r="AL18" s="201">
        <f>IFERROR(VLOOKUP($C18,'Proposed Rates'!$B:$J,AL$11,FALSE),0)</f>
        <v>0</v>
      </c>
      <c r="AM18" s="219">
        <f t="shared" si="19"/>
        <v>470</v>
      </c>
      <c r="AN18" s="204">
        <f t="shared" si="20"/>
        <v>0</v>
      </c>
      <c r="AO18" s="38"/>
      <c r="AP18" s="205">
        <f t="shared" si="21"/>
        <v>0</v>
      </c>
      <c r="AQ18" s="206" t="str">
        <f t="shared" si="22"/>
        <v/>
      </c>
      <c r="AR18" s="207"/>
    </row>
    <row r="19" spans="1:44" ht="12" customHeight="1" x14ac:dyDescent="0.2">
      <c r="A19" s="355"/>
      <c r="B19" s="139" t="s">
        <v>54</v>
      </c>
      <c r="C19" s="199" t="str">
        <f t="shared" si="0"/>
        <v>Unmetered Scattered Load.Distribution Volumetric Rate</v>
      </c>
      <c r="D19" s="200" t="s">
        <v>246</v>
      </c>
      <c r="E19" s="139"/>
      <c r="F19" s="218">
        <f>IFERROR(VLOOKUP($C19,'Proposed Rates'!$B:$J,F$11,FALSE),0)</f>
        <v>3.3799999999999997E-2</v>
      </c>
      <c r="G19" s="219">
        <f t="shared" si="1"/>
        <v>470</v>
      </c>
      <c r="H19" s="204">
        <f t="shared" si="2"/>
        <v>15.885999999999999</v>
      </c>
      <c r="I19" s="38"/>
      <c r="J19" s="218">
        <f>IFERROR(VLOOKUP($C19,'Proposed Rates'!$B:$J,J$11,FALSE),0)</f>
        <v>3.8899999999999997E-2</v>
      </c>
      <c r="K19" s="219">
        <f t="shared" si="3"/>
        <v>470</v>
      </c>
      <c r="L19" s="204">
        <f t="shared" si="4"/>
        <v>18.282999999999998</v>
      </c>
      <c r="M19" s="38"/>
      <c r="N19" s="205">
        <f t="shared" si="5"/>
        <v>2.3969999999999985</v>
      </c>
      <c r="O19" s="206">
        <f t="shared" si="6"/>
        <v>0.15088757396449695</v>
      </c>
      <c r="P19" s="37"/>
      <c r="Q19" s="218">
        <f>IFERROR(VLOOKUP($C19,'Proposed Rates'!$B:$J,Q$11,FALSE),0)</f>
        <v>4.19E-2</v>
      </c>
      <c r="R19" s="219">
        <f t="shared" si="7"/>
        <v>470</v>
      </c>
      <c r="S19" s="204">
        <f t="shared" si="8"/>
        <v>19.693000000000001</v>
      </c>
      <c r="T19" s="38"/>
      <c r="U19" s="205">
        <f t="shared" si="9"/>
        <v>1.4100000000000037</v>
      </c>
      <c r="V19" s="206">
        <f t="shared" si="10"/>
        <v>7.7120822622108176E-2</v>
      </c>
      <c r="W19" s="37"/>
      <c r="X19" s="201">
        <f>IFERROR(VLOOKUP($C19,'Proposed Rates'!$B:$J,X$11,FALSE),0)</f>
        <v>4.48E-2</v>
      </c>
      <c r="Y19" s="219">
        <f t="shared" si="11"/>
        <v>470</v>
      </c>
      <c r="Z19" s="204">
        <f t="shared" si="12"/>
        <v>21.056000000000001</v>
      </c>
      <c r="AA19" s="38"/>
      <c r="AB19" s="205">
        <f t="shared" si="13"/>
        <v>1.3629999999999995</v>
      </c>
      <c r="AC19" s="206">
        <f t="shared" si="14"/>
        <v>6.9212410501193283E-2</v>
      </c>
      <c r="AD19" s="37"/>
      <c r="AE19" s="218">
        <f>IFERROR(VLOOKUP($C19,'Proposed Rates'!$B:$J,AE$11,FALSE),0)</f>
        <v>4.7399999999999998E-2</v>
      </c>
      <c r="AF19" s="219">
        <f t="shared" si="15"/>
        <v>470</v>
      </c>
      <c r="AG19" s="204">
        <f t="shared" si="16"/>
        <v>22.277999999999999</v>
      </c>
      <c r="AH19" s="38"/>
      <c r="AI19" s="205">
        <f t="shared" si="17"/>
        <v>1.2219999999999978</v>
      </c>
      <c r="AJ19" s="206">
        <f t="shared" si="18"/>
        <v>5.8035714285714177E-2</v>
      </c>
      <c r="AK19" s="37"/>
      <c r="AL19" s="218">
        <f>IFERROR(VLOOKUP($C19,'Proposed Rates'!$B:$J,AL$11,FALSE),0)</f>
        <v>4.9599999999999998E-2</v>
      </c>
      <c r="AM19" s="219">
        <f t="shared" si="19"/>
        <v>470</v>
      </c>
      <c r="AN19" s="204">
        <f t="shared" si="20"/>
        <v>23.311999999999998</v>
      </c>
      <c r="AO19" s="38"/>
      <c r="AP19" s="205">
        <f t="shared" si="21"/>
        <v>1.0339999999999989</v>
      </c>
      <c r="AQ19" s="206">
        <f t="shared" si="22"/>
        <v>4.6413502109704595E-2</v>
      </c>
      <c r="AR19" s="207"/>
    </row>
    <row r="20" spans="1:44" ht="12" customHeight="1" x14ac:dyDescent="0.2">
      <c r="A20" s="355"/>
      <c r="B20" s="139" t="s">
        <v>247</v>
      </c>
      <c r="C20" s="199" t="str">
        <f t="shared" si="0"/>
        <v>Unmetered Scattered Load.Smart Meter Disposition Rider</v>
      </c>
      <c r="D20" s="200" t="s">
        <v>246</v>
      </c>
      <c r="E20" s="139"/>
      <c r="F20" s="201">
        <f>IFERROR(VLOOKUP($C20,'Proposed Rates'!$B:$J,F$11,FALSE),0)</f>
        <v>0</v>
      </c>
      <c r="G20" s="219">
        <f t="shared" si="1"/>
        <v>470</v>
      </c>
      <c r="H20" s="204">
        <f t="shared" si="2"/>
        <v>0</v>
      </c>
      <c r="I20" s="38"/>
      <c r="J20" s="201">
        <f>IFERROR(VLOOKUP($C20,'Proposed Rates'!$B:$J,J$11,FALSE),0)</f>
        <v>0</v>
      </c>
      <c r="K20" s="219">
        <f t="shared" si="3"/>
        <v>470</v>
      </c>
      <c r="L20" s="204">
        <f t="shared" si="4"/>
        <v>0</v>
      </c>
      <c r="M20" s="38"/>
      <c r="N20" s="205">
        <f t="shared" si="5"/>
        <v>0</v>
      </c>
      <c r="O20" s="206" t="str">
        <f t="shared" si="6"/>
        <v/>
      </c>
      <c r="P20" s="37"/>
      <c r="Q20" s="201">
        <f>IFERROR(VLOOKUP($C20,'Proposed Rates'!$B:$J,Q$11,FALSE),0)</f>
        <v>0</v>
      </c>
      <c r="R20" s="219">
        <f t="shared" si="7"/>
        <v>470</v>
      </c>
      <c r="S20" s="204">
        <f t="shared" si="8"/>
        <v>0</v>
      </c>
      <c r="T20" s="38"/>
      <c r="U20" s="205">
        <f t="shared" si="9"/>
        <v>0</v>
      </c>
      <c r="V20" s="206" t="str">
        <f t="shared" si="10"/>
        <v/>
      </c>
      <c r="W20" s="37"/>
      <c r="X20" s="201">
        <f>IFERROR(VLOOKUP($C20,'Proposed Rates'!$B:$J,X$11,FALSE),0)</f>
        <v>0</v>
      </c>
      <c r="Y20" s="219">
        <f t="shared" si="11"/>
        <v>470</v>
      </c>
      <c r="Z20" s="204">
        <f t="shared" si="12"/>
        <v>0</v>
      </c>
      <c r="AA20" s="38"/>
      <c r="AB20" s="205">
        <f t="shared" si="13"/>
        <v>0</v>
      </c>
      <c r="AC20" s="206" t="str">
        <f t="shared" si="14"/>
        <v/>
      </c>
      <c r="AD20" s="37"/>
      <c r="AE20" s="201">
        <f>IFERROR(VLOOKUP($C20,'Proposed Rates'!$B:$J,AE$11,FALSE),0)</f>
        <v>0</v>
      </c>
      <c r="AF20" s="219">
        <f t="shared" si="15"/>
        <v>470</v>
      </c>
      <c r="AG20" s="204">
        <f t="shared" si="16"/>
        <v>0</v>
      </c>
      <c r="AH20" s="38"/>
      <c r="AI20" s="205">
        <f t="shared" si="17"/>
        <v>0</v>
      </c>
      <c r="AJ20" s="206" t="str">
        <f t="shared" si="18"/>
        <v/>
      </c>
      <c r="AK20" s="37"/>
      <c r="AL20" s="201">
        <f>IFERROR(VLOOKUP($C20,'Proposed Rates'!$B:$J,AL$11,FALSE),0)</f>
        <v>0</v>
      </c>
      <c r="AM20" s="219">
        <f t="shared" si="19"/>
        <v>470</v>
      </c>
      <c r="AN20" s="204">
        <f t="shared" si="20"/>
        <v>0</v>
      </c>
      <c r="AO20" s="38"/>
      <c r="AP20" s="205">
        <f t="shared" si="21"/>
        <v>0</v>
      </c>
      <c r="AQ20" s="206" t="str">
        <f t="shared" si="22"/>
        <v/>
      </c>
      <c r="AR20" s="207"/>
    </row>
    <row r="21" spans="1:44" ht="12" customHeight="1" x14ac:dyDescent="0.2">
      <c r="A21" s="355"/>
      <c r="B21" s="139" t="s">
        <v>179</v>
      </c>
      <c r="C21" s="199" t="str">
        <f t="shared" si="0"/>
        <v>Unmetered Scattered Load.LRAM Rate Rider</v>
      </c>
      <c r="D21" s="200" t="s">
        <v>246</v>
      </c>
      <c r="E21" s="139"/>
      <c r="F21" s="218">
        <f>'Proposed Rates'!E84+'Proposed Rates'!E97</f>
        <v>0</v>
      </c>
      <c r="G21" s="219">
        <f t="shared" si="1"/>
        <v>470</v>
      </c>
      <c r="H21" s="204">
        <f t="shared" si="2"/>
        <v>0</v>
      </c>
      <c r="I21" s="38"/>
      <c r="J21" s="218">
        <f>'Proposed Rates'!F84+'Proposed Rates'!F97</f>
        <v>-5.0000000000000001E-4</v>
      </c>
      <c r="K21" s="219">
        <f t="shared" si="3"/>
        <v>470</v>
      </c>
      <c r="L21" s="204">
        <f t="shared" si="4"/>
        <v>-0.23500000000000001</v>
      </c>
      <c r="M21" s="38"/>
      <c r="N21" s="205">
        <f t="shared" si="5"/>
        <v>-0.23500000000000001</v>
      </c>
      <c r="O21" s="206" t="str">
        <f t="shared" si="6"/>
        <v/>
      </c>
      <c r="P21" s="37"/>
      <c r="Q21" s="218">
        <f>'Proposed Rates'!G84+'Proposed Rates'!G97</f>
        <v>0</v>
      </c>
      <c r="R21" s="219">
        <f t="shared" si="7"/>
        <v>470</v>
      </c>
      <c r="S21" s="204">
        <f t="shared" si="8"/>
        <v>0</v>
      </c>
      <c r="T21" s="38"/>
      <c r="U21" s="205">
        <f t="shared" si="9"/>
        <v>0.23500000000000001</v>
      </c>
      <c r="V21" s="206">
        <f t="shared" si="10"/>
        <v>-1</v>
      </c>
      <c r="W21" s="37"/>
      <c r="X21" s="201">
        <f>IFERROR(VLOOKUP($C21,'Proposed Rates'!$B:$J,X$11,FALSE),0)</f>
        <v>0</v>
      </c>
      <c r="Y21" s="219">
        <f t="shared" si="11"/>
        <v>470</v>
      </c>
      <c r="Z21" s="204">
        <f t="shared" si="12"/>
        <v>0</v>
      </c>
      <c r="AA21" s="38"/>
      <c r="AB21" s="205">
        <f t="shared" si="13"/>
        <v>0</v>
      </c>
      <c r="AC21" s="206" t="str">
        <f t="shared" si="14"/>
        <v/>
      </c>
      <c r="AD21" s="37"/>
      <c r="AE21" s="201">
        <f>IFERROR(VLOOKUP($C21,'Proposed Rates'!$B:$J,AE$11,FALSE),0)</f>
        <v>0</v>
      </c>
      <c r="AF21" s="219">
        <f t="shared" si="15"/>
        <v>470</v>
      </c>
      <c r="AG21" s="204">
        <f t="shared" si="16"/>
        <v>0</v>
      </c>
      <c r="AH21" s="38"/>
      <c r="AI21" s="205">
        <f t="shared" si="17"/>
        <v>0</v>
      </c>
      <c r="AJ21" s="206" t="str">
        <f t="shared" si="18"/>
        <v/>
      </c>
      <c r="AK21" s="37"/>
      <c r="AL21" s="201">
        <f>IFERROR(VLOOKUP($C21,'Proposed Rates'!$B:$J,AL$11,FALSE),0)</f>
        <v>0</v>
      </c>
      <c r="AM21" s="219">
        <f t="shared" si="19"/>
        <v>470</v>
      </c>
      <c r="AN21" s="204">
        <f t="shared" si="20"/>
        <v>0</v>
      </c>
      <c r="AO21" s="38"/>
      <c r="AP21" s="205">
        <f t="shared" si="21"/>
        <v>0</v>
      </c>
      <c r="AQ21" s="206" t="str">
        <f t="shared" si="22"/>
        <v/>
      </c>
      <c r="AR21" s="207"/>
    </row>
    <row r="22" spans="1:44" ht="12" customHeight="1" x14ac:dyDescent="0.2">
      <c r="A22" s="355"/>
      <c r="B22" s="208" t="s">
        <v>175</v>
      </c>
      <c r="C22" s="199" t="str">
        <f t="shared" si="0"/>
        <v>Unmetered Scattered Load.Deferral/Variance Account Disposition Rate Rider Group 2</v>
      </c>
      <c r="D22" s="200" t="s">
        <v>246</v>
      </c>
      <c r="E22" s="139"/>
      <c r="F22" s="201">
        <f>IFERROR(VLOOKUP($C22,'Proposed Rates'!$B:$J,F$11,FALSE),0)</f>
        <v>0</v>
      </c>
      <c r="G22" s="219">
        <f t="shared" si="1"/>
        <v>470</v>
      </c>
      <c r="H22" s="204">
        <f t="shared" si="2"/>
        <v>0</v>
      </c>
      <c r="I22" s="38"/>
      <c r="J22" s="218">
        <f>IFERROR(VLOOKUP($C22,'Proposed Rates'!$B:$J,J$11,FALSE),0)</f>
        <v>-8.9999999999999998E-4</v>
      </c>
      <c r="K22" s="219">
        <f t="shared" si="3"/>
        <v>470</v>
      </c>
      <c r="L22" s="204">
        <f t="shared" si="4"/>
        <v>-0.42299999999999999</v>
      </c>
      <c r="M22" s="38"/>
      <c r="N22" s="205">
        <f t="shared" si="5"/>
        <v>-0.42299999999999999</v>
      </c>
      <c r="O22" s="206" t="str">
        <f t="shared" si="6"/>
        <v/>
      </c>
      <c r="P22" s="37"/>
      <c r="Q22" s="201">
        <f>IFERROR(VLOOKUP($C22,'Proposed Rates'!$B:$J,Q$11,FALSE),0)</f>
        <v>0</v>
      </c>
      <c r="R22" s="219">
        <f t="shared" si="7"/>
        <v>470</v>
      </c>
      <c r="S22" s="204">
        <f t="shared" si="8"/>
        <v>0</v>
      </c>
      <c r="T22" s="38"/>
      <c r="U22" s="205">
        <f t="shared" si="9"/>
        <v>0.42299999999999999</v>
      </c>
      <c r="V22" s="206">
        <f t="shared" si="10"/>
        <v>-1</v>
      </c>
      <c r="W22" s="37"/>
      <c r="X22" s="201">
        <f>IFERROR(VLOOKUP($C22,'Proposed Rates'!$B:$J,X$11,FALSE),0)</f>
        <v>0</v>
      </c>
      <c r="Y22" s="219">
        <f t="shared" si="11"/>
        <v>470</v>
      </c>
      <c r="Z22" s="204">
        <f t="shared" si="12"/>
        <v>0</v>
      </c>
      <c r="AA22" s="38"/>
      <c r="AB22" s="205">
        <f t="shared" si="13"/>
        <v>0</v>
      </c>
      <c r="AC22" s="206" t="str">
        <f t="shared" si="14"/>
        <v/>
      </c>
      <c r="AD22" s="37"/>
      <c r="AE22" s="201">
        <f>IFERROR(VLOOKUP($C22,'Proposed Rates'!$B:$J,AE$11,FALSE),0)</f>
        <v>0</v>
      </c>
      <c r="AF22" s="219">
        <f t="shared" si="15"/>
        <v>470</v>
      </c>
      <c r="AG22" s="204">
        <f t="shared" si="16"/>
        <v>0</v>
      </c>
      <c r="AH22" s="38"/>
      <c r="AI22" s="205">
        <f t="shared" si="17"/>
        <v>0</v>
      </c>
      <c r="AJ22" s="206" t="str">
        <f t="shared" si="18"/>
        <v/>
      </c>
      <c r="AK22" s="37"/>
      <c r="AL22" s="201">
        <f>IFERROR(VLOOKUP($C22,'Proposed Rates'!$B:$J,AL$11,FALSE),0)</f>
        <v>0</v>
      </c>
      <c r="AM22" s="219">
        <f t="shared" si="19"/>
        <v>470</v>
      </c>
      <c r="AN22" s="204">
        <f t="shared" si="20"/>
        <v>0</v>
      </c>
      <c r="AO22" s="38"/>
      <c r="AP22" s="205">
        <f t="shared" si="21"/>
        <v>0</v>
      </c>
      <c r="AQ22" s="206" t="str">
        <f t="shared" si="22"/>
        <v/>
      </c>
      <c r="AR22" s="207"/>
    </row>
    <row r="23" spans="1:44" ht="12" customHeight="1" x14ac:dyDescent="0.2">
      <c r="A23" s="355"/>
      <c r="B23" s="208"/>
      <c r="C23" s="199" t="str">
        <f t="shared" si="0"/>
        <v>Unmetered Scattered Load.</v>
      </c>
      <c r="D23" s="200"/>
      <c r="E23" s="139"/>
      <c r="F23" s="201">
        <f>IFERROR(VLOOKUP($C23,'Proposed Rates'!$B:$J,F$11,FALSE),0)</f>
        <v>0</v>
      </c>
      <c r="G23" s="219">
        <f t="shared" si="1"/>
        <v>0</v>
      </c>
      <c r="H23" s="204">
        <f t="shared" si="2"/>
        <v>0</v>
      </c>
      <c r="I23" s="38"/>
      <c r="J23" s="201">
        <f>IFERROR(VLOOKUP($C23,'Proposed Rates'!$B:$J,J$11,FALSE),0)</f>
        <v>0</v>
      </c>
      <c r="K23" s="219">
        <f t="shared" si="3"/>
        <v>0</v>
      </c>
      <c r="L23" s="204">
        <f t="shared" si="4"/>
        <v>0</v>
      </c>
      <c r="M23" s="38"/>
      <c r="N23" s="205">
        <f t="shared" si="5"/>
        <v>0</v>
      </c>
      <c r="O23" s="206" t="str">
        <f t="shared" si="6"/>
        <v/>
      </c>
      <c r="P23" s="37"/>
      <c r="Q23" s="201">
        <f>IFERROR(VLOOKUP($C23,'Proposed Rates'!$B:$J,Q$11,FALSE),0)</f>
        <v>0</v>
      </c>
      <c r="R23" s="219">
        <f t="shared" si="7"/>
        <v>0</v>
      </c>
      <c r="S23" s="204">
        <f t="shared" si="8"/>
        <v>0</v>
      </c>
      <c r="T23" s="38"/>
      <c r="U23" s="205">
        <f t="shared" si="9"/>
        <v>0</v>
      </c>
      <c r="V23" s="206" t="str">
        <f t="shared" si="10"/>
        <v/>
      </c>
      <c r="W23" s="37"/>
      <c r="X23" s="201">
        <f>IFERROR(VLOOKUP($C23,'Proposed Rates'!$B:$J,X$11,FALSE),0)</f>
        <v>0</v>
      </c>
      <c r="Y23" s="219">
        <f t="shared" si="11"/>
        <v>0</v>
      </c>
      <c r="Z23" s="204">
        <f t="shared" si="12"/>
        <v>0</v>
      </c>
      <c r="AA23" s="38"/>
      <c r="AB23" s="205">
        <f t="shared" si="13"/>
        <v>0</v>
      </c>
      <c r="AC23" s="206" t="str">
        <f t="shared" si="14"/>
        <v/>
      </c>
      <c r="AD23" s="37"/>
      <c r="AE23" s="201">
        <f>IFERROR(VLOOKUP($C23,'Proposed Rates'!$B:$J,AE$11,FALSE),0)</f>
        <v>0</v>
      </c>
      <c r="AF23" s="219">
        <f t="shared" si="15"/>
        <v>0</v>
      </c>
      <c r="AG23" s="204">
        <f t="shared" si="16"/>
        <v>0</v>
      </c>
      <c r="AH23" s="38"/>
      <c r="AI23" s="205">
        <f t="shared" si="17"/>
        <v>0</v>
      </c>
      <c r="AJ23" s="206" t="str">
        <f t="shared" si="18"/>
        <v/>
      </c>
      <c r="AK23" s="37"/>
      <c r="AL23" s="201">
        <f>IFERROR(VLOOKUP($C23,'Proposed Rates'!$B:$J,AL$11,FALSE),0)</f>
        <v>0</v>
      </c>
      <c r="AM23" s="219">
        <f t="shared" si="19"/>
        <v>0</v>
      </c>
      <c r="AN23" s="204">
        <f t="shared" si="20"/>
        <v>0</v>
      </c>
      <c r="AO23" s="38"/>
      <c r="AP23" s="205">
        <f t="shared" si="21"/>
        <v>0</v>
      </c>
      <c r="AQ23" s="206" t="str">
        <f t="shared" si="22"/>
        <v/>
      </c>
      <c r="AR23" s="207"/>
    </row>
    <row r="24" spans="1:44" ht="12" customHeight="1" x14ac:dyDescent="0.2">
      <c r="A24" s="355"/>
      <c r="B24" s="208"/>
      <c r="C24" s="199" t="str">
        <f t="shared" si="0"/>
        <v>Unmetered Scattered Load.</v>
      </c>
      <c r="D24" s="200"/>
      <c r="E24" s="139"/>
      <c r="F24" s="201">
        <f>IFERROR(VLOOKUP($C24,'Proposed Rates'!$B:$J,F$11,FALSE),0)</f>
        <v>0</v>
      </c>
      <c r="G24" s="219">
        <f t="shared" si="1"/>
        <v>0</v>
      </c>
      <c r="H24" s="204">
        <f t="shared" si="2"/>
        <v>0</v>
      </c>
      <c r="I24" s="38"/>
      <c r="J24" s="201">
        <f>IFERROR(VLOOKUP($C24,'Proposed Rates'!$B:$J,J$11,FALSE),0)</f>
        <v>0</v>
      </c>
      <c r="K24" s="219">
        <f t="shared" si="3"/>
        <v>0</v>
      </c>
      <c r="L24" s="204">
        <f t="shared" si="4"/>
        <v>0</v>
      </c>
      <c r="M24" s="38"/>
      <c r="N24" s="205">
        <f t="shared" si="5"/>
        <v>0</v>
      </c>
      <c r="O24" s="206" t="str">
        <f t="shared" si="6"/>
        <v/>
      </c>
      <c r="P24" s="37"/>
      <c r="Q24" s="201">
        <f>IFERROR(VLOOKUP($C24,'Proposed Rates'!$B:$J,Q$11,FALSE),0)</f>
        <v>0</v>
      </c>
      <c r="R24" s="219">
        <f t="shared" si="7"/>
        <v>0</v>
      </c>
      <c r="S24" s="204">
        <f t="shared" si="8"/>
        <v>0</v>
      </c>
      <c r="T24" s="38"/>
      <c r="U24" s="205">
        <f t="shared" si="9"/>
        <v>0</v>
      </c>
      <c r="V24" s="206" t="str">
        <f t="shared" si="10"/>
        <v/>
      </c>
      <c r="W24" s="37"/>
      <c r="X24" s="201">
        <f>IFERROR(VLOOKUP($C24,'Proposed Rates'!$B:$J,X$11,FALSE),0)</f>
        <v>0</v>
      </c>
      <c r="Y24" s="219">
        <f t="shared" si="11"/>
        <v>0</v>
      </c>
      <c r="Z24" s="204">
        <f t="shared" si="12"/>
        <v>0</v>
      </c>
      <c r="AA24" s="38"/>
      <c r="AB24" s="205">
        <f t="shared" si="13"/>
        <v>0</v>
      </c>
      <c r="AC24" s="206" t="str">
        <f t="shared" si="14"/>
        <v/>
      </c>
      <c r="AD24" s="37"/>
      <c r="AE24" s="201">
        <f>IFERROR(VLOOKUP($C24,'Proposed Rates'!$B:$J,AE$11,FALSE),0)</f>
        <v>0</v>
      </c>
      <c r="AF24" s="219">
        <f t="shared" si="15"/>
        <v>0</v>
      </c>
      <c r="AG24" s="204">
        <f t="shared" si="16"/>
        <v>0</v>
      </c>
      <c r="AH24" s="38"/>
      <c r="AI24" s="205">
        <f t="shared" si="17"/>
        <v>0</v>
      </c>
      <c r="AJ24" s="206" t="str">
        <f t="shared" si="18"/>
        <v/>
      </c>
      <c r="AK24" s="37"/>
      <c r="AL24" s="201">
        <f>IFERROR(VLOOKUP($C24,'Proposed Rates'!$B:$J,AL$11,FALSE),0)</f>
        <v>0</v>
      </c>
      <c r="AM24" s="219">
        <f t="shared" si="19"/>
        <v>0</v>
      </c>
      <c r="AN24" s="204">
        <f t="shared" si="20"/>
        <v>0</v>
      </c>
      <c r="AO24" s="38"/>
      <c r="AP24" s="205">
        <f t="shared" si="21"/>
        <v>0</v>
      </c>
      <c r="AQ24" s="206" t="str">
        <f t="shared" si="22"/>
        <v/>
      </c>
      <c r="AR24" s="207"/>
    </row>
    <row r="25" spans="1:44" ht="12" customHeight="1" x14ac:dyDescent="0.2">
      <c r="A25" s="355"/>
      <c r="B25" s="208"/>
      <c r="C25" s="199" t="str">
        <f t="shared" si="0"/>
        <v>Unmetered Scattered Load.</v>
      </c>
      <c r="D25" s="200"/>
      <c r="E25" s="139"/>
      <c r="F25" s="201">
        <f>IFERROR(VLOOKUP($C25,'Proposed Rates'!$B:$J,F$11,FALSE),0)</f>
        <v>0</v>
      </c>
      <c r="G25" s="219">
        <f t="shared" si="1"/>
        <v>0</v>
      </c>
      <c r="H25" s="204">
        <f t="shared" si="2"/>
        <v>0</v>
      </c>
      <c r="I25" s="38"/>
      <c r="J25" s="201">
        <f>IFERROR(VLOOKUP($C25,'Proposed Rates'!$B:$J,J$11,FALSE),0)</f>
        <v>0</v>
      </c>
      <c r="K25" s="219">
        <f t="shared" si="3"/>
        <v>0</v>
      </c>
      <c r="L25" s="204">
        <f t="shared" si="4"/>
        <v>0</v>
      </c>
      <c r="M25" s="38"/>
      <c r="N25" s="205">
        <f t="shared" si="5"/>
        <v>0</v>
      </c>
      <c r="O25" s="206" t="str">
        <f t="shared" si="6"/>
        <v/>
      </c>
      <c r="P25" s="37"/>
      <c r="Q25" s="201">
        <f>IFERROR(VLOOKUP($C25,'Proposed Rates'!$B:$J,Q$11,FALSE),0)</f>
        <v>0</v>
      </c>
      <c r="R25" s="219">
        <f t="shared" si="7"/>
        <v>0</v>
      </c>
      <c r="S25" s="204">
        <f t="shared" si="8"/>
        <v>0</v>
      </c>
      <c r="T25" s="38"/>
      <c r="U25" s="205">
        <f t="shared" si="9"/>
        <v>0</v>
      </c>
      <c r="V25" s="206" t="str">
        <f t="shared" si="10"/>
        <v/>
      </c>
      <c r="W25" s="37"/>
      <c r="X25" s="201">
        <f>IFERROR(VLOOKUP($C25,'Proposed Rates'!$B:$J,X$11,FALSE),0)</f>
        <v>0</v>
      </c>
      <c r="Y25" s="219">
        <f t="shared" si="11"/>
        <v>0</v>
      </c>
      <c r="Z25" s="204">
        <f t="shared" si="12"/>
        <v>0</v>
      </c>
      <c r="AA25" s="38"/>
      <c r="AB25" s="205">
        <f t="shared" si="13"/>
        <v>0</v>
      </c>
      <c r="AC25" s="206" t="str">
        <f t="shared" si="14"/>
        <v/>
      </c>
      <c r="AD25" s="37"/>
      <c r="AE25" s="201">
        <f>IFERROR(VLOOKUP($C25,'Proposed Rates'!$B:$J,AE$11,FALSE),0)</f>
        <v>0</v>
      </c>
      <c r="AF25" s="219">
        <f t="shared" si="15"/>
        <v>0</v>
      </c>
      <c r="AG25" s="204">
        <f t="shared" si="16"/>
        <v>0</v>
      </c>
      <c r="AH25" s="38"/>
      <c r="AI25" s="205">
        <f t="shared" si="17"/>
        <v>0</v>
      </c>
      <c r="AJ25" s="206" t="str">
        <f t="shared" si="18"/>
        <v/>
      </c>
      <c r="AK25" s="37"/>
      <c r="AL25" s="201">
        <f>IFERROR(VLOOKUP($C25,'Proposed Rates'!$B:$J,AL$11,FALSE),0)</f>
        <v>0</v>
      </c>
      <c r="AM25" s="219">
        <f t="shared" si="19"/>
        <v>0</v>
      </c>
      <c r="AN25" s="204">
        <f t="shared" si="20"/>
        <v>0</v>
      </c>
      <c r="AO25" s="38"/>
      <c r="AP25" s="205">
        <f t="shared" si="21"/>
        <v>0</v>
      </c>
      <c r="AQ25" s="206" t="str">
        <f t="shared" si="22"/>
        <v/>
      </c>
      <c r="AR25" s="207"/>
    </row>
    <row r="26" spans="1:44" ht="12" customHeight="1" x14ac:dyDescent="0.2">
      <c r="A26" s="355"/>
      <c r="B26" s="208"/>
      <c r="C26" s="199" t="str">
        <f t="shared" si="0"/>
        <v>Unmetered Scattered Load.</v>
      </c>
      <c r="D26" s="200"/>
      <c r="E26" s="139"/>
      <c r="F26" s="201">
        <f>IFERROR(VLOOKUP($C26,'Proposed Rates'!$B:$J,F$11,FALSE),0)</f>
        <v>0</v>
      </c>
      <c r="G26" s="219">
        <f t="shared" si="1"/>
        <v>0</v>
      </c>
      <c r="H26" s="204">
        <f t="shared" si="2"/>
        <v>0</v>
      </c>
      <c r="I26" s="38"/>
      <c r="J26" s="201">
        <f>IFERROR(VLOOKUP($C26,'Proposed Rates'!$B:$J,J$11,FALSE),0)</f>
        <v>0</v>
      </c>
      <c r="K26" s="219">
        <f t="shared" si="3"/>
        <v>0</v>
      </c>
      <c r="L26" s="204">
        <f t="shared" si="4"/>
        <v>0</v>
      </c>
      <c r="M26" s="38"/>
      <c r="N26" s="205">
        <f t="shared" si="5"/>
        <v>0</v>
      </c>
      <c r="O26" s="206" t="str">
        <f t="shared" si="6"/>
        <v/>
      </c>
      <c r="P26" s="37"/>
      <c r="Q26" s="201">
        <f>IFERROR(VLOOKUP($C26,'Proposed Rates'!$B:$J,Q$11,FALSE),0)</f>
        <v>0</v>
      </c>
      <c r="R26" s="219">
        <f t="shared" si="7"/>
        <v>0</v>
      </c>
      <c r="S26" s="204">
        <f t="shared" si="8"/>
        <v>0</v>
      </c>
      <c r="T26" s="38"/>
      <c r="U26" s="205">
        <f t="shared" si="9"/>
        <v>0</v>
      </c>
      <c r="V26" s="206" t="str">
        <f t="shared" si="10"/>
        <v/>
      </c>
      <c r="W26" s="37"/>
      <c r="X26" s="201">
        <f>IFERROR(VLOOKUP($C26,'Proposed Rates'!$B:$J,X$11,FALSE),0)</f>
        <v>0</v>
      </c>
      <c r="Y26" s="219">
        <f t="shared" si="11"/>
        <v>0</v>
      </c>
      <c r="Z26" s="204">
        <f t="shared" si="12"/>
        <v>0</v>
      </c>
      <c r="AA26" s="38"/>
      <c r="AB26" s="205">
        <f t="shared" si="13"/>
        <v>0</v>
      </c>
      <c r="AC26" s="206" t="str">
        <f t="shared" si="14"/>
        <v/>
      </c>
      <c r="AD26" s="37"/>
      <c r="AE26" s="201">
        <f>IFERROR(VLOOKUP($C26,'Proposed Rates'!$B:$J,AE$11,FALSE),0)</f>
        <v>0</v>
      </c>
      <c r="AF26" s="219">
        <f t="shared" si="15"/>
        <v>0</v>
      </c>
      <c r="AG26" s="204">
        <f t="shared" si="16"/>
        <v>0</v>
      </c>
      <c r="AH26" s="38"/>
      <c r="AI26" s="205">
        <f t="shared" si="17"/>
        <v>0</v>
      </c>
      <c r="AJ26" s="206" t="str">
        <f t="shared" si="18"/>
        <v/>
      </c>
      <c r="AK26" s="37"/>
      <c r="AL26" s="201">
        <f>IFERROR(VLOOKUP($C26,'Proposed Rates'!$B:$J,AL$11,FALSE),0)</f>
        <v>0</v>
      </c>
      <c r="AM26" s="219">
        <f t="shared" si="19"/>
        <v>0</v>
      </c>
      <c r="AN26" s="204">
        <f t="shared" si="20"/>
        <v>0</v>
      </c>
      <c r="AO26" s="38"/>
      <c r="AP26" s="205">
        <f t="shared" si="21"/>
        <v>0</v>
      </c>
      <c r="AQ26" s="206" t="str">
        <f t="shared" si="22"/>
        <v/>
      </c>
      <c r="AR26" s="207"/>
    </row>
    <row r="27" spans="1:44" ht="12" customHeight="1" x14ac:dyDescent="0.2">
      <c r="A27" s="355"/>
      <c r="B27" s="208"/>
      <c r="C27" s="199" t="str">
        <f t="shared" si="0"/>
        <v>Unmetered Scattered Load.</v>
      </c>
      <c r="D27" s="200"/>
      <c r="E27" s="139"/>
      <c r="F27" s="201">
        <f>IFERROR(VLOOKUP($C27,'Proposed Rates'!$B:$J,F$11,FALSE),0)</f>
        <v>0</v>
      </c>
      <c r="G27" s="219">
        <f t="shared" si="1"/>
        <v>0</v>
      </c>
      <c r="H27" s="204">
        <f t="shared" si="2"/>
        <v>0</v>
      </c>
      <c r="I27" s="38"/>
      <c r="J27" s="201">
        <f>IFERROR(VLOOKUP($C27,'Proposed Rates'!$B:$J,J$11,FALSE),0)</f>
        <v>0</v>
      </c>
      <c r="K27" s="219">
        <f t="shared" si="3"/>
        <v>0</v>
      </c>
      <c r="L27" s="204">
        <f t="shared" si="4"/>
        <v>0</v>
      </c>
      <c r="M27" s="38"/>
      <c r="N27" s="205">
        <f t="shared" si="5"/>
        <v>0</v>
      </c>
      <c r="O27" s="206" t="str">
        <f t="shared" si="6"/>
        <v/>
      </c>
      <c r="P27" s="37"/>
      <c r="Q27" s="201">
        <f>IFERROR(VLOOKUP($C27,'Proposed Rates'!$B:$J,Q$11,FALSE),0)</f>
        <v>0</v>
      </c>
      <c r="R27" s="219">
        <f t="shared" si="7"/>
        <v>0</v>
      </c>
      <c r="S27" s="204">
        <f t="shared" si="8"/>
        <v>0</v>
      </c>
      <c r="T27" s="38"/>
      <c r="U27" s="205">
        <f t="shared" si="9"/>
        <v>0</v>
      </c>
      <c r="V27" s="206" t="str">
        <f t="shared" si="10"/>
        <v/>
      </c>
      <c r="W27" s="37"/>
      <c r="X27" s="201">
        <f>IFERROR(VLOOKUP($C27,'Proposed Rates'!$B:$J,X$11,FALSE),0)</f>
        <v>0</v>
      </c>
      <c r="Y27" s="219">
        <f t="shared" si="11"/>
        <v>0</v>
      </c>
      <c r="Z27" s="204">
        <f t="shared" si="12"/>
        <v>0</v>
      </c>
      <c r="AA27" s="38"/>
      <c r="AB27" s="205">
        <f t="shared" si="13"/>
        <v>0</v>
      </c>
      <c r="AC27" s="206" t="str">
        <f t="shared" si="14"/>
        <v/>
      </c>
      <c r="AD27" s="37"/>
      <c r="AE27" s="201">
        <f>IFERROR(VLOOKUP($C27,'Proposed Rates'!$B:$J,AE$11,FALSE),0)</f>
        <v>0</v>
      </c>
      <c r="AF27" s="219">
        <f t="shared" si="15"/>
        <v>0</v>
      </c>
      <c r="AG27" s="204">
        <f t="shared" si="16"/>
        <v>0</v>
      </c>
      <c r="AH27" s="38"/>
      <c r="AI27" s="205">
        <f t="shared" si="17"/>
        <v>0</v>
      </c>
      <c r="AJ27" s="206" t="str">
        <f t="shared" si="18"/>
        <v/>
      </c>
      <c r="AK27" s="37"/>
      <c r="AL27" s="201">
        <f>IFERROR(VLOOKUP($C27,'Proposed Rates'!$B:$J,AL$11,FALSE),0)</f>
        <v>0</v>
      </c>
      <c r="AM27" s="219">
        <f t="shared" si="19"/>
        <v>0</v>
      </c>
      <c r="AN27" s="204">
        <f t="shared" si="20"/>
        <v>0</v>
      </c>
      <c r="AO27" s="38"/>
      <c r="AP27" s="205">
        <f t="shared" si="21"/>
        <v>0</v>
      </c>
      <c r="AQ27" s="206" t="str">
        <f t="shared" si="22"/>
        <v/>
      </c>
      <c r="AR27" s="207"/>
    </row>
    <row r="28" spans="1:44" ht="12" customHeight="1" x14ac:dyDescent="0.2">
      <c r="A28" s="355"/>
      <c r="B28" s="208"/>
      <c r="C28" s="199" t="str">
        <f t="shared" si="0"/>
        <v>Unmetered Scattered Load.</v>
      </c>
      <c r="D28" s="200"/>
      <c r="E28" s="139"/>
      <c r="F28" s="201">
        <f>IFERROR(VLOOKUP($C28,'Proposed Rates'!$B:$J,F$11,FALSE),0)</f>
        <v>0</v>
      </c>
      <c r="G28" s="219">
        <f t="shared" si="1"/>
        <v>0</v>
      </c>
      <c r="H28" s="204">
        <f t="shared" si="2"/>
        <v>0</v>
      </c>
      <c r="I28" s="38"/>
      <c r="J28" s="201">
        <f>IFERROR(VLOOKUP($C28,'Proposed Rates'!$B:$J,J$11,FALSE),0)</f>
        <v>0</v>
      </c>
      <c r="K28" s="219">
        <f t="shared" si="3"/>
        <v>0</v>
      </c>
      <c r="L28" s="204">
        <f t="shared" si="4"/>
        <v>0</v>
      </c>
      <c r="M28" s="38"/>
      <c r="N28" s="205">
        <f t="shared" si="5"/>
        <v>0</v>
      </c>
      <c r="O28" s="206" t="str">
        <f t="shared" si="6"/>
        <v/>
      </c>
      <c r="P28" s="37"/>
      <c r="Q28" s="201">
        <f>IFERROR(VLOOKUP($C28,'Proposed Rates'!$B:$J,Q$11,FALSE),0)</f>
        <v>0</v>
      </c>
      <c r="R28" s="219">
        <f t="shared" si="7"/>
        <v>0</v>
      </c>
      <c r="S28" s="204">
        <f t="shared" si="8"/>
        <v>0</v>
      </c>
      <c r="T28" s="38"/>
      <c r="U28" s="205">
        <f t="shared" si="9"/>
        <v>0</v>
      </c>
      <c r="V28" s="206" t="str">
        <f t="shared" si="10"/>
        <v/>
      </c>
      <c r="W28" s="37"/>
      <c r="X28" s="201">
        <f>IFERROR(VLOOKUP($C28,'Proposed Rates'!$B:$J,X$11,FALSE),0)</f>
        <v>0</v>
      </c>
      <c r="Y28" s="219">
        <f t="shared" si="11"/>
        <v>0</v>
      </c>
      <c r="Z28" s="204">
        <f t="shared" si="12"/>
        <v>0</v>
      </c>
      <c r="AA28" s="38"/>
      <c r="AB28" s="205">
        <f t="shared" si="13"/>
        <v>0</v>
      </c>
      <c r="AC28" s="206" t="str">
        <f t="shared" si="14"/>
        <v/>
      </c>
      <c r="AD28" s="37"/>
      <c r="AE28" s="201">
        <f>IFERROR(VLOOKUP($C28,'Proposed Rates'!$B:$J,AE$11,FALSE),0)</f>
        <v>0</v>
      </c>
      <c r="AF28" s="219">
        <f t="shared" si="15"/>
        <v>0</v>
      </c>
      <c r="AG28" s="204">
        <f t="shared" si="16"/>
        <v>0</v>
      </c>
      <c r="AH28" s="38"/>
      <c r="AI28" s="205">
        <f t="shared" si="17"/>
        <v>0</v>
      </c>
      <c r="AJ28" s="206" t="str">
        <f t="shared" si="18"/>
        <v/>
      </c>
      <c r="AK28" s="37"/>
      <c r="AL28" s="201">
        <f>IFERROR(VLOOKUP($C28,'Proposed Rates'!$B:$J,AL$11,FALSE),0)</f>
        <v>0</v>
      </c>
      <c r="AM28" s="219">
        <f t="shared" si="19"/>
        <v>0</v>
      </c>
      <c r="AN28" s="204">
        <f t="shared" si="20"/>
        <v>0</v>
      </c>
      <c r="AO28" s="38"/>
      <c r="AP28" s="205">
        <f t="shared" si="21"/>
        <v>0</v>
      </c>
      <c r="AQ28" s="206" t="str">
        <f t="shared" si="22"/>
        <v/>
      </c>
      <c r="AR28" s="207"/>
    </row>
    <row r="29" spans="1:44" ht="12" customHeight="1" x14ac:dyDescent="0.2">
      <c r="A29" s="355"/>
      <c r="B29" s="209" t="s">
        <v>248</v>
      </c>
      <c r="C29" s="210"/>
      <c r="D29" s="210"/>
      <c r="E29" s="210"/>
      <c r="F29" s="211"/>
      <c r="G29" s="304"/>
      <c r="H29" s="213">
        <f>SUM(H15:H28)</f>
        <v>22.975999999999999</v>
      </c>
      <c r="I29" s="214"/>
      <c r="J29" s="211"/>
      <c r="K29" s="304"/>
      <c r="L29" s="213">
        <f>SUM(L15:L28)</f>
        <v>25.794999999999998</v>
      </c>
      <c r="M29" s="214"/>
      <c r="N29" s="215">
        <f t="shared" si="5"/>
        <v>2.8189999999999991</v>
      </c>
      <c r="O29" s="216">
        <f t="shared" si="6"/>
        <v>0.12269324512534815</v>
      </c>
      <c r="P29" s="125"/>
      <c r="Q29" s="211"/>
      <c r="R29" s="304"/>
      <c r="S29" s="213">
        <f>SUM(S15:S28)</f>
        <v>28.493000000000002</v>
      </c>
      <c r="T29" s="214"/>
      <c r="U29" s="215">
        <f t="shared" si="9"/>
        <v>2.698000000000004</v>
      </c>
      <c r="V29" s="216">
        <f t="shared" si="10"/>
        <v>0.10459391354913759</v>
      </c>
      <c r="W29" s="125"/>
      <c r="X29" s="211"/>
      <c r="Y29" s="304"/>
      <c r="Z29" s="213">
        <f>SUM(Z15:Z28)</f>
        <v>30.466000000000001</v>
      </c>
      <c r="AA29" s="214"/>
      <c r="AB29" s="215">
        <f t="shared" si="13"/>
        <v>1.972999999999999</v>
      </c>
      <c r="AC29" s="216">
        <f t="shared" si="14"/>
        <v>6.924507773839185E-2</v>
      </c>
      <c r="AD29" s="125"/>
      <c r="AE29" s="211"/>
      <c r="AF29" s="304"/>
      <c r="AG29" s="213">
        <f>SUM(AG15:AG28)</f>
        <v>32.227999999999994</v>
      </c>
      <c r="AH29" s="214"/>
      <c r="AI29" s="215">
        <f t="shared" si="17"/>
        <v>1.7619999999999933</v>
      </c>
      <c r="AJ29" s="216">
        <f t="shared" si="18"/>
        <v>5.7834963565942143E-2</v>
      </c>
      <c r="AK29" s="125"/>
      <c r="AL29" s="211"/>
      <c r="AM29" s="304"/>
      <c r="AN29" s="213">
        <f>SUM(AN15:AN28)</f>
        <v>33.721999999999994</v>
      </c>
      <c r="AO29" s="214"/>
      <c r="AP29" s="215">
        <f t="shared" si="21"/>
        <v>1.4939999999999998</v>
      </c>
      <c r="AQ29" s="216">
        <f t="shared" si="22"/>
        <v>4.6357204914980764E-2</v>
      </c>
      <c r="AR29" s="217"/>
    </row>
    <row r="30" spans="1:44" ht="12" customHeight="1" x14ac:dyDescent="0.2">
      <c r="A30" s="355"/>
      <c r="B30" s="208" t="s">
        <v>172</v>
      </c>
      <c r="C30" s="199" t="str">
        <f t="shared" ref="C30:C38" si="23">D$6&amp;"."&amp;B30</f>
        <v>Unmetered Scattered Load.DVA Disposition Rate Rider Group 1 -2025</v>
      </c>
      <c r="D30" s="200" t="s">
        <v>246</v>
      </c>
      <c r="E30" s="139"/>
      <c r="F30" s="218">
        <f>IFERROR(VLOOKUP($C30,'Proposed Rates'!$B:$J,F$11,FALSE),0)</f>
        <v>1E-4</v>
      </c>
      <c r="G30" s="219">
        <f t="shared" ref="G30:G35" si="24">IF($D30="Monthly",1,IF($D30="per KW",$F$10,IF($D30="per kWh",$F$9,0)))</f>
        <v>470</v>
      </c>
      <c r="H30" s="204">
        <f t="shared" ref="H30:H38" si="25">G30*F30</f>
        <v>4.7E-2</v>
      </c>
      <c r="I30" s="38"/>
      <c r="J30" s="218">
        <f>IFERROR(VLOOKUP($C30,'Proposed Rates'!$B:$J,J$11,FALSE),0)</f>
        <v>0</v>
      </c>
      <c r="K30" s="219">
        <f t="shared" ref="K30:K35" si="26">IF($D30="Monthly",1,IF($D30="per KW",$F$10,IF($D30="per kWh",$F$9,0)))</f>
        <v>470</v>
      </c>
      <c r="L30" s="204">
        <f t="shared" ref="L30:L38" si="27">K30*J30</f>
        <v>0</v>
      </c>
      <c r="M30" s="38"/>
      <c r="N30" s="205">
        <f t="shared" si="5"/>
        <v>-4.7E-2</v>
      </c>
      <c r="O30" s="206">
        <f t="shared" si="6"/>
        <v>-1</v>
      </c>
      <c r="P30" s="37"/>
      <c r="Q30" s="218">
        <f>IFERROR(VLOOKUP($C30,'Proposed Rates'!$B:$J,Q$11,FALSE),0)</f>
        <v>0</v>
      </c>
      <c r="R30" s="219">
        <f t="shared" ref="R30:R35" si="28">IF($D30="Monthly",1,IF($D30="per KW",$F$10,IF($D30="per kWh",$F$9,0)))</f>
        <v>470</v>
      </c>
      <c r="S30" s="204">
        <f t="shared" ref="S30:S38" si="29">R30*Q30</f>
        <v>0</v>
      </c>
      <c r="T30" s="38"/>
      <c r="U30" s="205">
        <f t="shared" si="9"/>
        <v>0</v>
      </c>
      <c r="V30" s="206" t="str">
        <f t="shared" si="10"/>
        <v/>
      </c>
      <c r="W30" s="37"/>
      <c r="X30" s="218">
        <f>IFERROR(VLOOKUP($C30,'Proposed Rates'!$B:$J,X$11,FALSE),0)</f>
        <v>0</v>
      </c>
      <c r="Y30" s="219">
        <f t="shared" ref="Y30:Y35" si="30">IF($D30="Monthly",1,IF($D30="per KW",$F$10,IF($D30="per kWh",$F$9,0)))</f>
        <v>470</v>
      </c>
      <c r="Z30" s="204">
        <f t="shared" ref="Z30:Z38" si="31">Y30*X30</f>
        <v>0</v>
      </c>
      <c r="AA30" s="38"/>
      <c r="AB30" s="205">
        <f t="shared" si="13"/>
        <v>0</v>
      </c>
      <c r="AC30" s="206" t="str">
        <f t="shared" si="14"/>
        <v/>
      </c>
      <c r="AD30" s="37"/>
      <c r="AE30" s="218">
        <f>IFERROR(VLOOKUP($C30,'Proposed Rates'!$B:$J,AE$11,FALSE),0)</f>
        <v>0</v>
      </c>
      <c r="AF30" s="219">
        <f t="shared" ref="AF30:AF35" si="32">IF($D30="Monthly",1,IF($D30="per KW",$F$10,IF($D30="per kWh",$F$9,0)))</f>
        <v>470</v>
      </c>
      <c r="AG30" s="204">
        <f t="shared" ref="AG30:AG38" si="33">AF30*AE30</f>
        <v>0</v>
      </c>
      <c r="AH30" s="38"/>
      <c r="AI30" s="205">
        <f t="shared" si="17"/>
        <v>0</v>
      </c>
      <c r="AJ30" s="206" t="str">
        <f t="shared" si="18"/>
        <v/>
      </c>
      <c r="AK30" s="37"/>
      <c r="AL30" s="218">
        <f>IFERROR(VLOOKUP($C30,'Proposed Rates'!$B:$J,AL$11,FALSE),0)</f>
        <v>0</v>
      </c>
      <c r="AM30" s="219">
        <f t="shared" ref="AM30:AM35" si="34">IF($D30="Monthly",1,IF($D30="per KW",$F$10,IF($D30="per kWh",$F$9,0)))</f>
        <v>470</v>
      </c>
      <c r="AN30" s="204">
        <f t="shared" ref="AN30:AN38" si="35">AM30*AL30</f>
        <v>0</v>
      </c>
      <c r="AO30" s="38"/>
      <c r="AP30" s="205">
        <f t="shared" si="21"/>
        <v>0</v>
      </c>
      <c r="AQ30" s="206" t="str">
        <f t="shared" si="22"/>
        <v/>
      </c>
      <c r="AR30" s="207"/>
    </row>
    <row r="31" spans="1:44" ht="12" customHeight="1" x14ac:dyDescent="0.2">
      <c r="A31" s="355"/>
      <c r="B31" s="208" t="s">
        <v>174</v>
      </c>
      <c r="C31" s="199" t="str">
        <f t="shared" si="23"/>
        <v>Unmetered Scattered Load.DVA Disposition Rate Rider Group 1 - 2024</v>
      </c>
      <c r="D31" s="200" t="s">
        <v>246</v>
      </c>
      <c r="E31" s="139"/>
      <c r="F31" s="201">
        <f>IFERROR(VLOOKUP($C31,'Proposed Rates'!$B:$J,F$11,FALSE),0)</f>
        <v>0</v>
      </c>
      <c r="G31" s="219">
        <f t="shared" si="24"/>
        <v>470</v>
      </c>
      <c r="H31" s="204">
        <f t="shared" si="25"/>
        <v>0</v>
      </c>
      <c r="I31" s="38"/>
      <c r="J31" s="201">
        <f>IFERROR(VLOOKUP($C31,'Proposed Rates'!$B:$J,J$11,FALSE),0)</f>
        <v>0</v>
      </c>
      <c r="K31" s="219">
        <f t="shared" si="26"/>
        <v>470</v>
      </c>
      <c r="L31" s="204">
        <f t="shared" si="27"/>
        <v>0</v>
      </c>
      <c r="M31" s="38"/>
      <c r="N31" s="205">
        <f t="shared" si="5"/>
        <v>0</v>
      </c>
      <c r="O31" s="206" t="str">
        <f t="shared" si="6"/>
        <v/>
      </c>
      <c r="P31" s="37"/>
      <c r="Q31" s="201">
        <f>IFERROR(VLOOKUP($C31,'Proposed Rates'!$B:$J,Q$11,FALSE),0)</f>
        <v>0</v>
      </c>
      <c r="R31" s="219">
        <f t="shared" si="28"/>
        <v>470</v>
      </c>
      <c r="S31" s="204">
        <f t="shared" si="29"/>
        <v>0</v>
      </c>
      <c r="T31" s="38"/>
      <c r="U31" s="205">
        <f t="shared" si="9"/>
        <v>0</v>
      </c>
      <c r="V31" s="206" t="str">
        <f t="shared" si="10"/>
        <v/>
      </c>
      <c r="W31" s="37"/>
      <c r="X31" s="201">
        <f>IFERROR(VLOOKUP($C31,'Proposed Rates'!$B:$J,X$11,FALSE),0)</f>
        <v>0</v>
      </c>
      <c r="Y31" s="219">
        <f t="shared" si="30"/>
        <v>470</v>
      </c>
      <c r="Z31" s="204">
        <f t="shared" si="31"/>
        <v>0</v>
      </c>
      <c r="AA31" s="38"/>
      <c r="AB31" s="205">
        <f t="shared" si="13"/>
        <v>0</v>
      </c>
      <c r="AC31" s="206" t="str">
        <f t="shared" si="14"/>
        <v/>
      </c>
      <c r="AD31" s="37"/>
      <c r="AE31" s="201">
        <f>IFERROR(VLOOKUP($C31,'Proposed Rates'!$B:$J,AE$11,FALSE),0)</f>
        <v>0</v>
      </c>
      <c r="AF31" s="219">
        <f t="shared" si="32"/>
        <v>470</v>
      </c>
      <c r="AG31" s="204">
        <f t="shared" si="33"/>
        <v>0</v>
      </c>
      <c r="AH31" s="38"/>
      <c r="AI31" s="205">
        <f t="shared" si="17"/>
        <v>0</v>
      </c>
      <c r="AJ31" s="206" t="str">
        <f t="shared" si="18"/>
        <v/>
      </c>
      <c r="AK31" s="37"/>
      <c r="AL31" s="201">
        <f>IFERROR(VLOOKUP($C31,'Proposed Rates'!$B:$J,AL$11,FALSE),0)</f>
        <v>0</v>
      </c>
      <c r="AM31" s="219">
        <f t="shared" si="34"/>
        <v>470</v>
      </c>
      <c r="AN31" s="204">
        <f t="shared" si="35"/>
        <v>0</v>
      </c>
      <c r="AO31" s="38"/>
      <c r="AP31" s="205">
        <f t="shared" si="21"/>
        <v>0</v>
      </c>
      <c r="AQ31" s="206" t="str">
        <f t="shared" si="22"/>
        <v/>
      </c>
      <c r="AR31" s="207"/>
    </row>
    <row r="32" spans="1:44" ht="12" customHeight="1" x14ac:dyDescent="0.2">
      <c r="A32" s="355"/>
      <c r="B32" s="208" t="s">
        <v>182</v>
      </c>
      <c r="C32" s="199" t="str">
        <f t="shared" si="23"/>
        <v>Unmetered Scattered Load.CBR Class B Rate Riders</v>
      </c>
      <c r="D32" s="200" t="s">
        <v>246</v>
      </c>
      <c r="E32" s="139"/>
      <c r="F32" s="218">
        <f>IFERROR(VLOOKUP($C32,'Proposed Rates'!$B:$J,F$11,FALSE),0)</f>
        <v>2.0000000000000001E-4</v>
      </c>
      <c r="G32" s="219">
        <f t="shared" si="24"/>
        <v>470</v>
      </c>
      <c r="H32" s="204">
        <f t="shared" si="25"/>
        <v>9.4E-2</v>
      </c>
      <c r="I32" s="289"/>
      <c r="J32" s="218">
        <f>IFERROR(VLOOKUP($C32,'Proposed Rates'!$B:$J,J$11,FALSE),0)</f>
        <v>0</v>
      </c>
      <c r="K32" s="219">
        <f t="shared" si="26"/>
        <v>470</v>
      </c>
      <c r="L32" s="204">
        <f t="shared" si="27"/>
        <v>0</v>
      </c>
      <c r="M32" s="221"/>
      <c r="N32" s="205"/>
      <c r="O32" s="206"/>
      <c r="P32" s="37"/>
      <c r="Q32" s="218">
        <f>IFERROR(VLOOKUP($C32,'Proposed Rates'!$B:$J,Q$11,FALSE),0)</f>
        <v>0</v>
      </c>
      <c r="R32" s="219">
        <f t="shared" si="28"/>
        <v>470</v>
      </c>
      <c r="S32" s="204">
        <f t="shared" si="29"/>
        <v>0</v>
      </c>
      <c r="T32" s="221"/>
      <c r="U32" s="205"/>
      <c r="V32" s="206"/>
      <c r="W32" s="37"/>
      <c r="X32" s="218">
        <f>IFERROR(VLOOKUP($C32,'Proposed Rates'!$B:$J,X$11,FALSE),0)</f>
        <v>0</v>
      </c>
      <c r="Y32" s="219">
        <f t="shared" si="30"/>
        <v>470</v>
      </c>
      <c r="Z32" s="204">
        <f t="shared" si="31"/>
        <v>0</v>
      </c>
      <c r="AA32" s="38"/>
      <c r="AB32" s="205">
        <f t="shared" si="13"/>
        <v>0</v>
      </c>
      <c r="AC32" s="206" t="str">
        <f t="shared" si="14"/>
        <v/>
      </c>
      <c r="AD32" s="37"/>
      <c r="AE32" s="218">
        <f>IFERROR(VLOOKUP($C32,'Proposed Rates'!$B:$J,AE$11,FALSE),0)</f>
        <v>0</v>
      </c>
      <c r="AF32" s="219">
        <f t="shared" si="32"/>
        <v>470</v>
      </c>
      <c r="AG32" s="204">
        <f t="shared" si="33"/>
        <v>0</v>
      </c>
      <c r="AH32" s="38"/>
      <c r="AI32" s="205">
        <f t="shared" si="17"/>
        <v>0</v>
      </c>
      <c r="AJ32" s="206" t="str">
        <f t="shared" si="18"/>
        <v/>
      </c>
      <c r="AK32" s="37"/>
      <c r="AL32" s="218">
        <f>IFERROR(VLOOKUP($C32,'Proposed Rates'!$B:$J,AL$11,FALSE),0)</f>
        <v>0</v>
      </c>
      <c r="AM32" s="219">
        <f t="shared" si="34"/>
        <v>470</v>
      </c>
      <c r="AN32" s="204">
        <f t="shared" si="35"/>
        <v>0</v>
      </c>
      <c r="AO32" s="221"/>
      <c r="AP32" s="205"/>
      <c r="AQ32" s="206"/>
      <c r="AR32" s="207"/>
    </row>
    <row r="33" spans="1:44" ht="12" customHeight="1" x14ac:dyDescent="0.2">
      <c r="A33" s="355"/>
      <c r="B33" s="208" t="s">
        <v>187</v>
      </c>
      <c r="C33" s="199" t="str">
        <f t="shared" si="23"/>
        <v>Unmetered Scattered Load.GA Rate Riders</v>
      </c>
      <c r="D33" s="200" t="s">
        <v>246</v>
      </c>
      <c r="E33" s="139"/>
      <c r="F33" s="201">
        <f>IFERROR(VLOOKUP($C33,'Proposed Rates'!$B:$J,F$11,FALSE),0)</f>
        <v>0</v>
      </c>
      <c r="G33" s="219">
        <f t="shared" si="24"/>
        <v>470</v>
      </c>
      <c r="H33" s="204">
        <f t="shared" si="25"/>
        <v>0</v>
      </c>
      <c r="I33" s="289"/>
      <c r="J33" s="201">
        <f>IFERROR(VLOOKUP($C33,'Proposed Rates'!$B:$J,J$11,FALSE),0)</f>
        <v>0</v>
      </c>
      <c r="K33" s="219">
        <f t="shared" si="26"/>
        <v>470</v>
      </c>
      <c r="L33" s="204">
        <f t="shared" si="27"/>
        <v>0</v>
      </c>
      <c r="M33" s="221"/>
      <c r="N33" s="205">
        <f t="shared" ref="N33:N34" si="36">L33-H33</f>
        <v>0</v>
      </c>
      <c r="O33" s="206" t="str">
        <f t="shared" ref="O33:O34" si="37">IF((H33)=0,"",(N33/H33))</f>
        <v/>
      </c>
      <c r="P33" s="37"/>
      <c r="Q33" s="201">
        <f>IFERROR(VLOOKUP($C33,'Proposed Rates'!$B:$J,Q$11,FALSE),0)</f>
        <v>0</v>
      </c>
      <c r="R33" s="219">
        <f t="shared" si="28"/>
        <v>470</v>
      </c>
      <c r="S33" s="204">
        <f t="shared" si="29"/>
        <v>0</v>
      </c>
      <c r="T33" s="221"/>
      <c r="U33" s="205">
        <f t="shared" ref="U33:U34" si="38">S33-L33</f>
        <v>0</v>
      </c>
      <c r="V33" s="206" t="str">
        <f t="shared" ref="V33:V34" si="39">IF((L33)=0,"",(U33/L33))</f>
        <v/>
      </c>
      <c r="W33" s="37"/>
      <c r="X33" s="201">
        <f>IFERROR(VLOOKUP($C33,'Proposed Rates'!$B:$J,X$11,FALSE),0)</f>
        <v>0</v>
      </c>
      <c r="Y33" s="219">
        <f t="shared" si="30"/>
        <v>470</v>
      </c>
      <c r="Z33" s="204">
        <f t="shared" si="31"/>
        <v>0</v>
      </c>
      <c r="AA33" s="221"/>
      <c r="AB33" s="205">
        <f t="shared" si="13"/>
        <v>0</v>
      </c>
      <c r="AC33" s="206" t="str">
        <f t="shared" si="14"/>
        <v/>
      </c>
      <c r="AD33" s="37"/>
      <c r="AE33" s="201">
        <f>IFERROR(VLOOKUP($C33,'Proposed Rates'!$B:$J,AE$11,FALSE),0)</f>
        <v>0</v>
      </c>
      <c r="AF33" s="219">
        <f t="shared" si="32"/>
        <v>470</v>
      </c>
      <c r="AG33" s="204">
        <f t="shared" si="33"/>
        <v>0</v>
      </c>
      <c r="AH33" s="221"/>
      <c r="AI33" s="205">
        <f t="shared" si="17"/>
        <v>0</v>
      </c>
      <c r="AJ33" s="206" t="str">
        <f t="shared" si="18"/>
        <v/>
      </c>
      <c r="AK33" s="37"/>
      <c r="AL33" s="201">
        <f>IFERROR(VLOOKUP($C33,'Proposed Rates'!$B:$J,AL$11,FALSE),0)</f>
        <v>0</v>
      </c>
      <c r="AM33" s="219">
        <f t="shared" si="34"/>
        <v>470</v>
      </c>
      <c r="AN33" s="204">
        <f t="shared" si="35"/>
        <v>0</v>
      </c>
      <c r="AO33" s="221"/>
      <c r="AP33" s="205">
        <f t="shared" ref="AP33:AP34" si="40">AN33-AG33</f>
        <v>0</v>
      </c>
      <c r="AQ33" s="206" t="str">
        <f t="shared" ref="AQ33:AQ34" si="41">IF((AG33)=0,"",(AP33/AG33))</f>
        <v/>
      </c>
      <c r="AR33" s="207"/>
    </row>
    <row r="34" spans="1:44" ht="12" customHeight="1" x14ac:dyDescent="0.2">
      <c r="A34" s="355"/>
      <c r="B34" s="208" t="s">
        <v>190</v>
      </c>
      <c r="C34" s="199" t="str">
        <f t="shared" si="23"/>
        <v>Unmetered Scattered Load.Total Deferral/Variance Account Rate RidersYr2</v>
      </c>
      <c r="D34" s="200" t="s">
        <v>246</v>
      </c>
      <c r="E34" s="139"/>
      <c r="F34" s="201">
        <f>IFERROR(VLOOKUP($C34,'Proposed Rates'!$B:$J,F$11,FALSE),0)</f>
        <v>0</v>
      </c>
      <c r="G34" s="219">
        <f t="shared" si="24"/>
        <v>470</v>
      </c>
      <c r="H34" s="204">
        <f t="shared" si="25"/>
        <v>0</v>
      </c>
      <c r="I34" s="289"/>
      <c r="J34" s="201">
        <f>IFERROR(VLOOKUP($C34,'Proposed Rates'!$B:$J,J$11,FALSE),0)</f>
        <v>0</v>
      </c>
      <c r="K34" s="219">
        <f t="shared" si="26"/>
        <v>470</v>
      </c>
      <c r="L34" s="204">
        <f t="shared" si="27"/>
        <v>0</v>
      </c>
      <c r="M34" s="221"/>
      <c r="N34" s="205">
        <f t="shared" si="36"/>
        <v>0</v>
      </c>
      <c r="O34" s="206" t="str">
        <f t="shared" si="37"/>
        <v/>
      </c>
      <c r="P34" s="37"/>
      <c r="Q34" s="201">
        <f>IFERROR(VLOOKUP($C34,'Proposed Rates'!$B:$J,Q$11,FALSE),0)</f>
        <v>0</v>
      </c>
      <c r="R34" s="219">
        <f t="shared" si="28"/>
        <v>470</v>
      </c>
      <c r="S34" s="204">
        <f t="shared" si="29"/>
        <v>0</v>
      </c>
      <c r="T34" s="221"/>
      <c r="U34" s="205">
        <f t="shared" si="38"/>
        <v>0</v>
      </c>
      <c r="V34" s="206" t="str">
        <f t="shared" si="39"/>
        <v/>
      </c>
      <c r="W34" s="37"/>
      <c r="X34" s="201">
        <f>IFERROR(VLOOKUP($C34,'Proposed Rates'!$B:$J,X$11,FALSE),0)</f>
        <v>0</v>
      </c>
      <c r="Y34" s="219">
        <f t="shared" si="30"/>
        <v>470</v>
      </c>
      <c r="Z34" s="204">
        <f t="shared" si="31"/>
        <v>0</v>
      </c>
      <c r="AA34" s="221"/>
      <c r="AB34" s="205">
        <f t="shared" si="13"/>
        <v>0</v>
      </c>
      <c r="AC34" s="206" t="str">
        <f t="shared" si="14"/>
        <v/>
      </c>
      <c r="AD34" s="37"/>
      <c r="AE34" s="201">
        <f>IFERROR(VLOOKUP($C34,'Proposed Rates'!$B:$J,AE$11,FALSE),0)</f>
        <v>0</v>
      </c>
      <c r="AF34" s="219">
        <f t="shared" si="32"/>
        <v>470</v>
      </c>
      <c r="AG34" s="204">
        <f t="shared" si="33"/>
        <v>0</v>
      </c>
      <c r="AH34" s="221"/>
      <c r="AI34" s="205">
        <f t="shared" si="17"/>
        <v>0</v>
      </c>
      <c r="AJ34" s="206" t="str">
        <f t="shared" si="18"/>
        <v/>
      </c>
      <c r="AK34" s="37"/>
      <c r="AL34" s="201">
        <f>IFERROR(VLOOKUP($C34,'Proposed Rates'!$B:$J,AL$11,FALSE),0)</f>
        <v>0</v>
      </c>
      <c r="AM34" s="219">
        <f t="shared" si="34"/>
        <v>470</v>
      </c>
      <c r="AN34" s="204">
        <f t="shared" si="35"/>
        <v>0</v>
      </c>
      <c r="AO34" s="221"/>
      <c r="AP34" s="205">
        <f t="shared" si="40"/>
        <v>0</v>
      </c>
      <c r="AQ34" s="206" t="str">
        <f t="shared" si="41"/>
        <v/>
      </c>
      <c r="AR34" s="207"/>
    </row>
    <row r="35" spans="1:44" ht="12" customHeight="1" x14ac:dyDescent="0.2">
      <c r="A35" s="355"/>
      <c r="B35" s="208" t="s">
        <v>192</v>
      </c>
      <c r="C35" s="199" t="str">
        <f t="shared" si="23"/>
        <v>Unmetered Scattered Load.Total Deferral/Variance Account Rate Riders</v>
      </c>
      <c r="D35" s="200" t="s">
        <v>246</v>
      </c>
      <c r="E35" s="139"/>
      <c r="F35" s="201">
        <f>IFERROR(VLOOKUP($C35,'Proposed Rates'!$B:$J,F$11,FALSE),0)</f>
        <v>0</v>
      </c>
      <c r="G35" s="219">
        <f t="shared" si="24"/>
        <v>470</v>
      </c>
      <c r="H35" s="204">
        <f t="shared" si="25"/>
        <v>0</v>
      </c>
      <c r="I35" s="38"/>
      <c r="J35" s="201">
        <f>IFERROR(VLOOKUP($C35,'Proposed Rates'!$B:$J,J$11,FALSE),0)</f>
        <v>0</v>
      </c>
      <c r="K35" s="219">
        <f t="shared" si="26"/>
        <v>470</v>
      </c>
      <c r="L35" s="204">
        <f t="shared" si="27"/>
        <v>0</v>
      </c>
      <c r="M35" s="38"/>
      <c r="N35" s="205"/>
      <c r="O35" s="206"/>
      <c r="P35" s="37"/>
      <c r="Q35" s="201">
        <f>IFERROR(VLOOKUP($C35,'Proposed Rates'!$B:$J,Q$11,FALSE),0)</f>
        <v>0</v>
      </c>
      <c r="R35" s="219">
        <f t="shared" si="28"/>
        <v>470</v>
      </c>
      <c r="S35" s="204">
        <f t="shared" si="29"/>
        <v>0</v>
      </c>
      <c r="T35" s="38"/>
      <c r="U35" s="205"/>
      <c r="V35" s="206"/>
      <c r="W35" s="37"/>
      <c r="X35" s="201">
        <f>IFERROR(VLOOKUP($C35,'Proposed Rates'!$B:$J,X$11,FALSE),0)</f>
        <v>0</v>
      </c>
      <c r="Y35" s="219">
        <f t="shared" si="30"/>
        <v>470</v>
      </c>
      <c r="Z35" s="204">
        <f t="shared" si="31"/>
        <v>0</v>
      </c>
      <c r="AA35" s="38"/>
      <c r="AB35" s="205"/>
      <c r="AC35" s="206"/>
      <c r="AD35" s="37"/>
      <c r="AE35" s="201">
        <f>IFERROR(VLOOKUP($C35,'Proposed Rates'!$B:$J,AE$11,FALSE),0)</f>
        <v>0</v>
      </c>
      <c r="AF35" s="219">
        <f t="shared" si="32"/>
        <v>470</v>
      </c>
      <c r="AG35" s="204">
        <f t="shared" si="33"/>
        <v>0</v>
      </c>
      <c r="AH35" s="38"/>
      <c r="AI35" s="205">
        <f t="shared" si="17"/>
        <v>0</v>
      </c>
      <c r="AJ35" s="206" t="str">
        <f t="shared" si="18"/>
        <v/>
      </c>
      <c r="AK35" s="37"/>
      <c r="AL35" s="201">
        <f>IFERROR(VLOOKUP($C35,'Proposed Rates'!$B:$J,AL$11,FALSE),0)</f>
        <v>0</v>
      </c>
      <c r="AM35" s="219">
        <f t="shared" si="34"/>
        <v>470</v>
      </c>
      <c r="AN35" s="204">
        <f t="shared" si="35"/>
        <v>0</v>
      </c>
      <c r="AO35" s="38"/>
      <c r="AP35" s="205"/>
      <c r="AQ35" s="206"/>
      <c r="AR35" s="207"/>
    </row>
    <row r="36" spans="1:44" ht="12" customHeight="1" x14ac:dyDescent="0.2">
      <c r="A36" s="355"/>
      <c r="B36" s="139" t="s">
        <v>207</v>
      </c>
      <c r="C36" s="199" t="str">
        <f t="shared" si="23"/>
        <v>Unmetered Scattered Load.Low Voltage Service Charge</v>
      </c>
      <c r="D36" s="200" t="s">
        <v>246</v>
      </c>
      <c r="E36" s="139"/>
      <c r="F36" s="222">
        <f>IFERROR(VLOOKUP($C36,'Proposed Rates'!$B:$J,F$11,FALSE),0)</f>
        <v>5.0000000000000002E-5</v>
      </c>
      <c r="G36" s="312">
        <f>$F$9+G$37</f>
        <v>485.88600000000002</v>
      </c>
      <c r="H36" s="204">
        <f t="shared" si="25"/>
        <v>2.4294300000000001E-2</v>
      </c>
      <c r="I36" s="38"/>
      <c r="J36" s="222">
        <f>IFERROR(VLOOKUP($C36,'Proposed Rates'!$B:$J,J$11,FALSE),0)</f>
        <v>6.0000000000000002E-5</v>
      </c>
      <c r="K36" s="312">
        <f>$F$9+K$37</f>
        <v>485.60399999999993</v>
      </c>
      <c r="L36" s="204">
        <f t="shared" si="27"/>
        <v>2.9136239999999997E-2</v>
      </c>
      <c r="M36" s="38"/>
      <c r="N36" s="205">
        <f t="shared" ref="N36:N50" si="42">L36-H36</f>
        <v>4.841939999999996E-3</v>
      </c>
      <c r="O36" s="206">
        <f t="shared" ref="O36:O50" si="43">IF((H36)=0,"",(N36/H36))</f>
        <v>0.19930354033662198</v>
      </c>
      <c r="P36" s="37"/>
      <c r="Q36" s="222">
        <f>IFERROR(VLOOKUP($C36,'Proposed Rates'!$B:$J,Q$11,FALSE),0)</f>
        <v>6.0000000000000002E-5</v>
      </c>
      <c r="R36" s="312">
        <f>$F$9+R$37</f>
        <v>485.60399999999993</v>
      </c>
      <c r="S36" s="204">
        <f t="shared" si="29"/>
        <v>2.9136239999999997E-2</v>
      </c>
      <c r="T36" s="38"/>
      <c r="U36" s="205">
        <f t="shared" ref="U36:U50" si="44">S36-L36</f>
        <v>0</v>
      </c>
      <c r="V36" s="206">
        <f t="shared" ref="V36:V50" si="45">IF((L36)=0,"",(U36/L36))</f>
        <v>0</v>
      </c>
      <c r="W36" s="37"/>
      <c r="X36" s="222">
        <f>IFERROR(VLOOKUP($C36,'Proposed Rates'!$B:$J,X$11,FALSE),0)</f>
        <v>6.9999999999999994E-5</v>
      </c>
      <c r="Y36" s="312">
        <f>$F$9+Y$37</f>
        <v>485.60399999999993</v>
      </c>
      <c r="Z36" s="204">
        <f t="shared" si="31"/>
        <v>3.3992279999999993E-2</v>
      </c>
      <c r="AA36" s="38"/>
      <c r="AB36" s="205">
        <f t="shared" ref="AB36:AB50" si="46">Z36-S36</f>
        <v>4.8560399999999955E-3</v>
      </c>
      <c r="AC36" s="206">
        <f t="shared" ref="AC36:AC50" si="47">IF((S36)=0,"",(AB36/S36))</f>
        <v>0.16666666666666652</v>
      </c>
      <c r="AD36" s="37"/>
      <c r="AE36" s="222">
        <f>IFERROR(VLOOKUP($C36,'Proposed Rates'!$B:$J,AE$11,FALSE),0)</f>
        <v>6.9999999999999994E-5</v>
      </c>
      <c r="AF36" s="312">
        <f>$F$9+AF$37</f>
        <v>485.60399999999993</v>
      </c>
      <c r="AG36" s="204">
        <f t="shared" si="33"/>
        <v>3.3992279999999993E-2</v>
      </c>
      <c r="AH36" s="38"/>
      <c r="AI36" s="205">
        <f t="shared" si="17"/>
        <v>0</v>
      </c>
      <c r="AJ36" s="206">
        <f t="shared" si="18"/>
        <v>0</v>
      </c>
      <c r="AK36" s="37"/>
      <c r="AL36" s="222">
        <f>IFERROR(VLOOKUP($C36,'Proposed Rates'!$B:$J,AL$11,FALSE),0)</f>
        <v>6.9999999999999994E-5</v>
      </c>
      <c r="AM36" s="312">
        <f>$F$9+AM$37</f>
        <v>485.60399999999993</v>
      </c>
      <c r="AN36" s="204">
        <f t="shared" si="35"/>
        <v>3.3992279999999993E-2</v>
      </c>
      <c r="AO36" s="38"/>
      <c r="AP36" s="205">
        <f t="shared" ref="AP36:AP50" si="48">AN36-AG36</f>
        <v>0</v>
      </c>
      <c r="AQ36" s="206">
        <f t="shared" ref="AQ36:AQ50" si="49">IF((AG36)=0,"",(AP36/AG36))</f>
        <v>0</v>
      </c>
      <c r="AR36" s="207"/>
    </row>
    <row r="37" spans="1:44" ht="12" customHeight="1" x14ac:dyDescent="0.2">
      <c r="A37" s="355"/>
      <c r="B37" s="139" t="s">
        <v>250</v>
      </c>
      <c r="C37" s="199" t="str">
        <f t="shared" si="23"/>
        <v>Unmetered Scattered Load.Line Losses on Cost of Power</v>
      </c>
      <c r="D37" s="200" t="s">
        <v>246</v>
      </c>
      <c r="E37" s="139"/>
      <c r="F37" s="224">
        <f>'Proposed Rates'!$K$249*F$46+'Proposed Rates'!$K$250*F$47+'Proposed Rates'!$K$251*F$48</f>
        <v>9.9039999999999989E-2</v>
      </c>
      <c r="G37" s="311">
        <f>$F$9*(1+F$65)-$F$9</f>
        <v>15.886000000000024</v>
      </c>
      <c r="H37" s="204">
        <f t="shared" si="25"/>
        <v>1.5733494400000023</v>
      </c>
      <c r="I37" s="38"/>
      <c r="J37" s="224">
        <f>'Proposed Rates'!$K$249*J$46+'Proposed Rates'!$K$250*J$47+'Proposed Rates'!$K$251*J$48</f>
        <v>9.9039999999999989E-2</v>
      </c>
      <c r="K37" s="311">
        <f>$F$9*(1+J$65)-$F$9</f>
        <v>15.603999999999928</v>
      </c>
      <c r="L37" s="204">
        <f t="shared" si="27"/>
        <v>1.5454201599999926</v>
      </c>
      <c r="M37" s="38"/>
      <c r="N37" s="205">
        <f t="shared" si="42"/>
        <v>-2.7929280000009715E-2</v>
      </c>
      <c r="O37" s="206">
        <f t="shared" si="43"/>
        <v>-1.7751479289946977E-2</v>
      </c>
      <c r="P37" s="37"/>
      <c r="Q37" s="224">
        <f>'Proposed Rates'!$K$249*Q$46+'Proposed Rates'!$K$250*Q$47+'Proposed Rates'!$K$251*Q$48</f>
        <v>9.9039999999999989E-2</v>
      </c>
      <c r="R37" s="311">
        <f>$F$9*(1+Q$65)-$F$9</f>
        <v>15.603999999999928</v>
      </c>
      <c r="S37" s="204">
        <f t="shared" si="29"/>
        <v>1.5454201599999926</v>
      </c>
      <c r="T37" s="38"/>
      <c r="U37" s="205">
        <f t="shared" si="44"/>
        <v>0</v>
      </c>
      <c r="V37" s="206">
        <f t="shared" si="45"/>
        <v>0</v>
      </c>
      <c r="W37" s="37"/>
      <c r="X37" s="224">
        <f>'Proposed Rates'!$K$249*X$46+'Proposed Rates'!$K$250*X$47+'Proposed Rates'!$K$251*X$48</f>
        <v>9.9039999999999989E-2</v>
      </c>
      <c r="Y37" s="311">
        <f>$F$9*(1+X$65)-$F$9</f>
        <v>15.603999999999928</v>
      </c>
      <c r="Z37" s="204">
        <f t="shared" si="31"/>
        <v>1.5454201599999926</v>
      </c>
      <c r="AA37" s="38"/>
      <c r="AB37" s="205">
        <f t="shared" si="46"/>
        <v>0</v>
      </c>
      <c r="AC37" s="206">
        <f t="shared" si="47"/>
        <v>0</v>
      </c>
      <c r="AD37" s="37"/>
      <c r="AE37" s="224">
        <f>'Proposed Rates'!$K$249*AE$46+'Proposed Rates'!$K$250*AE$47+'Proposed Rates'!$K$251*AE$48</f>
        <v>9.9039999999999989E-2</v>
      </c>
      <c r="AF37" s="311">
        <f>$F$9*(1+AE$65)-$F$9</f>
        <v>15.603999999999928</v>
      </c>
      <c r="AG37" s="204">
        <f t="shared" si="33"/>
        <v>1.5454201599999926</v>
      </c>
      <c r="AH37" s="38"/>
      <c r="AI37" s="205">
        <f t="shared" si="17"/>
        <v>0</v>
      </c>
      <c r="AJ37" s="206">
        <f t="shared" si="18"/>
        <v>0</v>
      </c>
      <c r="AK37" s="37"/>
      <c r="AL37" s="224">
        <f>'Proposed Rates'!$K$249*AL$46+'Proposed Rates'!$K$250*AL$47+'Proposed Rates'!$K$251*AL$48</f>
        <v>9.9039999999999989E-2</v>
      </c>
      <c r="AM37" s="311">
        <f>$F$9*(1+AL$65)-$F$9</f>
        <v>15.603999999999928</v>
      </c>
      <c r="AN37" s="204">
        <f t="shared" si="35"/>
        <v>1.5454201599999926</v>
      </c>
      <c r="AO37" s="38"/>
      <c r="AP37" s="205">
        <f t="shared" si="48"/>
        <v>0</v>
      </c>
      <c r="AQ37" s="206">
        <f t="shared" si="49"/>
        <v>0</v>
      </c>
      <c r="AR37" s="207"/>
    </row>
    <row r="38" spans="1:44" ht="12" customHeight="1" x14ac:dyDescent="0.2">
      <c r="A38" s="355"/>
      <c r="B38" s="139" t="s">
        <v>209</v>
      </c>
      <c r="C38" s="199" t="str">
        <f t="shared" si="23"/>
        <v>Unmetered Scattered Load.Smart Meter Entity Charge</v>
      </c>
      <c r="D38" s="200" t="s">
        <v>244</v>
      </c>
      <c r="E38" s="139"/>
      <c r="F38" s="218">
        <f>IFERROR(VLOOKUP($C38,'Proposed Rates'!$B:$J,F$11,FALSE),0)</f>
        <v>0</v>
      </c>
      <c r="G38" s="219">
        <f>IF($D38="Monthly",1,IF($D38="per KW",$F$10,IF($D38="per kWh",$F$9,0)))</f>
        <v>1</v>
      </c>
      <c r="H38" s="204">
        <f t="shared" si="25"/>
        <v>0</v>
      </c>
      <c r="I38" s="38"/>
      <c r="J38" s="218">
        <f>IFERROR(VLOOKUP($C38,'Proposed Rates'!$B:$J,J$11,FALSE),0)</f>
        <v>0</v>
      </c>
      <c r="K38" s="219">
        <f>IF($D38="Monthly",1,IF($D38="per KW",$F$10,IF($D38="per kWh",$F$9,0)))</f>
        <v>1</v>
      </c>
      <c r="L38" s="204">
        <f t="shared" si="27"/>
        <v>0</v>
      </c>
      <c r="M38" s="38"/>
      <c r="N38" s="205">
        <f t="shared" si="42"/>
        <v>0</v>
      </c>
      <c r="O38" s="206" t="str">
        <f t="shared" si="43"/>
        <v/>
      </c>
      <c r="P38" s="37"/>
      <c r="Q38" s="218">
        <f>IFERROR(VLOOKUP($C38,'Proposed Rates'!$B:$J,Q$11,FALSE),0)</f>
        <v>0</v>
      </c>
      <c r="R38" s="219">
        <f>IF($D38="Monthly",1,IF($D38="per KW",$F$10,IF($D38="per kWh",$F$9,0)))</f>
        <v>1</v>
      </c>
      <c r="S38" s="204">
        <f t="shared" si="29"/>
        <v>0</v>
      </c>
      <c r="T38" s="38"/>
      <c r="U38" s="205">
        <f t="shared" si="44"/>
        <v>0</v>
      </c>
      <c r="V38" s="206" t="str">
        <f t="shared" si="45"/>
        <v/>
      </c>
      <c r="W38" s="37"/>
      <c r="X38" s="218">
        <f>IFERROR(VLOOKUP($C38,'Proposed Rates'!$B:$J,X$11,FALSE),0)</f>
        <v>0</v>
      </c>
      <c r="Y38" s="219">
        <f>IF($D38="Monthly",1,IF($D38="per KW",$F$10,IF($D38="per kWh",$F$9,0)))</f>
        <v>1</v>
      </c>
      <c r="Z38" s="204">
        <f t="shared" si="31"/>
        <v>0</v>
      </c>
      <c r="AA38" s="38"/>
      <c r="AB38" s="205">
        <f t="shared" si="46"/>
        <v>0</v>
      </c>
      <c r="AC38" s="206" t="str">
        <f t="shared" si="47"/>
        <v/>
      </c>
      <c r="AD38" s="37"/>
      <c r="AE38" s="218">
        <f>IFERROR(VLOOKUP($C38,'Proposed Rates'!$B:$J,AE$11,FALSE),0)</f>
        <v>0</v>
      </c>
      <c r="AF38" s="219">
        <f>IF($D38="Monthly",1,IF($D38="per KW",$F$10,IF($D38="per kWh",$F$9,0)))</f>
        <v>1</v>
      </c>
      <c r="AG38" s="204">
        <f t="shared" si="33"/>
        <v>0</v>
      </c>
      <c r="AH38" s="38"/>
      <c r="AI38" s="205">
        <f t="shared" si="17"/>
        <v>0</v>
      </c>
      <c r="AJ38" s="206" t="str">
        <f t="shared" si="18"/>
        <v/>
      </c>
      <c r="AK38" s="37"/>
      <c r="AL38" s="218">
        <f>IFERROR(VLOOKUP($C38,'Proposed Rates'!$B:$J,AL$11,FALSE),0)</f>
        <v>0</v>
      </c>
      <c r="AM38" s="219">
        <f>IF($D38="Monthly",1,IF($D38="per KW",$F$10,IF($D38="per kWh",$F$9,0)))</f>
        <v>1</v>
      </c>
      <c r="AN38" s="204">
        <f t="shared" si="35"/>
        <v>0</v>
      </c>
      <c r="AO38" s="38"/>
      <c r="AP38" s="205">
        <f t="shared" si="48"/>
        <v>0</v>
      </c>
      <c r="AQ38" s="206" t="str">
        <f t="shared" si="49"/>
        <v/>
      </c>
      <c r="AR38" s="207"/>
    </row>
    <row r="39" spans="1:44" ht="12" customHeight="1" x14ac:dyDescent="0.2">
      <c r="A39" s="355"/>
      <c r="B39" s="209" t="s">
        <v>251</v>
      </c>
      <c r="C39" s="226"/>
      <c r="D39" s="226"/>
      <c r="E39" s="226"/>
      <c r="F39" s="227"/>
      <c r="G39" s="305"/>
      <c r="H39" s="213">
        <f>SUM(H30:H38)+H29</f>
        <v>24.71464374</v>
      </c>
      <c r="I39" s="229"/>
      <c r="J39" s="227"/>
      <c r="K39" s="305"/>
      <c r="L39" s="213">
        <f>SUM(L30:L38)+L29</f>
        <v>27.36955639999999</v>
      </c>
      <c r="M39" s="229"/>
      <c r="N39" s="215">
        <f t="shared" si="42"/>
        <v>2.6549126599999902</v>
      </c>
      <c r="O39" s="216">
        <f t="shared" si="43"/>
        <v>0.10742265548837687</v>
      </c>
      <c r="P39" s="37"/>
      <c r="Q39" s="227"/>
      <c r="R39" s="305"/>
      <c r="S39" s="213">
        <f>SUM(S30:S38)+S29</f>
        <v>30.067556399999994</v>
      </c>
      <c r="T39" s="229"/>
      <c r="U39" s="215">
        <f t="shared" si="44"/>
        <v>2.698000000000004</v>
      </c>
      <c r="V39" s="216">
        <f t="shared" si="45"/>
        <v>9.8576679890946456E-2</v>
      </c>
      <c r="W39" s="37"/>
      <c r="X39" s="227"/>
      <c r="Y39" s="305"/>
      <c r="Z39" s="213">
        <f>SUM(Z30:Z38)+Z29</f>
        <v>32.045412439999993</v>
      </c>
      <c r="AA39" s="229"/>
      <c r="AB39" s="215">
        <f t="shared" si="46"/>
        <v>1.9778560399999989</v>
      </c>
      <c r="AC39" s="216">
        <f t="shared" si="47"/>
        <v>6.5780405088056951E-2</v>
      </c>
      <c r="AD39" s="37"/>
      <c r="AE39" s="227"/>
      <c r="AF39" s="305"/>
      <c r="AG39" s="213">
        <f>SUM(AG30:AG38)+AG29</f>
        <v>33.807412439999986</v>
      </c>
      <c r="AH39" s="229"/>
      <c r="AI39" s="215">
        <f t="shared" si="17"/>
        <v>1.7619999999999933</v>
      </c>
      <c r="AJ39" s="216">
        <f t="shared" si="18"/>
        <v>5.4984469408813567E-2</v>
      </c>
      <c r="AK39" s="37"/>
      <c r="AL39" s="227"/>
      <c r="AM39" s="305"/>
      <c r="AN39" s="213">
        <f>SUM(AN30:AN38)+AN29</f>
        <v>35.301412439999986</v>
      </c>
      <c r="AO39" s="229"/>
      <c r="AP39" s="215">
        <f t="shared" si="48"/>
        <v>1.4939999999999998</v>
      </c>
      <c r="AQ39" s="216">
        <f t="shared" si="49"/>
        <v>4.4191492106989555E-2</v>
      </c>
      <c r="AR39" s="217"/>
    </row>
    <row r="40" spans="1:44" ht="12" customHeight="1" x14ac:dyDescent="0.2">
      <c r="A40" s="355"/>
      <c r="B40" s="38" t="s">
        <v>193</v>
      </c>
      <c r="C40" s="199" t="str">
        <f t="shared" ref="C40:C41" si="50">D$6&amp;"."&amp;B40</f>
        <v>Unmetered Scattered Load.RTSR - Network</v>
      </c>
      <c r="D40" s="230" t="s">
        <v>246</v>
      </c>
      <c r="E40" s="38"/>
      <c r="F40" s="218">
        <f>IFERROR(VLOOKUP($C40,'Proposed Rates'!$B:$J,F$11,FALSE),0)</f>
        <v>1.18E-2</v>
      </c>
      <c r="G40" s="312">
        <f t="shared" ref="G40:G41" si="51">$F$9+G$37</f>
        <v>485.88600000000002</v>
      </c>
      <c r="H40" s="204">
        <f t="shared" ref="H40:H41" si="52">G40*F40</f>
        <v>5.7334548000000005</v>
      </c>
      <c r="I40" s="38"/>
      <c r="J40" s="218">
        <f>IFERROR(VLOOKUP($C40,'Proposed Rates'!$B:$J,J$11,FALSE),0)</f>
        <v>1.24E-2</v>
      </c>
      <c r="K40" s="312">
        <f t="shared" ref="K40:K41" si="53">$F$9+K$37</f>
        <v>485.60399999999993</v>
      </c>
      <c r="L40" s="204">
        <f t="shared" ref="L40:L41" si="54">K40*J40</f>
        <v>6.0214895999999989</v>
      </c>
      <c r="M40" s="38"/>
      <c r="N40" s="205">
        <f t="shared" si="42"/>
        <v>0.28803479999999837</v>
      </c>
      <c r="O40" s="206">
        <f t="shared" si="43"/>
        <v>5.0237563571617995E-2</v>
      </c>
      <c r="P40" s="37"/>
      <c r="Q40" s="218">
        <f>IFERROR(VLOOKUP($C40,'Proposed Rates'!$B:$J,Q$11,FALSE),0)</f>
        <v>1.24E-2</v>
      </c>
      <c r="R40" s="312">
        <f t="shared" ref="R40:R41" si="55">$F$9+R$37</f>
        <v>485.60399999999993</v>
      </c>
      <c r="S40" s="204">
        <f t="shared" ref="S40:S41" si="56">R40*Q40</f>
        <v>6.0214895999999989</v>
      </c>
      <c r="T40" s="38"/>
      <c r="U40" s="205">
        <f t="shared" si="44"/>
        <v>0</v>
      </c>
      <c r="V40" s="206">
        <f t="shared" si="45"/>
        <v>0</v>
      </c>
      <c r="W40" s="37"/>
      <c r="X40" s="218">
        <f>IFERROR(VLOOKUP($C40,'Proposed Rates'!$B:$J,X$11,FALSE),0)</f>
        <v>1.24E-2</v>
      </c>
      <c r="Y40" s="312">
        <f t="shared" ref="Y40:Y41" si="57">$F$9+Y$37</f>
        <v>485.60399999999993</v>
      </c>
      <c r="Z40" s="204">
        <f t="shared" ref="Z40:Z41" si="58">Y40*X40</f>
        <v>6.0214895999999989</v>
      </c>
      <c r="AA40" s="38"/>
      <c r="AB40" s="205">
        <f t="shared" si="46"/>
        <v>0</v>
      </c>
      <c r="AC40" s="206">
        <f t="shared" si="47"/>
        <v>0</v>
      </c>
      <c r="AD40" s="37"/>
      <c r="AE40" s="218">
        <f>IFERROR(VLOOKUP($C40,'Proposed Rates'!$B:$J,AE$11,FALSE),0)</f>
        <v>1.24E-2</v>
      </c>
      <c r="AF40" s="312">
        <f t="shared" ref="AF40:AF41" si="59">$F$9+AF$37</f>
        <v>485.60399999999993</v>
      </c>
      <c r="AG40" s="204">
        <f t="shared" ref="AG40:AG41" si="60">AF40*AE40</f>
        <v>6.0214895999999989</v>
      </c>
      <c r="AH40" s="38"/>
      <c r="AI40" s="205">
        <f t="shared" si="17"/>
        <v>0</v>
      </c>
      <c r="AJ40" s="206">
        <f t="shared" si="18"/>
        <v>0</v>
      </c>
      <c r="AK40" s="37"/>
      <c r="AL40" s="218">
        <f>IFERROR(VLOOKUP($C40,'Proposed Rates'!$B:$J,AL$11,FALSE),0)</f>
        <v>1.24E-2</v>
      </c>
      <c r="AM40" s="312">
        <f t="shared" ref="AM40:AM41" si="61">$F$9+AM$37</f>
        <v>485.60399999999993</v>
      </c>
      <c r="AN40" s="204">
        <f t="shared" ref="AN40:AN41" si="62">AM40*AL40</f>
        <v>6.0214895999999989</v>
      </c>
      <c r="AO40" s="38"/>
      <c r="AP40" s="205">
        <f t="shared" si="48"/>
        <v>0</v>
      </c>
      <c r="AQ40" s="206">
        <f t="shared" si="49"/>
        <v>0</v>
      </c>
      <c r="AR40" s="207"/>
    </row>
    <row r="41" spans="1:44" ht="12" customHeight="1" x14ac:dyDescent="0.2">
      <c r="A41" s="355"/>
      <c r="B41" s="38" t="s">
        <v>194</v>
      </c>
      <c r="C41" s="199" t="str">
        <f t="shared" si="50"/>
        <v>Unmetered Scattered Load.RTSR - Line and Transformation Connection</v>
      </c>
      <c r="D41" s="230" t="s">
        <v>246</v>
      </c>
      <c r="E41" s="38"/>
      <c r="F41" s="218">
        <f>IFERROR(VLOOKUP($C41,'Proposed Rates'!$B:$J,F$11,FALSE),0)</f>
        <v>7.0000000000000001E-3</v>
      </c>
      <c r="G41" s="312">
        <f t="shared" si="51"/>
        <v>485.88600000000002</v>
      </c>
      <c r="H41" s="204">
        <f t="shared" si="52"/>
        <v>3.4012020000000001</v>
      </c>
      <c r="I41" s="38"/>
      <c r="J41" s="218">
        <f>IFERROR(VLOOKUP($C41,'Proposed Rates'!$B:$J,J$11,FALSE),0)</f>
        <v>7.1999999999999998E-3</v>
      </c>
      <c r="K41" s="312">
        <f t="shared" si="53"/>
        <v>485.60399999999993</v>
      </c>
      <c r="L41" s="204">
        <f t="shared" si="54"/>
        <v>3.4963487999999994</v>
      </c>
      <c r="M41" s="38"/>
      <c r="N41" s="205">
        <f t="shared" si="42"/>
        <v>9.514679999999931E-2</v>
      </c>
      <c r="O41" s="206">
        <f t="shared" si="43"/>
        <v>2.7974463145675942E-2</v>
      </c>
      <c r="P41" s="37"/>
      <c r="Q41" s="218">
        <f>IFERROR(VLOOKUP($C41,'Proposed Rates'!$B:$J,Q$11,FALSE),0)</f>
        <v>7.1999999999999998E-3</v>
      </c>
      <c r="R41" s="312">
        <f t="shared" si="55"/>
        <v>485.60399999999993</v>
      </c>
      <c r="S41" s="204">
        <f t="shared" si="56"/>
        <v>3.4963487999999994</v>
      </c>
      <c r="T41" s="38"/>
      <c r="U41" s="205">
        <f t="shared" si="44"/>
        <v>0</v>
      </c>
      <c r="V41" s="206">
        <f t="shared" si="45"/>
        <v>0</v>
      </c>
      <c r="W41" s="37"/>
      <c r="X41" s="218">
        <f>IFERROR(VLOOKUP($C41,'Proposed Rates'!$B:$J,X$11,FALSE),0)</f>
        <v>7.1999999999999998E-3</v>
      </c>
      <c r="Y41" s="312">
        <f t="shared" si="57"/>
        <v>485.60399999999993</v>
      </c>
      <c r="Z41" s="204">
        <f t="shared" si="58"/>
        <v>3.4963487999999994</v>
      </c>
      <c r="AA41" s="38"/>
      <c r="AB41" s="205">
        <f t="shared" si="46"/>
        <v>0</v>
      </c>
      <c r="AC41" s="206">
        <f t="shared" si="47"/>
        <v>0</v>
      </c>
      <c r="AD41" s="37"/>
      <c r="AE41" s="218">
        <f>IFERROR(VLOOKUP($C41,'Proposed Rates'!$B:$J,AE$11,FALSE),0)</f>
        <v>7.1999999999999998E-3</v>
      </c>
      <c r="AF41" s="312">
        <f t="shared" si="59"/>
        <v>485.60399999999993</v>
      </c>
      <c r="AG41" s="204">
        <f t="shared" si="60"/>
        <v>3.4963487999999994</v>
      </c>
      <c r="AH41" s="38"/>
      <c r="AI41" s="205">
        <f t="shared" si="17"/>
        <v>0</v>
      </c>
      <c r="AJ41" s="206">
        <f t="shared" si="18"/>
        <v>0</v>
      </c>
      <c r="AK41" s="37"/>
      <c r="AL41" s="218">
        <f>IFERROR(VLOOKUP($C41,'Proposed Rates'!$B:$J,AL$11,FALSE),0)</f>
        <v>7.1999999999999998E-3</v>
      </c>
      <c r="AM41" s="312">
        <f t="shared" si="61"/>
        <v>485.60399999999993</v>
      </c>
      <c r="AN41" s="204">
        <f t="shared" si="62"/>
        <v>3.4963487999999994</v>
      </c>
      <c r="AO41" s="38"/>
      <c r="AP41" s="205">
        <f t="shared" si="48"/>
        <v>0</v>
      </c>
      <c r="AQ41" s="206">
        <f t="shared" si="49"/>
        <v>0</v>
      </c>
      <c r="AR41" s="207"/>
    </row>
    <row r="42" spans="1:44" ht="12" customHeight="1" x14ac:dyDescent="0.2">
      <c r="A42" s="355"/>
      <c r="B42" s="209" t="s">
        <v>252</v>
      </c>
      <c r="C42" s="231"/>
      <c r="D42" s="231"/>
      <c r="E42" s="231"/>
      <c r="F42" s="232"/>
      <c r="G42" s="305"/>
      <c r="H42" s="213">
        <f>SUM(H39:H41)</f>
        <v>33.849300540000002</v>
      </c>
      <c r="I42" s="214"/>
      <c r="J42" s="232"/>
      <c r="K42" s="305"/>
      <c r="L42" s="213">
        <f>SUM(L39:L41)</f>
        <v>36.887394799999988</v>
      </c>
      <c r="M42" s="214"/>
      <c r="N42" s="215">
        <f t="shared" si="42"/>
        <v>3.0380942599999869</v>
      </c>
      <c r="O42" s="216">
        <f t="shared" si="43"/>
        <v>8.9753531432941888E-2</v>
      </c>
      <c r="P42" s="37"/>
      <c r="Q42" s="232"/>
      <c r="R42" s="305"/>
      <c r="S42" s="213">
        <f>SUM(S39:S41)</f>
        <v>39.585394799999996</v>
      </c>
      <c r="T42" s="214"/>
      <c r="U42" s="215">
        <f t="shared" si="44"/>
        <v>2.6980000000000075</v>
      </c>
      <c r="V42" s="216">
        <f t="shared" si="45"/>
        <v>7.3141516624535607E-2</v>
      </c>
      <c r="W42" s="37"/>
      <c r="X42" s="232"/>
      <c r="Y42" s="305"/>
      <c r="Z42" s="213">
        <f>SUM(Z39:Z41)</f>
        <v>41.563250839999988</v>
      </c>
      <c r="AA42" s="214"/>
      <c r="AB42" s="215">
        <f t="shared" si="46"/>
        <v>1.9778560399999918</v>
      </c>
      <c r="AC42" s="216">
        <f t="shared" si="47"/>
        <v>4.9964287333569606E-2</v>
      </c>
      <c r="AD42" s="37"/>
      <c r="AE42" s="232"/>
      <c r="AF42" s="305"/>
      <c r="AG42" s="213">
        <f>SUM(AG39:AG41)</f>
        <v>43.325250839999988</v>
      </c>
      <c r="AH42" s="214"/>
      <c r="AI42" s="215">
        <f t="shared" si="17"/>
        <v>1.7620000000000005</v>
      </c>
      <c r="AJ42" s="216">
        <f t="shared" si="18"/>
        <v>4.2393219115196647E-2</v>
      </c>
      <c r="AK42" s="37"/>
      <c r="AL42" s="232"/>
      <c r="AM42" s="305"/>
      <c r="AN42" s="213">
        <f>SUM(AN39:AN41)</f>
        <v>44.819250839999988</v>
      </c>
      <c r="AO42" s="214"/>
      <c r="AP42" s="215">
        <f t="shared" si="48"/>
        <v>1.4939999999999998</v>
      </c>
      <c r="AQ42" s="216">
        <f t="shared" si="49"/>
        <v>3.4483354880444593E-2</v>
      </c>
      <c r="AR42" s="217"/>
    </row>
    <row r="43" spans="1:44" ht="12" customHeight="1" x14ac:dyDescent="0.2">
      <c r="A43" s="355"/>
      <c r="B43" s="139" t="s">
        <v>195</v>
      </c>
      <c r="C43" s="199" t="str">
        <f t="shared" ref="C43:C45" si="63">D$6&amp;"."&amp;B43</f>
        <v>Unmetered Scattered Load.Wholesale Market Service Charge (WMSC)</v>
      </c>
      <c r="D43" s="200" t="s">
        <v>246</v>
      </c>
      <c r="E43" s="139"/>
      <c r="F43" s="218">
        <f>IFERROR(VLOOKUP($C43,'Proposed Rates'!$B:$J,F$11,FALSE),0)</f>
        <v>4.4999999999999997E-3</v>
      </c>
      <c r="G43" s="312">
        <f t="shared" ref="G43:G44" si="64">$F$9+G$37</f>
        <v>485.88600000000002</v>
      </c>
      <c r="H43" s="204">
        <f t="shared" ref="H43:H50" si="65">G43*F43</f>
        <v>2.1864870000000001</v>
      </c>
      <c r="I43" s="38"/>
      <c r="J43" s="218">
        <f>IFERROR(VLOOKUP($C43,'Proposed Rates'!$B:$J,J$11,FALSE),0)</f>
        <v>4.4999999999999997E-3</v>
      </c>
      <c r="K43" s="312">
        <f t="shared" ref="K43:K44" si="66">$F$9+K$37</f>
        <v>485.60399999999993</v>
      </c>
      <c r="L43" s="204">
        <f t="shared" ref="L43:L50" si="67">K43*J43</f>
        <v>2.1852179999999994</v>
      </c>
      <c r="M43" s="38"/>
      <c r="N43" s="205">
        <f t="shared" si="42"/>
        <v>-1.2690000000006307E-3</v>
      </c>
      <c r="O43" s="206">
        <f t="shared" si="43"/>
        <v>-5.8038305281514621E-4</v>
      </c>
      <c r="P43" s="37"/>
      <c r="Q43" s="218">
        <f>IFERROR(VLOOKUP($C43,'Proposed Rates'!$B:$J,Q$11,FALSE),0)</f>
        <v>4.4999999999999997E-3</v>
      </c>
      <c r="R43" s="312">
        <f t="shared" ref="R43:R44" si="68">$F$9+R$37</f>
        <v>485.60399999999993</v>
      </c>
      <c r="S43" s="204">
        <f t="shared" ref="S43:S50" si="69">R43*Q43</f>
        <v>2.1852179999999994</v>
      </c>
      <c r="T43" s="38"/>
      <c r="U43" s="205">
        <f t="shared" si="44"/>
        <v>0</v>
      </c>
      <c r="V43" s="206">
        <f t="shared" si="45"/>
        <v>0</v>
      </c>
      <c r="W43" s="37"/>
      <c r="X43" s="218">
        <f>IFERROR(VLOOKUP($C43,'Proposed Rates'!$B:$J,X$11,FALSE),0)</f>
        <v>4.4999999999999997E-3</v>
      </c>
      <c r="Y43" s="312">
        <f t="shared" ref="Y43:Y44" si="70">$F$9+Y$37</f>
        <v>485.60399999999993</v>
      </c>
      <c r="Z43" s="204">
        <f t="shared" ref="Z43:Z50" si="71">Y43*X43</f>
        <v>2.1852179999999994</v>
      </c>
      <c r="AA43" s="38"/>
      <c r="AB43" s="205">
        <f t="shared" si="46"/>
        <v>0</v>
      </c>
      <c r="AC43" s="206">
        <f t="shared" si="47"/>
        <v>0</v>
      </c>
      <c r="AD43" s="37"/>
      <c r="AE43" s="218">
        <f>IFERROR(VLOOKUP($C43,'Proposed Rates'!$B:$J,AE$11,FALSE),0)</f>
        <v>4.4999999999999997E-3</v>
      </c>
      <c r="AF43" s="312">
        <f t="shared" ref="AF43:AF44" si="72">$F$9+AF$37</f>
        <v>485.60399999999993</v>
      </c>
      <c r="AG43" s="204">
        <f t="shared" ref="AG43:AG50" si="73">AF43*AE43</f>
        <v>2.1852179999999994</v>
      </c>
      <c r="AH43" s="38"/>
      <c r="AI43" s="205">
        <f t="shared" si="17"/>
        <v>0</v>
      </c>
      <c r="AJ43" s="206">
        <f t="shared" si="18"/>
        <v>0</v>
      </c>
      <c r="AK43" s="37"/>
      <c r="AL43" s="218">
        <f>IFERROR(VLOOKUP($C43,'Proposed Rates'!$B:$J,AL$11,FALSE),0)</f>
        <v>4.4999999999999997E-3</v>
      </c>
      <c r="AM43" s="312">
        <f t="shared" ref="AM43:AM44" si="74">$F$9+AM$37</f>
        <v>485.60399999999993</v>
      </c>
      <c r="AN43" s="204">
        <f t="shared" ref="AN43:AN50" si="75">AM43*AL43</f>
        <v>2.1852179999999994</v>
      </c>
      <c r="AO43" s="38"/>
      <c r="AP43" s="205">
        <f t="shared" si="48"/>
        <v>0</v>
      </c>
      <c r="AQ43" s="206">
        <f t="shared" si="49"/>
        <v>0</v>
      </c>
      <c r="AR43" s="207"/>
    </row>
    <row r="44" spans="1:44" ht="12" customHeight="1" x14ac:dyDescent="0.2">
      <c r="A44" s="355"/>
      <c r="B44" s="139" t="s">
        <v>196</v>
      </c>
      <c r="C44" s="199" t="str">
        <f t="shared" si="63"/>
        <v>Unmetered Scattered Load.Rural and Remote Rate Protection (RRRP)</v>
      </c>
      <c r="D44" s="200" t="s">
        <v>246</v>
      </c>
      <c r="E44" s="139"/>
      <c r="F44" s="218">
        <f>IFERROR(VLOOKUP($C44,'Proposed Rates'!$B:$J,F$11,FALSE),0)</f>
        <v>1.5E-3</v>
      </c>
      <c r="G44" s="312">
        <f t="shared" si="64"/>
        <v>485.88600000000002</v>
      </c>
      <c r="H44" s="204">
        <f t="shared" si="65"/>
        <v>0.72882900000000006</v>
      </c>
      <c r="I44" s="38"/>
      <c r="J44" s="218">
        <f>IFERROR(VLOOKUP($C44,'Proposed Rates'!$B:$J,J$11,FALSE),0)</f>
        <v>1.5E-3</v>
      </c>
      <c r="K44" s="312">
        <f t="shared" si="66"/>
        <v>485.60399999999993</v>
      </c>
      <c r="L44" s="204">
        <f t="shared" si="67"/>
        <v>0.72840599999999989</v>
      </c>
      <c r="M44" s="38"/>
      <c r="N44" s="205">
        <f t="shared" si="42"/>
        <v>-4.2300000000017324E-4</v>
      </c>
      <c r="O44" s="206">
        <f t="shared" si="43"/>
        <v>-5.8038305281509547E-4</v>
      </c>
      <c r="P44" s="37"/>
      <c r="Q44" s="218">
        <f>IFERROR(VLOOKUP($C44,'Proposed Rates'!$B:$J,Q$11,FALSE),0)</f>
        <v>1.5E-3</v>
      </c>
      <c r="R44" s="312">
        <f t="shared" si="68"/>
        <v>485.60399999999993</v>
      </c>
      <c r="S44" s="204">
        <f t="shared" si="69"/>
        <v>0.72840599999999989</v>
      </c>
      <c r="T44" s="38"/>
      <c r="U44" s="205">
        <f t="shared" si="44"/>
        <v>0</v>
      </c>
      <c r="V44" s="206">
        <f t="shared" si="45"/>
        <v>0</v>
      </c>
      <c r="W44" s="37"/>
      <c r="X44" s="218">
        <f>IFERROR(VLOOKUP($C44,'Proposed Rates'!$B:$J,X$11,FALSE),0)</f>
        <v>1.5E-3</v>
      </c>
      <c r="Y44" s="312">
        <f t="shared" si="70"/>
        <v>485.60399999999993</v>
      </c>
      <c r="Z44" s="204">
        <f t="shared" si="71"/>
        <v>0.72840599999999989</v>
      </c>
      <c r="AA44" s="38"/>
      <c r="AB44" s="205">
        <f t="shared" si="46"/>
        <v>0</v>
      </c>
      <c r="AC44" s="206">
        <f t="shared" si="47"/>
        <v>0</v>
      </c>
      <c r="AD44" s="37"/>
      <c r="AE44" s="218">
        <f>IFERROR(VLOOKUP($C44,'Proposed Rates'!$B:$J,AE$11,FALSE),0)</f>
        <v>1.5E-3</v>
      </c>
      <c r="AF44" s="312">
        <f t="shared" si="72"/>
        <v>485.60399999999993</v>
      </c>
      <c r="AG44" s="204">
        <f t="shared" si="73"/>
        <v>0.72840599999999989</v>
      </c>
      <c r="AH44" s="38"/>
      <c r="AI44" s="205">
        <f t="shared" si="17"/>
        <v>0</v>
      </c>
      <c r="AJ44" s="206">
        <f t="shared" si="18"/>
        <v>0</v>
      </c>
      <c r="AK44" s="37"/>
      <c r="AL44" s="218">
        <f>IFERROR(VLOOKUP($C44,'Proposed Rates'!$B:$J,AL$11,FALSE),0)</f>
        <v>1.5E-3</v>
      </c>
      <c r="AM44" s="312">
        <f t="shared" si="74"/>
        <v>485.60399999999993</v>
      </c>
      <c r="AN44" s="204">
        <f t="shared" si="75"/>
        <v>0.72840599999999989</v>
      </c>
      <c r="AO44" s="38"/>
      <c r="AP44" s="205">
        <f t="shared" si="48"/>
        <v>0</v>
      </c>
      <c r="AQ44" s="206">
        <f t="shared" si="49"/>
        <v>0</v>
      </c>
      <c r="AR44" s="207"/>
    </row>
    <row r="45" spans="1:44" ht="12" customHeight="1" x14ac:dyDescent="0.2">
      <c r="A45" s="355"/>
      <c r="B45" s="139" t="s">
        <v>198</v>
      </c>
      <c r="C45" s="199" t="str">
        <f t="shared" si="63"/>
        <v>Unmetered Scattered Load.Standard Supply Service Charge</v>
      </c>
      <c r="D45" s="200" t="s">
        <v>244</v>
      </c>
      <c r="E45" s="139"/>
      <c r="F45" s="201">
        <f>IFERROR(VLOOKUP($C45,'Proposed Rates'!$B:$J,F$11,FALSE),0)</f>
        <v>0.25</v>
      </c>
      <c r="G45" s="221">
        <v>1</v>
      </c>
      <c r="H45" s="204">
        <f t="shared" si="65"/>
        <v>0.25</v>
      </c>
      <c r="I45" s="38"/>
      <c r="J45" s="201">
        <f>IFERROR(VLOOKUP($C45,'Proposed Rates'!$B:$J,J$11,FALSE),0)</f>
        <v>1.51</v>
      </c>
      <c r="K45" s="221">
        <v>1</v>
      </c>
      <c r="L45" s="204">
        <f t="shared" si="67"/>
        <v>1.51</v>
      </c>
      <c r="M45" s="38"/>
      <c r="N45" s="205">
        <f t="shared" si="42"/>
        <v>1.26</v>
      </c>
      <c r="O45" s="206">
        <f t="shared" si="43"/>
        <v>5.04</v>
      </c>
      <c r="P45" s="37"/>
      <c r="Q45" s="201">
        <f>IFERROR(VLOOKUP($C45,'Proposed Rates'!$B:$J,Q$11,FALSE),0)</f>
        <v>1.54</v>
      </c>
      <c r="R45" s="221">
        <v>1</v>
      </c>
      <c r="S45" s="204">
        <f t="shared" si="69"/>
        <v>1.54</v>
      </c>
      <c r="T45" s="38"/>
      <c r="U45" s="205">
        <f t="shared" si="44"/>
        <v>3.0000000000000027E-2</v>
      </c>
      <c r="V45" s="206">
        <f t="shared" si="45"/>
        <v>1.986754966887419E-2</v>
      </c>
      <c r="W45" s="37"/>
      <c r="X45" s="201">
        <f>IFERROR(VLOOKUP($C45,'Proposed Rates'!$B:$J,X$11,FALSE),0)</f>
        <v>1.57</v>
      </c>
      <c r="Y45" s="221">
        <v>1</v>
      </c>
      <c r="Z45" s="204">
        <f t="shared" si="71"/>
        <v>1.57</v>
      </c>
      <c r="AA45" s="38"/>
      <c r="AB45" s="205">
        <f t="shared" si="46"/>
        <v>3.0000000000000027E-2</v>
      </c>
      <c r="AC45" s="206">
        <f t="shared" si="47"/>
        <v>1.9480519480519497E-2</v>
      </c>
      <c r="AD45" s="37"/>
      <c r="AE45" s="201">
        <f>IFERROR(VLOOKUP($C45,'Proposed Rates'!$B:$J,AE$11,FALSE),0)</f>
        <v>1.6</v>
      </c>
      <c r="AF45" s="221">
        <v>1</v>
      </c>
      <c r="AG45" s="204">
        <f t="shared" si="73"/>
        <v>1.6</v>
      </c>
      <c r="AH45" s="38"/>
      <c r="AI45" s="205">
        <f t="shared" si="17"/>
        <v>3.0000000000000027E-2</v>
      </c>
      <c r="AJ45" s="206">
        <f t="shared" si="18"/>
        <v>1.9108280254777087E-2</v>
      </c>
      <c r="AK45" s="37"/>
      <c r="AL45" s="201">
        <f>IFERROR(VLOOKUP($C45,'Proposed Rates'!$B:$J,AL$11,FALSE),0)</f>
        <v>1.63</v>
      </c>
      <c r="AM45" s="221">
        <v>1</v>
      </c>
      <c r="AN45" s="204">
        <f t="shared" si="75"/>
        <v>1.63</v>
      </c>
      <c r="AO45" s="38"/>
      <c r="AP45" s="205">
        <f t="shared" si="48"/>
        <v>2.9999999999999805E-2</v>
      </c>
      <c r="AQ45" s="206">
        <f t="shared" si="49"/>
        <v>1.8749999999999878E-2</v>
      </c>
      <c r="AR45" s="207"/>
    </row>
    <row r="46" spans="1:44" ht="12" customHeight="1" x14ac:dyDescent="0.2">
      <c r="A46" s="355"/>
      <c r="B46" s="139" t="s">
        <v>200</v>
      </c>
      <c r="C46" s="199" t="str">
        <f t="shared" ref="C46:C50" si="76">B46</f>
        <v>TOU - Off Peak</v>
      </c>
      <c r="D46" s="200" t="s">
        <v>246</v>
      </c>
      <c r="E46" s="139"/>
      <c r="F46" s="389">
        <f>VLOOKUP($B46,'Proposed Rates'!$D$248:$J$254,+F$11-2,FALSE)</f>
        <v>7.5999999999999998E-2</v>
      </c>
      <c r="G46" s="315">
        <f>'Proposed Rates'!$K249*$F$9</f>
        <v>300.8</v>
      </c>
      <c r="H46" s="204">
        <f t="shared" si="65"/>
        <v>22.860800000000001</v>
      </c>
      <c r="I46" s="38"/>
      <c r="J46" s="389">
        <f>VLOOKUP($B46,'Proposed Rates'!$D$248:$J$254,+J$11-2,FALSE)</f>
        <v>7.5999999999999998E-2</v>
      </c>
      <c r="K46" s="315">
        <f>'Proposed Rates'!$K249*$F$9</f>
        <v>300.8</v>
      </c>
      <c r="L46" s="204">
        <f t="shared" si="67"/>
        <v>22.860800000000001</v>
      </c>
      <c r="M46" s="38"/>
      <c r="N46" s="205">
        <f t="shared" si="42"/>
        <v>0</v>
      </c>
      <c r="O46" s="206">
        <f t="shared" si="43"/>
        <v>0</v>
      </c>
      <c r="P46" s="37"/>
      <c r="Q46" s="389">
        <f>VLOOKUP($B46,'Proposed Rates'!$D$248:$J$254,+Q$11-2,FALSE)</f>
        <v>7.5999999999999998E-2</v>
      </c>
      <c r="R46" s="315">
        <f>'Proposed Rates'!$K249*$F$9</f>
        <v>300.8</v>
      </c>
      <c r="S46" s="204">
        <f t="shared" si="69"/>
        <v>22.860800000000001</v>
      </c>
      <c r="T46" s="38"/>
      <c r="U46" s="205">
        <f t="shared" si="44"/>
        <v>0</v>
      </c>
      <c r="V46" s="206">
        <f t="shared" si="45"/>
        <v>0</v>
      </c>
      <c r="W46" s="37"/>
      <c r="X46" s="389">
        <f>VLOOKUP($B46,'Proposed Rates'!$D$248:$J$254,+X$11-2,FALSE)</f>
        <v>7.5999999999999998E-2</v>
      </c>
      <c r="Y46" s="315">
        <f>'Proposed Rates'!$K249*$F$9</f>
        <v>300.8</v>
      </c>
      <c r="Z46" s="204">
        <f t="shared" si="71"/>
        <v>22.860800000000001</v>
      </c>
      <c r="AA46" s="38"/>
      <c r="AB46" s="205">
        <f t="shared" si="46"/>
        <v>0</v>
      </c>
      <c r="AC46" s="206">
        <f t="shared" si="47"/>
        <v>0</v>
      </c>
      <c r="AD46" s="37"/>
      <c r="AE46" s="389">
        <f>VLOOKUP($B46,'Proposed Rates'!$D$248:$J$254,+AE$11-2,FALSE)</f>
        <v>7.5999999999999998E-2</v>
      </c>
      <c r="AF46" s="315">
        <f>'Proposed Rates'!$K249*$F$9</f>
        <v>300.8</v>
      </c>
      <c r="AG46" s="204">
        <f t="shared" si="73"/>
        <v>22.860800000000001</v>
      </c>
      <c r="AH46" s="38"/>
      <c r="AI46" s="205">
        <f t="shared" si="17"/>
        <v>0</v>
      </c>
      <c r="AJ46" s="206">
        <f t="shared" si="18"/>
        <v>0</v>
      </c>
      <c r="AK46" s="37"/>
      <c r="AL46" s="389">
        <f>VLOOKUP($B46,'Proposed Rates'!$D$248:$J$254,+AL$11-2,FALSE)</f>
        <v>7.5999999999999998E-2</v>
      </c>
      <c r="AM46" s="315">
        <f>'Proposed Rates'!$K249*$F$9</f>
        <v>300.8</v>
      </c>
      <c r="AN46" s="204">
        <f t="shared" si="75"/>
        <v>22.860800000000001</v>
      </c>
      <c r="AO46" s="38"/>
      <c r="AP46" s="205">
        <f t="shared" si="48"/>
        <v>0</v>
      </c>
      <c r="AQ46" s="206">
        <f t="shared" si="49"/>
        <v>0</v>
      </c>
      <c r="AR46" s="207"/>
    </row>
    <row r="47" spans="1:44" ht="12" customHeight="1" x14ac:dyDescent="0.2">
      <c r="A47" s="355"/>
      <c r="B47" s="139" t="s">
        <v>201</v>
      </c>
      <c r="C47" s="199" t="str">
        <f t="shared" si="76"/>
        <v>TOU - Mid Peak</v>
      </c>
      <c r="D47" s="200" t="s">
        <v>246</v>
      </c>
      <c r="E47" s="139"/>
      <c r="F47" s="389">
        <f>VLOOKUP($B47,'Proposed Rates'!$D$248:$J$254,+F$11-2,FALSE)</f>
        <v>0.122</v>
      </c>
      <c r="G47" s="315">
        <f>'Proposed Rates'!$K250*$F$9</f>
        <v>84.6</v>
      </c>
      <c r="H47" s="204">
        <f t="shared" si="65"/>
        <v>10.321199999999999</v>
      </c>
      <c r="I47" s="38"/>
      <c r="J47" s="389">
        <f>VLOOKUP($B47,'Proposed Rates'!$D$248:$J$254,+J$11-2,FALSE)</f>
        <v>0.122</v>
      </c>
      <c r="K47" s="315">
        <f>'Proposed Rates'!$K250*$F$9</f>
        <v>84.6</v>
      </c>
      <c r="L47" s="204">
        <f t="shared" si="67"/>
        <v>10.321199999999999</v>
      </c>
      <c r="M47" s="38"/>
      <c r="N47" s="205">
        <f t="shared" si="42"/>
        <v>0</v>
      </c>
      <c r="O47" s="206">
        <f t="shared" si="43"/>
        <v>0</v>
      </c>
      <c r="P47" s="37"/>
      <c r="Q47" s="389">
        <f>VLOOKUP($B47,'Proposed Rates'!$D$248:$J$254,+Q$11-2,FALSE)</f>
        <v>0.122</v>
      </c>
      <c r="R47" s="315">
        <f>'Proposed Rates'!$K250*$F$9</f>
        <v>84.6</v>
      </c>
      <c r="S47" s="204">
        <f t="shared" si="69"/>
        <v>10.321199999999999</v>
      </c>
      <c r="T47" s="38"/>
      <c r="U47" s="205">
        <f t="shared" si="44"/>
        <v>0</v>
      </c>
      <c r="V47" s="206">
        <f t="shared" si="45"/>
        <v>0</v>
      </c>
      <c r="W47" s="37"/>
      <c r="X47" s="389">
        <f>VLOOKUP($B47,'Proposed Rates'!$D$248:$J$254,+X$11-2,FALSE)</f>
        <v>0.122</v>
      </c>
      <c r="Y47" s="315">
        <f>'Proposed Rates'!$K250*$F$9</f>
        <v>84.6</v>
      </c>
      <c r="Z47" s="204">
        <f t="shared" si="71"/>
        <v>10.321199999999999</v>
      </c>
      <c r="AA47" s="38"/>
      <c r="AB47" s="205">
        <f t="shared" si="46"/>
        <v>0</v>
      </c>
      <c r="AC47" s="206">
        <f t="shared" si="47"/>
        <v>0</v>
      </c>
      <c r="AD47" s="37"/>
      <c r="AE47" s="389">
        <f>VLOOKUP($B47,'Proposed Rates'!$D$248:$J$254,+AE$11-2,FALSE)</f>
        <v>0.122</v>
      </c>
      <c r="AF47" s="315">
        <f>'Proposed Rates'!$K250*$F$9</f>
        <v>84.6</v>
      </c>
      <c r="AG47" s="204">
        <f t="shared" si="73"/>
        <v>10.321199999999999</v>
      </c>
      <c r="AH47" s="38"/>
      <c r="AI47" s="205">
        <f t="shared" si="17"/>
        <v>0</v>
      </c>
      <c r="AJ47" s="206">
        <f t="shared" si="18"/>
        <v>0</v>
      </c>
      <c r="AK47" s="37"/>
      <c r="AL47" s="389">
        <f>VLOOKUP($B47,'Proposed Rates'!$D$248:$J$254,+AL$11-2,FALSE)</f>
        <v>0.122</v>
      </c>
      <c r="AM47" s="315">
        <f>'Proposed Rates'!$K250*$F$9</f>
        <v>84.6</v>
      </c>
      <c r="AN47" s="204">
        <f t="shared" si="75"/>
        <v>10.321199999999999</v>
      </c>
      <c r="AO47" s="38"/>
      <c r="AP47" s="205">
        <f t="shared" si="48"/>
        <v>0</v>
      </c>
      <c r="AQ47" s="206">
        <f t="shared" si="49"/>
        <v>0</v>
      </c>
      <c r="AR47" s="207"/>
    </row>
    <row r="48" spans="1:44" ht="12" customHeight="1" x14ac:dyDescent="0.2">
      <c r="A48" s="355"/>
      <c r="B48" s="37" t="s">
        <v>202</v>
      </c>
      <c r="C48" s="199" t="str">
        <f t="shared" si="76"/>
        <v>TOU - On Peak</v>
      </c>
      <c r="D48" s="200" t="s">
        <v>246</v>
      </c>
      <c r="E48" s="139"/>
      <c r="F48" s="389">
        <f>VLOOKUP($B48,'Proposed Rates'!$D$248:$J$254,+F$11-2,FALSE)</f>
        <v>0.158</v>
      </c>
      <c r="G48" s="315">
        <f>'Proposed Rates'!$K251*$F$9</f>
        <v>84.6</v>
      </c>
      <c r="H48" s="204">
        <f t="shared" si="65"/>
        <v>13.3668</v>
      </c>
      <c r="I48" s="38"/>
      <c r="J48" s="389">
        <f>VLOOKUP($B48,'Proposed Rates'!$D$248:$J$254,+J$11-2,FALSE)</f>
        <v>0.158</v>
      </c>
      <c r="K48" s="315">
        <f>'Proposed Rates'!$K251*$F$9</f>
        <v>84.6</v>
      </c>
      <c r="L48" s="204">
        <f t="shared" si="67"/>
        <v>13.3668</v>
      </c>
      <c r="M48" s="38"/>
      <c r="N48" s="205">
        <f t="shared" si="42"/>
        <v>0</v>
      </c>
      <c r="O48" s="206">
        <f t="shared" si="43"/>
        <v>0</v>
      </c>
      <c r="P48" s="37"/>
      <c r="Q48" s="389">
        <f>VLOOKUP($B48,'Proposed Rates'!$D$248:$J$254,+Q$11-2,FALSE)</f>
        <v>0.158</v>
      </c>
      <c r="R48" s="315">
        <f>'Proposed Rates'!$K251*$F$9</f>
        <v>84.6</v>
      </c>
      <c r="S48" s="204">
        <f t="shared" si="69"/>
        <v>13.3668</v>
      </c>
      <c r="T48" s="38"/>
      <c r="U48" s="205">
        <f t="shared" si="44"/>
        <v>0</v>
      </c>
      <c r="V48" s="206">
        <f t="shared" si="45"/>
        <v>0</v>
      </c>
      <c r="W48" s="37"/>
      <c r="X48" s="389">
        <f>VLOOKUP($B48,'Proposed Rates'!$D$248:$J$254,+X$11-2,FALSE)</f>
        <v>0.158</v>
      </c>
      <c r="Y48" s="315">
        <f>'Proposed Rates'!$K251*$F$9</f>
        <v>84.6</v>
      </c>
      <c r="Z48" s="204">
        <f t="shared" si="71"/>
        <v>13.3668</v>
      </c>
      <c r="AA48" s="38"/>
      <c r="AB48" s="205">
        <f t="shared" si="46"/>
        <v>0</v>
      </c>
      <c r="AC48" s="206">
        <f t="shared" si="47"/>
        <v>0</v>
      </c>
      <c r="AD48" s="37"/>
      <c r="AE48" s="389">
        <f>VLOOKUP($B48,'Proposed Rates'!$D$248:$J$254,+AE$11-2,FALSE)</f>
        <v>0.158</v>
      </c>
      <c r="AF48" s="315">
        <f>'Proposed Rates'!$K251*$F$9</f>
        <v>84.6</v>
      </c>
      <c r="AG48" s="204">
        <f t="shared" si="73"/>
        <v>13.3668</v>
      </c>
      <c r="AH48" s="38"/>
      <c r="AI48" s="205">
        <f t="shared" si="17"/>
        <v>0</v>
      </c>
      <c r="AJ48" s="206">
        <f t="shared" si="18"/>
        <v>0</v>
      </c>
      <c r="AK48" s="37"/>
      <c r="AL48" s="389">
        <f>VLOOKUP($B48,'Proposed Rates'!$D$248:$J$254,+AL$11-2,FALSE)</f>
        <v>0.158</v>
      </c>
      <c r="AM48" s="315">
        <f>'Proposed Rates'!$K251*$F$9</f>
        <v>84.6</v>
      </c>
      <c r="AN48" s="204">
        <f t="shared" si="75"/>
        <v>13.3668</v>
      </c>
      <c r="AO48" s="38"/>
      <c r="AP48" s="205">
        <f t="shared" si="48"/>
        <v>0</v>
      </c>
      <c r="AQ48" s="206">
        <f t="shared" si="49"/>
        <v>0</v>
      </c>
      <c r="AR48" s="207"/>
    </row>
    <row r="49" spans="1:44" ht="12" customHeight="1" x14ac:dyDescent="0.2">
      <c r="A49" s="355"/>
      <c r="B49" s="139" t="s">
        <v>203</v>
      </c>
      <c r="C49" s="199" t="str">
        <f t="shared" si="76"/>
        <v>Energy - RPP - Tier 1</v>
      </c>
      <c r="D49" s="200" t="s">
        <v>246</v>
      </c>
      <c r="E49" s="139"/>
      <c r="F49" s="234">
        <f>VLOOKUP($B49,'Proposed Rates'!$D$248:$J$254,+F$11-2,FALSE)</f>
        <v>9.2999999999999999E-2</v>
      </c>
      <c r="G49" s="379">
        <f>IF(AND($S$2=1, $F$9&gt;=600), 600, IF(AND($S$2=1, AND($F$9&lt;600, $F$9&gt;=0)), $F$9, IF(AND($S$2=2, $F$9&gt;=1000), 1000, IF(AND($S$2=2, AND($F$9&lt;1000, $F$9&gt;=0)), $F$9))))</f>
        <v>470</v>
      </c>
      <c r="H49" s="204">
        <f t="shared" si="65"/>
        <v>43.71</v>
      </c>
      <c r="I49" s="38"/>
      <c r="J49" s="234">
        <f>VLOOKUP($B49,'Proposed Rates'!$D$248:$J$254,+J$11-2,FALSE)</f>
        <v>9.2999999999999999E-2</v>
      </c>
      <c r="K49" s="379">
        <f>IF(AND($S$2=1, $F$9&gt;=600), 600, IF(AND($S$2=1, AND($F$9&lt;600, $F$9&gt;=0)), $F$9, IF(AND($S$2=2, $F$9&gt;=1000), 1000, IF(AND($S$2=2, AND($F$9&lt;1000, $F$9&gt;=0)), $F$9))))</f>
        <v>470</v>
      </c>
      <c r="L49" s="204">
        <f t="shared" si="67"/>
        <v>43.71</v>
      </c>
      <c r="M49" s="38"/>
      <c r="N49" s="205">
        <f t="shared" si="42"/>
        <v>0</v>
      </c>
      <c r="O49" s="206">
        <f t="shared" si="43"/>
        <v>0</v>
      </c>
      <c r="P49" s="37"/>
      <c r="Q49" s="234">
        <f>VLOOKUP($B49,'Proposed Rates'!$D$248:$J$254,+Q$11-2,FALSE)</f>
        <v>9.2999999999999999E-2</v>
      </c>
      <c r="R49" s="379">
        <f>IF(AND($S$2=1, $F$9&gt;=600), 600, IF(AND($S$2=1, AND($F$9&lt;600, $F$9&gt;=0)), $F$9, IF(AND($S$2=2, $F$9&gt;=1000), 1000, IF(AND($S$2=2, AND($F$9&lt;1000, $F$9&gt;=0)), $F$9))))</f>
        <v>470</v>
      </c>
      <c r="S49" s="204">
        <f t="shared" si="69"/>
        <v>43.71</v>
      </c>
      <c r="T49" s="38"/>
      <c r="U49" s="205">
        <f t="shared" si="44"/>
        <v>0</v>
      </c>
      <c r="V49" s="206">
        <f t="shared" si="45"/>
        <v>0</v>
      </c>
      <c r="W49" s="37"/>
      <c r="X49" s="234">
        <f>VLOOKUP($B49,'Proposed Rates'!$D$248:$J$254,+X$11-2,FALSE)</f>
        <v>9.2999999999999999E-2</v>
      </c>
      <c r="Y49" s="379">
        <f>IF(AND($S$2=1, $F$9&gt;=600), 600, IF(AND($S$2=1, AND($F$9&lt;600, $F$9&gt;=0)), $F$9, IF(AND($S$2=2, $F$9&gt;=1000), 1000, IF(AND($S$2=2, AND($F$9&lt;1000, $F$9&gt;=0)), $F$9))))</f>
        <v>470</v>
      </c>
      <c r="Z49" s="204">
        <f t="shared" si="71"/>
        <v>43.71</v>
      </c>
      <c r="AA49" s="38"/>
      <c r="AB49" s="205">
        <f t="shared" si="46"/>
        <v>0</v>
      </c>
      <c r="AC49" s="206">
        <f t="shared" si="47"/>
        <v>0</v>
      </c>
      <c r="AD49" s="37"/>
      <c r="AE49" s="234">
        <f>VLOOKUP($B49,'Proposed Rates'!$D$248:$J$254,+AE$11-2,FALSE)</f>
        <v>9.2999999999999999E-2</v>
      </c>
      <c r="AF49" s="379">
        <f>IF(AND($S$2=1, $F$9&gt;=600), 600, IF(AND($S$2=1, AND($F$9&lt;600, $F$9&gt;=0)), $F$9, IF(AND($S$2=2, $F$9&gt;=1000), 1000, IF(AND($S$2=2, AND($F$9&lt;1000, $F$9&gt;=0)), $F$9))))</f>
        <v>470</v>
      </c>
      <c r="AG49" s="204">
        <f t="shared" si="73"/>
        <v>43.71</v>
      </c>
      <c r="AH49" s="38"/>
      <c r="AI49" s="205">
        <f t="shared" si="17"/>
        <v>0</v>
      </c>
      <c r="AJ49" s="206">
        <f t="shared" si="18"/>
        <v>0</v>
      </c>
      <c r="AK49" s="37"/>
      <c r="AL49" s="234">
        <f>VLOOKUP($B49,'Proposed Rates'!$D$248:$J$254,+AL$11-2,FALSE)</f>
        <v>9.2999999999999999E-2</v>
      </c>
      <c r="AM49" s="379">
        <f>IF(AND($S$2=1, $F$9&gt;=600), 600, IF(AND($S$2=1, AND($F$9&lt;600, $F$9&gt;=0)), $F$9, IF(AND($S$2=2, $F$9&gt;=1000), 1000, IF(AND($S$2=2, AND($F$9&lt;1000, $F$9&gt;=0)), $F$9))))</f>
        <v>470</v>
      </c>
      <c r="AN49" s="204">
        <f t="shared" si="75"/>
        <v>43.71</v>
      </c>
      <c r="AO49" s="38"/>
      <c r="AP49" s="205">
        <f t="shared" si="48"/>
        <v>0</v>
      </c>
      <c r="AQ49" s="206">
        <f t="shared" si="49"/>
        <v>0</v>
      </c>
      <c r="AR49" s="207"/>
    </row>
    <row r="50" spans="1:44" ht="12" customHeight="1" x14ac:dyDescent="0.2">
      <c r="A50" s="355"/>
      <c r="B50" s="139" t="s">
        <v>204</v>
      </c>
      <c r="C50" s="199" t="str">
        <f t="shared" si="76"/>
        <v>Energy - RPP - Tier 2</v>
      </c>
      <c r="D50" s="200" t="s">
        <v>246</v>
      </c>
      <c r="E50" s="139"/>
      <c r="F50" s="234">
        <f>VLOOKUP($B50,'Proposed Rates'!$D$248:$J$254,+F$11-2,FALSE)</f>
        <v>0.11</v>
      </c>
      <c r="G50" s="379">
        <f>IF(AND($S$2=1, F9&gt;=600), F9-600, IF(AND($S$2=1, AND(F9&lt;600, F9&gt;=0)), 0, IF(AND($S$2=2, F9&gt;=1000), F9-1000, IF(AND($S$2=2, AND(F9&lt;1000, F9&gt;=0)), 0))))</f>
        <v>0</v>
      </c>
      <c r="H50" s="204">
        <f t="shared" si="65"/>
        <v>0</v>
      </c>
      <c r="I50" s="38"/>
      <c r="J50" s="234">
        <f>VLOOKUP($B50,'Proposed Rates'!$D$248:$J$254,+J$11-2,FALSE)</f>
        <v>0.11</v>
      </c>
      <c r="K50" s="379">
        <f>IF(AND($S$2=1, J9&gt;=600), J9-600, IF(AND($S$2=1, AND(J9&lt;600, J9&gt;=0)), 0, IF(AND($S$2=2, J9&gt;=1000), J9-1000, IF(AND($S$2=2, AND(J9&lt;1000, J9&gt;=0)), 0))))</f>
        <v>0</v>
      </c>
      <c r="L50" s="204">
        <f t="shared" si="67"/>
        <v>0</v>
      </c>
      <c r="M50" s="38"/>
      <c r="N50" s="205">
        <f t="shared" si="42"/>
        <v>0</v>
      </c>
      <c r="O50" s="206" t="str">
        <f t="shared" si="43"/>
        <v/>
      </c>
      <c r="P50" s="37"/>
      <c r="Q50" s="234">
        <f>VLOOKUP($B50,'Proposed Rates'!$D$248:$J$254,+Q$11-2,FALSE)</f>
        <v>0.11</v>
      </c>
      <c r="R50" s="379">
        <f>IF(AND($S$2=1, Q9&gt;=600), Q9-600, IF(AND($S$2=1, AND(Q9&lt;600, Q9&gt;=0)), 0, IF(AND($S$2=2, Q9&gt;=1000), Q9-1000, IF(AND($S$2=2, AND(Q9&lt;1000, Q9&gt;=0)), 0))))</f>
        <v>0</v>
      </c>
      <c r="S50" s="204">
        <f t="shared" si="69"/>
        <v>0</v>
      </c>
      <c r="T50" s="38"/>
      <c r="U50" s="205">
        <f t="shared" si="44"/>
        <v>0</v>
      </c>
      <c r="V50" s="206" t="str">
        <f t="shared" si="45"/>
        <v/>
      </c>
      <c r="W50" s="37"/>
      <c r="X50" s="234">
        <f>VLOOKUP($B50,'Proposed Rates'!$D$248:$J$254,+X$11-2,FALSE)</f>
        <v>0.11</v>
      </c>
      <c r="Y50" s="379">
        <f>IF(AND($S$2=1, X9&gt;=600), X9-600, IF(AND($S$2=1, AND(X9&lt;600, X9&gt;=0)), 0, IF(AND($S$2=2, X9&gt;=1000), X9-1000, IF(AND($S$2=2, AND(X9&lt;1000, X9&gt;=0)), 0))))</f>
        <v>0</v>
      </c>
      <c r="Z50" s="204">
        <f t="shared" si="71"/>
        <v>0</v>
      </c>
      <c r="AA50" s="38"/>
      <c r="AB50" s="205">
        <f t="shared" si="46"/>
        <v>0</v>
      </c>
      <c r="AC50" s="206" t="str">
        <f t="shared" si="47"/>
        <v/>
      </c>
      <c r="AD50" s="37"/>
      <c r="AE50" s="234">
        <f>VLOOKUP($B50,'Proposed Rates'!$D$248:$J$254,+AE$11-2,FALSE)</f>
        <v>0.11</v>
      </c>
      <c r="AF50" s="379">
        <f>IF(AND($S$2=1, AE9&gt;=600), AE9-600, IF(AND($S$2=1, AND(AE9&lt;600, AE9&gt;=0)), 0, IF(AND($S$2=2, AE9&gt;=1000), AE9-1000, IF(AND($S$2=2, AND(AE9&lt;1000, AE9&gt;=0)), 0))))</f>
        <v>0</v>
      </c>
      <c r="AG50" s="204">
        <f t="shared" si="73"/>
        <v>0</v>
      </c>
      <c r="AH50" s="38"/>
      <c r="AI50" s="205">
        <f t="shared" si="17"/>
        <v>0</v>
      </c>
      <c r="AJ50" s="206" t="str">
        <f t="shared" si="18"/>
        <v/>
      </c>
      <c r="AK50" s="37"/>
      <c r="AL50" s="234">
        <f>VLOOKUP($B50,'Proposed Rates'!$D$248:$J$254,+AL$11-2,FALSE)</f>
        <v>0.11</v>
      </c>
      <c r="AM50" s="379">
        <f>IF(AND($S$2=1, AL9&gt;=600), AL9-600, IF(AND($S$2=1, AND(AL9&lt;600, AL9&gt;=0)), 0, IF(AND($S$2=2, AL9&gt;=1000), AL9-1000, IF(AND($S$2=2, AND(AL9&lt;1000, AL9&gt;=0)), 0))))</f>
        <v>0</v>
      </c>
      <c r="AN50" s="204">
        <f t="shared" si="75"/>
        <v>0</v>
      </c>
      <c r="AO50" s="38"/>
      <c r="AP50" s="205">
        <f t="shared" si="48"/>
        <v>0</v>
      </c>
      <c r="AQ50" s="206" t="str">
        <f t="shared" si="49"/>
        <v/>
      </c>
      <c r="AR50" s="207"/>
    </row>
    <row r="51" spans="1:44" ht="12" customHeight="1" x14ac:dyDescent="0.2">
      <c r="A51" s="355"/>
      <c r="B51" s="238"/>
      <c r="C51" s="239"/>
      <c r="D51" s="239"/>
      <c r="E51" s="239"/>
      <c r="F51" s="240"/>
      <c r="G51" s="280"/>
      <c r="H51" s="242"/>
      <c r="I51" s="244"/>
      <c r="J51" s="240"/>
      <c r="K51" s="241"/>
      <c r="L51" s="242"/>
      <c r="M51" s="244"/>
      <c r="N51" s="245"/>
      <c r="O51" s="246"/>
      <c r="P51" s="37"/>
      <c r="Q51" s="240"/>
      <c r="R51" s="241"/>
      <c r="S51" s="242"/>
      <c r="T51" s="244"/>
      <c r="U51" s="245"/>
      <c r="V51" s="246"/>
      <c r="W51" s="37"/>
      <c r="X51" s="240"/>
      <c r="Y51" s="241"/>
      <c r="Z51" s="242"/>
      <c r="AA51" s="244"/>
      <c r="AB51" s="245"/>
      <c r="AC51" s="246"/>
      <c r="AD51" s="37"/>
      <c r="AE51" s="240"/>
      <c r="AF51" s="241"/>
      <c r="AG51" s="242"/>
      <c r="AH51" s="244"/>
      <c r="AI51" s="245"/>
      <c r="AJ51" s="246"/>
      <c r="AK51" s="37"/>
      <c r="AL51" s="240"/>
      <c r="AM51" s="241"/>
      <c r="AN51" s="242"/>
      <c r="AO51" s="244"/>
      <c r="AP51" s="245"/>
      <c r="AQ51" s="246"/>
      <c r="AR51" s="247"/>
    </row>
    <row r="52" spans="1:44" ht="12" customHeight="1" x14ac:dyDescent="0.2">
      <c r="A52" s="355"/>
      <c r="B52" s="248" t="s">
        <v>253</v>
      </c>
      <c r="C52" s="139"/>
      <c r="D52" s="139"/>
      <c r="E52" s="139"/>
      <c r="F52" s="249"/>
      <c r="G52" s="293"/>
      <c r="H52" s="251">
        <f>SUM(H43:H48,H42)</f>
        <v>83.563416539999992</v>
      </c>
      <c r="I52" s="286"/>
      <c r="J52" s="250"/>
      <c r="K52" s="250"/>
      <c r="L52" s="251">
        <f>SUM(L43:L48,L42)</f>
        <v>87.859818799999985</v>
      </c>
      <c r="M52" s="253"/>
      <c r="N52" s="252">
        <f t="shared" ref="N52:N56" si="77">L52-H52</f>
        <v>4.2964022599999936</v>
      </c>
      <c r="O52" s="254">
        <f t="shared" ref="O52:O56" si="78">IF((H52)=0,"",(N52/H52))</f>
        <v>5.141487074003729E-2</v>
      </c>
      <c r="P52" s="37"/>
      <c r="Q52" s="250"/>
      <c r="R52" s="250"/>
      <c r="S52" s="251">
        <f>SUM(S43:S48,S42)</f>
        <v>90.587818799999994</v>
      </c>
      <c r="T52" s="253"/>
      <c r="U52" s="252">
        <f t="shared" ref="U52:U56" si="79">S52-L52</f>
        <v>2.7280000000000086</v>
      </c>
      <c r="V52" s="254">
        <f t="shared" ref="V52:V56" si="80">IF((L52)=0,"",(U52/L52))</f>
        <v>3.1049460803122087E-2</v>
      </c>
      <c r="W52" s="37"/>
      <c r="X52" s="250"/>
      <c r="Y52" s="250"/>
      <c r="Z52" s="251">
        <f>SUM(Z43:Z48,Z42)</f>
        <v>92.595674839999987</v>
      </c>
      <c r="AA52" s="253"/>
      <c r="AB52" s="252">
        <f t="shared" ref="AB52:AB56" si="81">Z52-S52</f>
        <v>2.007856039999993</v>
      </c>
      <c r="AC52" s="254">
        <f t="shared" ref="AC52:AC56" si="82">IF((S52)=0,"",(AB52/S52))</f>
        <v>2.2164746503422744E-2</v>
      </c>
      <c r="AD52" s="37"/>
      <c r="AE52" s="250"/>
      <c r="AF52" s="250"/>
      <c r="AG52" s="251">
        <f>SUM(AG43:AG48,AG42)</f>
        <v>94.387674839999988</v>
      </c>
      <c r="AH52" s="253"/>
      <c r="AI52" s="252">
        <f t="shared" ref="AI52:AI56" si="83">AG52-Z52</f>
        <v>1.7920000000000016</v>
      </c>
      <c r="AJ52" s="254">
        <f t="shared" ref="AJ52:AJ56" si="84">IF((Z52)=0,"",(AI52/Z52))</f>
        <v>1.9352955773544227E-2</v>
      </c>
      <c r="AK52" s="37"/>
      <c r="AL52" s="250"/>
      <c r="AM52" s="250"/>
      <c r="AN52" s="251">
        <f>SUM(AN43:AN48,AN42)</f>
        <v>95.911674839999989</v>
      </c>
      <c r="AO52" s="253"/>
      <c r="AP52" s="252">
        <f t="shared" ref="AP52:AP56" si="85">AN52-AG52</f>
        <v>1.5240000000000009</v>
      </c>
      <c r="AQ52" s="254">
        <f t="shared" ref="AQ52:AQ56" si="86">IF((AG52)=0,"",(AP52/AG52))</f>
        <v>1.6146175891962475E-2</v>
      </c>
      <c r="AR52" s="255"/>
    </row>
    <row r="53" spans="1:44" ht="12" customHeight="1" x14ac:dyDescent="0.2">
      <c r="A53" s="355"/>
      <c r="B53" s="256" t="s">
        <v>254</v>
      </c>
      <c r="C53" s="139"/>
      <c r="D53" s="139"/>
      <c r="E53" s="139"/>
      <c r="F53" s="249">
        <v>0.13</v>
      </c>
      <c r="G53" s="38"/>
      <c r="H53" s="294">
        <f>H52*F53</f>
        <v>10.8632441502</v>
      </c>
      <c r="I53" s="221"/>
      <c r="J53" s="257">
        <v>0.13</v>
      </c>
      <c r="K53" s="221"/>
      <c r="L53" s="204">
        <f>L52*J53</f>
        <v>11.421776443999999</v>
      </c>
      <c r="M53" s="38"/>
      <c r="N53" s="205">
        <f t="shared" si="77"/>
        <v>0.55853229379999902</v>
      </c>
      <c r="O53" s="206">
        <f t="shared" si="78"/>
        <v>5.1414870740037269E-2</v>
      </c>
      <c r="P53" s="37"/>
      <c r="Q53" s="257">
        <v>0.13</v>
      </c>
      <c r="R53" s="221"/>
      <c r="S53" s="204">
        <f>S52*Q53</f>
        <v>11.776416443999999</v>
      </c>
      <c r="T53" s="38"/>
      <c r="U53" s="205">
        <f t="shared" si="79"/>
        <v>0.35463999999999984</v>
      </c>
      <c r="V53" s="206">
        <f t="shared" si="80"/>
        <v>3.1049460803121973E-2</v>
      </c>
      <c r="W53" s="37"/>
      <c r="X53" s="257">
        <v>0.13</v>
      </c>
      <c r="Y53" s="221"/>
      <c r="Z53" s="204">
        <f>Z52*X53</f>
        <v>12.037437729199999</v>
      </c>
      <c r="AA53" s="38"/>
      <c r="AB53" s="205">
        <f t="shared" si="81"/>
        <v>0.26102128520000001</v>
      </c>
      <c r="AC53" s="206">
        <f t="shared" si="82"/>
        <v>2.2164746503422823E-2</v>
      </c>
      <c r="AD53" s="37"/>
      <c r="AE53" s="257">
        <v>0.13</v>
      </c>
      <c r="AF53" s="221"/>
      <c r="AG53" s="204">
        <f>AG52*AE53</f>
        <v>12.270397729199999</v>
      </c>
      <c r="AH53" s="38"/>
      <c r="AI53" s="205">
        <f t="shared" si="83"/>
        <v>0.23296000000000028</v>
      </c>
      <c r="AJ53" s="206">
        <f t="shared" si="84"/>
        <v>1.935295577354423E-2</v>
      </c>
      <c r="AK53" s="37"/>
      <c r="AL53" s="257">
        <v>0.13</v>
      </c>
      <c r="AM53" s="221"/>
      <c r="AN53" s="204">
        <f>AN52*AL53</f>
        <v>12.468517729199998</v>
      </c>
      <c r="AO53" s="38"/>
      <c r="AP53" s="205">
        <f t="shared" si="85"/>
        <v>0.19811999999999941</v>
      </c>
      <c r="AQ53" s="206">
        <f t="shared" si="86"/>
        <v>1.6146175891962416E-2</v>
      </c>
      <c r="AR53" s="207"/>
    </row>
    <row r="54" spans="1:44" ht="12" customHeight="1" x14ac:dyDescent="0.2">
      <c r="A54" s="355"/>
      <c r="B54" s="258" t="s">
        <v>364</v>
      </c>
      <c r="C54" s="139"/>
      <c r="D54" s="139"/>
      <c r="E54" s="139"/>
      <c r="F54" s="259"/>
      <c r="G54" s="38"/>
      <c r="H54" s="294">
        <f>H52+H53</f>
        <v>94.426660690199995</v>
      </c>
      <c r="I54" s="221"/>
      <c r="J54" s="221"/>
      <c r="K54" s="221"/>
      <c r="L54" s="204">
        <f>L52+L53</f>
        <v>99.281595243999988</v>
      </c>
      <c r="M54" s="38"/>
      <c r="N54" s="205">
        <f t="shared" si="77"/>
        <v>4.8549345537999926</v>
      </c>
      <c r="O54" s="206">
        <f t="shared" si="78"/>
        <v>5.1414870740037283E-2</v>
      </c>
      <c r="P54" s="37"/>
      <c r="Q54" s="221"/>
      <c r="R54" s="221"/>
      <c r="S54" s="204">
        <f>S52+S53</f>
        <v>102.36423524399999</v>
      </c>
      <c r="T54" s="38"/>
      <c r="U54" s="205">
        <f t="shared" si="79"/>
        <v>3.0826399999999978</v>
      </c>
      <c r="V54" s="206">
        <f t="shared" si="80"/>
        <v>3.1049460803121966E-2</v>
      </c>
      <c r="W54" s="37"/>
      <c r="X54" s="221"/>
      <c r="Y54" s="221"/>
      <c r="Z54" s="204">
        <f>Z52+Z53</f>
        <v>104.63311256919998</v>
      </c>
      <c r="AA54" s="38"/>
      <c r="AB54" s="205">
        <f t="shared" si="81"/>
        <v>2.2688773251999947</v>
      </c>
      <c r="AC54" s="206">
        <f t="shared" si="82"/>
        <v>2.2164746503422771E-2</v>
      </c>
      <c r="AD54" s="37"/>
      <c r="AE54" s="221"/>
      <c r="AF54" s="221"/>
      <c r="AG54" s="204">
        <f>AG52+AG53</f>
        <v>106.65807256919999</v>
      </c>
      <c r="AH54" s="38"/>
      <c r="AI54" s="205">
        <f t="shared" si="83"/>
        <v>2.0249600000000072</v>
      </c>
      <c r="AJ54" s="206">
        <f t="shared" si="84"/>
        <v>1.9352955773544279E-2</v>
      </c>
      <c r="AK54" s="37"/>
      <c r="AL54" s="221"/>
      <c r="AM54" s="221"/>
      <c r="AN54" s="204">
        <f>AN52+AN53</f>
        <v>108.38019256919999</v>
      </c>
      <c r="AO54" s="38"/>
      <c r="AP54" s="205">
        <f t="shared" si="85"/>
        <v>1.7221200000000039</v>
      </c>
      <c r="AQ54" s="206">
        <f t="shared" si="86"/>
        <v>1.6146175891962503E-2</v>
      </c>
      <c r="AR54" s="207"/>
    </row>
    <row r="55" spans="1:44" ht="12" customHeight="1" x14ac:dyDescent="0.2">
      <c r="A55" s="355"/>
      <c r="B55" s="462" t="s">
        <v>211</v>
      </c>
      <c r="C55" s="441"/>
      <c r="D55" s="441"/>
      <c r="E55" s="139"/>
      <c r="F55" s="260">
        <f>'SN (.4)'!F55</f>
        <v>0.13100000000000001</v>
      </c>
      <c r="G55" s="38"/>
      <c r="H55" s="316">
        <f>F55*H52</f>
        <v>10.946807566739999</v>
      </c>
      <c r="I55" s="221"/>
      <c r="J55" s="262">
        <f>F55</f>
        <v>0.13100000000000001</v>
      </c>
      <c r="K55" s="221"/>
      <c r="L55" s="316">
        <f>J55*L52</f>
        <v>11.509636262799999</v>
      </c>
      <c r="M55" s="38"/>
      <c r="N55" s="261">
        <f t="shared" si="77"/>
        <v>0.56282869606000041</v>
      </c>
      <c r="O55" s="263">
        <f t="shared" si="78"/>
        <v>5.1414870740037401E-2</v>
      </c>
      <c r="P55" s="37"/>
      <c r="Q55" s="262">
        <f>J55</f>
        <v>0.13100000000000001</v>
      </c>
      <c r="R55" s="221"/>
      <c r="S55" s="316">
        <f>Q55*S52</f>
        <v>11.8670042628</v>
      </c>
      <c r="T55" s="38"/>
      <c r="U55" s="261">
        <f t="shared" si="79"/>
        <v>0.35736800000000102</v>
      </c>
      <c r="V55" s="263">
        <f t="shared" si="80"/>
        <v>3.1049460803122077E-2</v>
      </c>
      <c r="W55" s="37"/>
      <c r="X55" s="262">
        <f>Q55</f>
        <v>0.13100000000000001</v>
      </c>
      <c r="Y55" s="221"/>
      <c r="Z55" s="316">
        <f>X55*Z52</f>
        <v>12.130033404039999</v>
      </c>
      <c r="AA55" s="38"/>
      <c r="AB55" s="261">
        <f t="shared" si="81"/>
        <v>0.26302914123999876</v>
      </c>
      <c r="AC55" s="263">
        <f t="shared" si="82"/>
        <v>2.2164746503422716E-2</v>
      </c>
      <c r="AD55" s="37"/>
      <c r="AE55" s="262">
        <f>X55</f>
        <v>0.13100000000000001</v>
      </c>
      <c r="AF55" s="221"/>
      <c r="AG55" s="316">
        <f>AE55*AG52</f>
        <v>12.364785404039999</v>
      </c>
      <c r="AH55" s="38"/>
      <c r="AI55" s="261">
        <f t="shared" si="83"/>
        <v>0.23475200000000029</v>
      </c>
      <c r="AJ55" s="263">
        <f t="shared" si="84"/>
        <v>1.9352955773544234E-2</v>
      </c>
      <c r="AK55" s="37"/>
      <c r="AL55" s="262">
        <f>AE55</f>
        <v>0.13100000000000001</v>
      </c>
      <c r="AM55" s="221"/>
      <c r="AN55" s="316">
        <f>AL55*AN52</f>
        <v>12.564429404039998</v>
      </c>
      <c r="AO55" s="38"/>
      <c r="AP55" s="261">
        <f t="shared" si="85"/>
        <v>0.19964399999999927</v>
      </c>
      <c r="AQ55" s="263">
        <f t="shared" si="86"/>
        <v>1.6146175891962405E-2</v>
      </c>
      <c r="AR55" s="264"/>
    </row>
    <row r="56" spans="1:44" ht="12" customHeight="1" x14ac:dyDescent="0.2">
      <c r="A56" s="355"/>
      <c r="B56" s="464" t="s">
        <v>256</v>
      </c>
      <c r="C56" s="439"/>
      <c r="D56" s="440"/>
      <c r="E56" s="265"/>
      <c r="F56" s="266"/>
      <c r="G56" s="297"/>
      <c r="H56" s="298">
        <f>H54-H55</f>
        <v>83.479853123460003</v>
      </c>
      <c r="I56" s="267"/>
      <c r="J56" s="267"/>
      <c r="K56" s="267"/>
      <c r="L56" s="268">
        <f>L54-L55</f>
        <v>87.771958981199987</v>
      </c>
      <c r="M56" s="269"/>
      <c r="N56" s="270">
        <f t="shared" si="77"/>
        <v>4.2921058577399833</v>
      </c>
      <c r="O56" s="271">
        <f t="shared" si="78"/>
        <v>5.1414870740037158E-2</v>
      </c>
      <c r="P56" s="37"/>
      <c r="Q56" s="267"/>
      <c r="R56" s="267"/>
      <c r="S56" s="268">
        <f>S54-S55</f>
        <v>90.497230981199991</v>
      </c>
      <c r="T56" s="269"/>
      <c r="U56" s="270">
        <f t="shared" si="79"/>
        <v>2.7252720000000039</v>
      </c>
      <c r="V56" s="271">
        <f t="shared" si="80"/>
        <v>3.1049460803122035E-2</v>
      </c>
      <c r="W56" s="37"/>
      <c r="X56" s="267"/>
      <c r="Y56" s="267"/>
      <c r="Z56" s="268">
        <f>Z54-Z55</f>
        <v>92.503079165159988</v>
      </c>
      <c r="AA56" s="269"/>
      <c r="AB56" s="270">
        <f t="shared" si="81"/>
        <v>2.0058481839599978</v>
      </c>
      <c r="AC56" s="271">
        <f t="shared" si="82"/>
        <v>2.2164746503422799E-2</v>
      </c>
      <c r="AD56" s="37"/>
      <c r="AE56" s="267"/>
      <c r="AF56" s="267"/>
      <c r="AG56" s="268">
        <f>AG54-AG55</f>
        <v>94.293287165159995</v>
      </c>
      <c r="AH56" s="269"/>
      <c r="AI56" s="270">
        <f t="shared" si="83"/>
        <v>1.7902080000000069</v>
      </c>
      <c r="AJ56" s="271">
        <f t="shared" si="84"/>
        <v>1.9352955773544282E-2</v>
      </c>
      <c r="AK56" s="37"/>
      <c r="AL56" s="267"/>
      <c r="AM56" s="267"/>
      <c r="AN56" s="268">
        <f>AN54-AN55</f>
        <v>95.815763165159993</v>
      </c>
      <c r="AO56" s="269"/>
      <c r="AP56" s="270">
        <f t="shared" si="85"/>
        <v>1.5224759999999975</v>
      </c>
      <c r="AQ56" s="271">
        <f t="shared" si="86"/>
        <v>1.6146175891962437E-2</v>
      </c>
      <c r="AR56" s="272"/>
    </row>
    <row r="57" spans="1:44" ht="12" customHeight="1" x14ac:dyDescent="0.2">
      <c r="A57" s="37"/>
      <c r="B57" s="238"/>
      <c r="C57" s="239"/>
      <c r="D57" s="239"/>
      <c r="E57" s="239"/>
      <c r="F57" s="240"/>
      <c r="G57" s="280"/>
      <c r="H57" s="242"/>
      <c r="I57" s="244"/>
      <c r="J57" s="240"/>
      <c r="K57" s="241"/>
      <c r="L57" s="242"/>
      <c r="M57" s="244"/>
      <c r="N57" s="245"/>
      <c r="O57" s="246"/>
      <c r="P57" s="37"/>
      <c r="Q57" s="240"/>
      <c r="R57" s="241"/>
      <c r="S57" s="242"/>
      <c r="T57" s="244"/>
      <c r="U57" s="245"/>
      <c r="V57" s="246"/>
      <c r="W57" s="37"/>
      <c r="X57" s="240"/>
      <c r="Y57" s="241"/>
      <c r="Z57" s="242"/>
      <c r="AA57" s="244"/>
      <c r="AB57" s="245"/>
      <c r="AC57" s="246"/>
      <c r="AD57" s="37"/>
      <c r="AE57" s="240"/>
      <c r="AF57" s="241"/>
      <c r="AG57" s="242"/>
      <c r="AH57" s="244"/>
      <c r="AI57" s="245"/>
      <c r="AJ57" s="246"/>
      <c r="AK57" s="37"/>
      <c r="AL57" s="240"/>
      <c r="AM57" s="241"/>
      <c r="AN57" s="242"/>
      <c r="AO57" s="244"/>
      <c r="AP57" s="245"/>
      <c r="AQ57" s="246"/>
      <c r="AR57" s="247"/>
    </row>
    <row r="58" spans="1:44" ht="12" customHeight="1" x14ac:dyDescent="0.2">
      <c r="A58" s="37"/>
      <c r="B58" s="248" t="s">
        <v>257</v>
      </c>
      <c r="C58" s="139"/>
      <c r="D58" s="139"/>
      <c r="E58" s="139"/>
      <c r="F58" s="249"/>
      <c r="G58" s="293"/>
      <c r="H58" s="251">
        <f>SUM(H49:H50,H42,H43:H45)</f>
        <v>80.724616540000014</v>
      </c>
      <c r="I58" s="286"/>
      <c r="J58" s="250"/>
      <c r="K58" s="250"/>
      <c r="L58" s="251">
        <f>SUM(L49:L50,L42,L43:L45)</f>
        <v>85.021018800000007</v>
      </c>
      <c r="M58" s="253"/>
      <c r="N58" s="252">
        <f t="shared" ref="N58:N62" si="87">L58-H58</f>
        <v>4.2964022599999936</v>
      </c>
      <c r="O58" s="254">
        <f t="shared" ref="O58:O62" si="88">IF((H58)=0,"",(N58/H58))</f>
        <v>5.3222950373150113E-2</v>
      </c>
      <c r="P58" s="37"/>
      <c r="Q58" s="250"/>
      <c r="R58" s="250"/>
      <c r="S58" s="251">
        <f>SUM(S49:S50,S42,S43:S45)</f>
        <v>87.749018800000016</v>
      </c>
      <c r="T58" s="253"/>
      <c r="U58" s="252">
        <f t="shared" ref="U58:U62" si="89">S58-L58</f>
        <v>2.7280000000000086</v>
      </c>
      <c r="V58" s="254">
        <f t="shared" ref="V58:V62" si="90">IF((L58)=0,"",(U58/L58))</f>
        <v>3.2086183375633799E-2</v>
      </c>
      <c r="W58" s="37"/>
      <c r="X58" s="250"/>
      <c r="Y58" s="250"/>
      <c r="Z58" s="251">
        <f>SUM(Z49:Z50,Z42,Z43:Z45)</f>
        <v>89.756874839999995</v>
      </c>
      <c r="AA58" s="253"/>
      <c r="AB58" s="252">
        <f t="shared" ref="AB58:AB62" si="91">Z58-S58</f>
        <v>2.0078560399999787</v>
      </c>
      <c r="AC58" s="254">
        <f t="shared" ref="AC58:AC62" si="92">IF((S58)=0,"",(AB58/S58))</f>
        <v>2.2881806172401081E-2</v>
      </c>
      <c r="AD58" s="37"/>
      <c r="AE58" s="250"/>
      <c r="AF58" s="250"/>
      <c r="AG58" s="251">
        <f>SUM(AG49:AG50,AG42,AG43:AG45)</f>
        <v>91.548874839999996</v>
      </c>
      <c r="AH58" s="253"/>
      <c r="AI58" s="252">
        <f t="shared" ref="AI58:AI62" si="93">AG58-Z58</f>
        <v>1.7920000000000016</v>
      </c>
      <c r="AJ58" s="254">
        <f t="shared" ref="AJ58:AJ62" si="94">IF((Z58)=0,"",(AI58/Z58))</f>
        <v>1.9965044495972133E-2</v>
      </c>
      <c r="AK58" s="37"/>
      <c r="AL58" s="250"/>
      <c r="AM58" s="250"/>
      <c r="AN58" s="251">
        <f>SUM(AN49:AN50,AN42,AN43:AN45)</f>
        <v>93.072874839999997</v>
      </c>
      <c r="AO58" s="253"/>
      <c r="AP58" s="252">
        <f t="shared" ref="AP58:AP62" si="95">AN58-AG58</f>
        <v>1.5240000000000009</v>
      </c>
      <c r="AQ58" s="254">
        <f t="shared" ref="AQ58:AQ62" si="96">IF((AG58)=0,"",(AP58/AG58))</f>
        <v>1.6646845771327023E-2</v>
      </c>
      <c r="AR58" s="255"/>
    </row>
    <row r="59" spans="1:44" ht="12" customHeight="1" x14ac:dyDescent="0.2">
      <c r="A59" s="37"/>
      <c r="B59" s="256" t="s">
        <v>254</v>
      </c>
      <c r="C59" s="139"/>
      <c r="D59" s="139"/>
      <c r="E59" s="139"/>
      <c r="F59" s="249">
        <v>0.13</v>
      </c>
      <c r="G59" s="293"/>
      <c r="H59" s="294">
        <f>H58*F59</f>
        <v>10.494200150200003</v>
      </c>
      <c r="I59" s="221"/>
      <c r="J59" s="249">
        <v>0.13</v>
      </c>
      <c r="K59" s="257"/>
      <c r="L59" s="204">
        <f>L58*J59</f>
        <v>11.052732444000002</v>
      </c>
      <c r="M59" s="38"/>
      <c r="N59" s="205">
        <f t="shared" si="87"/>
        <v>0.55853229379999902</v>
      </c>
      <c r="O59" s="206">
        <f t="shared" si="88"/>
        <v>5.3222950373150092E-2</v>
      </c>
      <c r="P59" s="37"/>
      <c r="Q59" s="249">
        <v>0.13</v>
      </c>
      <c r="R59" s="257"/>
      <c r="S59" s="204">
        <f>S58*Q59</f>
        <v>11.407372444000002</v>
      </c>
      <c r="T59" s="38"/>
      <c r="U59" s="205">
        <f t="shared" si="89"/>
        <v>0.35463999999999984</v>
      </c>
      <c r="V59" s="206">
        <f t="shared" si="90"/>
        <v>3.2086183375633674E-2</v>
      </c>
      <c r="W59" s="37"/>
      <c r="X59" s="249">
        <v>0.13</v>
      </c>
      <c r="Y59" s="257"/>
      <c r="Z59" s="204">
        <f>Z58*X59</f>
        <v>11.6683937292</v>
      </c>
      <c r="AA59" s="38"/>
      <c r="AB59" s="205">
        <f t="shared" si="91"/>
        <v>0.26102128519999823</v>
      </c>
      <c r="AC59" s="206">
        <f t="shared" si="92"/>
        <v>2.2881806172401167E-2</v>
      </c>
      <c r="AD59" s="37"/>
      <c r="AE59" s="249">
        <v>0.13</v>
      </c>
      <c r="AF59" s="257"/>
      <c r="AG59" s="204">
        <f>AG58*AE59</f>
        <v>11.9013537292</v>
      </c>
      <c r="AH59" s="38"/>
      <c r="AI59" s="205">
        <f t="shared" si="93"/>
        <v>0.23296000000000028</v>
      </c>
      <c r="AJ59" s="206">
        <f t="shared" si="94"/>
        <v>1.996504449597214E-2</v>
      </c>
      <c r="AK59" s="37"/>
      <c r="AL59" s="249">
        <v>0.13</v>
      </c>
      <c r="AM59" s="257"/>
      <c r="AN59" s="204">
        <f>AN58*AL59</f>
        <v>12.0994737292</v>
      </c>
      <c r="AO59" s="38"/>
      <c r="AP59" s="205">
        <f t="shared" si="95"/>
        <v>0.19811999999999941</v>
      </c>
      <c r="AQ59" s="206">
        <f t="shared" si="96"/>
        <v>1.6646845771326964E-2</v>
      </c>
      <c r="AR59" s="207"/>
    </row>
    <row r="60" spans="1:44" ht="12" customHeight="1" x14ac:dyDescent="0.2">
      <c r="A60" s="37"/>
      <c r="B60" s="258" t="s">
        <v>365</v>
      </c>
      <c r="C60" s="139"/>
      <c r="D60" s="139"/>
      <c r="E60" s="139"/>
      <c r="F60" s="259"/>
      <c r="G60" s="38"/>
      <c r="H60" s="294">
        <f>H58+H59</f>
        <v>91.218816690200015</v>
      </c>
      <c r="I60" s="221"/>
      <c r="J60" s="221"/>
      <c r="K60" s="221"/>
      <c r="L60" s="204">
        <f>L58+L59</f>
        <v>96.073751244000007</v>
      </c>
      <c r="M60" s="38"/>
      <c r="N60" s="205">
        <f t="shared" si="87"/>
        <v>4.8549345537999926</v>
      </c>
      <c r="O60" s="206">
        <f t="shared" si="88"/>
        <v>5.3222950373150113E-2</v>
      </c>
      <c r="P60" s="37"/>
      <c r="Q60" s="221"/>
      <c r="R60" s="221"/>
      <c r="S60" s="204">
        <f>S58+S59</f>
        <v>99.156391244000019</v>
      </c>
      <c r="T60" s="38"/>
      <c r="U60" s="205">
        <f t="shared" si="89"/>
        <v>3.082640000000012</v>
      </c>
      <c r="V60" s="206">
        <f t="shared" si="90"/>
        <v>3.208618337563382E-2</v>
      </c>
      <c r="W60" s="37"/>
      <c r="X60" s="221"/>
      <c r="Y60" s="221"/>
      <c r="Z60" s="204">
        <f>Z58+Z59</f>
        <v>101.4252685692</v>
      </c>
      <c r="AA60" s="38"/>
      <c r="AB60" s="205">
        <f t="shared" si="91"/>
        <v>2.2688773251999805</v>
      </c>
      <c r="AC60" s="206">
        <f t="shared" si="92"/>
        <v>2.2881806172401126E-2</v>
      </c>
      <c r="AD60" s="37"/>
      <c r="AE60" s="221"/>
      <c r="AF60" s="221"/>
      <c r="AG60" s="204">
        <f>AG58+AG59</f>
        <v>103.45022856919999</v>
      </c>
      <c r="AH60" s="38"/>
      <c r="AI60" s="205">
        <f t="shared" si="93"/>
        <v>2.024959999999993</v>
      </c>
      <c r="AJ60" s="206">
        <f t="shared" si="94"/>
        <v>1.9965044495972046E-2</v>
      </c>
      <c r="AK60" s="37"/>
      <c r="AL60" s="221"/>
      <c r="AM60" s="221"/>
      <c r="AN60" s="204">
        <f>AN58+AN59</f>
        <v>105.1723485692</v>
      </c>
      <c r="AO60" s="38"/>
      <c r="AP60" s="205">
        <f t="shared" si="95"/>
        <v>1.7221200000000039</v>
      </c>
      <c r="AQ60" s="206">
        <f t="shared" si="96"/>
        <v>1.6646845771327051E-2</v>
      </c>
      <c r="AR60" s="207"/>
    </row>
    <row r="61" spans="1:44" ht="12" customHeight="1" x14ac:dyDescent="0.2">
      <c r="A61" s="37"/>
      <c r="B61" s="462" t="s">
        <v>211</v>
      </c>
      <c r="C61" s="441"/>
      <c r="D61" s="441"/>
      <c r="E61" s="139"/>
      <c r="F61" s="260">
        <f>F55</f>
        <v>0.13100000000000001</v>
      </c>
      <c r="G61" s="38"/>
      <c r="H61" s="296">
        <f>F61*H58</f>
        <v>10.574924766740002</v>
      </c>
      <c r="I61" s="221"/>
      <c r="J61" s="262">
        <f>F61</f>
        <v>0.13100000000000001</v>
      </c>
      <c r="K61" s="221"/>
      <c r="L61" s="316">
        <f>J61*L58</f>
        <v>11.137753462800001</v>
      </c>
      <c r="M61" s="38"/>
      <c r="N61" s="261">
        <f t="shared" si="87"/>
        <v>0.56282869605999863</v>
      </c>
      <c r="O61" s="263">
        <f t="shared" si="88"/>
        <v>5.3222950373150064E-2</v>
      </c>
      <c r="P61" s="37"/>
      <c r="Q61" s="262">
        <f>J61</f>
        <v>0.13100000000000001</v>
      </c>
      <c r="R61" s="221"/>
      <c r="S61" s="316">
        <f>Q61*S58</f>
        <v>11.495121462800002</v>
      </c>
      <c r="T61" s="38"/>
      <c r="U61" s="261">
        <f t="shared" si="89"/>
        <v>0.35736800000000102</v>
      </c>
      <c r="V61" s="263">
        <f t="shared" si="90"/>
        <v>3.2086183375633785E-2</v>
      </c>
      <c r="W61" s="37"/>
      <c r="X61" s="262">
        <f>Q61</f>
        <v>0.13100000000000001</v>
      </c>
      <c r="Y61" s="221"/>
      <c r="Z61" s="316">
        <f>X61*Z58</f>
        <v>11.758150604039999</v>
      </c>
      <c r="AA61" s="38"/>
      <c r="AB61" s="261">
        <f t="shared" si="91"/>
        <v>0.26302914123999699</v>
      </c>
      <c r="AC61" s="263">
        <f t="shared" si="92"/>
        <v>2.288180617240106E-2</v>
      </c>
      <c r="AD61" s="37"/>
      <c r="AE61" s="262">
        <f>X61</f>
        <v>0.13100000000000001</v>
      </c>
      <c r="AF61" s="221"/>
      <c r="AG61" s="316">
        <f>AE61*AG58</f>
        <v>11.992902604039999</v>
      </c>
      <c r="AH61" s="38"/>
      <c r="AI61" s="261">
        <f t="shared" si="93"/>
        <v>0.23475200000000029</v>
      </c>
      <c r="AJ61" s="263">
        <f t="shared" si="94"/>
        <v>1.9965044495972143E-2</v>
      </c>
      <c r="AK61" s="37"/>
      <c r="AL61" s="262">
        <f>AE61</f>
        <v>0.13100000000000001</v>
      </c>
      <c r="AM61" s="221"/>
      <c r="AN61" s="316">
        <f>AL61*AN58</f>
        <v>12.19254660404</v>
      </c>
      <c r="AO61" s="38"/>
      <c r="AP61" s="261">
        <f t="shared" si="95"/>
        <v>0.19964400000000104</v>
      </c>
      <c r="AQ61" s="263">
        <f t="shared" si="96"/>
        <v>1.66468457713271E-2</v>
      </c>
      <c r="AR61" s="264"/>
    </row>
    <row r="62" spans="1:44" ht="12" customHeight="1" x14ac:dyDescent="0.2">
      <c r="A62" s="37"/>
      <c r="B62" s="464" t="s">
        <v>259</v>
      </c>
      <c r="C62" s="439"/>
      <c r="D62" s="440"/>
      <c r="E62" s="265"/>
      <c r="F62" s="273"/>
      <c r="G62" s="299"/>
      <c r="H62" s="300">
        <f>H60-H61</f>
        <v>80.643891923460018</v>
      </c>
      <c r="I62" s="274"/>
      <c r="J62" s="274"/>
      <c r="K62" s="274"/>
      <c r="L62" s="275">
        <f>L60-L61</f>
        <v>84.935997781200001</v>
      </c>
      <c r="M62" s="276"/>
      <c r="N62" s="277">
        <f t="shared" si="87"/>
        <v>4.2921058577399833</v>
      </c>
      <c r="O62" s="278">
        <f t="shared" si="88"/>
        <v>5.3222950373149981E-2</v>
      </c>
      <c r="P62" s="37"/>
      <c r="Q62" s="274"/>
      <c r="R62" s="274"/>
      <c r="S62" s="275">
        <f>S60-S61</f>
        <v>87.661269781200019</v>
      </c>
      <c r="T62" s="276"/>
      <c r="U62" s="277">
        <f t="shared" si="89"/>
        <v>2.7252720000000181</v>
      </c>
      <c r="V62" s="278">
        <f t="shared" si="90"/>
        <v>3.208618337563391E-2</v>
      </c>
      <c r="W62" s="37"/>
      <c r="X62" s="274"/>
      <c r="Y62" s="274"/>
      <c r="Z62" s="275">
        <f>Z60-Z61</f>
        <v>89.667117965160003</v>
      </c>
      <c r="AA62" s="276"/>
      <c r="AB62" s="277">
        <f t="shared" si="91"/>
        <v>2.0058481839599835</v>
      </c>
      <c r="AC62" s="278">
        <f t="shared" si="92"/>
        <v>2.2881806172401133E-2</v>
      </c>
      <c r="AD62" s="37"/>
      <c r="AE62" s="274"/>
      <c r="AF62" s="274"/>
      <c r="AG62" s="275">
        <f>AG60-AG61</f>
        <v>91.457325965159995</v>
      </c>
      <c r="AH62" s="276"/>
      <c r="AI62" s="277">
        <f t="shared" si="93"/>
        <v>1.7902079999999927</v>
      </c>
      <c r="AJ62" s="278">
        <f t="shared" si="94"/>
        <v>1.9965044495972032E-2</v>
      </c>
      <c r="AK62" s="37"/>
      <c r="AL62" s="274"/>
      <c r="AM62" s="274"/>
      <c r="AN62" s="275">
        <f>AN60-AN61</f>
        <v>92.979801965159993</v>
      </c>
      <c r="AO62" s="276"/>
      <c r="AP62" s="277">
        <f t="shared" si="95"/>
        <v>1.5224759999999975</v>
      </c>
      <c r="AQ62" s="278">
        <f t="shared" si="96"/>
        <v>1.6646845771326985E-2</v>
      </c>
      <c r="AR62" s="272"/>
    </row>
    <row r="63" spans="1:44" ht="12" customHeight="1" x14ac:dyDescent="0.2">
      <c r="A63" s="37"/>
      <c r="B63" s="238"/>
      <c r="C63" s="239"/>
      <c r="D63" s="239"/>
      <c r="E63" s="239"/>
      <c r="F63" s="279"/>
      <c r="G63" s="244"/>
      <c r="H63" s="301"/>
      <c r="I63" s="280"/>
      <c r="J63" s="279"/>
      <c r="K63" s="280"/>
      <c r="L63" s="245"/>
      <c r="M63" s="244"/>
      <c r="N63" s="281"/>
      <c r="O63" s="246"/>
      <c r="P63" s="37"/>
      <c r="Q63" s="279"/>
      <c r="R63" s="280"/>
      <c r="S63" s="245"/>
      <c r="T63" s="244"/>
      <c r="U63" s="281"/>
      <c r="V63" s="246"/>
      <c r="W63" s="37"/>
      <c r="X63" s="279"/>
      <c r="Y63" s="280"/>
      <c r="Z63" s="245"/>
      <c r="AA63" s="244"/>
      <c r="AB63" s="281"/>
      <c r="AC63" s="246"/>
      <c r="AD63" s="37"/>
      <c r="AE63" s="279"/>
      <c r="AF63" s="280"/>
      <c r="AG63" s="245"/>
      <c r="AH63" s="244"/>
      <c r="AI63" s="281"/>
      <c r="AJ63" s="246"/>
      <c r="AK63" s="37"/>
      <c r="AL63" s="279"/>
      <c r="AM63" s="280"/>
      <c r="AN63" s="245"/>
      <c r="AO63" s="244"/>
      <c r="AP63" s="281"/>
      <c r="AQ63" s="246"/>
      <c r="AR63" s="247"/>
    </row>
    <row r="64" spans="1:44" ht="12" customHeight="1" x14ac:dyDescent="0.2">
      <c r="A64" s="37"/>
      <c r="B64" s="37"/>
      <c r="C64" s="37"/>
      <c r="D64" s="37"/>
      <c r="E64" s="37"/>
      <c r="F64" s="37"/>
      <c r="G64" s="37"/>
      <c r="H64" s="37"/>
      <c r="I64" s="37"/>
      <c r="J64" s="37"/>
      <c r="K64" s="37"/>
      <c r="L64" s="40"/>
      <c r="M64" s="37"/>
      <c r="N64" s="37"/>
      <c r="O64" s="37"/>
      <c r="P64" s="37"/>
      <c r="Q64" s="37"/>
      <c r="R64" s="37"/>
      <c r="S64" s="40"/>
      <c r="T64" s="37"/>
      <c r="U64" s="37"/>
      <c r="V64" s="37"/>
      <c r="W64" s="37"/>
      <c r="X64" s="37"/>
      <c r="Y64" s="37"/>
      <c r="Z64" s="40"/>
      <c r="AA64" s="37"/>
      <c r="AB64" s="37"/>
      <c r="AC64" s="37"/>
      <c r="AD64" s="37"/>
      <c r="AE64" s="37"/>
      <c r="AF64" s="37"/>
      <c r="AG64" s="40"/>
      <c r="AH64" s="37"/>
      <c r="AI64" s="37"/>
      <c r="AJ64" s="37"/>
      <c r="AK64" s="37"/>
      <c r="AL64" s="37"/>
      <c r="AM64" s="37"/>
      <c r="AN64" s="40"/>
      <c r="AO64" s="37"/>
      <c r="AP64" s="37"/>
      <c r="AQ64" s="37"/>
      <c r="AR64" s="37"/>
    </row>
    <row r="65" spans="1:44" ht="12" customHeight="1" x14ac:dyDescent="0.2">
      <c r="A65" s="37"/>
      <c r="B65" s="125" t="s">
        <v>260</v>
      </c>
      <c r="C65" s="37"/>
      <c r="D65" s="37"/>
      <c r="E65" s="37"/>
      <c r="F65" s="282">
        <f>'Proposed Rates'!$E$299</f>
        <v>3.3799999999999997E-2</v>
      </c>
      <c r="G65" s="37"/>
      <c r="H65" s="37"/>
      <c r="I65" s="37"/>
      <c r="J65" s="282">
        <f>'Proposed Rates'!$F$299</f>
        <v>3.3199999999999896E-2</v>
      </c>
      <c r="K65" s="37"/>
      <c r="L65" s="37"/>
      <c r="M65" s="37"/>
      <c r="N65" s="37"/>
      <c r="O65" s="37"/>
      <c r="P65" s="37"/>
      <c r="Q65" s="282">
        <f>'Proposed Rates'!$G$299</f>
        <v>3.3199999999999896E-2</v>
      </c>
      <c r="R65" s="37"/>
      <c r="S65" s="37"/>
      <c r="T65" s="37"/>
      <c r="U65" s="37"/>
      <c r="V65" s="37"/>
      <c r="W65" s="37"/>
      <c r="X65" s="282">
        <f>'Proposed Rates'!$H$299</f>
        <v>3.3199999999999896E-2</v>
      </c>
      <c r="Y65" s="37"/>
      <c r="Z65" s="37"/>
      <c r="AA65" s="37"/>
      <c r="AB65" s="37"/>
      <c r="AC65" s="37"/>
      <c r="AD65" s="37"/>
      <c r="AE65" s="282">
        <f>'Proposed Rates'!$I$299</f>
        <v>3.3199999999999896E-2</v>
      </c>
      <c r="AF65" s="37"/>
      <c r="AG65" s="37"/>
      <c r="AH65" s="37"/>
      <c r="AI65" s="37"/>
      <c r="AJ65" s="37"/>
      <c r="AK65" s="37"/>
      <c r="AL65" s="282">
        <f>'Proposed Rates'!$J$299</f>
        <v>3.3199999999999896E-2</v>
      </c>
      <c r="AM65" s="37"/>
      <c r="AN65" s="37"/>
      <c r="AO65" s="37"/>
      <c r="AP65" s="37"/>
      <c r="AQ65" s="37"/>
      <c r="AR65" s="37"/>
    </row>
    <row r="66" spans="1:44"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1:44" ht="12" customHeight="1" x14ac:dyDescent="0.2">
      <c r="A67" s="283"/>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12"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row>
    <row r="69" spans="1:44" ht="12"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12" customHeight="1" x14ac:dyDescent="0.2">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row>
    <row r="71" spans="1:44" ht="12"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row>
    <row r="73" spans="1:44" ht="12" customHeight="1" x14ac:dyDescent="0.2">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row>
    <row r="74" spans="1:44" ht="12"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row>
    <row r="75" spans="1:44" ht="12" customHeight="1"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12"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row>
    <row r="77" spans="1:44" ht="12"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row>
    <row r="79" spans="1:44" ht="12"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row>
    <row r="80" spans="1:44"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row>
    <row r="81" spans="1:44" ht="12" customHeight="1" x14ac:dyDescent="0.2">
      <c r="A81" s="284"/>
      <c r="B81" s="37" t="s">
        <v>271</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row>
    <row r="82" spans="1:44"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row>
    <row r="83" spans="1:44" ht="12" customHeight="1" x14ac:dyDescent="0.2">
      <c r="A83" s="37"/>
      <c r="B83" s="37" t="s">
        <v>272</v>
      </c>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row>
    <row r="85" spans="1:44"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row>
    <row r="86" spans="1:44"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row>
    <row r="87" spans="1:44"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row>
    <row r="88" spans="1:44"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row>
    <row r="89" spans="1:44"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row>
    <row r="90" spans="1:44"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row>
    <row r="91" spans="1:44"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row>
    <row r="92" spans="1:44"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row>
    <row r="94" spans="1:44"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row>
    <row r="95" spans="1:44"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row>
    <row r="96" spans="1:44"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row>
    <row r="98" spans="1:44"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row>
    <row r="99" spans="1:44"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row>
    <row r="100" spans="1:44"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row>
    <row r="102" spans="1:44"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row>
    <row r="103" spans="1:44"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row>
    <row r="105" spans="1:44"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row>
    <row r="107" spans="1:44"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row>
    <row r="108" spans="1:44"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row>
    <row r="110" spans="1:44"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row>
    <row r="111" spans="1:44"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row>
    <row r="112" spans="1:44"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row>
    <row r="113" spans="1:44"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row>
    <row r="115" spans="1:44"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row>
    <row r="117" spans="1:44"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row>
    <row r="118" spans="1:44"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row>
    <row r="120" spans="1:44"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row>
    <row r="122" spans="1:44"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row>
    <row r="124" spans="1:44"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row>
    <row r="126" spans="1:44"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row>
    <row r="127" spans="1:44"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row>
    <row r="128" spans="1:44"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row>
    <row r="129" spans="1:44"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row>
    <row r="130" spans="1:44"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row>
    <row r="132" spans="1:44"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row>
    <row r="134" spans="1:44"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row>
    <row r="135" spans="1:44"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row>
    <row r="136" spans="1:44"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row>
    <row r="137" spans="1:44"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row>
    <row r="138" spans="1:44"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row>
    <row r="140" spans="1:44"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row>
    <row r="142" spans="1:44"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row>
    <row r="143" spans="1:44"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row>
    <row r="145" spans="1:44"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row>
    <row r="146" spans="1:44"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row>
    <row r="148" spans="1:44"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row>
    <row r="150" spans="1:44"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row>
    <row r="152" spans="1:44"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row>
    <row r="153" spans="1:44"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row>
    <row r="155" spans="1:44"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row>
    <row r="156" spans="1:44"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row>
    <row r="158" spans="1:44"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row>
    <row r="159" spans="1:44"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row>
    <row r="160" spans="1:44"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row>
    <row r="161" spans="1:44"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row>
    <row r="162" spans="1:44"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row>
    <row r="163" spans="1:44"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row>
    <row r="165" spans="1:44"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row>
    <row r="167" spans="1:44"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row>
    <row r="169" spans="1:44"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row>
    <row r="170" spans="1:44"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row>
    <row r="172" spans="1:44"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row>
    <row r="174" spans="1:44"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row>
    <row r="175" spans="1:44"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row>
    <row r="176" spans="1:44"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row>
    <row r="177" spans="1:44"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row>
    <row r="178" spans="1:44"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row>
    <row r="179" spans="1:44"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row>
    <row r="180" spans="1:44"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row>
    <row r="181" spans="1:44"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row>
    <row r="182" spans="1:44"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row>
    <row r="183" spans="1:44"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row>
    <row r="185" spans="1:44"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row>
    <row r="186" spans="1:44"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row>
    <row r="188" spans="1:44"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row>
    <row r="189" spans="1:44"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row>
    <row r="190" spans="1:44"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row>
    <row r="191" spans="1:44"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2" customHeight="1" x14ac:dyDescent="0.2">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row>
    <row r="283" spans="1:43" ht="12" customHeight="1" x14ac:dyDescent="0.2">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row>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6:D56"/>
    <mergeCell ref="B61:D61"/>
    <mergeCell ref="B62:D62"/>
    <mergeCell ref="U13:U14"/>
    <mergeCell ref="V13:V14"/>
    <mergeCell ref="D13:D14"/>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2800-000000000000}">
      <formula1>"TOU,non-TOU"</formula1>
    </dataValidation>
    <dataValidation type="list" allowBlank="1" showErrorMessage="1" sqref="E15:E28 E30:E38 E40:E41 E43:E51 E57 E63" xr:uid="{00000000-0002-0000-2800-000001000000}">
      <formula1>#REF!</formula1>
    </dataValidation>
    <dataValidation type="list" allowBlank="1" showInputMessage="1" showErrorMessage="1" prompt="Select Charge Unit - monthly, per kWh, per kW" sqref="D15:D28 D30:D38 D40:D41 D43:D51 D57 D63" xr:uid="{00000000-0002-0000-2800-000002000000}">
      <formula1>"Monthly,per kWh,per kW"</formula1>
    </dataValidation>
  </dataValidations>
  <pageMargins left="0.74803149606299213" right="0.74803149606299213" top="0.98425196850393704" bottom="0.98425196850393704"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2.5703125" defaultRowHeight="15" customHeight="1" x14ac:dyDescent="0.2"/>
  <cols>
    <col min="1" max="1" width="70.42578125" customWidth="1"/>
    <col min="2" max="2" width="16.42578125" customWidth="1"/>
    <col min="3" max="3" width="10.42578125" customWidth="1"/>
    <col min="4" max="4" width="9.42578125" customWidth="1"/>
    <col min="5" max="24" width="9.140625" customWidth="1"/>
  </cols>
  <sheetData>
    <row r="1" spans="1:26" ht="23.25" customHeight="1" x14ac:dyDescent="0.25">
      <c r="A1" s="442" t="s">
        <v>21</v>
      </c>
      <c r="B1" s="443"/>
      <c r="C1" s="443"/>
      <c r="D1" s="444"/>
      <c r="E1" s="41"/>
      <c r="F1" s="41"/>
      <c r="G1" s="41"/>
      <c r="H1" s="41"/>
      <c r="I1" s="41"/>
      <c r="J1" s="41"/>
      <c r="K1" s="41"/>
      <c r="L1" s="41"/>
      <c r="M1" s="41"/>
      <c r="N1" s="41"/>
      <c r="O1" s="41"/>
      <c r="P1" s="41"/>
      <c r="Q1" s="41"/>
      <c r="R1" s="41"/>
      <c r="S1" s="41"/>
      <c r="T1" s="41"/>
      <c r="U1" s="41"/>
      <c r="V1" s="41"/>
      <c r="W1" s="41"/>
      <c r="X1" s="41"/>
      <c r="Y1" s="41"/>
      <c r="Z1" s="41"/>
    </row>
    <row r="2" spans="1:26" ht="18" customHeight="1" x14ac:dyDescent="0.25">
      <c r="A2" s="445" t="s">
        <v>22</v>
      </c>
      <c r="B2" s="443"/>
      <c r="C2" s="443"/>
      <c r="D2" s="444"/>
      <c r="E2" s="41"/>
      <c r="F2" s="41"/>
      <c r="G2" s="41"/>
      <c r="H2" s="41"/>
      <c r="I2" s="41"/>
      <c r="J2" s="41"/>
      <c r="K2" s="41"/>
      <c r="L2" s="41"/>
      <c r="M2" s="41"/>
      <c r="N2" s="41"/>
      <c r="O2" s="41"/>
      <c r="P2" s="41"/>
      <c r="Q2" s="41"/>
      <c r="R2" s="41"/>
      <c r="S2" s="41"/>
      <c r="T2" s="41"/>
      <c r="U2" s="41"/>
      <c r="V2" s="41"/>
      <c r="W2" s="41"/>
      <c r="X2" s="41"/>
      <c r="Y2" s="41"/>
      <c r="Z2" s="41"/>
    </row>
    <row r="3" spans="1:26" ht="15.75" customHeight="1" x14ac:dyDescent="0.25">
      <c r="A3" s="446" t="s">
        <v>150</v>
      </c>
      <c r="B3" s="443"/>
      <c r="C3" s="443"/>
      <c r="D3" s="444"/>
      <c r="E3" s="41"/>
      <c r="F3" s="41"/>
      <c r="G3" s="41"/>
      <c r="H3" s="41"/>
      <c r="I3" s="41"/>
      <c r="J3" s="41"/>
      <c r="K3" s="41"/>
      <c r="L3" s="41"/>
      <c r="M3" s="41"/>
      <c r="N3" s="41"/>
      <c r="O3" s="41"/>
      <c r="P3" s="41"/>
      <c r="Q3" s="41"/>
      <c r="R3" s="41"/>
      <c r="S3" s="41"/>
      <c r="T3" s="41"/>
      <c r="U3" s="41"/>
      <c r="V3" s="41"/>
      <c r="W3" s="41"/>
      <c r="X3" s="41"/>
      <c r="Y3" s="41"/>
      <c r="Z3" s="41"/>
    </row>
    <row r="4" spans="1:26" ht="11.25" customHeight="1" x14ac:dyDescent="0.25">
      <c r="A4" s="447" t="s">
        <v>24</v>
      </c>
      <c r="B4" s="443"/>
      <c r="C4" s="443"/>
      <c r="D4" s="444"/>
      <c r="E4" s="41"/>
      <c r="F4" s="41"/>
      <c r="G4" s="41"/>
      <c r="H4" s="41"/>
      <c r="I4" s="41"/>
      <c r="J4" s="41"/>
      <c r="K4" s="41"/>
      <c r="L4" s="41"/>
      <c r="M4" s="41"/>
      <c r="N4" s="41"/>
      <c r="O4" s="41"/>
      <c r="P4" s="41"/>
      <c r="Q4" s="41"/>
      <c r="R4" s="41"/>
      <c r="S4" s="41"/>
      <c r="T4" s="41"/>
      <c r="U4" s="41"/>
      <c r="V4" s="41"/>
      <c r="W4" s="41"/>
      <c r="X4" s="41"/>
      <c r="Y4" s="41"/>
      <c r="Z4" s="41"/>
    </row>
    <row r="5" spans="1:26" ht="11.25" customHeight="1" x14ac:dyDescent="0.25">
      <c r="A5" s="447" t="s">
        <v>25</v>
      </c>
      <c r="B5" s="443"/>
      <c r="C5" s="443"/>
      <c r="D5" s="444"/>
      <c r="E5" s="41"/>
      <c r="F5" s="41"/>
      <c r="G5" s="41"/>
      <c r="H5" s="41"/>
      <c r="I5" s="41"/>
      <c r="J5" s="41"/>
      <c r="K5" s="41"/>
      <c r="L5" s="41"/>
      <c r="M5" s="41"/>
      <c r="N5" s="41"/>
      <c r="O5" s="41"/>
      <c r="P5" s="41"/>
      <c r="Q5" s="41"/>
      <c r="R5" s="41"/>
      <c r="S5" s="41"/>
      <c r="T5" s="41"/>
      <c r="U5" s="41"/>
      <c r="V5" s="41"/>
      <c r="W5" s="41"/>
      <c r="X5" s="41"/>
      <c r="Y5" s="41"/>
      <c r="Z5" s="41"/>
    </row>
    <row r="6" spans="1:26" ht="11.25" customHeight="1" x14ac:dyDescent="0.25">
      <c r="A6" s="448" t="s">
        <v>26</v>
      </c>
      <c r="B6" s="443"/>
      <c r="C6" s="443"/>
      <c r="D6" s="444"/>
      <c r="E6" s="41"/>
      <c r="F6" s="41"/>
      <c r="G6" s="41"/>
      <c r="H6" s="41"/>
      <c r="I6" s="41"/>
      <c r="J6" s="41"/>
      <c r="K6" s="41"/>
      <c r="L6" s="41"/>
      <c r="M6" s="41"/>
      <c r="N6" s="41"/>
      <c r="O6" s="41"/>
      <c r="P6" s="41"/>
      <c r="Q6" s="41"/>
      <c r="R6" s="41"/>
      <c r="S6" s="41"/>
      <c r="T6" s="41"/>
      <c r="U6" s="41"/>
      <c r="V6" s="41"/>
      <c r="W6" s="41"/>
      <c r="X6" s="41"/>
      <c r="Y6" s="41"/>
      <c r="Z6" s="41"/>
    </row>
    <row r="7" spans="1:26" ht="18.75" customHeight="1" x14ac:dyDescent="0.25">
      <c r="A7" s="449" t="s">
        <v>27</v>
      </c>
      <c r="B7" s="443"/>
      <c r="C7" s="443"/>
      <c r="D7" s="444"/>
      <c r="E7" s="41"/>
      <c r="F7" s="41"/>
      <c r="G7" s="41"/>
      <c r="H7" s="41"/>
      <c r="I7" s="41"/>
      <c r="J7" s="41"/>
      <c r="K7" s="41"/>
      <c r="L7" s="41"/>
      <c r="M7" s="41"/>
      <c r="N7" s="41"/>
      <c r="O7" s="41"/>
      <c r="P7" s="41"/>
      <c r="Q7" s="41"/>
      <c r="R7" s="41"/>
      <c r="S7" s="41"/>
      <c r="T7" s="41"/>
      <c r="U7" s="41"/>
      <c r="V7" s="41"/>
      <c r="W7" s="41"/>
      <c r="X7" s="41"/>
      <c r="Y7" s="41"/>
      <c r="Z7" s="41"/>
    </row>
    <row r="8" spans="1:26" ht="72" customHeight="1" x14ac:dyDescent="0.25">
      <c r="A8" s="450" t="s">
        <v>28</v>
      </c>
      <c r="B8" s="443"/>
      <c r="C8" s="443"/>
      <c r="D8" s="444"/>
      <c r="E8" s="41"/>
      <c r="F8" s="120"/>
      <c r="G8" s="41"/>
      <c r="H8" s="41"/>
      <c r="I8" s="41"/>
      <c r="J8" s="41"/>
      <c r="K8" s="41"/>
      <c r="L8" s="41"/>
      <c r="M8" s="41"/>
      <c r="N8" s="41"/>
      <c r="O8" s="41"/>
      <c r="P8" s="41"/>
      <c r="Q8" s="41"/>
      <c r="R8" s="41"/>
      <c r="S8" s="41"/>
      <c r="T8" s="41"/>
      <c r="U8" s="41"/>
      <c r="V8" s="41"/>
      <c r="W8" s="41"/>
      <c r="X8" s="41"/>
      <c r="Y8" s="41"/>
      <c r="Z8" s="41"/>
    </row>
    <row r="9" spans="1:26" ht="6.75" customHeight="1" x14ac:dyDescent="0.25">
      <c r="A9" s="42"/>
      <c r="B9" s="42"/>
      <c r="C9" s="42"/>
      <c r="D9" s="43"/>
      <c r="E9" s="41"/>
      <c r="F9" s="41"/>
      <c r="G9" s="41"/>
      <c r="H9" s="41"/>
      <c r="I9" s="41"/>
      <c r="J9" s="41"/>
      <c r="K9" s="41"/>
      <c r="L9" s="41"/>
      <c r="M9" s="41"/>
      <c r="N9" s="41"/>
      <c r="O9" s="41"/>
      <c r="P9" s="41"/>
      <c r="Q9" s="41"/>
      <c r="R9" s="41"/>
      <c r="S9" s="41"/>
      <c r="T9" s="41"/>
      <c r="U9" s="41"/>
      <c r="V9" s="41"/>
      <c r="W9" s="41"/>
      <c r="X9" s="41"/>
      <c r="Y9" s="41"/>
      <c r="Z9" s="41"/>
    </row>
    <row r="10" spans="1:26" ht="11.25" customHeight="1" x14ac:dyDescent="0.25">
      <c r="A10" s="451" t="s">
        <v>29</v>
      </c>
      <c r="B10" s="443"/>
      <c r="C10" s="443"/>
      <c r="D10" s="444"/>
      <c r="E10" s="41"/>
      <c r="F10" s="41"/>
      <c r="G10" s="41"/>
      <c r="H10" s="41"/>
      <c r="I10" s="41"/>
      <c r="J10" s="41"/>
      <c r="K10" s="41"/>
      <c r="L10" s="41"/>
      <c r="M10" s="41"/>
      <c r="N10" s="41"/>
      <c r="O10" s="41"/>
      <c r="P10" s="41"/>
      <c r="Q10" s="41"/>
      <c r="R10" s="41"/>
      <c r="S10" s="41"/>
      <c r="T10" s="41"/>
      <c r="U10" s="41"/>
      <c r="V10" s="41"/>
      <c r="W10" s="41"/>
      <c r="X10" s="41"/>
      <c r="Y10" s="41"/>
      <c r="Z10" s="41"/>
    </row>
    <row r="11" spans="1:26" ht="6.75" customHeight="1" x14ac:dyDescent="0.25">
      <c r="A11" s="44"/>
      <c r="B11" s="45"/>
      <c r="C11" s="45"/>
      <c r="D11" s="46"/>
      <c r="E11" s="41"/>
      <c r="F11" s="41"/>
      <c r="G11" s="41"/>
      <c r="H11" s="41"/>
      <c r="I11" s="41"/>
      <c r="J11" s="41"/>
      <c r="K11" s="41"/>
      <c r="L11" s="41"/>
      <c r="M11" s="41"/>
      <c r="N11" s="41"/>
      <c r="O11" s="41"/>
      <c r="P11" s="41"/>
      <c r="Q11" s="41"/>
      <c r="R11" s="41"/>
      <c r="S11" s="41"/>
      <c r="T11" s="41"/>
      <c r="U11" s="41"/>
      <c r="V11" s="41"/>
      <c r="W11" s="41"/>
      <c r="X11" s="41"/>
      <c r="Y11" s="41"/>
      <c r="Z11" s="41"/>
    </row>
    <row r="12" spans="1:26" ht="36" customHeight="1" x14ac:dyDescent="0.25">
      <c r="A12" s="450" t="s">
        <v>30</v>
      </c>
      <c r="B12" s="443"/>
      <c r="C12" s="443"/>
      <c r="D12" s="444"/>
      <c r="E12" s="41"/>
      <c r="F12" s="41"/>
      <c r="G12" s="41"/>
      <c r="H12" s="41"/>
      <c r="I12" s="41"/>
      <c r="J12" s="41"/>
      <c r="K12" s="41"/>
      <c r="L12" s="41"/>
      <c r="M12" s="41"/>
      <c r="N12" s="41"/>
      <c r="O12" s="41"/>
      <c r="P12" s="41"/>
      <c r="Q12" s="41"/>
      <c r="R12" s="41"/>
      <c r="S12" s="41"/>
      <c r="T12" s="41"/>
      <c r="U12" s="41"/>
      <c r="V12" s="41"/>
      <c r="W12" s="41"/>
      <c r="X12" s="41"/>
      <c r="Y12" s="41"/>
      <c r="Z12" s="41"/>
    </row>
    <row r="13" spans="1:26" ht="6.75" customHeight="1" x14ac:dyDescent="0.25">
      <c r="A13" s="42"/>
      <c r="B13" s="42"/>
      <c r="C13" s="42"/>
      <c r="D13" s="43"/>
      <c r="E13" s="41"/>
      <c r="F13" s="41"/>
      <c r="G13" s="41"/>
      <c r="H13" s="41"/>
      <c r="I13" s="41"/>
      <c r="J13" s="41"/>
      <c r="K13" s="41"/>
      <c r="L13" s="41"/>
      <c r="M13" s="41"/>
      <c r="N13" s="41"/>
      <c r="O13" s="41"/>
      <c r="P13" s="41"/>
      <c r="Q13" s="41"/>
      <c r="R13" s="41"/>
      <c r="S13" s="41"/>
      <c r="T13" s="41"/>
      <c r="U13" s="41"/>
      <c r="V13" s="41"/>
      <c r="W13" s="41"/>
      <c r="X13" s="41"/>
      <c r="Y13" s="41"/>
      <c r="Z13" s="41"/>
    </row>
    <row r="14" spans="1:26" ht="48" customHeight="1" x14ac:dyDescent="0.25">
      <c r="A14" s="450" t="s">
        <v>31</v>
      </c>
      <c r="B14" s="443"/>
      <c r="C14" s="443"/>
      <c r="D14" s="444"/>
      <c r="E14" s="41"/>
      <c r="F14" s="41"/>
      <c r="G14" s="41"/>
      <c r="H14" s="41"/>
      <c r="I14" s="41"/>
      <c r="J14" s="41"/>
      <c r="K14" s="41"/>
      <c r="L14" s="41"/>
      <c r="M14" s="41"/>
      <c r="N14" s="41"/>
      <c r="O14" s="41"/>
      <c r="P14" s="41"/>
      <c r="Q14" s="41"/>
      <c r="R14" s="41"/>
      <c r="S14" s="41"/>
      <c r="T14" s="41"/>
      <c r="U14" s="41"/>
      <c r="V14" s="41"/>
      <c r="W14" s="41"/>
      <c r="X14" s="41"/>
      <c r="Y14" s="41"/>
      <c r="Z14" s="41"/>
    </row>
    <row r="15" spans="1:26" ht="6.75" customHeight="1" x14ac:dyDescent="0.25">
      <c r="A15" s="42"/>
      <c r="B15" s="42"/>
      <c r="C15" s="42"/>
      <c r="D15" s="43"/>
      <c r="E15" s="41"/>
      <c r="F15" s="41"/>
      <c r="G15" s="41"/>
      <c r="H15" s="41"/>
      <c r="I15" s="41"/>
      <c r="J15" s="41"/>
      <c r="K15" s="41"/>
      <c r="L15" s="41"/>
      <c r="M15" s="41"/>
      <c r="N15" s="41"/>
      <c r="O15" s="41"/>
      <c r="P15" s="41"/>
      <c r="Q15" s="41"/>
      <c r="R15" s="41"/>
      <c r="S15" s="41"/>
      <c r="T15" s="41"/>
      <c r="U15" s="41"/>
      <c r="V15" s="41"/>
      <c r="W15" s="41"/>
      <c r="X15" s="41"/>
      <c r="Y15" s="41"/>
      <c r="Z15" s="41"/>
    </row>
    <row r="16" spans="1:26" ht="48" customHeight="1" x14ac:dyDescent="0.25">
      <c r="A16" s="450" t="s">
        <v>32</v>
      </c>
      <c r="B16" s="443"/>
      <c r="C16" s="443"/>
      <c r="D16" s="444"/>
      <c r="E16" s="41"/>
      <c r="F16" s="41"/>
      <c r="G16" s="41"/>
      <c r="H16" s="41"/>
      <c r="I16" s="41"/>
      <c r="J16" s="41"/>
      <c r="K16" s="41"/>
      <c r="L16" s="41"/>
      <c r="M16" s="41"/>
      <c r="N16" s="41"/>
      <c r="O16" s="41"/>
      <c r="P16" s="41"/>
      <c r="Q16" s="41"/>
      <c r="R16" s="41"/>
      <c r="S16" s="41"/>
      <c r="T16" s="41"/>
      <c r="U16" s="41"/>
      <c r="V16" s="41"/>
      <c r="W16" s="41"/>
      <c r="X16" s="41"/>
      <c r="Y16" s="41"/>
      <c r="Z16" s="41"/>
    </row>
    <row r="17" spans="1:26" ht="6.75" customHeight="1" x14ac:dyDescent="0.25">
      <c r="A17" s="42"/>
      <c r="B17" s="42"/>
      <c r="C17" s="42"/>
      <c r="D17" s="43"/>
      <c r="E17" s="41"/>
      <c r="F17" s="41"/>
      <c r="G17" s="41"/>
      <c r="H17" s="41"/>
      <c r="I17" s="41"/>
      <c r="J17" s="41"/>
      <c r="K17" s="41"/>
      <c r="L17" s="41"/>
      <c r="M17" s="41"/>
      <c r="N17" s="41"/>
      <c r="O17" s="41"/>
      <c r="P17" s="41"/>
      <c r="Q17" s="41"/>
      <c r="R17" s="41"/>
      <c r="S17" s="41"/>
      <c r="T17" s="41"/>
      <c r="U17" s="41"/>
      <c r="V17" s="41"/>
      <c r="W17" s="41"/>
      <c r="X17" s="41"/>
      <c r="Y17" s="41"/>
      <c r="Z17" s="41"/>
    </row>
    <row r="18" spans="1:26" ht="36" customHeight="1" x14ac:dyDescent="0.25">
      <c r="A18" s="450" t="s">
        <v>33</v>
      </c>
      <c r="B18" s="443"/>
      <c r="C18" s="443"/>
      <c r="D18" s="444"/>
      <c r="E18" s="41"/>
      <c r="F18" s="41"/>
      <c r="G18" s="41"/>
      <c r="H18" s="41"/>
      <c r="I18" s="41"/>
      <c r="J18" s="41"/>
      <c r="K18" s="41"/>
      <c r="L18" s="41"/>
      <c r="M18" s="41"/>
      <c r="N18" s="41"/>
      <c r="O18" s="41"/>
      <c r="P18" s="41"/>
      <c r="Q18" s="41"/>
      <c r="R18" s="41"/>
      <c r="S18" s="41"/>
      <c r="T18" s="41"/>
      <c r="U18" s="41"/>
      <c r="V18" s="41"/>
      <c r="W18" s="41"/>
      <c r="X18" s="41"/>
      <c r="Y18" s="41"/>
      <c r="Z18" s="41"/>
    </row>
    <row r="19" spans="1:26" ht="6.75" customHeight="1" x14ac:dyDescent="0.25">
      <c r="A19" s="42"/>
      <c r="B19" s="42"/>
      <c r="C19" s="42"/>
      <c r="D19" s="43"/>
      <c r="E19" s="41"/>
      <c r="F19" s="41"/>
      <c r="G19" s="41"/>
      <c r="H19" s="41"/>
      <c r="I19" s="41"/>
      <c r="J19" s="41"/>
      <c r="K19" s="41"/>
      <c r="L19" s="41"/>
      <c r="M19" s="41"/>
      <c r="N19" s="41"/>
      <c r="O19" s="41"/>
      <c r="P19" s="41"/>
      <c r="Q19" s="41"/>
      <c r="R19" s="41"/>
      <c r="S19" s="41"/>
      <c r="T19" s="41"/>
      <c r="U19" s="41"/>
      <c r="V19" s="41"/>
      <c r="W19" s="41"/>
      <c r="X19" s="41"/>
      <c r="Y19" s="41"/>
      <c r="Z19" s="41"/>
    </row>
    <row r="20" spans="1:26" ht="15" customHeight="1" x14ac:dyDescent="0.25">
      <c r="A20" s="58" t="s">
        <v>34</v>
      </c>
      <c r="B20" s="51"/>
      <c r="C20" s="51"/>
      <c r="D20" s="51"/>
      <c r="E20" s="41"/>
      <c r="F20" s="41"/>
      <c r="G20" s="41"/>
      <c r="H20" s="41"/>
      <c r="I20" s="41"/>
      <c r="J20" s="41"/>
      <c r="K20" s="41"/>
      <c r="L20" s="41"/>
      <c r="M20" s="41"/>
      <c r="N20" s="41"/>
      <c r="O20" s="41"/>
      <c r="P20" s="41"/>
      <c r="Q20" s="41"/>
      <c r="R20" s="41"/>
      <c r="S20" s="41"/>
      <c r="T20" s="41"/>
      <c r="U20" s="41"/>
      <c r="V20" s="41"/>
      <c r="W20" s="41"/>
      <c r="X20" s="41"/>
      <c r="Y20" s="41"/>
      <c r="Z20" s="41"/>
    </row>
    <row r="21" spans="1:26" ht="6" customHeight="1" x14ac:dyDescent="0.25">
      <c r="A21" s="47"/>
      <c r="B21" s="48"/>
      <c r="C21" s="48"/>
      <c r="D21" s="49"/>
      <c r="E21" s="41"/>
      <c r="F21" s="41"/>
      <c r="G21" s="41"/>
      <c r="H21" s="41"/>
      <c r="I21" s="41"/>
      <c r="J21" s="41"/>
      <c r="K21" s="41"/>
      <c r="L21" s="41"/>
      <c r="M21" s="41"/>
      <c r="N21" s="41"/>
      <c r="O21" s="41"/>
      <c r="P21" s="41"/>
      <c r="Q21" s="41"/>
      <c r="R21" s="41"/>
      <c r="S21" s="41"/>
      <c r="T21" s="41"/>
      <c r="U21" s="41"/>
      <c r="V21" s="41"/>
      <c r="W21" s="41"/>
      <c r="X21" s="41"/>
      <c r="Y21" s="41"/>
      <c r="Z21" s="41"/>
    </row>
    <row r="22" spans="1:26" ht="12" customHeight="1" x14ac:dyDescent="0.25">
      <c r="A22" s="50" t="s">
        <v>35</v>
      </c>
      <c r="B22" s="51"/>
      <c r="C22" s="52" t="s">
        <v>36</v>
      </c>
      <c r="D22" s="99">
        <f>'Proposed Rates'!I8</f>
        <v>50.41</v>
      </c>
      <c r="E22" s="41"/>
      <c r="F22" s="41"/>
      <c r="G22" s="41"/>
      <c r="H22" s="41"/>
      <c r="I22" s="41"/>
      <c r="J22" s="41"/>
      <c r="K22" s="41"/>
      <c r="L22" s="41"/>
      <c r="M22" s="41"/>
      <c r="N22" s="41"/>
      <c r="O22" s="41"/>
      <c r="P22" s="41"/>
      <c r="Q22" s="41"/>
      <c r="R22" s="41"/>
      <c r="S22" s="41"/>
      <c r="T22" s="41"/>
      <c r="U22" s="41"/>
      <c r="V22" s="41"/>
      <c r="W22" s="41"/>
      <c r="X22" s="41"/>
      <c r="Y22" s="41"/>
      <c r="Z22" s="41"/>
    </row>
    <row r="23" spans="1:26" ht="12" hidden="1" customHeight="1" x14ac:dyDescent="0.25">
      <c r="A23" s="50" t="s">
        <v>37</v>
      </c>
      <c r="B23" s="51"/>
      <c r="C23" s="52" t="s">
        <v>36</v>
      </c>
      <c r="D23" s="100">
        <f>'Proposed Rates'!I90</f>
        <v>0</v>
      </c>
      <c r="E23" s="41"/>
      <c r="F23" s="41"/>
      <c r="G23" s="41"/>
      <c r="H23" s="41"/>
      <c r="I23" s="41"/>
      <c r="J23" s="41"/>
      <c r="K23" s="41"/>
      <c r="L23" s="41"/>
      <c r="M23" s="41"/>
      <c r="N23" s="41"/>
      <c r="O23" s="41"/>
      <c r="P23" s="41"/>
      <c r="Q23" s="41"/>
      <c r="R23" s="41"/>
      <c r="S23" s="41"/>
      <c r="T23" s="41"/>
      <c r="U23" s="41"/>
      <c r="V23" s="41"/>
      <c r="W23" s="41"/>
      <c r="X23" s="41"/>
      <c r="Y23" s="41"/>
      <c r="Z23" s="41"/>
    </row>
    <row r="24" spans="1:26" ht="12" customHeight="1" x14ac:dyDescent="0.25">
      <c r="A24" s="50" t="s">
        <v>38</v>
      </c>
      <c r="B24" s="51"/>
      <c r="C24" s="52" t="s">
        <v>36</v>
      </c>
      <c r="D24" s="101">
        <f>'Proposed Rates'!I64</f>
        <v>0</v>
      </c>
      <c r="E24" s="41"/>
      <c r="F24" s="41"/>
      <c r="G24" s="41"/>
      <c r="H24" s="41"/>
      <c r="I24" s="41"/>
      <c r="J24" s="41"/>
      <c r="K24" s="41"/>
      <c r="L24" s="41"/>
      <c r="M24" s="41"/>
      <c r="N24" s="41"/>
      <c r="O24" s="41"/>
      <c r="P24" s="41"/>
      <c r="Q24" s="41"/>
      <c r="R24" s="41"/>
      <c r="S24" s="41"/>
      <c r="T24" s="41"/>
      <c r="U24" s="41"/>
      <c r="V24" s="41"/>
      <c r="W24" s="41"/>
      <c r="X24" s="41"/>
      <c r="Y24" s="41"/>
      <c r="Z24" s="41"/>
    </row>
    <row r="25" spans="1:26" ht="12" customHeight="1" x14ac:dyDescent="0.25">
      <c r="A25" s="50" t="s">
        <v>39</v>
      </c>
      <c r="B25" s="51"/>
      <c r="C25" s="52" t="s">
        <v>36</v>
      </c>
      <c r="D25" s="101">
        <f>'Proposed Rates'!I273</f>
        <v>0.44</v>
      </c>
      <c r="E25" s="41"/>
      <c r="F25" s="41"/>
      <c r="G25" s="41"/>
      <c r="H25" s="41"/>
      <c r="I25" s="41"/>
      <c r="J25" s="41"/>
      <c r="K25" s="41"/>
      <c r="L25" s="41"/>
      <c r="M25" s="41"/>
      <c r="N25" s="41"/>
      <c r="O25" s="41"/>
      <c r="P25" s="41"/>
      <c r="Q25" s="41"/>
      <c r="R25" s="41"/>
      <c r="S25" s="41"/>
      <c r="T25" s="41"/>
      <c r="U25" s="41"/>
      <c r="V25" s="41"/>
      <c r="W25" s="41"/>
      <c r="X25" s="41"/>
      <c r="Y25" s="41"/>
      <c r="Z25" s="41"/>
    </row>
    <row r="26" spans="1:26" ht="12" customHeight="1" x14ac:dyDescent="0.25">
      <c r="A26" s="50" t="s">
        <v>40</v>
      </c>
      <c r="B26" s="51"/>
      <c r="C26" s="52" t="s">
        <v>41</v>
      </c>
      <c r="D26" s="102">
        <f>'Proposed Rates'!I260</f>
        <v>6.9999999999999994E-5</v>
      </c>
      <c r="E26" s="41"/>
      <c r="F26" s="41"/>
      <c r="G26" s="41"/>
      <c r="H26" s="41"/>
      <c r="I26" s="41"/>
      <c r="J26" s="41"/>
      <c r="K26" s="41"/>
      <c r="L26" s="41"/>
      <c r="M26" s="41"/>
      <c r="N26" s="41"/>
      <c r="O26" s="41"/>
      <c r="P26" s="41"/>
      <c r="Q26" s="41"/>
      <c r="R26" s="41"/>
      <c r="S26" s="41"/>
      <c r="T26" s="41"/>
      <c r="U26" s="41"/>
      <c r="V26" s="41"/>
      <c r="W26" s="41"/>
      <c r="X26" s="41"/>
      <c r="Y26" s="41"/>
      <c r="Z26" s="41"/>
    </row>
    <row r="27" spans="1:26" ht="12" hidden="1" customHeight="1" x14ac:dyDescent="0.25">
      <c r="A27" s="50" t="s">
        <v>42</v>
      </c>
      <c r="B27" s="51"/>
      <c r="C27" s="52" t="s">
        <v>41</v>
      </c>
      <c r="D27" s="100">
        <f>'Proposed Rates'!I37</f>
        <v>0</v>
      </c>
      <c r="E27" s="41"/>
      <c r="F27" s="41"/>
      <c r="G27" s="41"/>
      <c r="H27" s="41"/>
      <c r="I27" s="41"/>
      <c r="J27" s="41"/>
      <c r="K27" s="41"/>
      <c r="L27" s="41"/>
      <c r="M27" s="41"/>
      <c r="N27" s="41"/>
      <c r="O27" s="41"/>
      <c r="P27" s="41"/>
      <c r="Q27" s="41"/>
      <c r="R27" s="41"/>
      <c r="S27" s="41"/>
      <c r="T27" s="41"/>
      <c r="U27" s="41"/>
      <c r="V27" s="41"/>
      <c r="W27" s="41"/>
      <c r="X27" s="41"/>
      <c r="Y27" s="41"/>
      <c r="Z27" s="41"/>
    </row>
    <row r="28" spans="1:26" ht="12" hidden="1" customHeight="1" x14ac:dyDescent="0.25">
      <c r="A28" s="50" t="s">
        <v>43</v>
      </c>
      <c r="B28" s="51"/>
      <c r="C28" s="52" t="s">
        <v>41</v>
      </c>
      <c r="D28" s="100">
        <f>'Proposed Rates'!I142</f>
        <v>0</v>
      </c>
      <c r="E28" s="41"/>
      <c r="F28" s="41"/>
      <c r="G28" s="41"/>
      <c r="H28" s="41"/>
      <c r="I28" s="41"/>
      <c r="J28" s="41"/>
      <c r="K28" s="41"/>
      <c r="L28" s="41"/>
      <c r="M28" s="41"/>
      <c r="N28" s="41"/>
      <c r="O28" s="41"/>
      <c r="P28" s="41"/>
      <c r="Q28" s="41"/>
      <c r="R28" s="41"/>
      <c r="S28" s="41"/>
      <c r="T28" s="41"/>
      <c r="U28" s="41"/>
      <c r="V28" s="41"/>
      <c r="W28" s="41"/>
      <c r="X28" s="41"/>
      <c r="Y28" s="41"/>
      <c r="Z28" s="41"/>
    </row>
    <row r="29" spans="1:26" ht="12" customHeight="1" x14ac:dyDescent="0.25">
      <c r="A29" s="50" t="s">
        <v>44</v>
      </c>
      <c r="B29" s="51"/>
      <c r="C29" s="52" t="s">
        <v>41</v>
      </c>
      <c r="D29" s="100">
        <f>'Proposed Rates'!I183</f>
        <v>1.3299999999999999E-2</v>
      </c>
      <c r="E29" s="41"/>
      <c r="F29" s="41"/>
      <c r="G29" s="41"/>
      <c r="H29" s="41"/>
      <c r="I29" s="41"/>
      <c r="J29" s="41"/>
      <c r="K29" s="41"/>
      <c r="L29" s="41"/>
      <c r="M29" s="41"/>
      <c r="N29" s="41"/>
      <c r="O29" s="41"/>
      <c r="P29" s="41"/>
      <c r="Q29" s="41"/>
      <c r="R29" s="41"/>
      <c r="S29" s="41"/>
      <c r="T29" s="41"/>
      <c r="U29" s="41"/>
      <c r="V29" s="41"/>
      <c r="W29" s="41"/>
      <c r="X29" s="41"/>
      <c r="Y29" s="41"/>
      <c r="Z29" s="41"/>
    </row>
    <row r="30" spans="1:26" ht="12" customHeight="1" x14ac:dyDescent="0.25">
      <c r="A30" s="50" t="s">
        <v>45</v>
      </c>
      <c r="B30" s="51"/>
      <c r="C30" s="52" t="s">
        <v>41</v>
      </c>
      <c r="D30" s="100">
        <f>'Proposed Rates'!I196</f>
        <v>7.4000000000000003E-3</v>
      </c>
      <c r="E30" s="41"/>
      <c r="F30" s="41"/>
      <c r="G30" s="41"/>
      <c r="H30" s="41"/>
      <c r="I30" s="41"/>
      <c r="J30" s="41"/>
      <c r="K30" s="41"/>
      <c r="L30" s="41"/>
      <c r="M30" s="41"/>
      <c r="N30" s="41"/>
      <c r="O30" s="41"/>
      <c r="P30" s="41"/>
      <c r="Q30" s="41"/>
      <c r="R30" s="41"/>
      <c r="S30" s="41"/>
      <c r="T30" s="41"/>
      <c r="U30" s="41"/>
      <c r="V30" s="41"/>
      <c r="W30" s="41"/>
      <c r="X30" s="41"/>
      <c r="Y30" s="41"/>
      <c r="Z30" s="41"/>
    </row>
    <row r="31" spans="1:26" ht="6.75" customHeight="1" x14ac:dyDescent="0.25">
      <c r="A31" s="73"/>
      <c r="B31" s="73"/>
      <c r="C31" s="52"/>
      <c r="D31" s="57"/>
      <c r="E31" s="41"/>
      <c r="F31" s="41"/>
      <c r="G31" s="41"/>
      <c r="H31" s="41"/>
      <c r="I31" s="41"/>
      <c r="J31" s="41"/>
      <c r="K31" s="41"/>
      <c r="L31" s="41"/>
      <c r="M31" s="41"/>
      <c r="N31" s="41"/>
      <c r="O31" s="41"/>
      <c r="P31" s="41"/>
      <c r="Q31" s="41"/>
      <c r="R31" s="41"/>
      <c r="S31" s="41"/>
      <c r="T31" s="41"/>
      <c r="U31" s="41"/>
      <c r="V31" s="41"/>
      <c r="W31" s="41"/>
      <c r="X31" s="41"/>
      <c r="Y31" s="41"/>
      <c r="Z31" s="41"/>
    </row>
    <row r="32" spans="1:26" ht="15" customHeight="1" x14ac:dyDescent="0.25">
      <c r="A32" s="67" t="s">
        <v>46</v>
      </c>
      <c r="B32" s="51"/>
      <c r="C32" s="52"/>
      <c r="D32" s="57"/>
      <c r="E32" s="41"/>
      <c r="F32" s="41"/>
      <c r="G32" s="41"/>
      <c r="H32" s="41"/>
      <c r="I32" s="41"/>
      <c r="J32" s="41"/>
      <c r="K32" s="41"/>
      <c r="L32" s="41"/>
      <c r="M32" s="41"/>
      <c r="N32" s="41"/>
      <c r="O32" s="41"/>
      <c r="P32" s="41"/>
      <c r="Q32" s="41"/>
      <c r="R32" s="41"/>
      <c r="S32" s="41"/>
      <c r="T32" s="41"/>
      <c r="U32" s="41"/>
      <c r="V32" s="41"/>
      <c r="W32" s="41"/>
      <c r="X32" s="41"/>
      <c r="Y32" s="41"/>
      <c r="Z32" s="41"/>
    </row>
    <row r="33" spans="1:26" ht="6.75" customHeight="1" x14ac:dyDescent="0.25">
      <c r="A33" s="70"/>
      <c r="B33" s="73"/>
      <c r="C33" s="52"/>
      <c r="D33" s="57"/>
      <c r="E33" s="41"/>
      <c r="F33" s="41"/>
      <c r="G33" s="41"/>
      <c r="H33" s="41"/>
      <c r="I33" s="41"/>
      <c r="J33" s="41"/>
      <c r="K33" s="41"/>
      <c r="L33" s="41"/>
      <c r="M33" s="41"/>
      <c r="N33" s="41"/>
      <c r="O33" s="41"/>
      <c r="P33" s="41"/>
      <c r="Q33" s="41"/>
      <c r="R33" s="41"/>
      <c r="S33" s="41"/>
      <c r="T33" s="41"/>
      <c r="U33" s="41"/>
      <c r="V33" s="41"/>
      <c r="W33" s="41"/>
      <c r="X33" s="41"/>
      <c r="Y33" s="41"/>
      <c r="Z33" s="41"/>
    </row>
    <row r="34" spans="1:26" ht="12" customHeight="1" x14ac:dyDescent="0.25">
      <c r="A34" s="50" t="s">
        <v>47</v>
      </c>
      <c r="B34" s="51"/>
      <c r="C34" s="52" t="s">
        <v>41</v>
      </c>
      <c r="D34" s="54">
        <v>4.1000000000000003E-3</v>
      </c>
      <c r="E34" s="41"/>
      <c r="F34" s="41"/>
      <c r="G34" s="41"/>
      <c r="H34" s="41"/>
      <c r="I34" s="41"/>
      <c r="J34" s="41"/>
      <c r="K34" s="41"/>
      <c r="L34" s="41"/>
      <c r="M34" s="41"/>
      <c r="N34" s="41"/>
      <c r="O34" s="41"/>
      <c r="P34" s="41"/>
      <c r="Q34" s="41"/>
      <c r="R34" s="41"/>
      <c r="S34" s="41"/>
      <c r="T34" s="41"/>
      <c r="U34" s="41"/>
      <c r="V34" s="41"/>
      <c r="W34" s="41"/>
      <c r="X34" s="41"/>
      <c r="Y34" s="41"/>
      <c r="Z34" s="41"/>
    </row>
    <row r="35" spans="1:26" ht="12" customHeight="1" x14ac:dyDescent="0.25">
      <c r="A35" s="50" t="s">
        <v>48</v>
      </c>
      <c r="B35" s="51"/>
      <c r="C35" s="52" t="s">
        <v>41</v>
      </c>
      <c r="D35" s="54">
        <f>'Proposed Rates'!I209-'2026'!D34</f>
        <v>3.9999999999999931E-4</v>
      </c>
      <c r="E35" s="41"/>
      <c r="F35" s="41"/>
      <c r="G35" s="41"/>
      <c r="H35" s="41"/>
      <c r="I35" s="41"/>
      <c r="J35" s="41"/>
      <c r="K35" s="41"/>
      <c r="L35" s="41"/>
      <c r="M35" s="41"/>
      <c r="N35" s="41"/>
      <c r="O35" s="41"/>
      <c r="P35" s="41"/>
      <c r="Q35" s="41"/>
      <c r="R35" s="41"/>
      <c r="S35" s="41"/>
      <c r="T35" s="41"/>
      <c r="U35" s="41"/>
      <c r="V35" s="41"/>
      <c r="W35" s="41"/>
      <c r="X35" s="41"/>
      <c r="Y35" s="41"/>
      <c r="Z35" s="41"/>
    </row>
    <row r="36" spans="1:26" ht="12" customHeight="1" x14ac:dyDescent="0.25">
      <c r="A36" s="50" t="s">
        <v>49</v>
      </c>
      <c r="B36" s="51"/>
      <c r="C36" s="52" t="s">
        <v>41</v>
      </c>
      <c r="D36" s="54">
        <f>'Proposed Rates'!I222</f>
        <v>1.5E-3</v>
      </c>
      <c r="E36" s="41"/>
      <c r="F36" s="41"/>
      <c r="G36" s="41"/>
      <c r="H36" s="41"/>
      <c r="I36" s="41"/>
      <c r="J36" s="41"/>
      <c r="K36" s="41"/>
      <c r="L36" s="41"/>
      <c r="M36" s="41"/>
      <c r="N36" s="41"/>
      <c r="O36" s="41"/>
      <c r="P36" s="41"/>
      <c r="Q36" s="41"/>
      <c r="R36" s="41"/>
      <c r="S36" s="41"/>
      <c r="T36" s="41"/>
      <c r="U36" s="41"/>
      <c r="V36" s="41"/>
      <c r="W36" s="41"/>
      <c r="X36" s="41"/>
      <c r="Y36" s="41"/>
      <c r="Z36" s="41"/>
    </row>
    <row r="37" spans="1:26" ht="12" customHeight="1" x14ac:dyDescent="0.25">
      <c r="A37" s="50" t="s">
        <v>50</v>
      </c>
      <c r="B37" s="51"/>
      <c r="C37" s="52" t="s">
        <v>36</v>
      </c>
      <c r="D37" s="54">
        <f>'Proposed Rates'!I236</f>
        <v>1.6</v>
      </c>
      <c r="E37" s="41"/>
      <c r="F37" s="41"/>
      <c r="G37" s="41"/>
      <c r="H37" s="41"/>
      <c r="I37" s="41"/>
      <c r="J37" s="41"/>
      <c r="K37" s="41"/>
      <c r="L37" s="41"/>
      <c r="M37" s="41"/>
      <c r="N37" s="41"/>
      <c r="O37" s="41"/>
      <c r="P37" s="41"/>
      <c r="Q37" s="41"/>
      <c r="R37" s="41"/>
      <c r="S37" s="41"/>
      <c r="T37" s="41"/>
      <c r="U37" s="41"/>
      <c r="V37" s="41"/>
      <c r="W37" s="41"/>
      <c r="X37" s="41"/>
      <c r="Y37" s="41"/>
      <c r="Z37" s="41"/>
    </row>
    <row r="38" spans="1:26" ht="15.75" customHeight="1" x14ac:dyDescent="0.25">
      <c r="A38" s="50"/>
      <c r="B38" s="51"/>
      <c r="C38" s="52"/>
      <c r="D38" s="57"/>
      <c r="E38" s="41"/>
      <c r="F38" s="41"/>
      <c r="G38" s="41"/>
      <c r="H38" s="41"/>
      <c r="I38" s="41"/>
      <c r="J38" s="41"/>
      <c r="K38" s="41"/>
      <c r="L38" s="41"/>
      <c r="M38" s="41"/>
      <c r="N38" s="41"/>
      <c r="O38" s="41"/>
      <c r="P38" s="41"/>
      <c r="Q38" s="41"/>
      <c r="R38" s="41"/>
      <c r="S38" s="41"/>
      <c r="T38" s="41"/>
      <c r="U38" s="41"/>
      <c r="V38" s="41"/>
      <c r="W38" s="41"/>
      <c r="X38" s="41"/>
      <c r="Y38" s="41"/>
      <c r="Z38" s="41"/>
    </row>
    <row r="39" spans="1:26" ht="21.75" customHeight="1" x14ac:dyDescent="0.25">
      <c r="A39" s="442" t="str">
        <f>$A$1</f>
        <v>Hydro Ottawa Limited</v>
      </c>
      <c r="B39" s="443"/>
      <c r="C39" s="443"/>
      <c r="D39" s="444"/>
      <c r="E39" s="41"/>
      <c r="F39" s="41"/>
      <c r="G39" s="41"/>
      <c r="H39" s="41"/>
      <c r="I39" s="41"/>
      <c r="J39" s="41"/>
      <c r="K39" s="41"/>
      <c r="L39" s="41"/>
      <c r="M39" s="41"/>
      <c r="N39" s="41"/>
      <c r="O39" s="41"/>
      <c r="P39" s="41"/>
      <c r="Q39" s="41"/>
      <c r="R39" s="41"/>
      <c r="S39" s="41"/>
      <c r="T39" s="41"/>
      <c r="U39" s="41"/>
      <c r="V39" s="41"/>
      <c r="W39" s="41"/>
      <c r="X39" s="41"/>
      <c r="Y39" s="41"/>
      <c r="Z39" s="41"/>
    </row>
    <row r="40" spans="1:26" ht="15.75" customHeight="1" x14ac:dyDescent="0.25">
      <c r="A40" s="445" t="str">
        <f>$A$2</f>
        <v>PROPOSED - TARIFF OF RATES AND CHARGES</v>
      </c>
      <c r="B40" s="443"/>
      <c r="C40" s="443"/>
      <c r="D40" s="444"/>
      <c r="E40" s="41"/>
      <c r="F40" s="41"/>
      <c r="G40" s="41"/>
      <c r="H40" s="41"/>
      <c r="I40" s="41"/>
      <c r="J40" s="41"/>
      <c r="K40" s="41"/>
      <c r="L40" s="41"/>
      <c r="M40" s="41"/>
      <c r="N40" s="41"/>
      <c r="O40" s="41"/>
      <c r="P40" s="41"/>
      <c r="Q40" s="41"/>
      <c r="R40" s="41"/>
      <c r="S40" s="41"/>
      <c r="T40" s="41"/>
      <c r="U40" s="41"/>
      <c r="V40" s="41"/>
      <c r="W40" s="41"/>
      <c r="X40" s="41"/>
      <c r="Y40" s="41"/>
      <c r="Z40" s="41"/>
    </row>
    <row r="41" spans="1:26" ht="15" customHeight="1" x14ac:dyDescent="0.25">
      <c r="A41" s="446" t="str">
        <f>$A$3</f>
        <v>Effective and Implementation Date January 1, 2029</v>
      </c>
      <c r="B41" s="443"/>
      <c r="C41" s="443"/>
      <c r="D41" s="444"/>
      <c r="E41" s="41"/>
      <c r="F41" s="41"/>
      <c r="G41" s="41"/>
      <c r="H41" s="41"/>
      <c r="I41" s="41"/>
      <c r="J41" s="41"/>
      <c r="K41" s="41"/>
      <c r="L41" s="41"/>
      <c r="M41" s="41"/>
      <c r="N41" s="41"/>
      <c r="O41" s="41"/>
      <c r="P41" s="41"/>
      <c r="Q41" s="41"/>
      <c r="R41" s="41"/>
      <c r="S41" s="41"/>
      <c r="T41" s="41"/>
      <c r="U41" s="41"/>
      <c r="V41" s="41"/>
      <c r="W41" s="41"/>
      <c r="X41" s="41"/>
      <c r="Y41" s="41"/>
      <c r="Z41" s="41"/>
    </row>
    <row r="42" spans="1:26" ht="15" customHeight="1" x14ac:dyDescent="0.25">
      <c r="A42" s="447" t="str">
        <f>$A$4</f>
        <v>This schedule supersedes and replaces all previously</v>
      </c>
      <c r="B42" s="443"/>
      <c r="C42" s="443"/>
      <c r="D42" s="444"/>
      <c r="E42" s="41"/>
      <c r="F42" s="41"/>
      <c r="G42" s="41"/>
      <c r="H42" s="41"/>
      <c r="I42" s="41"/>
      <c r="J42" s="41"/>
      <c r="K42" s="41"/>
      <c r="L42" s="41"/>
      <c r="M42" s="41"/>
      <c r="N42" s="41"/>
      <c r="O42" s="41"/>
      <c r="P42" s="41"/>
      <c r="Q42" s="41"/>
      <c r="R42" s="41"/>
      <c r="S42" s="41"/>
      <c r="T42" s="41"/>
      <c r="U42" s="41"/>
      <c r="V42" s="41"/>
      <c r="W42" s="41"/>
      <c r="X42" s="41"/>
      <c r="Y42" s="41"/>
      <c r="Z42" s="41"/>
    </row>
    <row r="43" spans="1:26" ht="15" customHeight="1" x14ac:dyDescent="0.25">
      <c r="A43" s="447" t="str">
        <f>$A$5</f>
        <v>approved schedules of Rates, Charges and Loss Factors</v>
      </c>
      <c r="B43" s="443"/>
      <c r="C43" s="443"/>
      <c r="D43" s="444"/>
      <c r="E43" s="41"/>
      <c r="F43" s="41"/>
      <c r="G43" s="41"/>
      <c r="H43" s="41"/>
      <c r="I43" s="41"/>
      <c r="J43" s="41"/>
      <c r="K43" s="41"/>
      <c r="L43" s="41"/>
      <c r="M43" s="41"/>
      <c r="N43" s="41"/>
      <c r="O43" s="41"/>
      <c r="P43" s="41"/>
      <c r="Q43" s="41"/>
      <c r="R43" s="41"/>
      <c r="S43" s="41"/>
      <c r="T43" s="41"/>
      <c r="U43" s="41"/>
      <c r="V43" s="41"/>
      <c r="W43" s="41"/>
      <c r="X43" s="41"/>
      <c r="Y43" s="41"/>
      <c r="Z43" s="41"/>
    </row>
    <row r="44" spans="1:26" ht="9" customHeight="1" x14ac:dyDescent="0.25">
      <c r="A44" s="448" t="str">
        <f>$A$6</f>
        <v>EB-2024-0115</v>
      </c>
      <c r="B44" s="443"/>
      <c r="C44" s="443"/>
      <c r="D44" s="444"/>
      <c r="E44" s="41"/>
      <c r="F44" s="41"/>
      <c r="G44" s="41"/>
      <c r="H44" s="41"/>
      <c r="I44" s="41"/>
      <c r="J44" s="41"/>
      <c r="K44" s="41"/>
      <c r="L44" s="41"/>
      <c r="M44" s="41"/>
      <c r="N44" s="41"/>
      <c r="O44" s="41"/>
      <c r="P44" s="41"/>
      <c r="Q44" s="41"/>
      <c r="R44" s="41"/>
      <c r="S44" s="41"/>
      <c r="T44" s="41"/>
      <c r="U44" s="41"/>
      <c r="V44" s="41"/>
      <c r="W44" s="41"/>
      <c r="X44" s="41"/>
      <c r="Y44" s="41"/>
      <c r="Z44" s="41"/>
    </row>
    <row r="45" spans="1:26" ht="18.75" customHeight="1" x14ac:dyDescent="0.3">
      <c r="A45" s="449" t="s">
        <v>51</v>
      </c>
      <c r="B45" s="443"/>
      <c r="C45" s="443"/>
      <c r="D45" s="444"/>
      <c r="E45" s="59"/>
      <c r="F45" s="59"/>
      <c r="G45" s="59"/>
      <c r="H45" s="59"/>
      <c r="I45" s="59"/>
      <c r="J45" s="59"/>
      <c r="K45" s="59"/>
      <c r="L45" s="59"/>
      <c r="M45" s="59"/>
      <c r="N45" s="59"/>
      <c r="O45" s="59"/>
      <c r="P45" s="59"/>
      <c r="Q45" s="59"/>
      <c r="R45" s="59"/>
      <c r="S45" s="59"/>
      <c r="T45" s="59"/>
      <c r="U45" s="59"/>
      <c r="V45" s="59"/>
      <c r="W45" s="59"/>
      <c r="X45" s="59"/>
      <c r="Y45" s="59"/>
      <c r="Z45" s="59"/>
    </row>
    <row r="46" spans="1:26" ht="48" customHeight="1" x14ac:dyDescent="0.25">
      <c r="A46" s="450" t="s">
        <v>52</v>
      </c>
      <c r="B46" s="443"/>
      <c r="C46" s="443"/>
      <c r="D46" s="444"/>
      <c r="E46" s="41"/>
      <c r="F46" s="41"/>
      <c r="G46" s="41"/>
      <c r="H46" s="41"/>
      <c r="I46" s="41"/>
      <c r="J46" s="41"/>
      <c r="K46" s="41"/>
      <c r="L46" s="41"/>
      <c r="M46" s="41"/>
      <c r="N46" s="41"/>
      <c r="O46" s="41"/>
      <c r="P46" s="41"/>
      <c r="Q46" s="41"/>
      <c r="R46" s="41"/>
      <c r="S46" s="41"/>
      <c r="T46" s="41"/>
      <c r="U46" s="41"/>
      <c r="V46" s="41"/>
      <c r="W46" s="41"/>
      <c r="X46" s="41"/>
      <c r="Y46" s="41"/>
      <c r="Z46" s="41"/>
    </row>
    <row r="47" spans="1:26" ht="6.75" customHeight="1" x14ac:dyDescent="0.25">
      <c r="A47" s="42"/>
      <c r="B47" s="42"/>
      <c r="C47" s="42"/>
      <c r="D47" s="43"/>
      <c r="E47" s="41"/>
      <c r="F47" s="41"/>
      <c r="G47" s="41"/>
      <c r="H47" s="41"/>
      <c r="I47" s="41"/>
      <c r="J47" s="41"/>
      <c r="K47" s="41"/>
      <c r="L47" s="41"/>
      <c r="M47" s="41"/>
      <c r="N47" s="41"/>
      <c r="O47" s="41"/>
      <c r="P47" s="41"/>
      <c r="Q47" s="41"/>
      <c r="R47" s="41"/>
      <c r="S47" s="41"/>
      <c r="T47" s="41"/>
      <c r="U47" s="41"/>
      <c r="V47" s="41"/>
      <c r="W47" s="41"/>
      <c r="X47" s="41"/>
      <c r="Y47" s="41"/>
      <c r="Z47" s="41"/>
    </row>
    <row r="48" spans="1:26" ht="11.25" customHeight="1" x14ac:dyDescent="0.25">
      <c r="A48" s="451" t="s">
        <v>29</v>
      </c>
      <c r="B48" s="443"/>
      <c r="C48" s="443"/>
      <c r="D48" s="444"/>
      <c r="E48" s="41"/>
      <c r="F48" s="41"/>
      <c r="G48" s="41"/>
      <c r="H48" s="41"/>
      <c r="I48" s="41"/>
      <c r="J48" s="41"/>
      <c r="K48" s="41"/>
      <c r="L48" s="41"/>
      <c r="M48" s="41"/>
      <c r="N48" s="41"/>
      <c r="O48" s="41"/>
      <c r="P48" s="41"/>
      <c r="Q48" s="41"/>
      <c r="R48" s="41"/>
      <c r="S48" s="41"/>
      <c r="T48" s="41"/>
      <c r="U48" s="41"/>
      <c r="V48" s="41"/>
      <c r="W48" s="41"/>
      <c r="X48" s="41"/>
      <c r="Y48" s="41"/>
      <c r="Z48" s="41"/>
    </row>
    <row r="49" spans="1:26" ht="6.75" customHeight="1" x14ac:dyDescent="0.25">
      <c r="A49" s="44"/>
      <c r="B49" s="45"/>
      <c r="C49" s="45"/>
      <c r="D49" s="46"/>
      <c r="E49" s="41"/>
      <c r="F49" s="41"/>
      <c r="G49" s="41"/>
      <c r="H49" s="41"/>
      <c r="I49" s="41"/>
      <c r="J49" s="41"/>
      <c r="K49" s="41"/>
      <c r="L49" s="41"/>
      <c r="M49" s="41"/>
      <c r="N49" s="41"/>
      <c r="O49" s="41"/>
      <c r="P49" s="41"/>
      <c r="Q49" s="41"/>
      <c r="R49" s="41"/>
      <c r="S49" s="41"/>
      <c r="T49" s="41"/>
      <c r="U49" s="41"/>
      <c r="V49" s="41"/>
      <c r="W49" s="41"/>
      <c r="X49" s="41"/>
      <c r="Y49" s="41"/>
      <c r="Z49" s="41"/>
    </row>
    <row r="50" spans="1:26" ht="36" customHeight="1" x14ac:dyDescent="0.25">
      <c r="A50" s="450" t="s">
        <v>30</v>
      </c>
      <c r="B50" s="443"/>
      <c r="C50" s="443"/>
      <c r="D50" s="444"/>
      <c r="E50" s="41"/>
      <c r="F50" s="41"/>
      <c r="G50" s="41"/>
      <c r="H50" s="41"/>
      <c r="I50" s="41"/>
      <c r="J50" s="41"/>
      <c r="K50" s="41"/>
      <c r="L50" s="41"/>
      <c r="M50" s="41"/>
      <c r="N50" s="41"/>
      <c r="O50" s="41"/>
      <c r="P50" s="41"/>
      <c r="Q50" s="41"/>
      <c r="R50" s="41"/>
      <c r="S50" s="41"/>
      <c r="T50" s="41"/>
      <c r="U50" s="41"/>
      <c r="V50" s="41"/>
      <c r="W50" s="41"/>
      <c r="X50" s="41"/>
      <c r="Y50" s="41"/>
      <c r="Z50" s="41"/>
    </row>
    <row r="51" spans="1:26" ht="6.75" customHeight="1" x14ac:dyDescent="0.25">
      <c r="A51" s="42"/>
      <c r="B51" s="42"/>
      <c r="C51" s="42"/>
      <c r="D51" s="43"/>
      <c r="E51" s="41"/>
      <c r="F51" s="41"/>
      <c r="G51" s="41"/>
      <c r="H51" s="41"/>
      <c r="I51" s="41"/>
      <c r="J51" s="41"/>
      <c r="K51" s="41"/>
      <c r="L51" s="41"/>
      <c r="M51" s="41"/>
      <c r="N51" s="41"/>
      <c r="O51" s="41"/>
      <c r="P51" s="41"/>
      <c r="Q51" s="41"/>
      <c r="R51" s="41"/>
      <c r="S51" s="41"/>
      <c r="T51" s="41"/>
      <c r="U51" s="41"/>
      <c r="V51" s="41"/>
      <c r="W51" s="41"/>
      <c r="X51" s="41"/>
      <c r="Y51" s="41"/>
      <c r="Z51" s="41"/>
    </row>
    <row r="52" spans="1:26" ht="48" customHeight="1" x14ac:dyDescent="0.25">
      <c r="A52" s="450" t="s">
        <v>31</v>
      </c>
      <c r="B52" s="443"/>
      <c r="C52" s="443"/>
      <c r="D52" s="444"/>
      <c r="E52" s="41"/>
      <c r="F52" s="41"/>
      <c r="G52" s="41"/>
      <c r="H52" s="41"/>
      <c r="I52" s="41"/>
      <c r="J52" s="41"/>
      <c r="K52" s="41"/>
      <c r="L52" s="41"/>
      <c r="M52" s="41"/>
      <c r="N52" s="41"/>
      <c r="O52" s="41"/>
      <c r="P52" s="41"/>
      <c r="Q52" s="41"/>
      <c r="R52" s="41"/>
      <c r="S52" s="41"/>
      <c r="T52" s="41"/>
      <c r="U52" s="41"/>
      <c r="V52" s="41"/>
      <c r="W52" s="41"/>
      <c r="X52" s="41"/>
      <c r="Y52" s="41"/>
      <c r="Z52" s="41"/>
    </row>
    <row r="53" spans="1:26" ht="6.75" customHeight="1" x14ac:dyDescent="0.25">
      <c r="A53" s="42"/>
      <c r="B53" s="42"/>
      <c r="C53" s="42"/>
      <c r="D53" s="43"/>
      <c r="E53" s="41"/>
      <c r="F53" s="41"/>
      <c r="G53" s="41"/>
      <c r="H53" s="41"/>
      <c r="I53" s="41"/>
      <c r="J53" s="41"/>
      <c r="K53" s="41"/>
      <c r="L53" s="41"/>
      <c r="M53" s="41"/>
      <c r="N53" s="41"/>
      <c r="O53" s="41"/>
      <c r="P53" s="41"/>
      <c r="Q53" s="41"/>
      <c r="R53" s="41"/>
      <c r="S53" s="41"/>
      <c r="T53" s="41"/>
      <c r="U53" s="41"/>
      <c r="V53" s="41"/>
      <c r="W53" s="41"/>
      <c r="X53" s="41"/>
      <c r="Y53" s="41"/>
      <c r="Z53" s="41"/>
    </row>
    <row r="54" spans="1:26" ht="48" customHeight="1" x14ac:dyDescent="0.25">
      <c r="A54" s="450" t="s">
        <v>32</v>
      </c>
      <c r="B54" s="443"/>
      <c r="C54" s="443"/>
      <c r="D54" s="444"/>
      <c r="E54" s="41"/>
      <c r="F54" s="41"/>
      <c r="G54" s="41"/>
      <c r="H54" s="41"/>
      <c r="I54" s="41"/>
      <c r="J54" s="41"/>
      <c r="K54" s="41"/>
      <c r="L54" s="41"/>
      <c r="M54" s="41"/>
      <c r="N54" s="41"/>
      <c r="O54" s="41"/>
      <c r="P54" s="41"/>
      <c r="Q54" s="41"/>
      <c r="R54" s="41"/>
      <c r="S54" s="41"/>
      <c r="T54" s="41"/>
      <c r="U54" s="41"/>
      <c r="V54" s="41"/>
      <c r="W54" s="41"/>
      <c r="X54" s="41"/>
      <c r="Y54" s="41"/>
      <c r="Z54" s="41"/>
    </row>
    <row r="55" spans="1:26" ht="6.75" customHeight="1" x14ac:dyDescent="0.25">
      <c r="A55" s="42"/>
      <c r="B55" s="42"/>
      <c r="C55" s="42"/>
      <c r="D55" s="43"/>
      <c r="E55" s="41"/>
      <c r="F55" s="41"/>
      <c r="G55" s="41"/>
      <c r="H55" s="41"/>
      <c r="I55" s="41"/>
      <c r="J55" s="41"/>
      <c r="K55" s="41"/>
      <c r="L55" s="41"/>
      <c r="M55" s="41"/>
      <c r="N55" s="41"/>
      <c r="O55" s="41"/>
      <c r="P55" s="41"/>
      <c r="Q55" s="41"/>
      <c r="R55" s="41"/>
      <c r="S55" s="41"/>
      <c r="T55" s="41"/>
      <c r="U55" s="41"/>
      <c r="V55" s="41"/>
      <c r="W55" s="41"/>
      <c r="X55" s="41"/>
      <c r="Y55" s="41"/>
      <c r="Z55" s="41"/>
    </row>
    <row r="56" spans="1:26" ht="36" customHeight="1" x14ac:dyDescent="0.25">
      <c r="A56" s="450" t="s">
        <v>53</v>
      </c>
      <c r="B56" s="443"/>
      <c r="C56" s="443"/>
      <c r="D56" s="444"/>
      <c r="E56" s="41"/>
      <c r="F56" s="41"/>
      <c r="G56" s="41"/>
      <c r="H56" s="41"/>
      <c r="I56" s="41"/>
      <c r="J56" s="41"/>
      <c r="K56" s="41"/>
      <c r="L56" s="41"/>
      <c r="M56" s="41"/>
      <c r="N56" s="41"/>
      <c r="O56" s="41"/>
      <c r="P56" s="41"/>
      <c r="Q56" s="41"/>
      <c r="R56" s="41"/>
      <c r="S56" s="41"/>
      <c r="T56" s="41"/>
      <c r="U56" s="41"/>
      <c r="V56" s="41"/>
      <c r="W56" s="41"/>
      <c r="X56" s="41"/>
      <c r="Y56" s="41"/>
      <c r="Z56" s="41"/>
    </row>
    <row r="57" spans="1:26" ht="6.75" customHeight="1" x14ac:dyDescent="0.25">
      <c r="A57" s="42"/>
      <c r="B57" s="42"/>
      <c r="C57" s="42"/>
      <c r="D57" s="43"/>
      <c r="E57" s="41"/>
      <c r="F57" s="41"/>
      <c r="G57" s="41"/>
      <c r="H57" s="41"/>
      <c r="I57" s="41"/>
      <c r="J57" s="41"/>
      <c r="K57" s="41"/>
      <c r="L57" s="41"/>
      <c r="M57" s="41"/>
      <c r="N57" s="41"/>
      <c r="O57" s="41"/>
      <c r="P57" s="41"/>
      <c r="Q57" s="41"/>
      <c r="R57" s="41"/>
      <c r="S57" s="41"/>
      <c r="T57" s="41"/>
      <c r="U57" s="41"/>
      <c r="V57" s="41"/>
      <c r="W57" s="41"/>
      <c r="X57" s="41"/>
      <c r="Y57" s="41"/>
      <c r="Z57" s="41"/>
    </row>
    <row r="58" spans="1:26" ht="15" customHeight="1" x14ac:dyDescent="0.25">
      <c r="A58" s="58" t="s">
        <v>34</v>
      </c>
      <c r="B58" s="51"/>
      <c r="C58" s="51"/>
      <c r="D58" s="51"/>
      <c r="E58" s="41"/>
      <c r="F58" s="41"/>
      <c r="G58" s="41"/>
      <c r="H58" s="41"/>
      <c r="I58" s="41"/>
      <c r="J58" s="41"/>
      <c r="K58" s="41"/>
      <c r="L58" s="41"/>
      <c r="M58" s="41"/>
      <c r="N58" s="41"/>
      <c r="O58" s="41"/>
      <c r="P58" s="41"/>
      <c r="Q58" s="41"/>
      <c r="R58" s="41"/>
      <c r="S58" s="41"/>
      <c r="T58" s="41"/>
      <c r="U58" s="41"/>
      <c r="V58" s="41"/>
      <c r="W58" s="41"/>
      <c r="X58" s="41"/>
      <c r="Y58" s="41"/>
      <c r="Z58" s="41"/>
    </row>
    <row r="59" spans="1:26" ht="6.75" customHeight="1" x14ac:dyDescent="0.25">
      <c r="A59" s="47"/>
      <c r="B59" s="48"/>
      <c r="C59" s="48"/>
      <c r="D59" s="49"/>
      <c r="E59" s="41"/>
      <c r="F59" s="41"/>
      <c r="G59" s="41"/>
      <c r="H59" s="41"/>
      <c r="I59" s="41"/>
      <c r="J59" s="41"/>
      <c r="K59" s="41"/>
      <c r="L59" s="41"/>
      <c r="M59" s="41"/>
      <c r="N59" s="41"/>
      <c r="O59" s="41"/>
      <c r="P59" s="41"/>
      <c r="Q59" s="41"/>
      <c r="R59" s="41"/>
      <c r="S59" s="41"/>
      <c r="T59" s="41"/>
      <c r="U59" s="41"/>
      <c r="V59" s="41"/>
      <c r="W59" s="41"/>
      <c r="X59" s="41"/>
      <c r="Y59" s="41"/>
      <c r="Z59" s="41"/>
    </row>
    <row r="60" spans="1:26" ht="12" customHeight="1" x14ac:dyDescent="0.25">
      <c r="A60" s="50" t="s">
        <v>35</v>
      </c>
      <c r="B60" s="51"/>
      <c r="C60" s="52" t="s">
        <v>36</v>
      </c>
      <c r="D60" s="99">
        <f>'Proposed Rates'!I9</f>
        <v>34.24</v>
      </c>
      <c r="E60" s="41"/>
      <c r="F60" s="41"/>
      <c r="G60" s="41"/>
      <c r="H60" s="41"/>
      <c r="I60" s="41"/>
      <c r="J60" s="41"/>
      <c r="K60" s="41"/>
      <c r="L60" s="41"/>
      <c r="M60" s="41"/>
      <c r="N60" s="41"/>
      <c r="O60" s="41"/>
      <c r="P60" s="41"/>
      <c r="Q60" s="41"/>
      <c r="R60" s="41"/>
      <c r="S60" s="41"/>
      <c r="T60" s="41"/>
      <c r="U60" s="41"/>
      <c r="V60" s="41"/>
      <c r="W60" s="41"/>
      <c r="X60" s="41"/>
      <c r="Y60" s="41"/>
      <c r="Z60" s="41"/>
    </row>
    <row r="61" spans="1:26" ht="12" customHeight="1" x14ac:dyDescent="0.25">
      <c r="A61" s="50" t="s">
        <v>39</v>
      </c>
      <c r="B61" s="51"/>
      <c r="C61" s="52" t="s">
        <v>36</v>
      </c>
      <c r="D61" s="101">
        <f>'Proposed Rates'!I274</f>
        <v>0.44</v>
      </c>
      <c r="E61" s="41"/>
      <c r="F61" s="41"/>
      <c r="G61" s="41"/>
      <c r="H61" s="41"/>
      <c r="I61" s="41"/>
      <c r="J61" s="41"/>
      <c r="K61" s="41"/>
      <c r="L61" s="41"/>
      <c r="M61" s="41"/>
      <c r="N61" s="41"/>
      <c r="O61" s="41"/>
      <c r="P61" s="41"/>
      <c r="Q61" s="41"/>
      <c r="R61" s="41"/>
      <c r="S61" s="41"/>
      <c r="T61" s="41"/>
      <c r="U61" s="41"/>
      <c r="V61" s="41"/>
      <c r="W61" s="41"/>
      <c r="X61" s="41"/>
      <c r="Y61" s="41"/>
      <c r="Z61" s="41"/>
    </row>
    <row r="62" spans="1:26" ht="12" customHeight="1" x14ac:dyDescent="0.25">
      <c r="A62" s="50" t="s">
        <v>54</v>
      </c>
      <c r="B62" s="51"/>
      <c r="C62" s="52" t="s">
        <v>41</v>
      </c>
      <c r="D62" s="100">
        <f>'Proposed Rates'!I22</f>
        <v>4.4400000000000002E-2</v>
      </c>
      <c r="E62" s="41"/>
      <c r="F62" s="41"/>
      <c r="G62" s="41"/>
      <c r="H62" s="41"/>
      <c r="I62" s="41"/>
      <c r="J62" s="41"/>
      <c r="K62" s="41"/>
      <c r="L62" s="41"/>
      <c r="M62" s="41"/>
      <c r="N62" s="41"/>
      <c r="O62" s="41"/>
      <c r="P62" s="41"/>
      <c r="Q62" s="41"/>
      <c r="R62" s="41"/>
      <c r="S62" s="41"/>
      <c r="T62" s="41"/>
      <c r="U62" s="41"/>
      <c r="V62" s="41"/>
      <c r="W62" s="41"/>
      <c r="X62" s="41"/>
      <c r="Y62" s="41"/>
      <c r="Z62" s="41"/>
    </row>
    <row r="63" spans="1:26" ht="12" customHeight="1" x14ac:dyDescent="0.25">
      <c r="A63" s="50" t="s">
        <v>40</v>
      </c>
      <c r="B63" s="51"/>
      <c r="C63" s="52" t="s">
        <v>41</v>
      </c>
      <c r="D63" s="102">
        <f>'Proposed Rates'!I261</f>
        <v>6.9999999999999994E-5</v>
      </c>
      <c r="E63" s="41"/>
      <c r="F63" s="41"/>
      <c r="G63" s="41"/>
      <c r="H63" s="41"/>
      <c r="I63" s="41"/>
      <c r="J63" s="41"/>
      <c r="K63" s="41"/>
      <c r="L63" s="41"/>
      <c r="M63" s="41"/>
      <c r="N63" s="41"/>
      <c r="O63" s="41"/>
      <c r="P63" s="41"/>
      <c r="Q63" s="41"/>
      <c r="R63" s="41"/>
      <c r="S63" s="41"/>
      <c r="T63" s="41"/>
      <c r="U63" s="41"/>
      <c r="V63" s="41"/>
      <c r="W63" s="41"/>
      <c r="X63" s="41"/>
      <c r="Y63" s="41"/>
      <c r="Z63" s="41"/>
    </row>
    <row r="64" spans="1:26" ht="12" hidden="1" customHeight="1" x14ac:dyDescent="0.25">
      <c r="A64" s="50" t="s">
        <v>42</v>
      </c>
      <c r="B64" s="51"/>
      <c r="C64" s="52" t="s">
        <v>41</v>
      </c>
      <c r="D64" s="100">
        <f>'Proposed Rates'!I38</f>
        <v>0</v>
      </c>
      <c r="E64" s="41"/>
      <c r="F64" s="41"/>
      <c r="G64" s="41"/>
      <c r="H64" s="41"/>
      <c r="I64" s="41"/>
      <c r="J64" s="41"/>
      <c r="K64" s="41"/>
      <c r="L64" s="41"/>
      <c r="M64" s="41"/>
      <c r="N64" s="41"/>
      <c r="O64" s="41"/>
      <c r="P64" s="41"/>
      <c r="Q64" s="41"/>
      <c r="R64" s="41"/>
      <c r="S64" s="41"/>
      <c r="T64" s="41"/>
      <c r="U64" s="41"/>
      <c r="V64" s="41"/>
      <c r="W64" s="41"/>
      <c r="X64" s="41"/>
      <c r="Y64" s="41"/>
      <c r="Z64" s="41"/>
    </row>
    <row r="65" spans="1:26" ht="12" hidden="1" customHeight="1" x14ac:dyDescent="0.25">
      <c r="A65" s="50" t="s">
        <v>38</v>
      </c>
      <c r="B65" s="51"/>
      <c r="C65" s="52" t="s">
        <v>41</v>
      </c>
      <c r="D65" s="100">
        <f>'Proposed Rates'!I65</f>
        <v>0</v>
      </c>
      <c r="E65" s="41"/>
      <c r="F65" s="41"/>
      <c r="G65" s="41"/>
      <c r="H65" s="41"/>
      <c r="I65" s="41"/>
      <c r="J65" s="41"/>
      <c r="K65" s="41"/>
      <c r="L65" s="41"/>
      <c r="M65" s="41"/>
      <c r="N65" s="41"/>
      <c r="O65" s="41"/>
      <c r="P65" s="41"/>
      <c r="Q65" s="41"/>
      <c r="R65" s="41"/>
      <c r="S65" s="41"/>
      <c r="T65" s="41"/>
      <c r="U65" s="41"/>
      <c r="V65" s="41"/>
      <c r="W65" s="41"/>
      <c r="X65" s="41"/>
      <c r="Y65" s="41"/>
      <c r="Z65" s="41"/>
    </row>
    <row r="66" spans="1:26" ht="12" hidden="1" customHeight="1" x14ac:dyDescent="0.25">
      <c r="A66" s="50" t="s">
        <v>37</v>
      </c>
      <c r="B66" s="51"/>
      <c r="C66" s="52" t="s">
        <v>41</v>
      </c>
      <c r="D66" s="100">
        <f>'Proposed Rates'!I91</f>
        <v>0</v>
      </c>
      <c r="E66" s="41"/>
      <c r="F66" s="41"/>
      <c r="G66" s="41"/>
      <c r="H66" s="41"/>
      <c r="I66" s="41"/>
      <c r="J66" s="41"/>
      <c r="K66" s="41"/>
      <c r="L66" s="41"/>
      <c r="M66" s="41"/>
      <c r="N66" s="41"/>
      <c r="O66" s="41"/>
      <c r="P66" s="41"/>
      <c r="Q66" s="41"/>
      <c r="R66" s="41"/>
      <c r="S66" s="41"/>
      <c r="T66" s="41"/>
      <c r="U66" s="41"/>
      <c r="V66" s="41"/>
      <c r="W66" s="41"/>
      <c r="X66" s="41"/>
      <c r="Y66" s="41"/>
      <c r="Z66" s="41"/>
    </row>
    <row r="67" spans="1:26" ht="12" hidden="1" customHeight="1" x14ac:dyDescent="0.25">
      <c r="A67" s="50" t="s">
        <v>43</v>
      </c>
      <c r="B67" s="51"/>
      <c r="C67" s="52" t="s">
        <v>41</v>
      </c>
      <c r="D67" s="100">
        <f>'Proposed Rates'!I143</f>
        <v>0</v>
      </c>
      <c r="E67" s="41"/>
      <c r="F67" s="41"/>
      <c r="G67" s="41"/>
      <c r="H67" s="41"/>
      <c r="I67" s="41"/>
      <c r="J67" s="41"/>
      <c r="K67" s="41"/>
      <c r="L67" s="41"/>
      <c r="M67" s="41"/>
      <c r="N67" s="41"/>
      <c r="O67" s="41"/>
      <c r="P67" s="41"/>
      <c r="Q67" s="41"/>
      <c r="R67" s="41"/>
      <c r="S67" s="41"/>
      <c r="T67" s="41"/>
      <c r="U67" s="41"/>
      <c r="V67" s="41"/>
      <c r="W67" s="41"/>
      <c r="X67" s="41"/>
      <c r="Y67" s="41"/>
      <c r="Z67" s="41"/>
    </row>
    <row r="68" spans="1:26" ht="12" customHeight="1" x14ac:dyDescent="0.25">
      <c r="A68" s="50" t="s">
        <v>44</v>
      </c>
      <c r="B68" s="51"/>
      <c r="C68" s="52" t="s">
        <v>41</v>
      </c>
      <c r="D68" s="100">
        <f>'Proposed Rates'!I184</f>
        <v>1.24E-2</v>
      </c>
      <c r="E68" s="41"/>
      <c r="F68" s="41"/>
      <c r="G68" s="41"/>
      <c r="H68" s="41"/>
      <c r="I68" s="41"/>
      <c r="J68" s="41"/>
      <c r="K68" s="41"/>
      <c r="L68" s="41"/>
      <c r="M68" s="41"/>
      <c r="N68" s="41"/>
      <c r="O68" s="41"/>
      <c r="P68" s="41"/>
      <c r="Q68" s="41"/>
      <c r="R68" s="41"/>
      <c r="S68" s="41"/>
      <c r="T68" s="41"/>
      <c r="U68" s="41"/>
      <c r="V68" s="41"/>
      <c r="W68" s="41"/>
      <c r="X68" s="41"/>
      <c r="Y68" s="41"/>
      <c r="Z68" s="41"/>
    </row>
    <row r="69" spans="1:26" ht="12" customHeight="1" x14ac:dyDescent="0.25">
      <c r="A69" s="50" t="s">
        <v>45</v>
      </c>
      <c r="B69" s="50"/>
      <c r="C69" s="52" t="s">
        <v>41</v>
      </c>
      <c r="D69" s="100">
        <f>'Proposed Rates'!I197</f>
        <v>7.1999999999999998E-3</v>
      </c>
      <c r="E69" s="41"/>
      <c r="F69" s="41"/>
      <c r="G69" s="41"/>
      <c r="H69" s="41"/>
      <c r="I69" s="41"/>
      <c r="J69" s="41"/>
      <c r="K69" s="41"/>
      <c r="L69" s="41"/>
      <c r="M69" s="41"/>
      <c r="N69" s="41"/>
      <c r="O69" s="41"/>
      <c r="P69" s="41"/>
      <c r="Q69" s="41"/>
      <c r="R69" s="41"/>
      <c r="S69" s="41"/>
      <c r="T69" s="41"/>
      <c r="U69" s="41"/>
      <c r="V69" s="41"/>
      <c r="W69" s="41"/>
      <c r="X69" s="41"/>
      <c r="Y69" s="41"/>
      <c r="Z69" s="41"/>
    </row>
    <row r="70" spans="1:26" ht="3.75" customHeight="1" x14ac:dyDescent="0.25">
      <c r="A70" s="50"/>
      <c r="B70" s="51"/>
      <c r="C70" s="52"/>
      <c r="D70" s="103"/>
      <c r="E70" s="41"/>
      <c r="F70" s="41"/>
      <c r="G70" s="41"/>
      <c r="H70" s="41"/>
      <c r="I70" s="41"/>
      <c r="J70" s="41"/>
      <c r="K70" s="41"/>
      <c r="L70" s="41"/>
      <c r="M70" s="41"/>
      <c r="N70" s="41"/>
      <c r="O70" s="41"/>
      <c r="P70" s="41"/>
      <c r="Q70" s="41"/>
      <c r="R70" s="41"/>
      <c r="S70" s="41"/>
      <c r="T70" s="41"/>
      <c r="U70" s="41"/>
      <c r="V70" s="41"/>
      <c r="W70" s="41"/>
      <c r="X70" s="41"/>
      <c r="Y70" s="41"/>
      <c r="Z70" s="41"/>
    </row>
    <row r="71" spans="1:26" ht="11.25" customHeight="1" x14ac:dyDescent="0.25">
      <c r="A71" s="58" t="s">
        <v>46</v>
      </c>
      <c r="B71" s="50"/>
      <c r="C71" s="52"/>
      <c r="D71" s="103"/>
      <c r="E71" s="41"/>
      <c r="F71" s="41"/>
      <c r="G71" s="41"/>
      <c r="H71" s="41"/>
      <c r="I71" s="41"/>
      <c r="J71" s="41"/>
      <c r="K71" s="41"/>
      <c r="L71" s="41"/>
      <c r="M71" s="41"/>
      <c r="N71" s="41"/>
      <c r="O71" s="41"/>
      <c r="P71" s="41"/>
      <c r="Q71" s="41"/>
      <c r="R71" s="41"/>
      <c r="S71" s="41"/>
      <c r="T71" s="41"/>
      <c r="U71" s="41"/>
      <c r="V71" s="41"/>
      <c r="W71" s="41"/>
      <c r="X71" s="41"/>
      <c r="Y71" s="41"/>
      <c r="Z71" s="41"/>
    </row>
    <row r="72" spans="1:26" ht="3" customHeight="1" x14ac:dyDescent="0.25">
      <c r="A72" s="58"/>
      <c r="B72" s="51"/>
      <c r="C72" s="52"/>
      <c r="D72" s="103"/>
      <c r="E72" s="41"/>
      <c r="F72" s="41"/>
      <c r="G72" s="41"/>
      <c r="H72" s="41"/>
      <c r="I72" s="41"/>
      <c r="J72" s="41"/>
      <c r="K72" s="41"/>
      <c r="L72" s="41"/>
      <c r="M72" s="41"/>
      <c r="N72" s="41"/>
      <c r="O72" s="41"/>
      <c r="P72" s="41"/>
      <c r="Q72" s="41"/>
      <c r="R72" s="41"/>
      <c r="S72" s="41"/>
      <c r="T72" s="41"/>
      <c r="U72" s="41"/>
      <c r="V72" s="41"/>
      <c r="W72" s="41"/>
      <c r="X72" s="41"/>
      <c r="Y72" s="41"/>
      <c r="Z72" s="41"/>
    </row>
    <row r="73" spans="1:26" ht="12" customHeight="1" x14ac:dyDescent="0.25">
      <c r="A73" s="50" t="s">
        <v>47</v>
      </c>
      <c r="B73" s="51"/>
      <c r="C73" s="52" t="s">
        <v>41</v>
      </c>
      <c r="D73" s="100">
        <f>$D$34</f>
        <v>4.1000000000000003E-3</v>
      </c>
      <c r="E73" s="41"/>
      <c r="F73" s="41"/>
      <c r="G73" s="41"/>
      <c r="H73" s="41"/>
      <c r="I73" s="41"/>
      <c r="J73" s="41"/>
      <c r="K73" s="41"/>
      <c r="L73" s="41"/>
      <c r="M73" s="41"/>
      <c r="N73" s="41"/>
      <c r="O73" s="41"/>
      <c r="P73" s="41"/>
      <c r="Q73" s="41"/>
      <c r="R73" s="41"/>
      <c r="S73" s="41"/>
      <c r="T73" s="41"/>
      <c r="U73" s="41"/>
      <c r="V73" s="41"/>
      <c r="W73" s="41"/>
      <c r="X73" s="41"/>
      <c r="Y73" s="41"/>
      <c r="Z73" s="41"/>
    </row>
    <row r="74" spans="1:26" ht="12" customHeight="1" x14ac:dyDescent="0.25">
      <c r="A74" s="50" t="s">
        <v>48</v>
      </c>
      <c r="B74" s="51"/>
      <c r="C74" s="52" t="s">
        <v>41</v>
      </c>
      <c r="D74" s="100">
        <f>'Proposed Rates'!I210-'2026'!D73</f>
        <v>3.9999999999999931E-4</v>
      </c>
      <c r="E74" s="41"/>
      <c r="F74" s="41"/>
      <c r="G74" s="41"/>
      <c r="H74" s="41"/>
      <c r="I74" s="41"/>
      <c r="J74" s="41"/>
      <c r="K74" s="41"/>
      <c r="L74" s="41"/>
      <c r="M74" s="41"/>
      <c r="N74" s="41"/>
      <c r="O74" s="41"/>
      <c r="P74" s="41"/>
      <c r="Q74" s="41"/>
      <c r="R74" s="41"/>
      <c r="S74" s="41"/>
      <c r="T74" s="41"/>
      <c r="U74" s="41"/>
      <c r="V74" s="41"/>
      <c r="W74" s="41"/>
      <c r="X74" s="41"/>
      <c r="Y74" s="41"/>
      <c r="Z74" s="41"/>
    </row>
    <row r="75" spans="1:26" ht="12" customHeight="1" x14ac:dyDescent="0.25">
      <c r="A75" s="50" t="s">
        <v>49</v>
      </c>
      <c r="B75" s="51"/>
      <c r="C75" s="52" t="s">
        <v>41</v>
      </c>
      <c r="D75" s="100">
        <f>'Proposed Rates'!I223</f>
        <v>1.5E-3</v>
      </c>
      <c r="E75" s="41"/>
      <c r="F75" s="41"/>
      <c r="G75" s="41"/>
      <c r="H75" s="41"/>
      <c r="I75" s="41"/>
      <c r="J75" s="41"/>
      <c r="K75" s="41"/>
      <c r="L75" s="41"/>
      <c r="M75" s="41"/>
      <c r="N75" s="41"/>
      <c r="O75" s="41"/>
      <c r="P75" s="41"/>
      <c r="Q75" s="41"/>
      <c r="R75" s="41"/>
      <c r="S75" s="41"/>
      <c r="T75" s="41"/>
      <c r="U75" s="41"/>
      <c r="V75" s="41"/>
      <c r="W75" s="41"/>
      <c r="X75" s="41"/>
      <c r="Y75" s="41"/>
      <c r="Z75" s="41"/>
    </row>
    <row r="76" spans="1:26" ht="12" customHeight="1" x14ac:dyDescent="0.25">
      <c r="A76" s="50" t="s">
        <v>50</v>
      </c>
      <c r="B76" s="51"/>
      <c r="C76" s="52" t="s">
        <v>36</v>
      </c>
      <c r="D76" s="100">
        <f>'Proposed Rates'!I237</f>
        <v>1.6</v>
      </c>
      <c r="E76" s="41"/>
      <c r="F76" s="41"/>
      <c r="G76" s="41"/>
      <c r="H76" s="41"/>
      <c r="I76" s="41"/>
      <c r="J76" s="41"/>
      <c r="K76" s="41"/>
      <c r="L76" s="41"/>
      <c r="M76" s="41"/>
      <c r="N76" s="41"/>
      <c r="O76" s="41"/>
      <c r="P76" s="41"/>
      <c r="Q76" s="41"/>
      <c r="R76" s="41"/>
      <c r="S76" s="41"/>
      <c r="T76" s="41"/>
      <c r="U76" s="41"/>
      <c r="V76" s="41"/>
      <c r="W76" s="41"/>
      <c r="X76" s="41"/>
      <c r="Y76" s="41"/>
      <c r="Z76" s="41"/>
    </row>
    <row r="77" spans="1:26" ht="11.25" customHeight="1" x14ac:dyDescent="0.25">
      <c r="A77" s="73"/>
      <c r="B77" s="51"/>
      <c r="C77" s="52"/>
      <c r="D77" s="57"/>
      <c r="E77" s="41"/>
      <c r="F77" s="41"/>
      <c r="G77" s="41"/>
      <c r="H77" s="41"/>
      <c r="I77" s="41"/>
      <c r="J77" s="41"/>
      <c r="K77" s="41"/>
      <c r="L77" s="41"/>
      <c r="M77" s="41"/>
      <c r="N77" s="41"/>
      <c r="O77" s="41"/>
      <c r="P77" s="41"/>
      <c r="Q77" s="41"/>
      <c r="R77" s="41"/>
      <c r="S77" s="41"/>
      <c r="T77" s="41"/>
      <c r="U77" s="41"/>
      <c r="V77" s="41"/>
      <c r="W77" s="41"/>
      <c r="X77" s="41"/>
      <c r="Y77" s="41"/>
      <c r="Z77" s="41"/>
    </row>
    <row r="78" spans="1:26" ht="21.75" customHeight="1" x14ac:dyDescent="0.25">
      <c r="A78" s="442" t="str">
        <f>$A$1</f>
        <v>Hydro Ottawa Limited</v>
      </c>
      <c r="B78" s="443"/>
      <c r="C78" s="443"/>
      <c r="D78" s="444"/>
      <c r="E78" s="41"/>
      <c r="F78" s="41"/>
      <c r="G78" s="41"/>
      <c r="H78" s="41"/>
      <c r="I78" s="41"/>
      <c r="J78" s="41"/>
      <c r="K78" s="41"/>
      <c r="L78" s="41"/>
      <c r="M78" s="41"/>
      <c r="N78" s="41"/>
      <c r="O78" s="41"/>
      <c r="P78" s="41"/>
      <c r="Q78" s="41"/>
      <c r="R78" s="41"/>
      <c r="S78" s="41"/>
      <c r="T78" s="41"/>
      <c r="U78" s="41"/>
      <c r="V78" s="41"/>
      <c r="W78" s="41"/>
      <c r="X78" s="41"/>
      <c r="Y78" s="41"/>
      <c r="Z78" s="41"/>
    </row>
    <row r="79" spans="1:26" ht="15.75" customHeight="1" x14ac:dyDescent="0.25">
      <c r="A79" s="445" t="str">
        <f>$A$2</f>
        <v>PROPOSED - TARIFF OF RATES AND CHARGES</v>
      </c>
      <c r="B79" s="443"/>
      <c r="C79" s="443"/>
      <c r="D79" s="444"/>
      <c r="E79" s="41"/>
      <c r="F79" s="41"/>
      <c r="G79" s="41"/>
      <c r="H79" s="41"/>
      <c r="I79" s="41"/>
      <c r="J79" s="41"/>
      <c r="K79" s="41"/>
      <c r="L79" s="41"/>
      <c r="M79" s="41"/>
      <c r="N79" s="41"/>
      <c r="O79" s="41"/>
      <c r="P79" s="41"/>
      <c r="Q79" s="41"/>
      <c r="R79" s="41"/>
      <c r="S79" s="41"/>
      <c r="T79" s="41"/>
      <c r="U79" s="41"/>
      <c r="V79" s="41"/>
      <c r="W79" s="41"/>
      <c r="X79" s="41"/>
      <c r="Y79" s="41"/>
      <c r="Z79" s="41"/>
    </row>
    <row r="80" spans="1:26" ht="15" customHeight="1" x14ac:dyDescent="0.25">
      <c r="A80" s="446" t="str">
        <f>$A$3</f>
        <v>Effective and Implementation Date January 1, 2029</v>
      </c>
      <c r="B80" s="443"/>
      <c r="C80" s="443"/>
      <c r="D80" s="444"/>
      <c r="E80" s="41"/>
      <c r="F80" s="41"/>
      <c r="G80" s="41"/>
      <c r="H80" s="41"/>
      <c r="I80" s="41"/>
      <c r="J80" s="41"/>
      <c r="K80" s="41"/>
      <c r="L80" s="41"/>
      <c r="M80" s="41"/>
      <c r="N80" s="41"/>
      <c r="O80" s="41"/>
      <c r="P80" s="41"/>
      <c r="Q80" s="41"/>
      <c r="R80" s="41"/>
      <c r="S80" s="41"/>
      <c r="T80" s="41"/>
      <c r="U80" s="41"/>
      <c r="V80" s="41"/>
      <c r="W80" s="41"/>
      <c r="X80" s="41"/>
      <c r="Y80" s="41"/>
      <c r="Z80" s="41"/>
    </row>
    <row r="81" spans="1:26" ht="15" customHeight="1" x14ac:dyDescent="0.25">
      <c r="A81" s="447" t="str">
        <f>$A$4</f>
        <v>This schedule supersedes and replaces all previously</v>
      </c>
      <c r="B81" s="443"/>
      <c r="C81" s="443"/>
      <c r="D81" s="444"/>
      <c r="E81" s="41"/>
      <c r="F81" s="41"/>
      <c r="G81" s="41"/>
      <c r="H81" s="41"/>
      <c r="I81" s="41"/>
      <c r="J81" s="41"/>
      <c r="K81" s="41"/>
      <c r="L81" s="41"/>
      <c r="M81" s="41"/>
      <c r="N81" s="41"/>
      <c r="O81" s="41"/>
      <c r="P81" s="41"/>
      <c r="Q81" s="41"/>
      <c r="R81" s="41"/>
      <c r="S81" s="41"/>
      <c r="T81" s="41"/>
      <c r="U81" s="41"/>
      <c r="V81" s="41"/>
      <c r="W81" s="41"/>
      <c r="X81" s="41"/>
      <c r="Y81" s="41"/>
      <c r="Z81" s="41"/>
    </row>
    <row r="82" spans="1:26" ht="15" customHeight="1" x14ac:dyDescent="0.25">
      <c r="A82" s="447" t="str">
        <f>$A$5</f>
        <v>approved schedules of Rates, Charges and Loss Factors</v>
      </c>
      <c r="B82" s="443"/>
      <c r="C82" s="443"/>
      <c r="D82" s="444"/>
      <c r="E82" s="41"/>
      <c r="F82" s="41"/>
      <c r="G82" s="41"/>
      <c r="H82" s="41"/>
      <c r="I82" s="41"/>
      <c r="J82" s="41"/>
      <c r="K82" s="41"/>
      <c r="L82" s="41"/>
      <c r="M82" s="41"/>
      <c r="N82" s="41"/>
      <c r="O82" s="41"/>
      <c r="P82" s="41"/>
      <c r="Q82" s="41"/>
      <c r="R82" s="41"/>
      <c r="S82" s="41"/>
      <c r="T82" s="41"/>
      <c r="U82" s="41"/>
      <c r="V82" s="41"/>
      <c r="W82" s="41"/>
      <c r="X82" s="41"/>
      <c r="Y82" s="41"/>
      <c r="Z82" s="41"/>
    </row>
    <row r="83" spans="1:26" ht="9" customHeight="1" x14ac:dyDescent="0.25">
      <c r="A83" s="448" t="str">
        <f>$A$6</f>
        <v>EB-2024-0115</v>
      </c>
      <c r="B83" s="443"/>
      <c r="C83" s="443"/>
      <c r="D83" s="444"/>
      <c r="E83" s="41"/>
      <c r="F83" s="41"/>
      <c r="G83" s="41"/>
      <c r="H83" s="41"/>
      <c r="I83" s="41"/>
      <c r="J83" s="41"/>
      <c r="K83" s="41"/>
      <c r="L83" s="41"/>
      <c r="M83" s="41"/>
      <c r="N83" s="41"/>
      <c r="O83" s="41"/>
      <c r="P83" s="41"/>
      <c r="Q83" s="41"/>
      <c r="R83" s="41"/>
      <c r="S83" s="41"/>
      <c r="T83" s="41"/>
      <c r="U83" s="41"/>
      <c r="V83" s="41"/>
      <c r="W83" s="41"/>
      <c r="X83" s="41"/>
      <c r="Y83" s="41"/>
      <c r="Z83" s="41"/>
    </row>
    <row r="84" spans="1:26" ht="18.75" customHeight="1" x14ac:dyDescent="0.3">
      <c r="A84" s="449" t="s">
        <v>56</v>
      </c>
      <c r="B84" s="443"/>
      <c r="C84" s="443"/>
      <c r="D84" s="444"/>
      <c r="E84" s="59"/>
      <c r="F84" s="59"/>
      <c r="G84" s="59"/>
      <c r="H84" s="59"/>
      <c r="I84" s="59"/>
      <c r="J84" s="59"/>
      <c r="K84" s="59"/>
      <c r="L84" s="59"/>
      <c r="M84" s="59"/>
      <c r="N84" s="59"/>
      <c r="O84" s="59"/>
      <c r="P84" s="59"/>
      <c r="Q84" s="59"/>
      <c r="R84" s="59"/>
      <c r="S84" s="59"/>
      <c r="T84" s="59"/>
      <c r="U84" s="59"/>
      <c r="V84" s="59"/>
      <c r="W84" s="59"/>
      <c r="X84" s="59"/>
      <c r="Y84" s="59"/>
      <c r="Z84" s="59"/>
    </row>
    <row r="85" spans="1:26" ht="48" customHeight="1" x14ac:dyDescent="0.25">
      <c r="A85" s="450" t="s">
        <v>57</v>
      </c>
      <c r="B85" s="443"/>
      <c r="C85" s="443"/>
      <c r="D85" s="444"/>
      <c r="E85" s="41"/>
      <c r="F85" s="41"/>
      <c r="G85" s="41"/>
      <c r="H85" s="41"/>
      <c r="I85" s="41"/>
      <c r="J85" s="41"/>
      <c r="K85" s="41"/>
      <c r="L85" s="41"/>
      <c r="M85" s="41"/>
      <c r="N85" s="41"/>
      <c r="O85" s="41"/>
      <c r="P85" s="41"/>
      <c r="Q85" s="41"/>
      <c r="R85" s="41"/>
      <c r="S85" s="41"/>
      <c r="T85" s="41"/>
      <c r="U85" s="41"/>
      <c r="V85" s="41"/>
      <c r="W85" s="41"/>
      <c r="X85" s="41"/>
      <c r="Y85" s="41"/>
      <c r="Z85" s="41"/>
    </row>
    <row r="86" spans="1:26" ht="6.75" customHeight="1" x14ac:dyDescent="0.25">
      <c r="A86" s="42"/>
      <c r="B86" s="42"/>
      <c r="C86" s="42"/>
      <c r="D86" s="43"/>
      <c r="E86" s="41"/>
      <c r="F86" s="41"/>
      <c r="G86" s="41"/>
      <c r="H86" s="41"/>
      <c r="I86" s="41"/>
      <c r="J86" s="41"/>
      <c r="K86" s="41"/>
      <c r="L86" s="41"/>
      <c r="M86" s="41"/>
      <c r="N86" s="41"/>
      <c r="O86" s="41"/>
      <c r="P86" s="41"/>
      <c r="Q86" s="41"/>
      <c r="R86" s="41"/>
      <c r="S86" s="41"/>
      <c r="T86" s="41"/>
      <c r="U86" s="41"/>
      <c r="V86" s="41"/>
      <c r="W86" s="41"/>
      <c r="X86" s="41"/>
      <c r="Y86" s="41"/>
      <c r="Z86" s="41"/>
    </row>
    <row r="87" spans="1:26" ht="11.25" customHeight="1" x14ac:dyDescent="0.25">
      <c r="A87" s="451" t="s">
        <v>29</v>
      </c>
      <c r="B87" s="443"/>
      <c r="C87" s="443"/>
      <c r="D87" s="444"/>
      <c r="E87" s="41"/>
      <c r="F87" s="41"/>
      <c r="G87" s="41"/>
      <c r="H87" s="41"/>
      <c r="I87" s="41"/>
      <c r="J87" s="41"/>
      <c r="K87" s="41"/>
      <c r="L87" s="41"/>
      <c r="M87" s="41"/>
      <c r="N87" s="41"/>
      <c r="O87" s="41"/>
      <c r="P87" s="41"/>
      <c r="Q87" s="41"/>
      <c r="R87" s="41"/>
      <c r="S87" s="41"/>
      <c r="T87" s="41"/>
      <c r="U87" s="41"/>
      <c r="V87" s="41"/>
      <c r="W87" s="41"/>
      <c r="X87" s="41"/>
      <c r="Y87" s="41"/>
      <c r="Z87" s="41"/>
    </row>
    <row r="88" spans="1:26" ht="6.75" customHeight="1" x14ac:dyDescent="0.25">
      <c r="A88" s="44"/>
      <c r="B88" s="45"/>
      <c r="C88" s="45"/>
      <c r="D88" s="46"/>
      <c r="E88" s="41"/>
      <c r="F88" s="41"/>
      <c r="G88" s="41"/>
      <c r="H88" s="41"/>
      <c r="I88" s="41"/>
      <c r="J88" s="41"/>
      <c r="K88" s="41"/>
      <c r="L88" s="41"/>
      <c r="M88" s="41"/>
      <c r="N88" s="41"/>
      <c r="O88" s="41"/>
      <c r="P88" s="41"/>
      <c r="Q88" s="41"/>
      <c r="R88" s="41"/>
      <c r="S88" s="41"/>
      <c r="T88" s="41"/>
      <c r="U88" s="41"/>
      <c r="V88" s="41"/>
      <c r="W88" s="41"/>
      <c r="X88" s="41"/>
      <c r="Y88" s="41"/>
      <c r="Z88" s="41"/>
    </row>
    <row r="89" spans="1:26" ht="36" customHeight="1" x14ac:dyDescent="0.25">
      <c r="A89" s="450" t="s">
        <v>30</v>
      </c>
      <c r="B89" s="443"/>
      <c r="C89" s="443"/>
      <c r="D89" s="444"/>
      <c r="E89" s="41"/>
      <c r="F89" s="41"/>
      <c r="G89" s="41"/>
      <c r="H89" s="41"/>
      <c r="I89" s="41"/>
      <c r="J89" s="41"/>
      <c r="K89" s="41"/>
      <c r="L89" s="41"/>
      <c r="M89" s="41"/>
      <c r="N89" s="41"/>
      <c r="O89" s="41"/>
      <c r="P89" s="41"/>
      <c r="Q89" s="41"/>
      <c r="R89" s="41"/>
      <c r="S89" s="41"/>
      <c r="T89" s="41"/>
      <c r="U89" s="41"/>
      <c r="V89" s="41"/>
      <c r="W89" s="41"/>
      <c r="X89" s="41"/>
      <c r="Y89" s="41"/>
      <c r="Z89" s="41"/>
    </row>
    <row r="90" spans="1:26" ht="6.75" customHeight="1" x14ac:dyDescent="0.25">
      <c r="A90" s="42"/>
      <c r="B90" s="42"/>
      <c r="C90" s="42"/>
      <c r="D90" s="43"/>
      <c r="E90" s="41"/>
      <c r="F90" s="41"/>
      <c r="G90" s="41"/>
      <c r="H90" s="41"/>
      <c r="I90" s="41"/>
      <c r="J90" s="41"/>
      <c r="K90" s="41"/>
      <c r="L90" s="41"/>
      <c r="M90" s="41"/>
      <c r="N90" s="41"/>
      <c r="O90" s="41"/>
      <c r="P90" s="41"/>
      <c r="Q90" s="41"/>
      <c r="R90" s="41"/>
      <c r="S90" s="41"/>
      <c r="T90" s="41"/>
      <c r="U90" s="41"/>
      <c r="V90" s="41"/>
      <c r="W90" s="41"/>
      <c r="X90" s="41"/>
      <c r="Y90" s="41"/>
      <c r="Z90" s="41"/>
    </row>
    <row r="91" spans="1:26" ht="48" customHeight="1" x14ac:dyDescent="0.25">
      <c r="A91" s="450" t="s">
        <v>31</v>
      </c>
      <c r="B91" s="443"/>
      <c r="C91" s="443"/>
      <c r="D91" s="444"/>
      <c r="E91" s="41"/>
      <c r="F91" s="41"/>
      <c r="G91" s="41"/>
      <c r="H91" s="41"/>
      <c r="I91" s="41"/>
      <c r="J91" s="41"/>
      <c r="K91" s="41"/>
      <c r="L91" s="41"/>
      <c r="M91" s="41"/>
      <c r="N91" s="41"/>
      <c r="O91" s="41"/>
      <c r="P91" s="41"/>
      <c r="Q91" s="41"/>
      <c r="R91" s="41"/>
      <c r="S91" s="41"/>
      <c r="T91" s="41"/>
      <c r="U91" s="41"/>
      <c r="V91" s="41"/>
      <c r="W91" s="41"/>
      <c r="X91" s="41"/>
      <c r="Y91" s="41"/>
      <c r="Z91" s="41"/>
    </row>
    <row r="92" spans="1:26" ht="6.75" customHeight="1" x14ac:dyDescent="0.25">
      <c r="A92" s="42"/>
      <c r="B92" s="42"/>
      <c r="C92" s="42"/>
      <c r="D92" s="43"/>
      <c r="E92" s="41"/>
      <c r="F92" s="41"/>
      <c r="G92" s="41"/>
      <c r="H92" s="41"/>
      <c r="I92" s="41"/>
      <c r="J92" s="41"/>
      <c r="K92" s="41"/>
      <c r="L92" s="41"/>
      <c r="M92" s="41"/>
      <c r="N92" s="41"/>
      <c r="O92" s="41"/>
      <c r="P92" s="41"/>
      <c r="Q92" s="41"/>
      <c r="R92" s="41"/>
      <c r="S92" s="41"/>
      <c r="T92" s="41"/>
      <c r="U92" s="41"/>
      <c r="V92" s="41"/>
      <c r="W92" s="41"/>
      <c r="X92" s="41"/>
      <c r="Y92" s="41"/>
      <c r="Z92" s="41"/>
    </row>
    <row r="93" spans="1:26" ht="48" customHeight="1" x14ac:dyDescent="0.25">
      <c r="A93" s="450" t="s">
        <v>32</v>
      </c>
      <c r="B93" s="443"/>
      <c r="C93" s="443"/>
      <c r="D93" s="444"/>
      <c r="E93" s="41"/>
      <c r="F93" s="41"/>
      <c r="G93" s="41"/>
      <c r="H93" s="41"/>
      <c r="I93" s="41"/>
      <c r="J93" s="41"/>
      <c r="K93" s="41"/>
      <c r="L93" s="41"/>
      <c r="M93" s="41"/>
      <c r="N93" s="41"/>
      <c r="O93" s="41"/>
      <c r="P93" s="41"/>
      <c r="Q93" s="41"/>
      <c r="R93" s="41"/>
      <c r="S93" s="41"/>
      <c r="T93" s="41"/>
      <c r="U93" s="41"/>
      <c r="V93" s="41"/>
      <c r="W93" s="41"/>
      <c r="X93" s="41"/>
      <c r="Y93" s="41"/>
      <c r="Z93" s="41"/>
    </row>
    <row r="94" spans="1:26" ht="6.75" customHeight="1" x14ac:dyDescent="0.25">
      <c r="A94" s="42"/>
      <c r="B94" s="42"/>
      <c r="C94" s="42"/>
      <c r="D94" s="43"/>
      <c r="E94" s="41"/>
      <c r="F94" s="41"/>
      <c r="G94" s="41"/>
      <c r="H94" s="41"/>
      <c r="I94" s="41"/>
      <c r="J94" s="41"/>
      <c r="K94" s="41"/>
      <c r="L94" s="41"/>
      <c r="M94" s="41"/>
      <c r="N94" s="41"/>
      <c r="O94" s="41"/>
      <c r="P94" s="41"/>
      <c r="Q94" s="41"/>
      <c r="R94" s="41"/>
      <c r="S94" s="41"/>
      <c r="T94" s="41"/>
      <c r="U94" s="41"/>
      <c r="V94" s="41"/>
      <c r="W94" s="41"/>
      <c r="X94" s="41"/>
      <c r="Y94" s="41"/>
      <c r="Z94" s="41"/>
    </row>
    <row r="95" spans="1:26" ht="96" customHeight="1" x14ac:dyDescent="0.25">
      <c r="A95" s="450" t="s">
        <v>58</v>
      </c>
      <c r="B95" s="443"/>
      <c r="C95" s="443"/>
      <c r="D95" s="444"/>
      <c r="E95" s="41"/>
      <c r="F95" s="41"/>
      <c r="G95" s="41"/>
      <c r="H95" s="41"/>
      <c r="I95" s="41"/>
      <c r="J95" s="41"/>
      <c r="K95" s="41"/>
      <c r="L95" s="41"/>
      <c r="M95" s="41"/>
      <c r="N95" s="41"/>
      <c r="O95" s="41"/>
      <c r="P95" s="41"/>
      <c r="Q95" s="41"/>
      <c r="R95" s="41"/>
      <c r="S95" s="41"/>
      <c r="T95" s="41"/>
      <c r="U95" s="41"/>
      <c r="V95" s="41"/>
      <c r="W95" s="41"/>
      <c r="X95" s="41"/>
      <c r="Y95" s="41"/>
      <c r="Z95" s="41"/>
    </row>
    <row r="96" spans="1:26" ht="96" customHeight="1" x14ac:dyDescent="0.25">
      <c r="A96" s="450" t="s">
        <v>59</v>
      </c>
      <c r="B96" s="443"/>
      <c r="C96" s="443"/>
      <c r="D96" s="444"/>
      <c r="E96" s="41"/>
      <c r="F96" s="41"/>
      <c r="G96" s="41"/>
      <c r="H96" s="41"/>
      <c r="I96" s="41"/>
      <c r="J96" s="41"/>
      <c r="K96" s="41"/>
      <c r="L96" s="41"/>
      <c r="M96" s="41"/>
      <c r="N96" s="41"/>
      <c r="O96" s="41"/>
      <c r="P96" s="41"/>
      <c r="Q96" s="41"/>
      <c r="R96" s="41"/>
      <c r="S96" s="41"/>
      <c r="T96" s="41"/>
      <c r="U96" s="41"/>
      <c r="V96" s="41"/>
      <c r="W96" s="41"/>
      <c r="X96" s="41"/>
      <c r="Y96" s="41"/>
      <c r="Z96" s="41"/>
    </row>
    <row r="97" spans="1:26" ht="36" customHeight="1" x14ac:dyDescent="0.25">
      <c r="A97" s="450" t="s">
        <v>33</v>
      </c>
      <c r="B97" s="443"/>
      <c r="C97" s="443"/>
      <c r="D97" s="444"/>
      <c r="E97" s="41"/>
      <c r="F97" s="41"/>
      <c r="G97" s="41"/>
      <c r="H97" s="41"/>
      <c r="I97" s="41"/>
      <c r="J97" s="41"/>
      <c r="K97" s="41"/>
      <c r="L97" s="41"/>
      <c r="M97" s="41"/>
      <c r="N97" s="41"/>
      <c r="O97" s="41"/>
      <c r="P97" s="41"/>
      <c r="Q97" s="41"/>
      <c r="R97" s="41"/>
      <c r="S97" s="41"/>
      <c r="T97" s="41"/>
      <c r="U97" s="41"/>
      <c r="V97" s="41"/>
      <c r="W97" s="41"/>
      <c r="X97" s="41"/>
      <c r="Y97" s="41"/>
      <c r="Z97" s="41"/>
    </row>
    <row r="98" spans="1:26" ht="24" customHeight="1" x14ac:dyDescent="0.25">
      <c r="A98" s="453" t="s">
        <v>60</v>
      </c>
      <c r="B98" s="443"/>
      <c r="C98" s="443"/>
      <c r="D98" s="444"/>
      <c r="E98" s="41"/>
      <c r="F98" s="41"/>
      <c r="G98" s="41"/>
      <c r="H98" s="41"/>
      <c r="I98" s="41"/>
      <c r="J98" s="41"/>
      <c r="K98" s="41"/>
      <c r="L98" s="41"/>
      <c r="M98" s="41"/>
      <c r="N98" s="41"/>
      <c r="O98" s="41"/>
      <c r="P98" s="41"/>
      <c r="Q98" s="41"/>
      <c r="R98" s="41"/>
      <c r="S98" s="41"/>
      <c r="T98" s="41"/>
      <c r="U98" s="41"/>
      <c r="V98" s="41"/>
      <c r="W98" s="41"/>
      <c r="X98" s="41"/>
      <c r="Y98" s="41"/>
      <c r="Z98" s="41"/>
    </row>
    <row r="99" spans="1:26" ht="6.75" customHeight="1" x14ac:dyDescent="0.25">
      <c r="A99" s="62"/>
      <c r="B99" s="62"/>
      <c r="C99" s="62"/>
      <c r="D99" s="63"/>
      <c r="E99" s="41"/>
      <c r="F99" s="41"/>
      <c r="G99" s="41"/>
      <c r="H99" s="41"/>
      <c r="I99" s="41"/>
      <c r="J99" s="41"/>
      <c r="K99" s="41"/>
      <c r="L99" s="41"/>
      <c r="M99" s="41"/>
      <c r="N99" s="41"/>
      <c r="O99" s="41"/>
      <c r="P99" s="41"/>
      <c r="Q99" s="41"/>
      <c r="R99" s="41"/>
      <c r="S99" s="41"/>
      <c r="T99" s="41"/>
      <c r="U99" s="41"/>
      <c r="V99" s="41"/>
      <c r="W99" s="41"/>
      <c r="X99" s="41"/>
      <c r="Y99" s="41"/>
      <c r="Z99" s="41"/>
    </row>
    <row r="100" spans="1:26" ht="15" customHeight="1" x14ac:dyDescent="0.25">
      <c r="A100" s="452" t="s">
        <v>34</v>
      </c>
      <c r="B100" s="443"/>
      <c r="C100" s="443"/>
      <c r="D100" s="444"/>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6.75" customHeight="1" x14ac:dyDescent="0.25">
      <c r="A101" s="47"/>
      <c r="B101" s="48"/>
      <c r="C101" s="48"/>
      <c r="D101" s="49"/>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2" customHeight="1" x14ac:dyDescent="0.25">
      <c r="A102" s="50" t="s">
        <v>35</v>
      </c>
      <c r="B102" s="51"/>
      <c r="C102" s="52" t="s">
        <v>36</v>
      </c>
      <c r="D102" s="99">
        <f>'Proposed Rates'!I10</f>
        <v>200</v>
      </c>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2" customHeight="1" x14ac:dyDescent="0.25">
      <c r="A103" s="50" t="s">
        <v>54</v>
      </c>
      <c r="B103" s="51"/>
      <c r="C103" s="52" t="s">
        <v>61</v>
      </c>
      <c r="D103" s="100">
        <f>'Proposed Rates'!I23</f>
        <v>10.1577</v>
      </c>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2" customHeight="1" x14ac:dyDescent="0.25">
      <c r="A104" s="50" t="s">
        <v>40</v>
      </c>
      <c r="B104" s="51"/>
      <c r="C104" s="52" t="s">
        <v>61</v>
      </c>
      <c r="D104" s="102">
        <f>'Proposed Rates'!I262</f>
        <v>2.5950000000000001E-2</v>
      </c>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2" hidden="1" customHeight="1" x14ac:dyDescent="0.25">
      <c r="A105" s="50" t="s">
        <v>42</v>
      </c>
      <c r="B105" s="51"/>
      <c r="C105" s="52" t="s">
        <v>61</v>
      </c>
      <c r="D105" s="100">
        <f>'Proposed Rates'!I39</f>
        <v>0</v>
      </c>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12" hidden="1" customHeight="1" x14ac:dyDescent="0.25">
      <c r="A106" s="50" t="s">
        <v>38</v>
      </c>
      <c r="B106" s="51"/>
      <c r="C106" s="52" t="s">
        <v>61</v>
      </c>
      <c r="D106" s="100">
        <f>'Proposed Rates'!I66</f>
        <v>0</v>
      </c>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2" hidden="1" customHeight="1" x14ac:dyDescent="0.25">
      <c r="A107" s="50" t="s">
        <v>37</v>
      </c>
      <c r="B107" s="51"/>
      <c r="C107" s="52" t="s">
        <v>61</v>
      </c>
      <c r="D107" s="100">
        <f>'Proposed Rates'!I92</f>
        <v>0</v>
      </c>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2" hidden="1" customHeight="1" x14ac:dyDescent="0.25">
      <c r="A108" s="50" t="s">
        <v>43</v>
      </c>
      <c r="B108" s="51"/>
      <c r="C108" s="52" t="s">
        <v>41</v>
      </c>
      <c r="D108" s="100">
        <f>'Proposed Rates'!I145</f>
        <v>0</v>
      </c>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2" hidden="1" customHeight="1" x14ac:dyDescent="0.25">
      <c r="A109" s="50" t="s">
        <v>62</v>
      </c>
      <c r="B109" s="51"/>
      <c r="C109" s="52" t="s">
        <v>41</v>
      </c>
      <c r="D109" s="100">
        <f>'Proposed Rates'!I158</f>
        <v>0</v>
      </c>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2" customHeight="1" x14ac:dyDescent="0.25">
      <c r="A110" s="50" t="s">
        <v>44</v>
      </c>
      <c r="B110" s="51"/>
      <c r="C110" s="52" t="s">
        <v>61</v>
      </c>
      <c r="D110" s="100">
        <f>'Proposed Rates'!I185</f>
        <v>5.1058000000000003</v>
      </c>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12" customHeight="1" x14ac:dyDescent="0.25">
      <c r="A111" s="50" t="s">
        <v>45</v>
      </c>
      <c r="B111" s="51"/>
      <c r="C111" s="52" t="s">
        <v>61</v>
      </c>
      <c r="D111" s="100">
        <f>'Proposed Rates'!I198</f>
        <v>2.915</v>
      </c>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3" customHeight="1" x14ac:dyDescent="0.25">
      <c r="A112" s="52"/>
      <c r="B112" s="52"/>
      <c r="C112" s="52"/>
      <c r="D112" s="103"/>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11.25" customHeight="1" x14ac:dyDescent="0.25">
      <c r="A113" s="58" t="s">
        <v>46</v>
      </c>
      <c r="B113" s="51"/>
      <c r="C113" s="52"/>
      <c r="D113" s="103"/>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3" customHeight="1" x14ac:dyDescent="0.25">
      <c r="A114" s="47"/>
      <c r="B114" s="52"/>
      <c r="C114" s="52"/>
      <c r="D114" s="103"/>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2" customHeight="1" x14ac:dyDescent="0.25">
      <c r="A115" s="50" t="s">
        <v>47</v>
      </c>
      <c r="B115" s="51"/>
      <c r="C115" s="52" t="s">
        <v>41</v>
      </c>
      <c r="D115" s="100">
        <f>$D$34</f>
        <v>4.1000000000000003E-3</v>
      </c>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2" customHeight="1" x14ac:dyDescent="0.25">
      <c r="A116" s="50" t="s">
        <v>48</v>
      </c>
      <c r="B116" s="51"/>
      <c r="C116" s="52" t="s">
        <v>41</v>
      </c>
      <c r="D116" s="100">
        <f>'Proposed Rates'!I211-'2026'!D114</f>
        <v>3.9999999999999931E-4</v>
      </c>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2" customHeight="1" x14ac:dyDescent="0.25">
      <c r="A117" s="50" t="s">
        <v>49</v>
      </c>
      <c r="B117" s="51"/>
      <c r="C117" s="52" t="s">
        <v>41</v>
      </c>
      <c r="D117" s="100">
        <f>'Proposed Rates'!I224</f>
        <v>1.5E-3</v>
      </c>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2" customHeight="1" x14ac:dyDescent="0.25">
      <c r="A118" s="50" t="s">
        <v>50</v>
      </c>
      <c r="B118" s="51"/>
      <c r="C118" s="52" t="s">
        <v>36</v>
      </c>
      <c r="D118" s="100">
        <f>'Proposed Rates'!I238</f>
        <v>1.6</v>
      </c>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15" customHeight="1" x14ac:dyDescent="0.25">
      <c r="A119" s="73"/>
      <c r="B119" s="51"/>
      <c r="C119" s="52"/>
      <c r="D119" s="57"/>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19.5" customHeight="1" x14ac:dyDescent="0.25">
      <c r="A120" s="442" t="str">
        <f>$A$1</f>
        <v>Hydro Ottawa Limited</v>
      </c>
      <c r="B120" s="443"/>
      <c r="C120" s="443"/>
      <c r="D120" s="444"/>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5.75" customHeight="1" x14ac:dyDescent="0.25">
      <c r="A121" s="445" t="str">
        <f>$A$2</f>
        <v>PROPOSED - TARIFF OF RATES AND CHARGES</v>
      </c>
      <c r="B121" s="443"/>
      <c r="C121" s="443"/>
      <c r="D121" s="444"/>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5.75" customHeight="1" x14ac:dyDescent="0.25">
      <c r="A122" s="446" t="str">
        <f>$A$3</f>
        <v>Effective and Implementation Date January 1, 2029</v>
      </c>
      <c r="B122" s="443"/>
      <c r="C122" s="443"/>
      <c r="D122" s="444"/>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5.75" customHeight="1" x14ac:dyDescent="0.25">
      <c r="A123" s="447" t="str">
        <f>$A$4</f>
        <v>This schedule supersedes and replaces all previously</v>
      </c>
      <c r="B123" s="443"/>
      <c r="C123" s="443"/>
      <c r="D123" s="444"/>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5.75" customHeight="1" x14ac:dyDescent="0.25">
      <c r="A124" s="447" t="str">
        <f>$A$5</f>
        <v>approved schedules of Rates, Charges and Loss Factors</v>
      </c>
      <c r="B124" s="443"/>
      <c r="C124" s="443"/>
      <c r="D124" s="444"/>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5.75" customHeight="1" x14ac:dyDescent="0.25">
      <c r="A125" s="448" t="str">
        <f>$A$6</f>
        <v>EB-2024-0115</v>
      </c>
      <c r="B125" s="443"/>
      <c r="C125" s="443"/>
      <c r="D125" s="444"/>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18.75" customHeight="1" x14ac:dyDescent="0.3">
      <c r="A126" s="449" t="s">
        <v>63</v>
      </c>
      <c r="B126" s="443"/>
      <c r="C126" s="443"/>
      <c r="D126" s="444"/>
      <c r="E126" s="59"/>
      <c r="F126" s="59"/>
      <c r="G126" s="59"/>
      <c r="H126" s="59"/>
      <c r="I126" s="59"/>
      <c r="J126" s="59"/>
      <c r="K126" s="59"/>
      <c r="L126" s="59"/>
      <c r="M126" s="59"/>
      <c r="N126" s="59"/>
      <c r="O126" s="59"/>
      <c r="P126" s="59"/>
      <c r="Q126" s="59"/>
      <c r="R126" s="59"/>
      <c r="S126" s="59"/>
      <c r="T126" s="59"/>
      <c r="U126" s="59"/>
      <c r="V126" s="59"/>
      <c r="W126" s="59"/>
      <c r="X126" s="59"/>
      <c r="Y126" s="59"/>
      <c r="Z126" s="59"/>
    </row>
    <row r="127" spans="1:26" ht="48" customHeight="1" x14ac:dyDescent="0.25">
      <c r="A127" s="450" t="s">
        <v>64</v>
      </c>
      <c r="B127" s="443"/>
      <c r="C127" s="443"/>
      <c r="D127" s="444"/>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6.75" customHeight="1" x14ac:dyDescent="0.25">
      <c r="A128" s="42"/>
      <c r="B128" s="42"/>
      <c r="C128" s="42"/>
      <c r="D128" s="43"/>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11.25" customHeight="1" x14ac:dyDescent="0.25">
      <c r="A129" s="451" t="s">
        <v>29</v>
      </c>
      <c r="B129" s="443"/>
      <c r="C129" s="443"/>
      <c r="D129" s="444"/>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6.75" customHeight="1" x14ac:dyDescent="0.25">
      <c r="A130" s="44"/>
      <c r="B130" s="45"/>
      <c r="C130" s="45"/>
      <c r="D130" s="46"/>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36" customHeight="1" x14ac:dyDescent="0.25">
      <c r="A131" s="450" t="s">
        <v>30</v>
      </c>
      <c r="B131" s="443"/>
      <c r="C131" s="443"/>
      <c r="D131" s="444"/>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6.75" customHeight="1" x14ac:dyDescent="0.25">
      <c r="A132" s="42"/>
      <c r="B132" s="42"/>
      <c r="C132" s="42"/>
      <c r="D132" s="43"/>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48" customHeight="1" x14ac:dyDescent="0.25">
      <c r="A133" s="450" t="s">
        <v>65</v>
      </c>
      <c r="B133" s="443"/>
      <c r="C133" s="443"/>
      <c r="D133" s="444"/>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6.75" customHeight="1" x14ac:dyDescent="0.25">
      <c r="A134" s="42"/>
      <c r="B134" s="42"/>
      <c r="C134" s="42"/>
      <c r="D134" s="43"/>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48" customHeight="1" x14ac:dyDescent="0.25">
      <c r="A135" s="450" t="s">
        <v>32</v>
      </c>
      <c r="B135" s="443"/>
      <c r="C135" s="443"/>
      <c r="D135" s="444"/>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6.75" customHeight="1" x14ac:dyDescent="0.25">
      <c r="A136" s="42"/>
      <c r="B136" s="42"/>
      <c r="C136" s="42"/>
      <c r="D136" s="43"/>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96" customHeight="1" x14ac:dyDescent="0.25">
      <c r="A137" s="450" t="s">
        <v>58</v>
      </c>
      <c r="B137" s="443"/>
      <c r="C137" s="443"/>
      <c r="D137" s="444"/>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96" customHeight="1" x14ac:dyDescent="0.25">
      <c r="A138" s="450" t="s">
        <v>59</v>
      </c>
      <c r="B138" s="443"/>
      <c r="C138" s="443"/>
      <c r="D138" s="444"/>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36" customHeight="1" x14ac:dyDescent="0.25">
      <c r="A139" s="450" t="s">
        <v>33</v>
      </c>
      <c r="B139" s="443"/>
      <c r="C139" s="443"/>
      <c r="D139" s="444"/>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24" customHeight="1" x14ac:dyDescent="0.25">
      <c r="A140" s="453" t="s">
        <v>60</v>
      </c>
      <c r="B140" s="443"/>
      <c r="C140" s="443"/>
      <c r="D140" s="444"/>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6.75" customHeight="1" x14ac:dyDescent="0.25">
      <c r="A141" s="62"/>
      <c r="B141" s="62"/>
      <c r="C141" s="62"/>
      <c r="D141" s="63"/>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15" customHeight="1" x14ac:dyDescent="0.25">
      <c r="A142" s="452" t="s">
        <v>34</v>
      </c>
      <c r="B142" s="443"/>
      <c r="C142" s="443"/>
      <c r="D142" s="444"/>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6.75" customHeight="1" x14ac:dyDescent="0.25">
      <c r="A143" s="47"/>
      <c r="B143" s="48"/>
      <c r="C143" s="48"/>
      <c r="D143" s="49"/>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2" customHeight="1" x14ac:dyDescent="0.25">
      <c r="A144" s="50" t="s">
        <v>35</v>
      </c>
      <c r="B144" s="51"/>
      <c r="C144" s="52" t="s">
        <v>36</v>
      </c>
      <c r="D144" s="99">
        <f>'Proposed Rates'!I11</f>
        <v>4126.75</v>
      </c>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2" customHeight="1" x14ac:dyDescent="0.25">
      <c r="A145" s="50" t="s">
        <v>54</v>
      </c>
      <c r="B145" s="51"/>
      <c r="C145" s="52" t="s">
        <v>61</v>
      </c>
      <c r="D145" s="100">
        <f>'Proposed Rates'!I24</f>
        <v>10.026899999999999</v>
      </c>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2" customHeight="1" x14ac:dyDescent="0.25">
      <c r="A146" s="50" t="s">
        <v>40</v>
      </c>
      <c r="B146" s="51"/>
      <c r="C146" s="52" t="s">
        <v>61</v>
      </c>
      <c r="D146" s="102">
        <f>'Proposed Rates'!I263</f>
        <v>2.7730000000000001E-2</v>
      </c>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2" hidden="1" customHeight="1" x14ac:dyDescent="0.25">
      <c r="A147" s="50" t="s">
        <v>42</v>
      </c>
      <c r="B147" s="51"/>
      <c r="C147" s="52" t="s">
        <v>61</v>
      </c>
      <c r="D147" s="100">
        <f>'Proposed Rates'!I40</f>
        <v>0</v>
      </c>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2" hidden="1" customHeight="1" x14ac:dyDescent="0.25">
      <c r="A148" s="50" t="s">
        <v>38</v>
      </c>
      <c r="B148" s="51"/>
      <c r="C148" s="52" t="s">
        <v>61</v>
      </c>
      <c r="D148" s="100">
        <f>'Proposed Rates'!I67</f>
        <v>0</v>
      </c>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2" hidden="1" customHeight="1" x14ac:dyDescent="0.25">
      <c r="A149" s="50" t="s">
        <v>37</v>
      </c>
      <c r="B149" s="51"/>
      <c r="C149" s="52" t="s">
        <v>61</v>
      </c>
      <c r="D149" s="100">
        <f>'Proposed Rates'!I93</f>
        <v>0</v>
      </c>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2" hidden="1" customHeight="1" x14ac:dyDescent="0.25">
      <c r="A150" s="50" t="s">
        <v>43</v>
      </c>
      <c r="B150" s="51"/>
      <c r="C150" s="52" t="s">
        <v>41</v>
      </c>
      <c r="D150" s="100">
        <f>'Proposed Rates'!I145</f>
        <v>0</v>
      </c>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2" hidden="1" customHeight="1" x14ac:dyDescent="0.25">
      <c r="A151" s="50" t="s">
        <v>62</v>
      </c>
      <c r="B151" s="51"/>
      <c r="C151" s="52" t="s">
        <v>41</v>
      </c>
      <c r="D151" s="100">
        <f>'Proposed Rates'!I159</f>
        <v>0</v>
      </c>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12" customHeight="1" x14ac:dyDescent="0.25">
      <c r="A152" s="50" t="s">
        <v>44</v>
      </c>
      <c r="B152" s="51"/>
      <c r="C152" s="52" t="s">
        <v>61</v>
      </c>
      <c r="D152" s="100">
        <f>'Proposed Rates'!I186</f>
        <v>5.3013000000000003</v>
      </c>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12" customHeight="1" x14ac:dyDescent="0.25">
      <c r="A153" s="50" t="s">
        <v>45</v>
      </c>
      <c r="B153" s="51"/>
      <c r="C153" s="52" t="s">
        <v>61</v>
      </c>
      <c r="D153" s="100">
        <f>'Proposed Rates'!I199</f>
        <v>3.1154999999999999</v>
      </c>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3" customHeight="1" x14ac:dyDescent="0.25">
      <c r="A154" s="52"/>
      <c r="B154" s="52"/>
      <c r="C154" s="52"/>
      <c r="D154" s="103"/>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11.25" customHeight="1" x14ac:dyDescent="0.25">
      <c r="A155" s="58" t="s">
        <v>46</v>
      </c>
      <c r="B155" s="51"/>
      <c r="C155" s="52"/>
      <c r="D155" s="103"/>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6" customHeight="1" x14ac:dyDescent="0.25">
      <c r="A156" s="47"/>
      <c r="B156" s="52"/>
      <c r="C156" s="52"/>
      <c r="D156" s="103"/>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2" customHeight="1" x14ac:dyDescent="0.25">
      <c r="A157" s="50" t="s">
        <v>47</v>
      </c>
      <c r="B157" s="51"/>
      <c r="C157" s="52" t="s">
        <v>41</v>
      </c>
      <c r="D157" s="100">
        <f>$D$34</f>
        <v>4.1000000000000003E-3</v>
      </c>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2" customHeight="1" x14ac:dyDescent="0.25">
      <c r="A158" s="50" t="s">
        <v>48</v>
      </c>
      <c r="B158" s="51"/>
      <c r="C158" s="52" t="s">
        <v>41</v>
      </c>
      <c r="D158" s="100">
        <f>'Proposed Rates'!I212-'2026'!D155</f>
        <v>3.9999999999999931E-4</v>
      </c>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2" customHeight="1" x14ac:dyDescent="0.25">
      <c r="A159" s="50" t="s">
        <v>49</v>
      </c>
      <c r="B159" s="51"/>
      <c r="C159" s="52" t="s">
        <v>41</v>
      </c>
      <c r="D159" s="100">
        <f>'Proposed Rates'!I225</f>
        <v>1.5E-3</v>
      </c>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12" customHeight="1" x14ac:dyDescent="0.25">
      <c r="A160" s="50" t="s">
        <v>50</v>
      </c>
      <c r="B160" s="51"/>
      <c r="C160" s="52" t="s">
        <v>36</v>
      </c>
      <c r="D160" s="100">
        <f>'Proposed Rates'!I239</f>
        <v>1.6</v>
      </c>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6" customHeight="1" x14ac:dyDescent="0.25">
      <c r="A161" s="73"/>
      <c r="B161" s="51"/>
      <c r="C161" s="52"/>
      <c r="D161" s="57"/>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21.75" customHeight="1" x14ac:dyDescent="0.25">
      <c r="A162" s="442" t="str">
        <f>$A$1</f>
        <v>Hydro Ottawa Limited</v>
      </c>
      <c r="B162" s="443"/>
      <c r="C162" s="443"/>
      <c r="D162" s="444"/>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5.75" customHeight="1" x14ac:dyDescent="0.25">
      <c r="A163" s="445" t="str">
        <f>$A$2</f>
        <v>PROPOSED - TARIFF OF RATES AND CHARGES</v>
      </c>
      <c r="B163" s="443"/>
      <c r="C163" s="443"/>
      <c r="D163" s="444"/>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5" customHeight="1" x14ac:dyDescent="0.25">
      <c r="A164" s="446" t="str">
        <f>$A$3</f>
        <v>Effective and Implementation Date January 1, 2029</v>
      </c>
      <c r="B164" s="443"/>
      <c r="C164" s="443"/>
      <c r="D164" s="444"/>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5" customHeight="1" x14ac:dyDescent="0.25">
      <c r="A165" s="447" t="str">
        <f>$A$4</f>
        <v>This schedule supersedes and replaces all previously</v>
      </c>
      <c r="B165" s="443"/>
      <c r="C165" s="443"/>
      <c r="D165" s="444"/>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5" customHeight="1" x14ac:dyDescent="0.25">
      <c r="A166" s="447" t="str">
        <f>$A$5</f>
        <v>approved schedules of Rates, Charges and Loss Factors</v>
      </c>
      <c r="B166" s="443"/>
      <c r="C166" s="443"/>
      <c r="D166" s="444"/>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9.75" customHeight="1" x14ac:dyDescent="0.25">
      <c r="A167" s="448" t="str">
        <f>$A$6</f>
        <v>EB-2024-0115</v>
      </c>
      <c r="B167" s="443"/>
      <c r="C167" s="443"/>
      <c r="D167" s="444"/>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18.75" customHeight="1" x14ac:dyDescent="0.3">
      <c r="A168" s="449" t="s">
        <v>66</v>
      </c>
      <c r="B168" s="443"/>
      <c r="C168" s="443"/>
      <c r="D168" s="444"/>
      <c r="E168" s="59"/>
      <c r="F168" s="59"/>
      <c r="G168" s="59"/>
      <c r="H168" s="59"/>
      <c r="I168" s="59"/>
      <c r="J168" s="59"/>
      <c r="K168" s="59"/>
      <c r="L168" s="59"/>
      <c r="M168" s="59"/>
      <c r="N168" s="59"/>
      <c r="O168" s="59"/>
      <c r="P168" s="59"/>
      <c r="Q168" s="59"/>
      <c r="R168" s="59"/>
      <c r="S168" s="59"/>
      <c r="T168" s="59"/>
      <c r="U168" s="59"/>
      <c r="V168" s="59"/>
      <c r="W168" s="59"/>
      <c r="X168" s="59"/>
      <c r="Y168" s="59"/>
      <c r="Z168" s="59"/>
    </row>
    <row r="169" spans="1:26" ht="48" customHeight="1" x14ac:dyDescent="0.25">
      <c r="A169" s="450" t="s">
        <v>67</v>
      </c>
      <c r="B169" s="443"/>
      <c r="C169" s="443"/>
      <c r="D169" s="444"/>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6.75" customHeight="1" x14ac:dyDescent="0.25">
      <c r="A170" s="42"/>
      <c r="B170" s="42"/>
      <c r="C170" s="42"/>
      <c r="D170" s="43"/>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11.25" customHeight="1" x14ac:dyDescent="0.25">
      <c r="A171" s="451" t="s">
        <v>29</v>
      </c>
      <c r="B171" s="443"/>
      <c r="C171" s="443"/>
      <c r="D171" s="444"/>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6.75" customHeight="1" x14ac:dyDescent="0.25">
      <c r="A172" s="44"/>
      <c r="B172" s="45"/>
      <c r="C172" s="45"/>
      <c r="D172" s="46"/>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36" customHeight="1" x14ac:dyDescent="0.25">
      <c r="A173" s="450" t="s">
        <v>30</v>
      </c>
      <c r="B173" s="443"/>
      <c r="C173" s="443"/>
      <c r="D173" s="444"/>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6.75" customHeight="1" x14ac:dyDescent="0.25">
      <c r="A174" s="42"/>
      <c r="B174" s="42"/>
      <c r="C174" s="42"/>
      <c r="D174" s="43"/>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48" customHeight="1" x14ac:dyDescent="0.25">
      <c r="A175" s="450" t="s">
        <v>68</v>
      </c>
      <c r="B175" s="443"/>
      <c r="C175" s="443"/>
      <c r="D175" s="444"/>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6.75" customHeight="1" x14ac:dyDescent="0.25">
      <c r="A176" s="42"/>
      <c r="B176" s="42"/>
      <c r="C176" s="42"/>
      <c r="D176" s="43"/>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48" customHeight="1" x14ac:dyDescent="0.25">
      <c r="A177" s="450" t="s">
        <v>32</v>
      </c>
      <c r="B177" s="443"/>
      <c r="C177" s="443"/>
      <c r="D177" s="444"/>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6.75" customHeight="1" x14ac:dyDescent="0.25">
      <c r="A178" s="42"/>
      <c r="B178" s="42"/>
      <c r="C178" s="42"/>
      <c r="D178" s="43"/>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96" customHeight="1" x14ac:dyDescent="0.25">
      <c r="A179" s="450" t="s">
        <v>58</v>
      </c>
      <c r="B179" s="443"/>
      <c r="C179" s="443"/>
      <c r="D179" s="444"/>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96" customHeight="1" x14ac:dyDescent="0.25">
      <c r="A180" s="450" t="s">
        <v>59</v>
      </c>
      <c r="B180" s="443"/>
      <c r="C180" s="443"/>
      <c r="D180" s="444"/>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36" customHeight="1" x14ac:dyDescent="0.25">
      <c r="A181" s="450" t="s">
        <v>33</v>
      </c>
      <c r="B181" s="443"/>
      <c r="C181" s="443"/>
      <c r="D181" s="444"/>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24" customHeight="1" x14ac:dyDescent="0.25">
      <c r="A182" s="453" t="s">
        <v>60</v>
      </c>
      <c r="B182" s="443"/>
      <c r="C182" s="443"/>
      <c r="D182" s="444"/>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6.75" customHeight="1" x14ac:dyDescent="0.25">
      <c r="A183" s="62"/>
      <c r="B183" s="62"/>
      <c r="C183" s="62"/>
      <c r="D183" s="63"/>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5" customHeight="1" x14ac:dyDescent="0.25">
      <c r="A184" s="452" t="s">
        <v>34</v>
      </c>
      <c r="B184" s="443"/>
      <c r="C184" s="443"/>
      <c r="D184" s="444"/>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6.75" customHeight="1" x14ac:dyDescent="0.25">
      <c r="A185" s="47"/>
      <c r="B185" s="48"/>
      <c r="C185" s="48"/>
      <c r="D185" s="49"/>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1.25" customHeight="1" x14ac:dyDescent="0.25">
      <c r="A186" s="50" t="s">
        <v>35</v>
      </c>
      <c r="B186" s="51"/>
      <c r="C186" s="52" t="s">
        <v>36</v>
      </c>
      <c r="D186" s="99">
        <f>'Proposed Rates'!I12</f>
        <v>14946.93</v>
      </c>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1.25" customHeight="1" x14ac:dyDescent="0.25">
      <c r="A187" s="50" t="s">
        <v>54</v>
      </c>
      <c r="B187" s="51"/>
      <c r="C187" s="52" t="s">
        <v>61</v>
      </c>
      <c r="D187" s="100">
        <f>'Proposed Rates'!I25</f>
        <v>10.626099999999999</v>
      </c>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1.25" customHeight="1" x14ac:dyDescent="0.25">
      <c r="A188" s="50" t="s">
        <v>40</v>
      </c>
      <c r="B188" s="51"/>
      <c r="C188" s="52" t="s">
        <v>61</v>
      </c>
      <c r="D188" s="102">
        <f>'Proposed Rates'!I264</f>
        <v>3.1230000000000001E-2</v>
      </c>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1.25" hidden="1" customHeight="1" x14ac:dyDescent="0.25">
      <c r="A189" s="50" t="s">
        <v>42</v>
      </c>
      <c r="B189" s="51"/>
      <c r="C189" s="52" t="s">
        <v>61</v>
      </c>
      <c r="D189" s="100">
        <f>'Proposed Rates'!I41</f>
        <v>0</v>
      </c>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1.25" hidden="1" customHeight="1" x14ac:dyDescent="0.25">
      <c r="A190" s="50" t="s">
        <v>38</v>
      </c>
      <c r="B190" s="51"/>
      <c r="C190" s="52" t="s">
        <v>61</v>
      </c>
      <c r="D190" s="100">
        <f>'Proposed Rates'!I68</f>
        <v>0</v>
      </c>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1.25" hidden="1" customHeight="1" x14ac:dyDescent="0.25">
      <c r="A191" s="50" t="s">
        <v>37</v>
      </c>
      <c r="B191" s="51"/>
      <c r="C191" s="52" t="s">
        <v>61</v>
      </c>
      <c r="D191" s="100">
        <f>'Proposed Rates'!I94</f>
        <v>0</v>
      </c>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1.25" hidden="1" customHeight="1" x14ac:dyDescent="0.25">
      <c r="A192" s="50" t="s">
        <v>43</v>
      </c>
      <c r="B192" s="51"/>
      <c r="C192" s="52" t="s">
        <v>41</v>
      </c>
      <c r="D192" s="100">
        <f>'Proposed Rates'!I146</f>
        <v>0</v>
      </c>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11.25" customHeight="1" x14ac:dyDescent="0.25">
      <c r="A193" s="50" t="s">
        <v>44</v>
      </c>
      <c r="B193" s="51"/>
      <c r="C193" s="52" t="s">
        <v>61</v>
      </c>
      <c r="D193" s="100">
        <f>'Proposed Rates'!I187</f>
        <v>5.8769</v>
      </c>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1.25" customHeight="1" x14ac:dyDescent="0.25">
      <c r="A194" s="50" t="s">
        <v>45</v>
      </c>
      <c r="B194" s="51"/>
      <c r="C194" s="52" t="s">
        <v>61</v>
      </c>
      <c r="D194" s="100">
        <f>'Proposed Rates'!I200</f>
        <v>3.5083000000000002</v>
      </c>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3.75" customHeight="1" x14ac:dyDescent="0.25">
      <c r="A195" s="52"/>
      <c r="B195" s="52"/>
      <c r="C195" s="52"/>
      <c r="D195" s="103"/>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1.25" customHeight="1" x14ac:dyDescent="0.25">
      <c r="A196" s="58" t="s">
        <v>46</v>
      </c>
      <c r="B196" s="51"/>
      <c r="C196" s="52"/>
      <c r="D196" s="103"/>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3.75" customHeight="1" x14ac:dyDescent="0.25">
      <c r="A197" s="47"/>
      <c r="B197" s="52"/>
      <c r="C197" s="52"/>
      <c r="D197" s="103"/>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1.25" customHeight="1" x14ac:dyDescent="0.25">
      <c r="A198" s="50" t="s">
        <v>47</v>
      </c>
      <c r="B198" s="51"/>
      <c r="C198" s="52" t="s">
        <v>41</v>
      </c>
      <c r="D198" s="100">
        <f>$D$34</f>
        <v>4.1000000000000003E-3</v>
      </c>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1.25" customHeight="1" x14ac:dyDescent="0.25">
      <c r="A199" s="50" t="s">
        <v>48</v>
      </c>
      <c r="B199" s="51"/>
      <c r="C199" s="52" t="s">
        <v>41</v>
      </c>
      <c r="D199" s="100">
        <f>'Proposed Rates'!I213-'2026'!H196</f>
        <v>4.4999999999999997E-3</v>
      </c>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1.25" customHeight="1" x14ac:dyDescent="0.25">
      <c r="A200" s="50" t="s">
        <v>49</v>
      </c>
      <c r="B200" s="51"/>
      <c r="C200" s="52" t="s">
        <v>41</v>
      </c>
      <c r="D200" s="100">
        <f>'Proposed Rates'!I226</f>
        <v>1.5E-3</v>
      </c>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11.25" customHeight="1" x14ac:dyDescent="0.25">
      <c r="A201" s="50" t="s">
        <v>50</v>
      </c>
      <c r="B201" s="51"/>
      <c r="C201" s="52" t="s">
        <v>36</v>
      </c>
      <c r="D201" s="100">
        <f>'Proposed Rates'!I240</f>
        <v>1.6</v>
      </c>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10.5" customHeight="1" x14ac:dyDescent="0.25">
      <c r="A202" s="73"/>
      <c r="B202" s="51"/>
      <c r="C202" s="52"/>
      <c r="D202" s="57"/>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21.75" customHeight="1" x14ac:dyDescent="0.25">
      <c r="A203" s="442" t="str">
        <f>$A$1</f>
        <v>Hydro Ottawa Limited</v>
      </c>
      <c r="B203" s="443"/>
      <c r="C203" s="443"/>
      <c r="D203" s="444"/>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5.75" customHeight="1" x14ac:dyDescent="0.25">
      <c r="A204" s="445" t="str">
        <f>$A$2</f>
        <v>PROPOSED - TARIFF OF RATES AND CHARGES</v>
      </c>
      <c r="B204" s="443"/>
      <c r="C204" s="443"/>
      <c r="D204" s="444"/>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5" customHeight="1" x14ac:dyDescent="0.25">
      <c r="A205" s="446" t="str">
        <f>$A$3</f>
        <v>Effective and Implementation Date January 1, 2029</v>
      </c>
      <c r="B205" s="443"/>
      <c r="C205" s="443"/>
      <c r="D205" s="444"/>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5" customHeight="1" x14ac:dyDescent="0.25">
      <c r="A206" s="447" t="str">
        <f>$A$4</f>
        <v>This schedule supersedes and replaces all previously</v>
      </c>
      <c r="B206" s="443"/>
      <c r="C206" s="443"/>
      <c r="D206" s="444"/>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5" customHeight="1" x14ac:dyDescent="0.25">
      <c r="A207" s="447" t="str">
        <f>$A$5</f>
        <v>approved schedules of Rates, Charges and Loss Factors</v>
      </c>
      <c r="B207" s="443"/>
      <c r="C207" s="443"/>
      <c r="D207" s="444"/>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9.75" customHeight="1" x14ac:dyDescent="0.25">
      <c r="A208" s="448" t="str">
        <f>$A$6</f>
        <v>EB-2024-0115</v>
      </c>
      <c r="B208" s="443"/>
      <c r="C208" s="443"/>
      <c r="D208" s="444"/>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18.75" customHeight="1" x14ac:dyDescent="0.3">
      <c r="A209" s="449" t="s">
        <v>69</v>
      </c>
      <c r="B209" s="443"/>
      <c r="C209" s="443"/>
      <c r="D209" s="444"/>
      <c r="E209" s="59"/>
      <c r="F209" s="59"/>
      <c r="G209" s="59"/>
      <c r="H209" s="59"/>
      <c r="I209" s="59"/>
      <c r="J209" s="59"/>
      <c r="K209" s="59"/>
      <c r="L209" s="59"/>
      <c r="M209" s="59"/>
      <c r="N209" s="59"/>
      <c r="O209" s="59"/>
      <c r="P209" s="59"/>
      <c r="Q209" s="59"/>
      <c r="R209" s="59"/>
      <c r="S209" s="59"/>
      <c r="T209" s="59"/>
      <c r="U209" s="59"/>
      <c r="V209" s="59"/>
      <c r="W209" s="59"/>
      <c r="X209" s="59"/>
      <c r="Y209" s="59"/>
      <c r="Z209" s="59"/>
    </row>
    <row r="210" spans="1:26" ht="72" customHeight="1" x14ac:dyDescent="0.25">
      <c r="A210" s="450" t="s">
        <v>70</v>
      </c>
      <c r="B210" s="443"/>
      <c r="C210" s="443"/>
      <c r="D210" s="444"/>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6.75" customHeight="1" x14ac:dyDescent="0.25">
      <c r="A211" s="42"/>
      <c r="B211" s="42"/>
      <c r="C211" s="42"/>
      <c r="D211" s="43"/>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11.25" customHeight="1" x14ac:dyDescent="0.25">
      <c r="A212" s="451" t="s">
        <v>29</v>
      </c>
      <c r="B212" s="443"/>
      <c r="C212" s="443"/>
      <c r="D212" s="444"/>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6.75" customHeight="1" x14ac:dyDescent="0.25">
      <c r="A213" s="44"/>
      <c r="B213" s="45"/>
      <c r="C213" s="45"/>
      <c r="D213" s="46"/>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36" customHeight="1" x14ac:dyDescent="0.25">
      <c r="A214" s="450" t="s">
        <v>30</v>
      </c>
      <c r="B214" s="443"/>
      <c r="C214" s="443"/>
      <c r="D214" s="444"/>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6.75" customHeight="1" x14ac:dyDescent="0.25">
      <c r="A215" s="42"/>
      <c r="B215" s="42"/>
      <c r="C215" s="42"/>
      <c r="D215" s="43"/>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48" customHeight="1" x14ac:dyDescent="0.25">
      <c r="A216" s="450" t="s">
        <v>31</v>
      </c>
      <c r="B216" s="443"/>
      <c r="C216" s="443"/>
      <c r="D216" s="444"/>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6.75" customHeight="1" x14ac:dyDescent="0.25">
      <c r="A217" s="42"/>
      <c r="B217" s="42"/>
      <c r="C217" s="42"/>
      <c r="D217" s="43"/>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48" customHeight="1" x14ac:dyDescent="0.25">
      <c r="A218" s="450" t="s">
        <v>32</v>
      </c>
      <c r="B218" s="443"/>
      <c r="C218" s="443"/>
      <c r="D218" s="444"/>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6.75" customHeight="1" x14ac:dyDescent="0.25">
      <c r="A219" s="42"/>
      <c r="B219" s="42"/>
      <c r="C219" s="42"/>
      <c r="D219" s="43"/>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36" customHeight="1" x14ac:dyDescent="0.25">
      <c r="A220" s="450" t="s">
        <v>33</v>
      </c>
      <c r="B220" s="443"/>
      <c r="C220" s="443"/>
      <c r="D220" s="444"/>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6.75" customHeight="1" x14ac:dyDescent="0.25">
      <c r="A221" s="42"/>
      <c r="B221" s="42"/>
      <c r="C221" s="42"/>
      <c r="D221" s="43"/>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15" customHeight="1" x14ac:dyDescent="0.25">
      <c r="A222" s="58" t="s">
        <v>34</v>
      </c>
      <c r="B222" s="51"/>
      <c r="C222" s="51"/>
      <c r="D222" s="5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6.75" customHeight="1" x14ac:dyDescent="0.25">
      <c r="A223" s="47"/>
      <c r="B223" s="48"/>
      <c r="C223" s="48"/>
      <c r="D223" s="49"/>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1.25" customHeight="1" x14ac:dyDescent="0.25">
      <c r="A224" s="50" t="s">
        <v>71</v>
      </c>
      <c r="B224" s="51"/>
      <c r="C224" s="52" t="s">
        <v>36</v>
      </c>
      <c r="D224" s="99">
        <f>'Proposed Rates'!I15</f>
        <v>9.9499999999999993</v>
      </c>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1.25" customHeight="1" x14ac:dyDescent="0.25">
      <c r="A225" s="50" t="s">
        <v>54</v>
      </c>
      <c r="B225" s="51"/>
      <c r="C225" s="52" t="s">
        <v>41</v>
      </c>
      <c r="D225" s="100">
        <f>'Proposed Rates'!I28</f>
        <v>4.7399999999999998E-2</v>
      </c>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1.25" customHeight="1" x14ac:dyDescent="0.25">
      <c r="A226" s="50" t="s">
        <v>40</v>
      </c>
      <c r="B226" s="51"/>
      <c r="C226" s="52" t="s">
        <v>41</v>
      </c>
      <c r="D226" s="102">
        <f>'Proposed Rates'!I267</f>
        <v>6.9999999999999994E-5</v>
      </c>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1.25" hidden="1" customHeight="1" x14ac:dyDescent="0.25">
      <c r="A227" s="50" t="s">
        <v>42</v>
      </c>
      <c r="B227" s="51"/>
      <c r="C227" s="52" t="s">
        <v>41</v>
      </c>
      <c r="D227" s="100">
        <f>'Proposed Rates'!I44</f>
        <v>0</v>
      </c>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1.25" hidden="1" customHeight="1" x14ac:dyDescent="0.25">
      <c r="A228" s="50" t="s">
        <v>38</v>
      </c>
      <c r="B228" s="51"/>
      <c r="C228" s="52" t="s">
        <v>41</v>
      </c>
      <c r="D228" s="100">
        <f>'Proposed Rates'!I71</f>
        <v>0</v>
      </c>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1.25" hidden="1" customHeight="1" x14ac:dyDescent="0.25">
      <c r="A229" s="50" t="s">
        <v>37</v>
      </c>
      <c r="B229" s="51"/>
      <c r="C229" s="52" t="s">
        <v>41</v>
      </c>
      <c r="D229" s="100">
        <f>'Proposed Rates'!I97</f>
        <v>0</v>
      </c>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11.25" customHeight="1" x14ac:dyDescent="0.25">
      <c r="A230" s="50" t="s">
        <v>44</v>
      </c>
      <c r="B230" s="51"/>
      <c r="C230" s="52" t="s">
        <v>41</v>
      </c>
      <c r="D230" s="100">
        <f>'Proposed Rates'!I190</f>
        <v>1.24E-2</v>
      </c>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1.25" customHeight="1" x14ac:dyDescent="0.25">
      <c r="A231" s="50" t="s">
        <v>45</v>
      </c>
      <c r="B231" s="51"/>
      <c r="C231" s="52" t="s">
        <v>41</v>
      </c>
      <c r="D231" s="100">
        <f>'Proposed Rates'!I203</f>
        <v>7.1999999999999998E-3</v>
      </c>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3" customHeight="1" x14ac:dyDescent="0.25">
      <c r="A232" s="52"/>
      <c r="B232" s="52"/>
      <c r="C232" s="52"/>
      <c r="D232" s="103"/>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1.25" customHeight="1" x14ac:dyDescent="0.25">
      <c r="A233" s="58" t="s">
        <v>46</v>
      </c>
      <c r="B233" s="51"/>
      <c r="C233" s="52"/>
      <c r="D233" s="103"/>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3.75" customHeight="1" x14ac:dyDescent="0.25">
      <c r="A234" s="47"/>
      <c r="B234" s="52"/>
      <c r="C234" s="52"/>
      <c r="D234" s="103"/>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1.25" customHeight="1" x14ac:dyDescent="0.25">
      <c r="A235" s="50" t="s">
        <v>47</v>
      </c>
      <c r="B235" s="51"/>
      <c r="C235" s="52" t="s">
        <v>41</v>
      </c>
      <c r="D235" s="100">
        <f>$D$34</f>
        <v>4.1000000000000003E-3</v>
      </c>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1.25" customHeight="1" x14ac:dyDescent="0.25">
      <c r="A236" s="50" t="s">
        <v>48</v>
      </c>
      <c r="B236" s="51"/>
      <c r="C236" s="52" t="s">
        <v>41</v>
      </c>
      <c r="D236" s="100">
        <f>'Proposed Rates'!I216-'2026'!D233</f>
        <v>3.9999999999999931E-4</v>
      </c>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1.25" customHeight="1" x14ac:dyDescent="0.25">
      <c r="A237" s="50" t="s">
        <v>49</v>
      </c>
      <c r="B237" s="51"/>
      <c r="C237" s="52" t="s">
        <v>41</v>
      </c>
      <c r="D237" s="100">
        <f>'Proposed Rates'!I229</f>
        <v>1.5E-3</v>
      </c>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11.25" customHeight="1" x14ac:dyDescent="0.25">
      <c r="A238" s="50" t="s">
        <v>50</v>
      </c>
      <c r="B238" s="51"/>
      <c r="C238" s="52" t="s">
        <v>36</v>
      </c>
      <c r="D238" s="100">
        <f>'Proposed Rates'!I243</f>
        <v>1.6</v>
      </c>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14.25" customHeight="1" x14ac:dyDescent="0.25">
      <c r="A239" s="73"/>
      <c r="B239" s="51"/>
      <c r="C239" s="52"/>
      <c r="D239" s="57"/>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21.75" customHeight="1" x14ac:dyDescent="0.25">
      <c r="A240" s="442" t="str">
        <f>$A$1</f>
        <v>Hydro Ottawa Limited</v>
      </c>
      <c r="B240" s="443"/>
      <c r="C240" s="443"/>
      <c r="D240" s="444"/>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5.75" customHeight="1" x14ac:dyDescent="0.25">
      <c r="A241" s="445" t="str">
        <f>$A$2</f>
        <v>PROPOSED - TARIFF OF RATES AND CHARGES</v>
      </c>
      <c r="B241" s="443"/>
      <c r="C241" s="443"/>
      <c r="D241" s="444"/>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5" customHeight="1" x14ac:dyDescent="0.25">
      <c r="A242" s="446" t="str">
        <f>$A$3</f>
        <v>Effective and Implementation Date January 1, 2029</v>
      </c>
      <c r="B242" s="443"/>
      <c r="C242" s="443"/>
      <c r="D242" s="444"/>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5" customHeight="1" x14ac:dyDescent="0.25">
      <c r="A243" s="447" t="str">
        <f>$A$4</f>
        <v>This schedule supersedes and replaces all previously</v>
      </c>
      <c r="B243" s="443"/>
      <c r="C243" s="443"/>
      <c r="D243" s="444"/>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5" customHeight="1" x14ac:dyDescent="0.25">
      <c r="A244" s="447" t="str">
        <f>$A$5</f>
        <v>approved schedules of Rates, Charges and Loss Factors</v>
      </c>
      <c r="B244" s="443"/>
      <c r="C244" s="443"/>
      <c r="D244" s="444"/>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ht="9.75" customHeight="1" x14ac:dyDescent="0.25">
      <c r="A245" s="448" t="str">
        <f>$A$6</f>
        <v>EB-2024-0115</v>
      </c>
      <c r="B245" s="443"/>
      <c r="C245" s="443"/>
      <c r="D245" s="444"/>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18.75" customHeight="1" x14ac:dyDescent="0.3">
      <c r="A246" s="449" t="s">
        <v>72</v>
      </c>
      <c r="B246" s="443"/>
      <c r="C246" s="443"/>
      <c r="D246" s="444"/>
      <c r="E246" s="59"/>
      <c r="F246" s="59"/>
      <c r="G246" s="59"/>
      <c r="H246" s="59"/>
      <c r="I246" s="59"/>
      <c r="J246" s="59"/>
      <c r="K246" s="59"/>
      <c r="L246" s="59"/>
      <c r="M246" s="59"/>
      <c r="N246" s="59"/>
      <c r="O246" s="59"/>
      <c r="P246" s="59"/>
      <c r="Q246" s="59"/>
      <c r="R246" s="59"/>
      <c r="S246" s="59"/>
      <c r="T246" s="59"/>
      <c r="U246" s="59"/>
      <c r="V246" s="59"/>
      <c r="W246" s="59"/>
      <c r="X246" s="59"/>
      <c r="Y246" s="59"/>
      <c r="Z246" s="59"/>
    </row>
    <row r="247" spans="1:26" ht="36" customHeight="1" x14ac:dyDescent="0.25">
      <c r="A247" s="450" t="s">
        <v>73</v>
      </c>
      <c r="B247" s="443"/>
      <c r="C247" s="443"/>
      <c r="D247" s="444"/>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6.75" customHeight="1" x14ac:dyDescent="0.25">
      <c r="A248" s="42"/>
      <c r="B248" s="42"/>
      <c r="C248" s="42"/>
      <c r="D248" s="43"/>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11.25" customHeight="1" x14ac:dyDescent="0.25">
      <c r="A249" s="451" t="s">
        <v>29</v>
      </c>
      <c r="B249" s="443"/>
      <c r="C249" s="443"/>
      <c r="D249" s="444"/>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6.75" customHeight="1" x14ac:dyDescent="0.25">
      <c r="A250" s="44"/>
      <c r="B250" s="45"/>
      <c r="C250" s="45"/>
      <c r="D250" s="46"/>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36" customHeight="1" x14ac:dyDescent="0.25">
      <c r="A251" s="450" t="s">
        <v>30</v>
      </c>
      <c r="B251" s="443"/>
      <c r="C251" s="443"/>
      <c r="D251" s="444"/>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6.75" customHeight="1" x14ac:dyDescent="0.25">
      <c r="A252" s="42"/>
      <c r="B252" s="42"/>
      <c r="C252" s="42"/>
      <c r="D252" s="43"/>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48" customHeight="1" x14ac:dyDescent="0.25">
      <c r="A253" s="450" t="s">
        <v>31</v>
      </c>
      <c r="B253" s="443"/>
      <c r="C253" s="443"/>
      <c r="D253" s="444"/>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6.75" customHeight="1" x14ac:dyDescent="0.25">
      <c r="A254" s="42"/>
      <c r="B254" s="42"/>
      <c r="C254" s="42"/>
      <c r="D254" s="43"/>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24" customHeight="1" x14ac:dyDescent="0.25">
      <c r="A255" s="450" t="s">
        <v>74</v>
      </c>
      <c r="B255" s="443"/>
      <c r="C255" s="443"/>
      <c r="D255" s="444"/>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6.75" customHeight="1" x14ac:dyDescent="0.25">
      <c r="A256" s="42"/>
      <c r="B256" s="42"/>
      <c r="C256" s="42"/>
      <c r="D256" s="43"/>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36" customHeight="1" x14ac:dyDescent="0.25">
      <c r="A257" s="450" t="s">
        <v>75</v>
      </c>
      <c r="B257" s="443"/>
      <c r="C257" s="443"/>
      <c r="D257" s="444"/>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6.75" customHeight="1" x14ac:dyDescent="0.25">
      <c r="A258" s="42"/>
      <c r="B258" s="42"/>
      <c r="C258" s="42"/>
      <c r="D258" s="43"/>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5" customHeight="1" x14ac:dyDescent="0.25">
      <c r="A259" s="452" t="s">
        <v>76</v>
      </c>
      <c r="B259" s="443"/>
      <c r="C259" s="443"/>
      <c r="D259" s="444"/>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6.75" customHeight="1" x14ac:dyDescent="0.25">
      <c r="A260" s="47"/>
      <c r="B260" s="48"/>
      <c r="C260" s="48"/>
      <c r="D260" s="49"/>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1.25" customHeight="1" x14ac:dyDescent="0.25">
      <c r="A261" s="455" t="s">
        <v>35</v>
      </c>
      <c r="B261" s="444"/>
      <c r="C261" s="52" t="s">
        <v>36</v>
      </c>
      <c r="D261" s="99">
        <f>'Proposed Rates'!I17</f>
        <v>186.89</v>
      </c>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1.25" customHeight="1" x14ac:dyDescent="0.25">
      <c r="A262" s="455" t="s">
        <v>77</v>
      </c>
      <c r="B262" s="444"/>
      <c r="C262" s="52" t="s">
        <v>61</v>
      </c>
      <c r="D262" s="100">
        <f>'Proposed Rates'!I29</f>
        <v>5.0782999999999996</v>
      </c>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1.25" customHeight="1" x14ac:dyDescent="0.25">
      <c r="A263" s="455" t="s">
        <v>78</v>
      </c>
      <c r="B263" s="444"/>
      <c r="C263" s="52" t="s">
        <v>61</v>
      </c>
      <c r="D263" s="100">
        <f>'Proposed Rates'!I30</f>
        <v>5.0115999999999996</v>
      </c>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11.25" customHeight="1" x14ac:dyDescent="0.25">
      <c r="A264" s="455" t="s">
        <v>79</v>
      </c>
      <c r="B264" s="444"/>
      <c r="C264" s="52" t="s">
        <v>61</v>
      </c>
      <c r="D264" s="100">
        <f>'Proposed Rates'!I31</f>
        <v>5.3128000000000002</v>
      </c>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12.75" customHeight="1" x14ac:dyDescent="0.25">
      <c r="A265" s="73"/>
      <c r="B265" s="51"/>
      <c r="C265" s="52"/>
      <c r="D265" s="103"/>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24.75" customHeight="1" x14ac:dyDescent="0.25">
      <c r="A266" s="442" t="str">
        <f>$A$1</f>
        <v>Hydro Ottawa Limited</v>
      </c>
      <c r="B266" s="443"/>
      <c r="C266" s="443"/>
      <c r="D266" s="444"/>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5.75" customHeight="1" x14ac:dyDescent="0.25">
      <c r="A267" s="445" t="str">
        <f>$A$2</f>
        <v>PROPOSED - TARIFF OF RATES AND CHARGES</v>
      </c>
      <c r="B267" s="443"/>
      <c r="C267" s="443"/>
      <c r="D267" s="444"/>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5" customHeight="1" x14ac:dyDescent="0.25">
      <c r="A268" s="446" t="str">
        <f>$A$3</f>
        <v>Effective and Implementation Date January 1, 2029</v>
      </c>
      <c r="B268" s="443"/>
      <c r="C268" s="443"/>
      <c r="D268" s="444"/>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5" customHeight="1" x14ac:dyDescent="0.25">
      <c r="A269" s="447" t="str">
        <f>$A$4</f>
        <v>This schedule supersedes and replaces all previously</v>
      </c>
      <c r="B269" s="443"/>
      <c r="C269" s="443"/>
      <c r="D269" s="444"/>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5" customHeight="1" x14ac:dyDescent="0.25">
      <c r="A270" s="447" t="str">
        <f>$A$5</f>
        <v>approved schedules of Rates, Charges and Loss Factors</v>
      </c>
      <c r="B270" s="443"/>
      <c r="C270" s="443"/>
      <c r="D270" s="444"/>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ht="9.75" customHeight="1" x14ac:dyDescent="0.25">
      <c r="A271" s="448" t="str">
        <f>$A$6</f>
        <v>EB-2024-0115</v>
      </c>
      <c r="B271" s="443"/>
      <c r="C271" s="443"/>
      <c r="D271" s="444"/>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18.75" customHeight="1" x14ac:dyDescent="0.3">
      <c r="A272" s="449" t="s">
        <v>80</v>
      </c>
      <c r="B272" s="443"/>
      <c r="C272" s="443"/>
      <c r="D272" s="444"/>
      <c r="E272" s="59"/>
      <c r="F272" s="59"/>
      <c r="G272" s="59"/>
      <c r="H272" s="59"/>
      <c r="I272" s="59"/>
      <c r="J272" s="59"/>
      <c r="K272" s="59"/>
      <c r="L272" s="59"/>
      <c r="M272" s="59"/>
      <c r="N272" s="59"/>
      <c r="O272" s="59"/>
      <c r="P272" s="59"/>
      <c r="Q272" s="59"/>
      <c r="R272" s="59"/>
      <c r="S272" s="59"/>
      <c r="T272" s="59"/>
      <c r="U272" s="59"/>
      <c r="V272" s="59"/>
      <c r="W272" s="59"/>
      <c r="X272" s="59"/>
      <c r="Y272" s="59"/>
      <c r="Z272" s="59"/>
    </row>
    <row r="273" spans="1:26" ht="36" customHeight="1" x14ac:dyDescent="0.25">
      <c r="A273" s="450" t="s">
        <v>81</v>
      </c>
      <c r="B273" s="443"/>
      <c r="C273" s="443"/>
      <c r="D273" s="444"/>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6.75" customHeight="1" x14ac:dyDescent="0.25">
      <c r="A274" s="42"/>
      <c r="B274" s="42"/>
      <c r="C274" s="42"/>
      <c r="D274" s="43"/>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11.25" customHeight="1" x14ac:dyDescent="0.25">
      <c r="A275" s="451" t="s">
        <v>29</v>
      </c>
      <c r="B275" s="443"/>
      <c r="C275" s="443"/>
      <c r="D275" s="444"/>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6.75" customHeight="1" x14ac:dyDescent="0.25">
      <c r="A276" s="44"/>
      <c r="B276" s="45"/>
      <c r="C276" s="45"/>
      <c r="D276" s="46"/>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36" customHeight="1" x14ac:dyDescent="0.25">
      <c r="A277" s="450" t="s">
        <v>30</v>
      </c>
      <c r="B277" s="443"/>
      <c r="C277" s="443"/>
      <c r="D277" s="444"/>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6.75" customHeight="1" x14ac:dyDescent="0.25">
      <c r="A278" s="42"/>
      <c r="B278" s="42"/>
      <c r="C278" s="42"/>
      <c r="D278" s="43"/>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48" customHeight="1" x14ac:dyDescent="0.25">
      <c r="A279" s="450" t="s">
        <v>31</v>
      </c>
      <c r="B279" s="443"/>
      <c r="C279" s="443"/>
      <c r="D279" s="444"/>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6.75" customHeight="1" x14ac:dyDescent="0.25">
      <c r="A280" s="42"/>
      <c r="B280" s="42"/>
      <c r="C280" s="42"/>
      <c r="D280" s="43"/>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48" customHeight="1" x14ac:dyDescent="0.25">
      <c r="A281" s="450" t="s">
        <v>32</v>
      </c>
      <c r="B281" s="443"/>
      <c r="C281" s="443"/>
      <c r="D281" s="444"/>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6.75" customHeight="1" x14ac:dyDescent="0.25">
      <c r="A282" s="42"/>
      <c r="B282" s="42"/>
      <c r="C282" s="42"/>
      <c r="D282" s="43"/>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36" customHeight="1" x14ac:dyDescent="0.25">
      <c r="A283" s="450" t="s">
        <v>33</v>
      </c>
      <c r="B283" s="443"/>
      <c r="C283" s="443"/>
      <c r="D283" s="444"/>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6.75" customHeight="1" x14ac:dyDescent="0.25">
      <c r="A284" s="42"/>
      <c r="B284" s="42"/>
      <c r="C284" s="42"/>
      <c r="D284" s="43"/>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5" customHeight="1" x14ac:dyDescent="0.25">
      <c r="A285" s="452" t="s">
        <v>34</v>
      </c>
      <c r="B285" s="443"/>
      <c r="C285" s="443"/>
      <c r="D285" s="444"/>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6.75" customHeight="1" x14ac:dyDescent="0.25">
      <c r="A286" s="47"/>
      <c r="B286" s="48"/>
      <c r="C286" s="48"/>
      <c r="D286" s="49"/>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0.5" customHeight="1" x14ac:dyDescent="0.25">
      <c r="A287" s="50" t="s">
        <v>71</v>
      </c>
      <c r="B287" s="51"/>
      <c r="C287" s="52" t="s">
        <v>36</v>
      </c>
      <c r="D287" s="99">
        <f>'Proposed Rates'!I14</f>
        <v>9.51</v>
      </c>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0.5" customHeight="1" x14ac:dyDescent="0.25">
      <c r="A288" s="50" t="s">
        <v>54</v>
      </c>
      <c r="B288" s="51"/>
      <c r="C288" s="52" t="s">
        <v>61</v>
      </c>
      <c r="D288" s="100">
        <f>'Proposed Rates'!I27</f>
        <v>44.660600000000002</v>
      </c>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0.5" customHeight="1" x14ac:dyDescent="0.25">
      <c r="A289" s="50" t="s">
        <v>40</v>
      </c>
      <c r="B289" s="51"/>
      <c r="C289" s="52" t="s">
        <v>61</v>
      </c>
      <c r="D289" s="102">
        <f>'Proposed Rates'!I266</f>
        <v>1.9279999999999999E-2</v>
      </c>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0.5" hidden="1" customHeight="1" x14ac:dyDescent="0.25">
      <c r="A290" s="50" t="s">
        <v>42</v>
      </c>
      <c r="B290" s="51"/>
      <c r="C290" s="52" t="s">
        <v>61</v>
      </c>
      <c r="D290" s="100">
        <f>'Proposed Rates'!I43</f>
        <v>0</v>
      </c>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0.5" hidden="1" customHeight="1" x14ac:dyDescent="0.25">
      <c r="A291" s="50" t="s">
        <v>38</v>
      </c>
      <c r="B291" s="51"/>
      <c r="C291" s="52" t="s">
        <v>61</v>
      </c>
      <c r="D291" s="100">
        <f>'Proposed Rates'!I70</f>
        <v>0</v>
      </c>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0.5" hidden="1" customHeight="1" x14ac:dyDescent="0.25">
      <c r="A292" s="50" t="s">
        <v>43</v>
      </c>
      <c r="B292" s="51"/>
      <c r="C292" s="52" t="s">
        <v>41</v>
      </c>
      <c r="D292" s="100">
        <f>'Proposed Rates'!I148</f>
        <v>0</v>
      </c>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10.5" customHeight="1" x14ac:dyDescent="0.25">
      <c r="A293" s="50" t="s">
        <v>44</v>
      </c>
      <c r="B293" s="51"/>
      <c r="C293" s="52" t="s">
        <v>61</v>
      </c>
      <c r="D293" s="100">
        <f>'Proposed Rates'!I189</f>
        <v>3.7690000000000001</v>
      </c>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0.5" customHeight="1" x14ac:dyDescent="0.25">
      <c r="A294" s="77" t="s">
        <v>45</v>
      </c>
      <c r="B294" s="51"/>
      <c r="C294" s="78" t="s">
        <v>61</v>
      </c>
      <c r="D294" s="109">
        <f>'Proposed Rates'!I202</f>
        <v>2.1657000000000002</v>
      </c>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2.25" customHeight="1" x14ac:dyDescent="0.25">
      <c r="A295" s="77"/>
      <c r="B295" s="51"/>
      <c r="C295" s="78"/>
      <c r="D295" s="110"/>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1.25" customHeight="1" x14ac:dyDescent="0.25">
      <c r="A296" s="58" t="s">
        <v>46</v>
      </c>
      <c r="B296" s="51"/>
      <c r="C296" s="52"/>
      <c r="D296" s="103"/>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3" customHeight="1" x14ac:dyDescent="0.25">
      <c r="A297" s="47"/>
      <c r="B297" s="52"/>
      <c r="C297" s="52"/>
      <c r="D297" s="103"/>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0.5" customHeight="1" x14ac:dyDescent="0.25">
      <c r="A298" s="50" t="s">
        <v>47</v>
      </c>
      <c r="B298" s="51"/>
      <c r="C298" s="52" t="s">
        <v>41</v>
      </c>
      <c r="D298" s="100">
        <f>$D$34</f>
        <v>4.1000000000000003E-3</v>
      </c>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0.5" customHeight="1" x14ac:dyDescent="0.25">
      <c r="A299" s="50" t="s">
        <v>48</v>
      </c>
      <c r="B299" s="51"/>
      <c r="C299" s="52" t="s">
        <v>41</v>
      </c>
      <c r="D299" s="100">
        <f>'Proposed Rates'!I215-'2026'!D296</f>
        <v>3.9999999999999931E-4</v>
      </c>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0.5" customHeight="1" x14ac:dyDescent="0.25">
      <c r="A300" s="50" t="s">
        <v>49</v>
      </c>
      <c r="B300" s="51"/>
      <c r="C300" s="52" t="s">
        <v>41</v>
      </c>
      <c r="D300" s="100">
        <f>'Proposed Rates'!I228</f>
        <v>1.5E-3</v>
      </c>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10.5" customHeight="1" x14ac:dyDescent="0.25">
      <c r="A301" s="50" t="s">
        <v>50</v>
      </c>
      <c r="B301" s="51"/>
      <c r="C301" s="52" t="s">
        <v>36</v>
      </c>
      <c r="D301" s="100">
        <f>'Proposed Rates'!I242</f>
        <v>1.6</v>
      </c>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5" customHeight="1" x14ac:dyDescent="0.25">
      <c r="A302" s="73"/>
      <c r="B302" s="51"/>
      <c r="C302" s="52"/>
      <c r="D302" s="57"/>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21.75" customHeight="1" x14ac:dyDescent="0.25">
      <c r="A303" s="442" t="str">
        <f>$A$1</f>
        <v>Hydro Ottawa Limited</v>
      </c>
      <c r="B303" s="443"/>
      <c r="C303" s="443"/>
      <c r="D303" s="444"/>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5.75" customHeight="1" x14ac:dyDescent="0.25">
      <c r="A304" s="445" t="str">
        <f>$A$2</f>
        <v>PROPOSED - TARIFF OF RATES AND CHARGES</v>
      </c>
      <c r="B304" s="443"/>
      <c r="C304" s="443"/>
      <c r="D304" s="444"/>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5" customHeight="1" x14ac:dyDescent="0.25">
      <c r="A305" s="446" t="str">
        <f>$A$3</f>
        <v>Effective and Implementation Date January 1, 2029</v>
      </c>
      <c r="B305" s="443"/>
      <c r="C305" s="443"/>
      <c r="D305" s="444"/>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5" customHeight="1" x14ac:dyDescent="0.25">
      <c r="A306" s="447" t="str">
        <f>$A$4</f>
        <v>This schedule supersedes and replaces all previously</v>
      </c>
      <c r="B306" s="443"/>
      <c r="C306" s="443"/>
      <c r="D306" s="444"/>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5" customHeight="1" x14ac:dyDescent="0.25">
      <c r="A307" s="447" t="str">
        <f>$A$5</f>
        <v>approved schedules of Rates, Charges and Loss Factors</v>
      </c>
      <c r="B307" s="443"/>
      <c r="C307" s="443"/>
      <c r="D307" s="444"/>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9.75" customHeight="1" x14ac:dyDescent="0.25">
      <c r="A308" s="448" t="str">
        <f>$A$6</f>
        <v>EB-2024-0115</v>
      </c>
      <c r="B308" s="443"/>
      <c r="C308" s="443"/>
      <c r="D308" s="444"/>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18.75" customHeight="1" x14ac:dyDescent="0.3">
      <c r="A309" s="449" t="s">
        <v>82</v>
      </c>
      <c r="B309" s="443"/>
      <c r="C309" s="443"/>
      <c r="D309" s="444"/>
      <c r="E309" s="59"/>
      <c r="F309" s="59"/>
      <c r="G309" s="59"/>
      <c r="H309" s="59"/>
      <c r="I309" s="59"/>
      <c r="J309" s="59"/>
      <c r="K309" s="59"/>
      <c r="L309" s="59"/>
      <c r="M309" s="59"/>
      <c r="N309" s="59"/>
      <c r="O309" s="59"/>
      <c r="P309" s="59"/>
      <c r="Q309" s="59"/>
      <c r="R309" s="59"/>
      <c r="S309" s="59"/>
      <c r="T309" s="59"/>
      <c r="U309" s="59"/>
      <c r="V309" s="59"/>
      <c r="W309" s="59"/>
      <c r="X309" s="59"/>
      <c r="Y309" s="59"/>
      <c r="Z309" s="59"/>
    </row>
    <row r="310" spans="1:26" ht="60" customHeight="1" x14ac:dyDescent="0.25">
      <c r="A310" s="450" t="s">
        <v>83</v>
      </c>
      <c r="B310" s="443"/>
      <c r="C310" s="443"/>
      <c r="D310" s="444"/>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6.75" customHeight="1" x14ac:dyDescent="0.25">
      <c r="A311" s="42"/>
      <c r="B311" s="42"/>
      <c r="C311" s="42"/>
      <c r="D311" s="43"/>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11.25" customHeight="1" x14ac:dyDescent="0.25">
      <c r="A312" s="451" t="s">
        <v>29</v>
      </c>
      <c r="B312" s="443"/>
      <c r="C312" s="443"/>
      <c r="D312" s="444"/>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6.75" customHeight="1" x14ac:dyDescent="0.25">
      <c r="A313" s="44"/>
      <c r="B313" s="45"/>
      <c r="C313" s="45"/>
      <c r="D313" s="46"/>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36" customHeight="1" x14ac:dyDescent="0.25">
      <c r="A314" s="450" t="s">
        <v>30</v>
      </c>
      <c r="B314" s="443"/>
      <c r="C314" s="443"/>
      <c r="D314" s="444"/>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6.75" customHeight="1" x14ac:dyDescent="0.25">
      <c r="A315" s="42"/>
      <c r="B315" s="42"/>
      <c r="C315" s="42"/>
      <c r="D315" s="43"/>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48" customHeight="1" x14ac:dyDescent="0.25">
      <c r="A316" s="450" t="s">
        <v>31</v>
      </c>
      <c r="B316" s="443"/>
      <c r="C316" s="443"/>
      <c r="D316" s="444"/>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6.75" customHeight="1" x14ac:dyDescent="0.25">
      <c r="A317" s="42"/>
      <c r="B317" s="42"/>
      <c r="C317" s="42"/>
      <c r="D317" s="43"/>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48" customHeight="1" x14ac:dyDescent="0.25">
      <c r="A318" s="450" t="s">
        <v>32</v>
      </c>
      <c r="B318" s="443"/>
      <c r="C318" s="443"/>
      <c r="D318" s="444"/>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6.75" customHeight="1" x14ac:dyDescent="0.25">
      <c r="A319" s="42"/>
      <c r="B319" s="42"/>
      <c r="C319" s="42"/>
      <c r="D319" s="43"/>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36" customHeight="1" x14ac:dyDescent="0.25">
      <c r="A320" s="450" t="s">
        <v>84</v>
      </c>
      <c r="B320" s="443"/>
      <c r="C320" s="443"/>
      <c r="D320" s="444"/>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6.75" customHeight="1" x14ac:dyDescent="0.25">
      <c r="A321" s="42"/>
      <c r="B321" s="42"/>
      <c r="C321" s="42"/>
      <c r="D321" s="43"/>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5" customHeight="1" x14ac:dyDescent="0.25">
      <c r="A322" s="452" t="s">
        <v>34</v>
      </c>
      <c r="B322" s="443"/>
      <c r="C322" s="443"/>
      <c r="D322" s="444"/>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6.75" customHeight="1" x14ac:dyDescent="0.25">
      <c r="A323" s="47"/>
      <c r="B323" s="48"/>
      <c r="C323" s="48"/>
      <c r="D323" s="49"/>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0.5" customHeight="1" x14ac:dyDescent="0.25">
      <c r="A324" s="50" t="s">
        <v>71</v>
      </c>
      <c r="B324" s="51"/>
      <c r="C324" s="52" t="s">
        <v>36</v>
      </c>
      <c r="D324" s="99">
        <f>'Proposed Rates'!I13</f>
        <v>1.28</v>
      </c>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0.5" customHeight="1" x14ac:dyDescent="0.25">
      <c r="A325" s="50" t="s">
        <v>54</v>
      </c>
      <c r="B325" s="51"/>
      <c r="C325" s="52" t="s">
        <v>61</v>
      </c>
      <c r="D325" s="100">
        <f>'Proposed Rates'!I26</f>
        <v>8.9376999999999995</v>
      </c>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0.5" customHeight="1" x14ac:dyDescent="0.25">
      <c r="A326" s="50" t="s">
        <v>40</v>
      </c>
      <c r="B326" s="51"/>
      <c r="C326" s="52" t="s">
        <v>61</v>
      </c>
      <c r="D326" s="102">
        <f>'Proposed Rates'!I265</f>
        <v>1.968E-2</v>
      </c>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0.5" hidden="1" customHeight="1" x14ac:dyDescent="0.25">
      <c r="A327" s="50" t="s">
        <v>42</v>
      </c>
      <c r="B327" s="51"/>
      <c r="C327" s="52" t="s">
        <v>61</v>
      </c>
      <c r="D327" s="100">
        <f>'Proposed Rates'!I42</f>
        <v>0</v>
      </c>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0.5" hidden="1" customHeight="1" x14ac:dyDescent="0.25">
      <c r="A328" s="50" t="s">
        <v>38</v>
      </c>
      <c r="B328" s="51"/>
      <c r="C328" s="52" t="s">
        <v>61</v>
      </c>
      <c r="D328" s="100">
        <f>'Proposed Rates'!I69</f>
        <v>0</v>
      </c>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0.5" hidden="1" customHeight="1" x14ac:dyDescent="0.25">
      <c r="A329" s="50" t="s">
        <v>37</v>
      </c>
      <c r="B329" s="51"/>
      <c r="C329" s="52" t="s">
        <v>61</v>
      </c>
      <c r="D329" s="100">
        <f>'Proposed Rates'!I95</f>
        <v>0</v>
      </c>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0.5" hidden="1" customHeight="1" x14ac:dyDescent="0.25">
      <c r="A330" s="50" t="s">
        <v>43</v>
      </c>
      <c r="B330" s="51"/>
      <c r="C330" s="52" t="s">
        <v>41</v>
      </c>
      <c r="D330" s="100">
        <f>'Proposed Rates'!I147</f>
        <v>0</v>
      </c>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0.5" customHeight="1" x14ac:dyDescent="0.25">
      <c r="A331" s="50" t="s">
        <v>44</v>
      </c>
      <c r="B331" s="51"/>
      <c r="C331" s="52" t="s">
        <v>61</v>
      </c>
      <c r="D331" s="100">
        <f>'Proposed Rates'!I188</f>
        <v>3.7881999999999998</v>
      </c>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10.5" customHeight="1" x14ac:dyDescent="0.25">
      <c r="A332" s="50" t="s">
        <v>45</v>
      </c>
      <c r="B332" s="51"/>
      <c r="C332" s="52" t="s">
        <v>61</v>
      </c>
      <c r="D332" s="100">
        <f>'Proposed Rates'!I201</f>
        <v>2.2107000000000001</v>
      </c>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5.25" customHeight="1" x14ac:dyDescent="0.25">
      <c r="A333" s="52"/>
      <c r="B333" s="52"/>
      <c r="C333" s="52"/>
      <c r="D333" s="103"/>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1.25" customHeight="1" x14ac:dyDescent="0.25">
      <c r="A334" s="58" t="s">
        <v>46</v>
      </c>
      <c r="B334" s="51"/>
      <c r="C334" s="52"/>
      <c r="D334" s="103"/>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5.25" customHeight="1" x14ac:dyDescent="0.25">
      <c r="A335" s="47"/>
      <c r="B335" s="52"/>
      <c r="C335" s="52"/>
      <c r="D335" s="103"/>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0.5" customHeight="1" x14ac:dyDescent="0.25">
      <c r="A336" s="50" t="s">
        <v>47</v>
      </c>
      <c r="B336" s="51"/>
      <c r="C336" s="52" t="s">
        <v>41</v>
      </c>
      <c r="D336" s="100">
        <f>$D$34</f>
        <v>4.1000000000000003E-3</v>
      </c>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0.5" customHeight="1" x14ac:dyDescent="0.25">
      <c r="A337" s="50" t="s">
        <v>48</v>
      </c>
      <c r="B337" s="51"/>
      <c r="C337" s="52" t="s">
        <v>41</v>
      </c>
      <c r="D337" s="100">
        <f>'Proposed Rates'!I214-'2026'!D335</f>
        <v>3.9999999999999931E-4</v>
      </c>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0.5" customHeight="1" x14ac:dyDescent="0.25">
      <c r="A338" s="50" t="s">
        <v>49</v>
      </c>
      <c r="B338" s="51"/>
      <c r="C338" s="52" t="s">
        <v>41</v>
      </c>
      <c r="D338" s="100">
        <f>'Proposed Rates'!I227</f>
        <v>1.5E-3</v>
      </c>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0.5" customHeight="1" x14ac:dyDescent="0.25">
      <c r="A339" s="50" t="s">
        <v>50</v>
      </c>
      <c r="B339" s="51"/>
      <c r="C339" s="52" t="s">
        <v>36</v>
      </c>
      <c r="D339" s="100">
        <f>'Proposed Rates'!I241</f>
        <v>1.6</v>
      </c>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9.75" customHeight="1" x14ac:dyDescent="0.25">
      <c r="A340" s="73"/>
      <c r="B340" s="51"/>
      <c r="C340" s="52"/>
      <c r="D340" s="57"/>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21.75" customHeight="1" x14ac:dyDescent="0.25">
      <c r="A341" s="442" t="str">
        <f>$A$1</f>
        <v>Hydro Ottawa Limited</v>
      </c>
      <c r="B341" s="443"/>
      <c r="C341" s="443"/>
      <c r="D341" s="444"/>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5.75" customHeight="1" x14ac:dyDescent="0.25">
      <c r="A342" s="445" t="str">
        <f>$A$2</f>
        <v>PROPOSED - TARIFF OF RATES AND CHARGES</v>
      </c>
      <c r="B342" s="443"/>
      <c r="C342" s="443"/>
      <c r="D342" s="444"/>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5" customHeight="1" x14ac:dyDescent="0.25">
      <c r="A343" s="446" t="str">
        <f>$A$3</f>
        <v>Effective and Implementation Date January 1, 2029</v>
      </c>
      <c r="B343" s="443"/>
      <c r="C343" s="443"/>
      <c r="D343" s="444"/>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5" customHeight="1" x14ac:dyDescent="0.25">
      <c r="A344" s="447" t="str">
        <f>$A$4</f>
        <v>This schedule supersedes and replaces all previously</v>
      </c>
      <c r="B344" s="443"/>
      <c r="C344" s="443"/>
      <c r="D344" s="444"/>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5" customHeight="1" x14ac:dyDescent="0.25">
      <c r="A345" s="447" t="str">
        <f>$A$5</f>
        <v>approved schedules of Rates, Charges and Loss Factors</v>
      </c>
      <c r="B345" s="443"/>
      <c r="C345" s="443"/>
      <c r="D345" s="444"/>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9.75" customHeight="1" x14ac:dyDescent="0.25">
      <c r="A346" s="448" t="str">
        <f>$A$6</f>
        <v>EB-2024-0115</v>
      </c>
      <c r="B346" s="443"/>
      <c r="C346" s="443"/>
      <c r="D346" s="444"/>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8.75" customHeight="1" x14ac:dyDescent="0.3">
      <c r="A347" s="449" t="s">
        <v>147</v>
      </c>
      <c r="B347" s="443"/>
      <c r="C347" s="443"/>
      <c r="D347" s="444"/>
      <c r="E347" s="59"/>
      <c r="F347" s="59"/>
      <c r="G347" s="59"/>
      <c r="H347" s="59"/>
      <c r="I347" s="59"/>
      <c r="J347" s="59"/>
      <c r="K347" s="59"/>
      <c r="L347" s="59"/>
      <c r="M347" s="59"/>
      <c r="N347" s="59"/>
      <c r="O347" s="59"/>
      <c r="P347" s="59"/>
      <c r="Q347" s="59"/>
      <c r="R347" s="59"/>
      <c r="S347" s="59"/>
      <c r="T347" s="59"/>
      <c r="U347" s="59"/>
      <c r="V347" s="59"/>
      <c r="W347" s="59"/>
      <c r="X347" s="59"/>
      <c r="Y347" s="59"/>
      <c r="Z347" s="59"/>
    </row>
    <row r="348" spans="1:26" ht="36" customHeight="1" x14ac:dyDescent="0.25">
      <c r="A348" s="450" t="s">
        <v>148</v>
      </c>
      <c r="B348" s="443"/>
      <c r="C348" s="443"/>
      <c r="D348" s="444"/>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6.75" customHeight="1" x14ac:dyDescent="0.25">
      <c r="A349" s="42"/>
      <c r="B349" s="42"/>
      <c r="C349" s="42"/>
      <c r="D349" s="43"/>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11.25" customHeight="1" x14ac:dyDescent="0.25">
      <c r="A350" s="451" t="s">
        <v>29</v>
      </c>
      <c r="B350" s="443"/>
      <c r="C350" s="443"/>
      <c r="D350" s="444"/>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6.75" customHeight="1" x14ac:dyDescent="0.25">
      <c r="A351" s="44"/>
      <c r="B351" s="45"/>
      <c r="C351" s="45"/>
      <c r="D351" s="46"/>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36" customHeight="1" x14ac:dyDescent="0.25">
      <c r="A352" s="450" t="s">
        <v>30</v>
      </c>
      <c r="B352" s="443"/>
      <c r="C352" s="443"/>
      <c r="D352" s="444"/>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6.75" customHeight="1" x14ac:dyDescent="0.25">
      <c r="A353" s="42"/>
      <c r="B353" s="42"/>
      <c r="C353" s="42"/>
      <c r="D353" s="43"/>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48" customHeight="1" x14ac:dyDescent="0.25">
      <c r="A354" s="450" t="s">
        <v>31</v>
      </c>
      <c r="B354" s="443"/>
      <c r="C354" s="443"/>
      <c r="D354" s="444"/>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6.75" customHeight="1" x14ac:dyDescent="0.25">
      <c r="A355" s="42"/>
      <c r="B355" s="42"/>
      <c r="C355" s="42"/>
      <c r="D355" s="43"/>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24" customHeight="1" x14ac:dyDescent="0.25">
      <c r="A356" s="450" t="s">
        <v>88</v>
      </c>
      <c r="B356" s="443"/>
      <c r="C356" s="443"/>
      <c r="D356" s="444"/>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6.75" customHeight="1" x14ac:dyDescent="0.25">
      <c r="A357" s="42"/>
      <c r="B357" s="42"/>
      <c r="C357" s="42"/>
      <c r="D357" s="43"/>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36" customHeight="1" x14ac:dyDescent="0.25">
      <c r="A358" s="450" t="s">
        <v>84</v>
      </c>
      <c r="B358" s="443"/>
      <c r="C358" s="443"/>
      <c r="D358" s="444"/>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6.75" customHeight="1" x14ac:dyDescent="0.25">
      <c r="A359" s="42"/>
      <c r="B359" s="42"/>
      <c r="C359" s="42"/>
      <c r="D359" s="43"/>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15" customHeight="1" x14ac:dyDescent="0.25">
      <c r="A360" s="452" t="s">
        <v>34</v>
      </c>
      <c r="B360" s="443"/>
      <c r="C360" s="443"/>
      <c r="D360" s="444"/>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6.75" customHeight="1" x14ac:dyDescent="0.25">
      <c r="A361" s="47"/>
      <c r="B361" s="48"/>
      <c r="C361" s="48"/>
      <c r="D361" s="49"/>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1.25" customHeight="1" x14ac:dyDescent="0.25">
      <c r="A362" s="455" t="s">
        <v>35</v>
      </c>
      <c r="B362" s="444"/>
      <c r="C362" s="52" t="s">
        <v>36</v>
      </c>
      <c r="D362" s="115">
        <f>'Proposed Rates'!I372</f>
        <v>0</v>
      </c>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8.25" customHeight="1" x14ac:dyDescent="0.25">
      <c r="A363" s="73"/>
      <c r="B363" s="51"/>
      <c r="C363" s="52"/>
      <c r="D363" s="57"/>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21.75" customHeight="1" x14ac:dyDescent="0.25">
      <c r="A364" s="442" t="str">
        <f>$A$1</f>
        <v>Hydro Ottawa Limited</v>
      </c>
      <c r="B364" s="443"/>
      <c r="C364" s="443"/>
      <c r="D364" s="444"/>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5.75" customHeight="1" x14ac:dyDescent="0.25">
      <c r="A365" s="445" t="str">
        <f>$A$2</f>
        <v>PROPOSED - TARIFF OF RATES AND CHARGES</v>
      </c>
      <c r="B365" s="443"/>
      <c r="C365" s="443"/>
      <c r="D365" s="444"/>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5" customHeight="1" x14ac:dyDescent="0.25">
      <c r="A366" s="446" t="str">
        <f>$A$3</f>
        <v>Effective and Implementation Date January 1, 2029</v>
      </c>
      <c r="B366" s="443"/>
      <c r="C366" s="443"/>
      <c r="D366" s="444"/>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5" customHeight="1" x14ac:dyDescent="0.25">
      <c r="A367" s="447" t="str">
        <f>$A$4</f>
        <v>This schedule supersedes and replaces all previously</v>
      </c>
      <c r="B367" s="443"/>
      <c r="C367" s="443"/>
      <c r="D367" s="444"/>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5" customHeight="1" x14ac:dyDescent="0.25">
      <c r="A368" s="447" t="str">
        <f>$A$5</f>
        <v>approved schedules of Rates, Charges and Loss Factors</v>
      </c>
      <c r="B368" s="443"/>
      <c r="C368" s="443"/>
      <c r="D368" s="444"/>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9.75" customHeight="1" x14ac:dyDescent="0.25">
      <c r="A369" s="448" t="str">
        <f>$A$6</f>
        <v>EB-2024-0115</v>
      </c>
      <c r="B369" s="443"/>
      <c r="C369" s="443"/>
      <c r="D369" s="444"/>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8.75" customHeight="1" x14ac:dyDescent="0.3">
      <c r="A370" s="449" t="s">
        <v>86</v>
      </c>
      <c r="B370" s="443"/>
      <c r="C370" s="443"/>
      <c r="D370" s="444"/>
      <c r="E370" s="59"/>
      <c r="F370" s="59"/>
      <c r="G370" s="59"/>
      <c r="H370" s="59"/>
      <c r="I370" s="59"/>
      <c r="J370" s="59"/>
      <c r="K370" s="59"/>
      <c r="L370" s="59"/>
      <c r="M370" s="59"/>
      <c r="N370" s="59"/>
      <c r="O370" s="59"/>
      <c r="P370" s="59"/>
      <c r="Q370" s="59"/>
      <c r="R370" s="59"/>
      <c r="S370" s="59"/>
      <c r="T370" s="59"/>
      <c r="U370" s="59"/>
      <c r="V370" s="59"/>
      <c r="W370" s="59"/>
      <c r="X370" s="59"/>
      <c r="Y370" s="59"/>
      <c r="Z370" s="59"/>
    </row>
    <row r="371" spans="1:26" ht="36" customHeight="1" x14ac:dyDescent="0.25">
      <c r="A371" s="450" t="s">
        <v>87</v>
      </c>
      <c r="B371" s="443"/>
      <c r="C371" s="443"/>
      <c r="D371" s="444"/>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6.75" customHeight="1" x14ac:dyDescent="0.25">
      <c r="A372" s="42"/>
      <c r="B372" s="42"/>
      <c r="C372" s="42"/>
      <c r="D372" s="43"/>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11.25" customHeight="1" x14ac:dyDescent="0.25">
      <c r="A373" s="451" t="s">
        <v>29</v>
      </c>
      <c r="B373" s="443"/>
      <c r="C373" s="443"/>
      <c r="D373" s="444"/>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6.75" customHeight="1" x14ac:dyDescent="0.25">
      <c r="A374" s="44"/>
      <c r="B374" s="45"/>
      <c r="C374" s="45"/>
      <c r="D374" s="46"/>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36" customHeight="1" x14ac:dyDescent="0.25">
      <c r="A375" s="450" t="s">
        <v>30</v>
      </c>
      <c r="B375" s="443"/>
      <c r="C375" s="443"/>
      <c r="D375" s="444"/>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6.75" customHeight="1" x14ac:dyDescent="0.25">
      <c r="A376" s="42"/>
      <c r="B376" s="42"/>
      <c r="C376" s="42"/>
      <c r="D376" s="43"/>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48" customHeight="1" x14ac:dyDescent="0.25">
      <c r="A377" s="450" t="s">
        <v>31</v>
      </c>
      <c r="B377" s="443"/>
      <c r="C377" s="443"/>
      <c r="D377" s="444"/>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6.75" customHeight="1" x14ac:dyDescent="0.25">
      <c r="A378" s="42"/>
      <c r="B378" s="42"/>
      <c r="C378" s="42"/>
      <c r="D378" s="43"/>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24" customHeight="1" x14ac:dyDescent="0.25">
      <c r="A379" s="450" t="s">
        <v>88</v>
      </c>
      <c r="B379" s="443"/>
      <c r="C379" s="443"/>
      <c r="D379" s="444"/>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6.75" customHeight="1" x14ac:dyDescent="0.25">
      <c r="A380" s="42"/>
      <c r="B380" s="42"/>
      <c r="C380" s="42"/>
      <c r="D380" s="43"/>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36" customHeight="1" x14ac:dyDescent="0.25">
      <c r="A381" s="450" t="s">
        <v>84</v>
      </c>
      <c r="B381" s="443"/>
      <c r="C381" s="443"/>
      <c r="D381" s="444"/>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6.75" customHeight="1" x14ac:dyDescent="0.25">
      <c r="A382" s="42"/>
      <c r="B382" s="42"/>
      <c r="C382" s="42"/>
      <c r="D382" s="43"/>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15" customHeight="1" x14ac:dyDescent="0.25">
      <c r="A383" s="452" t="s">
        <v>34</v>
      </c>
      <c r="B383" s="443"/>
      <c r="C383" s="443"/>
      <c r="D383" s="444"/>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6.75" customHeight="1" x14ac:dyDescent="0.25">
      <c r="A384" s="47"/>
      <c r="B384" s="48"/>
      <c r="C384" s="48"/>
      <c r="D384" s="49"/>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1.25" customHeight="1" x14ac:dyDescent="0.25">
      <c r="A385" s="455" t="s">
        <v>35</v>
      </c>
      <c r="B385" s="444"/>
      <c r="C385" s="52" t="s">
        <v>36</v>
      </c>
      <c r="D385" s="115">
        <f>'Proposed Rates'!I369</f>
        <v>12</v>
      </c>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3" customHeight="1" x14ac:dyDescent="0.25">
      <c r="A386" s="73"/>
      <c r="B386" s="51"/>
      <c r="C386" s="52"/>
      <c r="D386" s="57"/>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3" customHeight="1" x14ac:dyDescent="0.25">
      <c r="A387" s="111"/>
      <c r="B387" s="112"/>
      <c r="C387" s="113"/>
      <c r="D387" s="114"/>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3" customHeight="1" x14ac:dyDescent="0.25">
      <c r="A388" s="111"/>
      <c r="B388" s="112"/>
      <c r="C388" s="113"/>
      <c r="D388" s="114"/>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3" customHeight="1" x14ac:dyDescent="0.25">
      <c r="A389" s="111"/>
      <c r="B389" s="112"/>
      <c r="C389" s="113"/>
      <c r="D389" s="114"/>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3" customHeight="1" x14ac:dyDescent="0.25">
      <c r="A390" s="111"/>
      <c r="B390" s="112"/>
      <c r="C390" s="113"/>
      <c r="D390" s="114"/>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3" customHeight="1" x14ac:dyDescent="0.25">
      <c r="A391" s="111"/>
      <c r="B391" s="112"/>
      <c r="C391" s="113"/>
      <c r="D391" s="114"/>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3" customHeight="1" x14ac:dyDescent="0.25">
      <c r="A392" s="111"/>
      <c r="B392" s="112"/>
      <c r="C392" s="113"/>
      <c r="D392" s="114"/>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8.75" customHeight="1" x14ac:dyDescent="0.3">
      <c r="A393" s="449" t="s">
        <v>89</v>
      </c>
      <c r="B393" s="443"/>
      <c r="C393" s="443"/>
      <c r="D393" s="444"/>
      <c r="E393" s="59"/>
      <c r="F393" s="59"/>
      <c r="G393" s="59"/>
      <c r="H393" s="59"/>
      <c r="I393" s="59"/>
      <c r="J393" s="59"/>
      <c r="K393" s="59"/>
      <c r="L393" s="59"/>
      <c r="M393" s="59"/>
      <c r="N393" s="59"/>
      <c r="O393" s="59"/>
      <c r="P393" s="59"/>
      <c r="Q393" s="59"/>
      <c r="R393" s="59"/>
      <c r="S393" s="59"/>
      <c r="T393" s="59"/>
      <c r="U393" s="59"/>
      <c r="V393" s="59"/>
      <c r="W393" s="59"/>
      <c r="X393" s="59"/>
      <c r="Y393" s="59"/>
      <c r="Z393" s="59"/>
    </row>
    <row r="394" spans="1:26" ht="36" customHeight="1" x14ac:dyDescent="0.25">
      <c r="A394" s="450" t="s">
        <v>90</v>
      </c>
      <c r="B394" s="443"/>
      <c r="C394" s="443"/>
      <c r="D394" s="444"/>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6.75" customHeight="1" x14ac:dyDescent="0.25">
      <c r="A395" s="42"/>
      <c r="B395" s="42"/>
      <c r="C395" s="42"/>
      <c r="D395" s="43"/>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11.25" customHeight="1" x14ac:dyDescent="0.25">
      <c r="A396" s="451" t="s">
        <v>29</v>
      </c>
      <c r="B396" s="443"/>
      <c r="C396" s="443"/>
      <c r="D396" s="444"/>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6.75" customHeight="1" x14ac:dyDescent="0.25">
      <c r="A397" s="44"/>
      <c r="B397" s="45"/>
      <c r="C397" s="45"/>
      <c r="D397" s="46"/>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36" customHeight="1" x14ac:dyDescent="0.25">
      <c r="A398" s="450" t="s">
        <v>30</v>
      </c>
      <c r="B398" s="443"/>
      <c r="C398" s="443"/>
      <c r="D398" s="444"/>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6.75" customHeight="1" x14ac:dyDescent="0.25">
      <c r="A399" s="42"/>
      <c r="B399" s="42"/>
      <c r="C399" s="42"/>
      <c r="D399" s="43"/>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48" customHeight="1" x14ac:dyDescent="0.25">
      <c r="A400" s="450" t="s">
        <v>31</v>
      </c>
      <c r="B400" s="443"/>
      <c r="C400" s="443"/>
      <c r="D400" s="444"/>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6.75" customHeight="1" x14ac:dyDescent="0.25">
      <c r="A401" s="42"/>
      <c r="B401" s="42"/>
      <c r="C401" s="42"/>
      <c r="D401" s="43"/>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24" customHeight="1" x14ac:dyDescent="0.25">
      <c r="A402" s="450" t="s">
        <v>88</v>
      </c>
      <c r="B402" s="443"/>
      <c r="C402" s="443"/>
      <c r="D402" s="444"/>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6.75" customHeight="1" x14ac:dyDescent="0.25">
      <c r="A403" s="42"/>
      <c r="B403" s="42"/>
      <c r="C403" s="42"/>
      <c r="D403" s="43"/>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36" customHeight="1" x14ac:dyDescent="0.25">
      <c r="A404" s="450" t="s">
        <v>84</v>
      </c>
      <c r="B404" s="443"/>
      <c r="C404" s="443"/>
      <c r="D404" s="444"/>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6.75" customHeight="1" x14ac:dyDescent="0.25">
      <c r="A405" s="42"/>
      <c r="B405" s="42"/>
      <c r="C405" s="42"/>
      <c r="D405" s="43"/>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5" customHeight="1" x14ac:dyDescent="0.25">
      <c r="A406" s="452" t="s">
        <v>34</v>
      </c>
      <c r="B406" s="443"/>
      <c r="C406" s="443"/>
      <c r="D406" s="444"/>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6.75" customHeight="1" x14ac:dyDescent="0.25">
      <c r="A407" s="47"/>
      <c r="B407" s="48"/>
      <c r="C407" s="48"/>
      <c r="D407" s="49"/>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1.25" customHeight="1" x14ac:dyDescent="0.25">
      <c r="A408" s="455" t="s">
        <v>35</v>
      </c>
      <c r="B408" s="444"/>
      <c r="C408" s="52" t="s">
        <v>36</v>
      </c>
      <c r="D408" s="115">
        <f>'Proposed Rates'!I370</f>
        <v>93</v>
      </c>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4.25" customHeight="1" x14ac:dyDescent="0.25">
      <c r="A409" s="73"/>
      <c r="B409" s="51"/>
      <c r="C409" s="52"/>
      <c r="D409" s="57"/>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21.75" customHeight="1" x14ac:dyDescent="0.25">
      <c r="A410" s="442" t="str">
        <f>$A$1</f>
        <v>Hydro Ottawa Limited</v>
      </c>
      <c r="B410" s="443"/>
      <c r="C410" s="443"/>
      <c r="D410" s="444"/>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5.75" customHeight="1" x14ac:dyDescent="0.25">
      <c r="A411" s="445" t="str">
        <f>$A$2</f>
        <v>PROPOSED - TARIFF OF RATES AND CHARGES</v>
      </c>
      <c r="B411" s="443"/>
      <c r="C411" s="443"/>
      <c r="D411" s="444"/>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5" customHeight="1" x14ac:dyDescent="0.25">
      <c r="A412" s="446" t="str">
        <f>$A$3</f>
        <v>Effective and Implementation Date January 1, 2029</v>
      </c>
      <c r="B412" s="443"/>
      <c r="C412" s="443"/>
      <c r="D412" s="444"/>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5" customHeight="1" x14ac:dyDescent="0.25">
      <c r="A413" s="447" t="str">
        <f>$A$4</f>
        <v>This schedule supersedes and replaces all previously</v>
      </c>
      <c r="B413" s="443"/>
      <c r="C413" s="443"/>
      <c r="D413" s="444"/>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5" customHeight="1" x14ac:dyDescent="0.25">
      <c r="A414" s="447" t="str">
        <f>$A$5</f>
        <v>approved schedules of Rates, Charges and Loss Factors</v>
      </c>
      <c r="B414" s="443"/>
      <c r="C414" s="443"/>
      <c r="D414" s="444"/>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9.75" customHeight="1" x14ac:dyDescent="0.25">
      <c r="A415" s="448" t="str">
        <f>$A$6</f>
        <v>EB-2024-0115</v>
      </c>
      <c r="B415" s="443"/>
      <c r="C415" s="443"/>
      <c r="D415" s="444"/>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8.75" customHeight="1" x14ac:dyDescent="0.3">
      <c r="A416" s="449" t="s">
        <v>91</v>
      </c>
      <c r="B416" s="443"/>
      <c r="C416" s="443"/>
      <c r="D416" s="444"/>
      <c r="E416" s="59"/>
      <c r="F416" s="59"/>
      <c r="G416" s="59"/>
      <c r="H416" s="59"/>
      <c r="I416" s="59"/>
      <c r="J416" s="59"/>
      <c r="K416" s="59"/>
      <c r="L416" s="59"/>
      <c r="M416" s="59"/>
      <c r="N416" s="59"/>
      <c r="O416" s="59"/>
      <c r="P416" s="59"/>
      <c r="Q416" s="59"/>
      <c r="R416" s="59"/>
      <c r="S416" s="59"/>
      <c r="T416" s="59"/>
      <c r="U416" s="59"/>
      <c r="V416" s="59"/>
      <c r="W416" s="59"/>
      <c r="X416" s="59"/>
      <c r="Y416" s="59"/>
      <c r="Z416" s="59"/>
    </row>
    <row r="417" spans="1:26" ht="36" customHeight="1" x14ac:dyDescent="0.25">
      <c r="A417" s="450" t="s">
        <v>92</v>
      </c>
      <c r="B417" s="443"/>
      <c r="C417" s="443"/>
      <c r="D417" s="444"/>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6.75" customHeight="1" x14ac:dyDescent="0.25">
      <c r="A418" s="42"/>
      <c r="B418" s="42"/>
      <c r="C418" s="42"/>
      <c r="D418" s="43"/>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11.25" customHeight="1" x14ac:dyDescent="0.25">
      <c r="A419" s="451" t="s">
        <v>29</v>
      </c>
      <c r="B419" s="443"/>
      <c r="C419" s="443"/>
      <c r="D419" s="444"/>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6.75" customHeight="1" x14ac:dyDescent="0.25">
      <c r="A420" s="44"/>
      <c r="B420" s="45"/>
      <c r="C420" s="45"/>
      <c r="D420" s="46"/>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36" customHeight="1" x14ac:dyDescent="0.25">
      <c r="A421" s="450" t="s">
        <v>30</v>
      </c>
      <c r="B421" s="443"/>
      <c r="C421" s="443"/>
      <c r="D421" s="444"/>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6.75" customHeight="1" x14ac:dyDescent="0.25">
      <c r="A422" s="42"/>
      <c r="B422" s="42"/>
      <c r="C422" s="42"/>
      <c r="D422" s="43"/>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48" customHeight="1" x14ac:dyDescent="0.25">
      <c r="A423" s="450" t="s">
        <v>31</v>
      </c>
      <c r="B423" s="443"/>
      <c r="C423" s="443"/>
      <c r="D423" s="444"/>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6.75" customHeight="1" x14ac:dyDescent="0.25">
      <c r="A424" s="42"/>
      <c r="B424" s="42"/>
      <c r="C424" s="42"/>
      <c r="D424" s="43"/>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24" customHeight="1" x14ac:dyDescent="0.25">
      <c r="A425" s="450" t="s">
        <v>88</v>
      </c>
      <c r="B425" s="443"/>
      <c r="C425" s="443"/>
      <c r="D425" s="444"/>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6.75" customHeight="1" x14ac:dyDescent="0.25">
      <c r="A426" s="42"/>
      <c r="B426" s="42"/>
      <c r="C426" s="42"/>
      <c r="D426" s="43"/>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36" customHeight="1" x14ac:dyDescent="0.25">
      <c r="A427" s="450" t="s">
        <v>84</v>
      </c>
      <c r="B427" s="443"/>
      <c r="C427" s="443"/>
      <c r="D427" s="444"/>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6.75" customHeight="1" x14ac:dyDescent="0.25">
      <c r="A428" s="42"/>
      <c r="B428" s="42"/>
      <c r="C428" s="42"/>
      <c r="D428" s="43"/>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5" customHeight="1" x14ac:dyDescent="0.25">
      <c r="A429" s="452" t="s">
        <v>34</v>
      </c>
      <c r="B429" s="443"/>
      <c r="C429" s="443"/>
      <c r="D429" s="444"/>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6.75" customHeight="1" x14ac:dyDescent="0.25">
      <c r="A430" s="47"/>
      <c r="B430" s="48"/>
      <c r="C430" s="48"/>
      <c r="D430" s="49"/>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1.25" customHeight="1" x14ac:dyDescent="0.25">
      <c r="A431" s="455" t="s">
        <v>35</v>
      </c>
      <c r="B431" s="444"/>
      <c r="C431" s="52" t="s">
        <v>36</v>
      </c>
      <c r="D431" s="115">
        <f>'Proposed Rates'!I371</f>
        <v>283</v>
      </c>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6.75" customHeight="1" x14ac:dyDescent="0.25">
      <c r="A432" s="82"/>
      <c r="B432" s="73"/>
      <c r="C432" s="52"/>
      <c r="D432" s="103"/>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8" customHeight="1" x14ac:dyDescent="0.25">
      <c r="A433" s="83" t="s">
        <v>93</v>
      </c>
      <c r="B433" s="84"/>
      <c r="C433" s="84"/>
      <c r="D433" s="116"/>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1.25" customHeight="1" x14ac:dyDescent="0.25">
      <c r="A434" s="455" t="s">
        <v>94</v>
      </c>
      <c r="B434" s="444"/>
      <c r="C434" s="85" t="s">
        <v>95</v>
      </c>
      <c r="D434" s="103">
        <v>-1</v>
      </c>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5.75" customHeight="1" x14ac:dyDescent="0.25">
      <c r="A435" s="73"/>
      <c r="B435" s="51"/>
      <c r="C435" s="85"/>
      <c r="D435" s="57"/>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21.75" customHeight="1" x14ac:dyDescent="0.25">
      <c r="A436" s="442" t="str">
        <f>$A$1</f>
        <v>Hydro Ottawa Limited</v>
      </c>
      <c r="B436" s="443"/>
      <c r="C436" s="443"/>
      <c r="D436" s="444"/>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5.75" customHeight="1" x14ac:dyDescent="0.25">
      <c r="A437" s="445" t="str">
        <f>$A$2</f>
        <v>PROPOSED - TARIFF OF RATES AND CHARGES</v>
      </c>
      <c r="B437" s="443"/>
      <c r="C437" s="443"/>
      <c r="D437" s="444"/>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5" customHeight="1" x14ac:dyDescent="0.25">
      <c r="A438" s="446" t="str">
        <f>$A$3</f>
        <v>Effective and Implementation Date January 1, 2029</v>
      </c>
      <c r="B438" s="443"/>
      <c r="C438" s="443"/>
      <c r="D438" s="444"/>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5" customHeight="1" x14ac:dyDescent="0.25">
      <c r="A439" s="447" t="str">
        <f>$A$4</f>
        <v>This schedule supersedes and replaces all previously</v>
      </c>
      <c r="B439" s="443"/>
      <c r="C439" s="443"/>
      <c r="D439" s="444"/>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5" customHeight="1" x14ac:dyDescent="0.25">
      <c r="A440" s="447" t="str">
        <f>$A$5</f>
        <v>approved schedules of Rates, Charges and Loss Factors</v>
      </c>
      <c r="B440" s="443"/>
      <c r="C440" s="443"/>
      <c r="D440" s="444"/>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9.75" customHeight="1" x14ac:dyDescent="0.25">
      <c r="A441" s="448" t="str">
        <f>$A$6</f>
        <v>EB-2024-0115</v>
      </c>
      <c r="B441" s="443"/>
      <c r="C441" s="443"/>
      <c r="D441" s="444"/>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8" customHeight="1" x14ac:dyDescent="0.25">
      <c r="A442" s="83" t="s">
        <v>96</v>
      </c>
      <c r="B442" s="84"/>
      <c r="C442" s="84"/>
      <c r="D442" s="60"/>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6.75" customHeight="1" x14ac:dyDescent="0.25">
      <c r="A443" s="83"/>
      <c r="B443" s="84"/>
      <c r="C443" s="84"/>
      <c r="D443" s="60"/>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1.25" customHeight="1" x14ac:dyDescent="0.25">
      <c r="A444" s="454" t="s">
        <v>29</v>
      </c>
      <c r="B444" s="443"/>
      <c r="C444" s="443"/>
      <c r="D444" s="444"/>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6.75" customHeight="1" x14ac:dyDescent="0.25">
      <c r="A445" s="86"/>
      <c r="B445" s="42"/>
      <c r="C445" s="42"/>
      <c r="D445" s="43"/>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36" customHeight="1" x14ac:dyDescent="0.25">
      <c r="A446" s="450" t="s">
        <v>30</v>
      </c>
      <c r="B446" s="443"/>
      <c r="C446" s="443"/>
      <c r="D446" s="444"/>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6.75" customHeight="1" x14ac:dyDescent="0.25">
      <c r="A447" s="42"/>
      <c r="B447" s="42"/>
      <c r="C447" s="42"/>
      <c r="D447" s="43"/>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48" customHeight="1" x14ac:dyDescent="0.25">
      <c r="A448" s="450" t="s">
        <v>97</v>
      </c>
      <c r="B448" s="443"/>
      <c r="C448" s="443"/>
      <c r="D448" s="444"/>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6.75" customHeight="1" x14ac:dyDescent="0.25">
      <c r="A449" s="42"/>
      <c r="B449" s="42"/>
      <c r="C449" s="42"/>
      <c r="D449" s="43"/>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36" customHeight="1" x14ac:dyDescent="0.25">
      <c r="A450" s="450" t="s">
        <v>33</v>
      </c>
      <c r="B450" s="443"/>
      <c r="C450" s="443"/>
      <c r="D450" s="444"/>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6.75" customHeight="1" x14ac:dyDescent="0.25">
      <c r="A451" s="42"/>
      <c r="B451" s="42"/>
      <c r="C451" s="42"/>
      <c r="D451" s="43"/>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5" customHeight="1" x14ac:dyDescent="0.25">
      <c r="A452" s="87" t="s">
        <v>98</v>
      </c>
      <c r="B452" s="84"/>
      <c r="C452" s="84"/>
      <c r="D452" s="60"/>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2" customHeight="1" x14ac:dyDescent="0.25">
      <c r="A453" s="50" t="s">
        <v>99</v>
      </c>
      <c r="B453" s="50"/>
      <c r="C453" s="52" t="s">
        <v>36</v>
      </c>
      <c r="D453" s="88">
        <f>'Proposed Rates'!I319</f>
        <v>0</v>
      </c>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2" customHeight="1" x14ac:dyDescent="0.25">
      <c r="A454" s="52" t="s">
        <v>100</v>
      </c>
      <c r="B454" s="52"/>
      <c r="C454" s="52" t="s">
        <v>36</v>
      </c>
      <c r="D454" s="88">
        <f>'Proposed Rates'!I320</f>
        <v>30</v>
      </c>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2" customHeight="1" x14ac:dyDescent="0.25">
      <c r="A455" s="50" t="s">
        <v>101</v>
      </c>
      <c r="B455" s="50"/>
      <c r="C455" s="52" t="s">
        <v>36</v>
      </c>
      <c r="D455" s="88">
        <f>'Proposed Rates'!I321</f>
        <v>7</v>
      </c>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2" customHeight="1" x14ac:dyDescent="0.25">
      <c r="A456" s="50" t="s">
        <v>102</v>
      </c>
      <c r="B456" s="50"/>
      <c r="C456" s="52" t="s">
        <v>36</v>
      </c>
      <c r="D456" s="88">
        <f>'Proposed Rates'!I322</f>
        <v>151</v>
      </c>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2" customHeight="1" x14ac:dyDescent="0.25">
      <c r="A457" s="50" t="s">
        <v>103</v>
      </c>
      <c r="B457" s="50"/>
      <c r="C457" s="52" t="s">
        <v>36</v>
      </c>
      <c r="D457" s="88">
        <f>'Proposed Rates'!I323</f>
        <v>20</v>
      </c>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2" customHeight="1" x14ac:dyDescent="0.25">
      <c r="A458" s="50" t="s">
        <v>104</v>
      </c>
      <c r="B458" s="50"/>
      <c r="C458" s="52" t="s">
        <v>36</v>
      </c>
      <c r="D458" s="88">
        <f>'Proposed Rates'!I324</f>
        <v>25</v>
      </c>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2" customHeight="1" x14ac:dyDescent="0.25">
      <c r="A459" s="50" t="s">
        <v>105</v>
      </c>
      <c r="B459" s="50"/>
      <c r="C459" s="52" t="s">
        <v>36</v>
      </c>
      <c r="D459" s="88">
        <f>'Proposed Rates'!I325</f>
        <v>10</v>
      </c>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2" customHeight="1" x14ac:dyDescent="0.25">
      <c r="A460" s="50" t="s">
        <v>106</v>
      </c>
      <c r="B460" s="50"/>
      <c r="C460" s="52" t="s">
        <v>36</v>
      </c>
      <c r="D460" s="88">
        <f>'Proposed Rates'!I328</f>
        <v>390</v>
      </c>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2" customHeight="1" x14ac:dyDescent="0.25">
      <c r="A461" s="50" t="s">
        <v>107</v>
      </c>
      <c r="B461" s="50"/>
      <c r="C461" s="52" t="s">
        <v>36</v>
      </c>
      <c r="D461" s="88">
        <f>'Proposed Rates'!I329</f>
        <v>342</v>
      </c>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6.75" customHeight="1" x14ac:dyDescent="0.25">
      <c r="A462" s="52"/>
      <c r="B462" s="52"/>
      <c r="C462" s="52"/>
      <c r="D462" s="57"/>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5" customHeight="1" x14ac:dyDescent="0.25">
      <c r="A463" s="87" t="s">
        <v>108</v>
      </c>
      <c r="B463" s="87"/>
      <c r="C463" s="78"/>
      <c r="D463" s="80"/>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12" customHeight="1" x14ac:dyDescent="0.25">
      <c r="A464" s="50" t="s">
        <v>109</v>
      </c>
      <c r="B464" s="50"/>
      <c r="C464" s="52" t="s">
        <v>95</v>
      </c>
      <c r="D464" s="81">
        <f>'Proposed Rates'!I332</f>
        <v>1.5</v>
      </c>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2" customHeight="1" x14ac:dyDescent="0.25">
      <c r="A465" s="50" t="s">
        <v>110</v>
      </c>
      <c r="B465" s="50"/>
      <c r="C465" s="52" t="s">
        <v>36</v>
      </c>
      <c r="D465" s="88">
        <f>'Proposed Rates'!I333</f>
        <v>74</v>
      </c>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12" customHeight="1" x14ac:dyDescent="0.25">
      <c r="A466" s="50" t="s">
        <v>111</v>
      </c>
      <c r="B466" s="50"/>
      <c r="C466" s="52" t="s">
        <v>36</v>
      </c>
      <c r="D466" s="88">
        <f>'Proposed Rates'!I334</f>
        <v>100</v>
      </c>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2" customHeight="1" x14ac:dyDescent="0.25">
      <c r="A467" s="50" t="s">
        <v>112</v>
      </c>
      <c r="B467" s="50"/>
      <c r="C467" s="52" t="s">
        <v>36</v>
      </c>
      <c r="D467" s="88">
        <f>'Proposed Rates'!I335</f>
        <v>338</v>
      </c>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2" customHeight="1" x14ac:dyDescent="0.25">
      <c r="A468" s="50" t="s">
        <v>113</v>
      </c>
      <c r="B468" s="50"/>
      <c r="C468" s="52" t="s">
        <v>36</v>
      </c>
      <c r="D468" s="88">
        <f>'Proposed Rates'!I336</f>
        <v>510</v>
      </c>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6.75" customHeight="1" x14ac:dyDescent="0.25">
      <c r="A469" s="52"/>
      <c r="B469" s="52"/>
      <c r="C469" s="52"/>
      <c r="D469" s="57"/>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5" customHeight="1" x14ac:dyDescent="0.25">
      <c r="A470" s="87" t="s">
        <v>114</v>
      </c>
      <c r="B470" s="87"/>
      <c r="C470" s="78"/>
      <c r="D470" s="57"/>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2" customHeight="1" x14ac:dyDescent="0.25">
      <c r="A471" s="50" t="s">
        <v>115</v>
      </c>
      <c r="B471" s="50"/>
      <c r="C471" s="52" t="s">
        <v>36</v>
      </c>
      <c r="D471" s="88">
        <f>'Proposed Rates'!I339</f>
        <v>1148</v>
      </c>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2" customHeight="1" x14ac:dyDescent="0.25">
      <c r="A472" s="50" t="s">
        <v>116</v>
      </c>
      <c r="B472" s="50"/>
      <c r="C472" s="52" t="s">
        <v>36</v>
      </c>
      <c r="D472" s="88">
        <f>'Proposed Rates'!I340</f>
        <v>1514</v>
      </c>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2" customHeight="1" x14ac:dyDescent="0.25">
      <c r="A473" s="50" t="s">
        <v>117</v>
      </c>
      <c r="B473" s="50"/>
      <c r="C473" s="52" t="s">
        <v>36</v>
      </c>
      <c r="D473" s="88">
        <f>'Proposed Rates'!I341</f>
        <v>5333</v>
      </c>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2" customHeight="1" x14ac:dyDescent="0.25">
      <c r="A474" s="50" t="s">
        <v>118</v>
      </c>
      <c r="B474" s="50"/>
      <c r="C474" s="52" t="s">
        <v>36</v>
      </c>
      <c r="D474" s="81">
        <f>'Proposed Rates'!I342</f>
        <v>39.14</v>
      </c>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2" customHeight="1" x14ac:dyDescent="0.25">
      <c r="A475" s="50" t="s">
        <v>119</v>
      </c>
      <c r="B475" s="50"/>
      <c r="C475" s="52"/>
      <c r="D475" s="57" t="str">
        <f>'Proposed Rates'!I343</f>
        <v>Per Attached Table</v>
      </c>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2" customHeight="1" x14ac:dyDescent="0.25">
      <c r="A476" s="50" t="s">
        <v>120</v>
      </c>
      <c r="B476" s="50"/>
      <c r="C476" s="52" t="s">
        <v>36</v>
      </c>
      <c r="D476" s="88">
        <f>'Proposed Rates'!I344</f>
        <v>176</v>
      </c>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6.75" customHeight="1" x14ac:dyDescent="0.25">
      <c r="A477" s="455"/>
      <c r="B477" s="444"/>
      <c r="C477" s="52"/>
      <c r="D477" s="57"/>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21.75" customHeight="1" x14ac:dyDescent="0.25">
      <c r="A478" s="442" t="str">
        <f>$A$1</f>
        <v>Hydro Ottawa Limited</v>
      </c>
      <c r="B478" s="443"/>
      <c r="C478" s="443"/>
      <c r="D478" s="444"/>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5.75" customHeight="1" x14ac:dyDescent="0.25">
      <c r="A479" s="445" t="str">
        <f>$A$2</f>
        <v>PROPOSED - TARIFF OF RATES AND CHARGES</v>
      </c>
      <c r="B479" s="443"/>
      <c r="C479" s="443"/>
      <c r="D479" s="444"/>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5" customHeight="1" x14ac:dyDescent="0.25">
      <c r="A480" s="446" t="str">
        <f>$A$3</f>
        <v>Effective and Implementation Date January 1, 2029</v>
      </c>
      <c r="B480" s="443"/>
      <c r="C480" s="443"/>
      <c r="D480" s="444"/>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5" customHeight="1" x14ac:dyDescent="0.25">
      <c r="A481" s="447" t="str">
        <f>$A$4</f>
        <v>This schedule supersedes and replaces all previously</v>
      </c>
      <c r="B481" s="443"/>
      <c r="C481" s="443"/>
      <c r="D481" s="444"/>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5" customHeight="1" x14ac:dyDescent="0.25">
      <c r="A482" s="447" t="str">
        <f>$A$5</f>
        <v>approved schedules of Rates, Charges and Loss Factors</v>
      </c>
      <c r="B482" s="443"/>
      <c r="C482" s="443"/>
      <c r="D482" s="444"/>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9.75" customHeight="1" x14ac:dyDescent="0.25">
      <c r="A483" s="448" t="str">
        <f>$A$6</f>
        <v>EB-2024-0115</v>
      </c>
      <c r="B483" s="443"/>
      <c r="C483" s="443"/>
      <c r="D483" s="444"/>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18" customHeight="1" x14ac:dyDescent="0.25">
      <c r="A484" s="83" t="s">
        <v>121</v>
      </c>
      <c r="B484" s="84"/>
      <c r="C484" s="84"/>
      <c r="D484" s="60"/>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6.75" customHeight="1" x14ac:dyDescent="0.25">
      <c r="A485" s="83"/>
      <c r="B485" s="84"/>
      <c r="C485" s="84"/>
      <c r="D485" s="60"/>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36" customHeight="1" x14ac:dyDescent="0.25">
      <c r="A486" s="450" t="s">
        <v>122</v>
      </c>
      <c r="B486" s="443"/>
      <c r="C486" s="443"/>
      <c r="D486" s="444"/>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6.75" customHeight="1" x14ac:dyDescent="0.25">
      <c r="A487" s="42"/>
      <c r="B487" s="42"/>
      <c r="C487" s="42"/>
      <c r="D487" s="43"/>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48" customHeight="1" x14ac:dyDescent="0.25">
      <c r="A488" s="450" t="s">
        <v>31</v>
      </c>
      <c r="B488" s="443"/>
      <c r="C488" s="443"/>
      <c r="D488" s="444"/>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6.75" customHeight="1" x14ac:dyDescent="0.25">
      <c r="A489" s="42"/>
      <c r="B489" s="42"/>
      <c r="C489" s="42"/>
      <c r="D489" s="43"/>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24" customHeight="1" x14ac:dyDescent="0.25">
      <c r="A490" s="450" t="s">
        <v>74</v>
      </c>
      <c r="B490" s="443"/>
      <c r="C490" s="443"/>
      <c r="D490" s="444"/>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6.75" customHeight="1" x14ac:dyDescent="0.25">
      <c r="A491" s="42"/>
      <c r="B491" s="42"/>
      <c r="C491" s="42"/>
      <c r="D491" s="43"/>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36" customHeight="1" x14ac:dyDescent="0.25">
      <c r="A492" s="450" t="s">
        <v>33</v>
      </c>
      <c r="B492" s="443"/>
      <c r="C492" s="443"/>
      <c r="D492" s="444"/>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6.75" customHeight="1" x14ac:dyDescent="0.25">
      <c r="A493" s="42"/>
      <c r="B493" s="42"/>
      <c r="C493" s="42"/>
      <c r="D493" s="43"/>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15.75" customHeight="1" x14ac:dyDescent="0.25">
      <c r="A494" s="450" t="s">
        <v>123</v>
      </c>
      <c r="B494" s="443"/>
      <c r="C494" s="443"/>
      <c r="D494" s="444"/>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6" customHeight="1" x14ac:dyDescent="0.25">
      <c r="A495" s="42"/>
      <c r="B495" s="51"/>
      <c r="C495" s="51"/>
      <c r="D495" s="51"/>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1.25" customHeight="1" x14ac:dyDescent="0.25">
      <c r="A496" s="50" t="s">
        <v>124</v>
      </c>
      <c r="B496" s="51"/>
      <c r="C496" s="90" t="s">
        <v>36</v>
      </c>
      <c r="D496" s="119">
        <f>'Proposed Rates'!I347</f>
        <v>121.23</v>
      </c>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1.25" customHeight="1" x14ac:dyDescent="0.25">
      <c r="A497" s="50" t="s">
        <v>125</v>
      </c>
      <c r="B497" s="51"/>
      <c r="C497" s="90" t="s">
        <v>36</v>
      </c>
      <c r="D497" s="119">
        <f>'Proposed Rates'!I348</f>
        <v>48.5</v>
      </c>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1.25" customHeight="1" x14ac:dyDescent="0.25">
      <c r="A498" s="50" t="s">
        <v>126</v>
      </c>
      <c r="B498" s="51"/>
      <c r="C498" s="90" t="s">
        <v>127</v>
      </c>
      <c r="D498" s="119">
        <f>'Proposed Rates'!I349</f>
        <v>1.2</v>
      </c>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1.25" customHeight="1" x14ac:dyDescent="0.25">
      <c r="A499" s="50" t="s">
        <v>128</v>
      </c>
      <c r="B499" s="51"/>
      <c r="C499" s="90" t="s">
        <v>127</v>
      </c>
      <c r="D499" s="119">
        <f>'Proposed Rates'!I350</f>
        <v>0.71</v>
      </c>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1.25" customHeight="1" x14ac:dyDescent="0.25">
      <c r="A500" s="50" t="s">
        <v>129</v>
      </c>
      <c r="B500" s="51"/>
      <c r="C500" s="90" t="s">
        <v>127</v>
      </c>
      <c r="D500" s="119">
        <f>'Proposed Rates'!I351</f>
        <v>-0.71</v>
      </c>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1.25" customHeight="1" x14ac:dyDescent="0.25">
      <c r="A501" s="50" t="s">
        <v>130</v>
      </c>
      <c r="B501" s="51"/>
      <c r="C501" s="50"/>
      <c r="D501" s="119"/>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1.25" customHeight="1" x14ac:dyDescent="0.25">
      <c r="A502" s="50" t="s">
        <v>131</v>
      </c>
      <c r="B502" s="51"/>
      <c r="C502" s="90" t="s">
        <v>36</v>
      </c>
      <c r="D502" s="119">
        <f>'Proposed Rates'!I353</f>
        <v>0.61</v>
      </c>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1.25" customHeight="1" x14ac:dyDescent="0.25">
      <c r="A503" s="50" t="s">
        <v>132</v>
      </c>
      <c r="B503" s="51"/>
      <c r="C503" s="90" t="s">
        <v>36</v>
      </c>
      <c r="D503" s="119">
        <f>'Proposed Rates'!I354</f>
        <v>1.2</v>
      </c>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3.75" customHeight="1" x14ac:dyDescent="0.25">
      <c r="A504" s="50"/>
      <c r="B504" s="51"/>
      <c r="C504" s="90"/>
      <c r="D504" s="119"/>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1.25" customHeight="1" x14ac:dyDescent="0.25">
      <c r="A505" s="50" t="s">
        <v>133</v>
      </c>
      <c r="B505" s="51"/>
      <c r="C505" s="93"/>
      <c r="D505" s="119"/>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1.25" customHeight="1" x14ac:dyDescent="0.25">
      <c r="A506" s="50" t="s">
        <v>134</v>
      </c>
      <c r="B506" s="51"/>
      <c r="C506" s="93"/>
      <c r="D506" s="119"/>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1.25" customHeight="1" x14ac:dyDescent="0.25">
      <c r="A507" s="50" t="s">
        <v>135</v>
      </c>
      <c r="B507" s="51"/>
      <c r="C507" s="93"/>
      <c r="D507" s="119"/>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1.25" customHeight="1" x14ac:dyDescent="0.25">
      <c r="A508" s="50" t="s">
        <v>136</v>
      </c>
      <c r="B508" s="51"/>
      <c r="C508" s="90" t="s">
        <v>36</v>
      </c>
      <c r="D508" s="119" t="str">
        <f>'Proposed Rates'!I358</f>
        <v>no charge</v>
      </c>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1.25" customHeight="1" x14ac:dyDescent="0.25">
      <c r="A509" s="50" t="s">
        <v>137</v>
      </c>
      <c r="B509" s="51"/>
      <c r="C509" s="90" t="s">
        <v>36</v>
      </c>
      <c r="D509" s="119">
        <f>'Proposed Rates'!I359</f>
        <v>4.8499999999999996</v>
      </c>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4.5" customHeight="1" x14ac:dyDescent="0.25">
      <c r="A510" s="50"/>
      <c r="B510" s="51"/>
      <c r="C510" s="90"/>
      <c r="D510" s="119"/>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1.25" customHeight="1" x14ac:dyDescent="0.25">
      <c r="A511" s="50" t="s">
        <v>138</v>
      </c>
      <c r="B511" s="51"/>
      <c r="C511" s="93"/>
      <c r="D511" s="119"/>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1.25" customHeight="1" x14ac:dyDescent="0.25">
      <c r="A512" s="50" t="s">
        <v>139</v>
      </c>
      <c r="B512" s="51"/>
      <c r="C512" s="90" t="s">
        <v>36</v>
      </c>
      <c r="D512" s="119">
        <f>'Proposed Rates'!I361</f>
        <v>2.42</v>
      </c>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6.75" customHeight="1" x14ac:dyDescent="0.25">
      <c r="A513" s="61"/>
      <c r="B513" s="61"/>
      <c r="C513" s="90"/>
      <c r="D513" s="80"/>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21.75" customHeight="1" x14ac:dyDescent="0.25">
      <c r="A514" s="442" t="str">
        <f>$A$1</f>
        <v>Hydro Ottawa Limited</v>
      </c>
      <c r="B514" s="443"/>
      <c r="C514" s="443"/>
      <c r="D514" s="444"/>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5.75" customHeight="1" x14ac:dyDescent="0.25">
      <c r="A515" s="445" t="str">
        <f>$A$2</f>
        <v>PROPOSED - TARIFF OF RATES AND CHARGES</v>
      </c>
      <c r="B515" s="443"/>
      <c r="C515" s="443"/>
      <c r="D515" s="444"/>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5" customHeight="1" x14ac:dyDescent="0.25">
      <c r="A516" s="446" t="str">
        <f>$A$3</f>
        <v>Effective and Implementation Date January 1, 2029</v>
      </c>
      <c r="B516" s="443"/>
      <c r="C516" s="443"/>
      <c r="D516" s="444"/>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5" customHeight="1" x14ac:dyDescent="0.25">
      <c r="A517" s="447" t="str">
        <f>$A$4</f>
        <v>This schedule supersedes and replaces all previously</v>
      </c>
      <c r="B517" s="443"/>
      <c r="C517" s="443"/>
      <c r="D517" s="444"/>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5" customHeight="1" x14ac:dyDescent="0.25">
      <c r="A518" s="447" t="str">
        <f>$A$5</f>
        <v>approved schedules of Rates, Charges and Loss Factors</v>
      </c>
      <c r="B518" s="443"/>
      <c r="C518" s="443"/>
      <c r="D518" s="444"/>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9.75" customHeight="1" x14ac:dyDescent="0.25">
      <c r="A519" s="448" t="str">
        <f>$A$6</f>
        <v>EB-2024-0115</v>
      </c>
      <c r="B519" s="443"/>
      <c r="C519" s="443"/>
      <c r="D519" s="444"/>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5" customHeight="1" x14ac:dyDescent="0.3">
      <c r="A520" s="94" t="s">
        <v>140</v>
      </c>
      <c r="B520" s="94"/>
      <c r="C520" s="95"/>
      <c r="D520" s="96"/>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6.75" customHeight="1" x14ac:dyDescent="0.3">
      <c r="A521" s="94"/>
      <c r="B521" s="94"/>
      <c r="C521" s="95"/>
      <c r="D521" s="96"/>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22.5" customHeight="1" x14ac:dyDescent="0.25">
      <c r="A522" s="456" t="s">
        <v>141</v>
      </c>
      <c r="B522" s="443"/>
      <c r="C522" s="443"/>
      <c r="D522" s="444"/>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1.25" customHeight="1" x14ac:dyDescent="0.25">
      <c r="A523" s="455" t="s">
        <v>142</v>
      </c>
      <c r="B523" s="443"/>
      <c r="C523" s="444"/>
      <c r="D523" s="103">
        <f>'Proposed Rates'!I312</f>
        <v>1.0331999999999999</v>
      </c>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1.25" customHeight="1" x14ac:dyDescent="0.25">
      <c r="A524" s="455" t="s">
        <v>143</v>
      </c>
      <c r="B524" s="443"/>
      <c r="C524" s="444"/>
      <c r="D524" s="103">
        <f>'Proposed Rates'!I313</f>
        <v>1.0150999999999999</v>
      </c>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1.25" customHeight="1" x14ac:dyDescent="0.25">
      <c r="A525" s="455" t="s">
        <v>144</v>
      </c>
      <c r="B525" s="443"/>
      <c r="C525" s="444"/>
      <c r="D525" s="103">
        <f>'Proposed Rates'!I314</f>
        <v>1.0228999999999999</v>
      </c>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1.25" customHeight="1" x14ac:dyDescent="0.25">
      <c r="A526" s="455" t="s">
        <v>145</v>
      </c>
      <c r="B526" s="443"/>
      <c r="C526" s="444"/>
      <c r="D526" s="103">
        <f>'Proposed Rates'!I315</f>
        <v>1.0048999999999999</v>
      </c>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27.5" customHeight="1" x14ac:dyDescent="0.25">
      <c r="A527" s="41"/>
      <c r="B527" s="41"/>
      <c r="C527" s="41"/>
      <c r="D527" s="97"/>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27.5" customHeight="1" x14ac:dyDescent="0.25">
      <c r="A528" s="41"/>
      <c r="B528" s="41"/>
      <c r="C528" s="41"/>
      <c r="D528" s="97"/>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27.5" customHeight="1" x14ac:dyDescent="0.25">
      <c r="A529" s="41"/>
      <c r="B529" s="41"/>
      <c r="C529" s="41"/>
      <c r="D529" s="97"/>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27.5" customHeight="1" x14ac:dyDescent="0.25">
      <c r="A530" s="41"/>
      <c r="B530" s="41"/>
      <c r="C530" s="41"/>
      <c r="D530" s="97"/>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27.5" customHeight="1" x14ac:dyDescent="0.25">
      <c r="A531" s="41"/>
      <c r="B531" s="41"/>
      <c r="C531" s="41"/>
      <c r="D531" s="97"/>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27.5" customHeight="1" x14ac:dyDescent="0.25">
      <c r="A532" s="41"/>
      <c r="B532" s="41"/>
      <c r="C532" s="41"/>
      <c r="D532" s="97"/>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27.5" customHeight="1" x14ac:dyDescent="0.25">
      <c r="A533" s="41"/>
      <c r="B533" s="41"/>
      <c r="C533" s="41"/>
      <c r="D533" s="97"/>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27.5" customHeight="1" x14ac:dyDescent="0.25">
      <c r="A534" s="41"/>
      <c r="B534" s="41"/>
      <c r="C534" s="41"/>
      <c r="D534" s="97"/>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27.5" customHeight="1" x14ac:dyDescent="0.25">
      <c r="A535" s="41"/>
      <c r="B535" s="41"/>
      <c r="C535" s="41"/>
      <c r="D535" s="97"/>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27.5" customHeight="1" x14ac:dyDescent="0.25">
      <c r="A536" s="41"/>
      <c r="B536" s="41"/>
      <c r="C536" s="41"/>
      <c r="D536" s="97"/>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27.5" customHeight="1" x14ac:dyDescent="0.25">
      <c r="A537" s="41"/>
      <c r="B537" s="41"/>
      <c r="C537" s="41"/>
      <c r="D537" s="97"/>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27.5" customHeight="1" x14ac:dyDescent="0.25">
      <c r="A538" s="41"/>
      <c r="B538" s="41"/>
      <c r="C538" s="41"/>
      <c r="D538" s="97"/>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27.5" customHeight="1" x14ac:dyDescent="0.25">
      <c r="A539" s="41"/>
      <c r="B539" s="41"/>
      <c r="C539" s="41"/>
      <c r="D539" s="97"/>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27.5" customHeight="1" x14ac:dyDescent="0.25">
      <c r="A540" s="41"/>
      <c r="B540" s="41"/>
      <c r="C540" s="41"/>
      <c r="D540" s="97"/>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27.5" customHeight="1" x14ac:dyDescent="0.25">
      <c r="A541" s="41"/>
      <c r="B541" s="41"/>
      <c r="C541" s="41"/>
      <c r="D541" s="97"/>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27.5" customHeight="1" x14ac:dyDescent="0.25">
      <c r="A542" s="41"/>
      <c r="B542" s="41"/>
      <c r="C542" s="41"/>
      <c r="D542" s="97"/>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27.5" customHeight="1" x14ac:dyDescent="0.25">
      <c r="A543" s="41"/>
      <c r="B543" s="41"/>
      <c r="C543" s="41"/>
      <c r="D543" s="97"/>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27.5" customHeight="1" x14ac:dyDescent="0.25">
      <c r="A544" s="41"/>
      <c r="B544" s="41"/>
      <c r="C544" s="41"/>
      <c r="D544" s="97"/>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27.5" customHeight="1" x14ac:dyDescent="0.25">
      <c r="A545" s="41"/>
      <c r="B545" s="41"/>
      <c r="C545" s="41"/>
      <c r="D545" s="97"/>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27.5" customHeight="1" x14ac:dyDescent="0.25">
      <c r="A546" s="41"/>
      <c r="B546" s="41"/>
      <c r="C546" s="41"/>
      <c r="D546" s="97"/>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27.5" customHeight="1" x14ac:dyDescent="0.25">
      <c r="A547" s="41"/>
      <c r="B547" s="41"/>
      <c r="C547" s="41"/>
      <c r="D547" s="97"/>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27.5" customHeight="1" x14ac:dyDescent="0.25">
      <c r="A548" s="41"/>
      <c r="B548" s="41"/>
      <c r="C548" s="41"/>
      <c r="D548" s="97"/>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27.5" customHeight="1" x14ac:dyDescent="0.25">
      <c r="A549" s="41"/>
      <c r="B549" s="41"/>
      <c r="C549" s="41"/>
      <c r="D549" s="97"/>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27.5" customHeight="1" x14ac:dyDescent="0.25">
      <c r="A550" s="41"/>
      <c r="B550" s="41"/>
      <c r="C550" s="41"/>
      <c r="D550" s="97"/>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27.5" customHeight="1" x14ac:dyDescent="0.25">
      <c r="A551" s="41"/>
      <c r="B551" s="41"/>
      <c r="C551" s="41"/>
      <c r="D551" s="97"/>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27.5" customHeight="1" x14ac:dyDescent="0.25">
      <c r="A552" s="41"/>
      <c r="B552" s="41"/>
      <c r="C552" s="41"/>
      <c r="D552" s="97"/>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27.5" customHeight="1" x14ac:dyDescent="0.25">
      <c r="A553" s="41"/>
      <c r="B553" s="41"/>
      <c r="C553" s="41"/>
      <c r="D553" s="97"/>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27.5" customHeight="1" x14ac:dyDescent="0.25">
      <c r="A554" s="41"/>
      <c r="B554" s="41"/>
      <c r="C554" s="41"/>
      <c r="D554" s="97"/>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27.5" customHeight="1" x14ac:dyDescent="0.25">
      <c r="A555" s="41"/>
      <c r="B555" s="41"/>
      <c r="C555" s="41"/>
      <c r="D555" s="97"/>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27.5" customHeight="1" x14ac:dyDescent="0.25">
      <c r="A556" s="41"/>
      <c r="B556" s="41"/>
      <c r="C556" s="41"/>
      <c r="D556" s="97"/>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27.5" customHeight="1" x14ac:dyDescent="0.25">
      <c r="A557" s="41"/>
      <c r="B557" s="41"/>
      <c r="C557" s="41"/>
      <c r="D557" s="97"/>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27.5" customHeight="1" x14ac:dyDescent="0.25">
      <c r="A558" s="41"/>
      <c r="B558" s="41"/>
      <c r="C558" s="41"/>
      <c r="D558" s="97"/>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27.5" customHeight="1" x14ac:dyDescent="0.25">
      <c r="A559" s="41"/>
      <c r="B559" s="41"/>
      <c r="C559" s="41"/>
      <c r="D559" s="97"/>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27.5" customHeight="1" x14ac:dyDescent="0.25">
      <c r="A560" s="41"/>
      <c r="B560" s="41"/>
      <c r="C560" s="41"/>
      <c r="D560" s="97"/>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27.5" customHeight="1" x14ac:dyDescent="0.25">
      <c r="A561" s="41"/>
      <c r="B561" s="41"/>
      <c r="C561" s="41"/>
      <c r="D561" s="97"/>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27.5" customHeight="1" x14ac:dyDescent="0.25">
      <c r="A562" s="41"/>
      <c r="B562" s="41"/>
      <c r="C562" s="41"/>
      <c r="D562" s="97"/>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27.5" customHeight="1" x14ac:dyDescent="0.25">
      <c r="A563" s="41"/>
      <c r="B563" s="41"/>
      <c r="C563" s="41"/>
      <c r="D563" s="97"/>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27.5" customHeight="1" x14ac:dyDescent="0.25">
      <c r="A564" s="41"/>
      <c r="B564" s="41"/>
      <c r="C564" s="41"/>
      <c r="D564" s="97"/>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27.5" customHeight="1" x14ac:dyDescent="0.25">
      <c r="A565" s="41"/>
      <c r="B565" s="41"/>
      <c r="C565" s="41"/>
      <c r="D565" s="97"/>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27.5" customHeight="1" x14ac:dyDescent="0.25">
      <c r="A566" s="41"/>
      <c r="B566" s="41"/>
      <c r="C566" s="41"/>
      <c r="D566" s="97"/>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27.5" customHeight="1" x14ac:dyDescent="0.25">
      <c r="A567" s="41"/>
      <c r="B567" s="41"/>
      <c r="C567" s="41"/>
      <c r="D567" s="97"/>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27.5" customHeight="1" x14ac:dyDescent="0.25">
      <c r="A568" s="41"/>
      <c r="B568" s="41"/>
      <c r="C568" s="41"/>
      <c r="D568" s="97"/>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27.5" customHeight="1" x14ac:dyDescent="0.25">
      <c r="A569" s="41"/>
      <c r="B569" s="41"/>
      <c r="C569" s="41"/>
      <c r="D569" s="97"/>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27.5" customHeight="1" x14ac:dyDescent="0.25">
      <c r="A570" s="41"/>
      <c r="B570" s="41"/>
      <c r="C570" s="41"/>
      <c r="D570" s="97"/>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27.5" customHeight="1" x14ac:dyDescent="0.25">
      <c r="A571" s="41"/>
      <c r="B571" s="41"/>
      <c r="C571" s="41"/>
      <c r="D571" s="97"/>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27.5" customHeight="1" x14ac:dyDescent="0.25">
      <c r="A572" s="41"/>
      <c r="B572" s="41"/>
      <c r="C572" s="41"/>
      <c r="D572" s="97"/>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27.5" customHeight="1" x14ac:dyDescent="0.25">
      <c r="A573" s="41"/>
      <c r="B573" s="41"/>
      <c r="C573" s="41"/>
      <c r="D573" s="97"/>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27.5" customHeight="1" x14ac:dyDescent="0.25">
      <c r="A574" s="41"/>
      <c r="B574" s="41"/>
      <c r="C574" s="41"/>
      <c r="D574" s="97"/>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27.5" customHeight="1" x14ac:dyDescent="0.25">
      <c r="A575" s="41"/>
      <c r="B575" s="41"/>
      <c r="C575" s="41"/>
      <c r="D575" s="97"/>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27.5" customHeight="1" x14ac:dyDescent="0.25">
      <c r="A576" s="41"/>
      <c r="B576" s="41"/>
      <c r="C576" s="41"/>
      <c r="D576" s="97"/>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27.5" customHeight="1" x14ac:dyDescent="0.25">
      <c r="A577" s="41"/>
      <c r="B577" s="41"/>
      <c r="C577" s="41"/>
      <c r="D577" s="97"/>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27.5" customHeight="1" x14ac:dyDescent="0.25">
      <c r="A578" s="41"/>
      <c r="B578" s="41"/>
      <c r="C578" s="41"/>
      <c r="D578" s="97"/>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27.5" customHeight="1" x14ac:dyDescent="0.25">
      <c r="A579" s="41"/>
      <c r="B579" s="41"/>
      <c r="C579" s="41"/>
      <c r="D579" s="97"/>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27.5" customHeight="1" x14ac:dyDescent="0.25">
      <c r="A580" s="41"/>
      <c r="B580" s="41"/>
      <c r="C580" s="41"/>
      <c r="D580" s="97"/>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27.5" customHeight="1" x14ac:dyDescent="0.25">
      <c r="A581" s="41"/>
      <c r="B581" s="41"/>
      <c r="C581" s="41"/>
      <c r="D581" s="97"/>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27.5" customHeight="1" x14ac:dyDescent="0.25">
      <c r="A582" s="41"/>
      <c r="B582" s="41"/>
      <c r="C582" s="41"/>
      <c r="D582" s="97"/>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27.5" customHeight="1" x14ac:dyDescent="0.25">
      <c r="A583" s="41"/>
      <c r="B583" s="41"/>
      <c r="C583" s="41"/>
      <c r="D583" s="97"/>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27.5" customHeight="1" x14ac:dyDescent="0.25">
      <c r="A584" s="41"/>
      <c r="B584" s="41"/>
      <c r="C584" s="41"/>
      <c r="D584" s="97"/>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27.5" customHeight="1" x14ac:dyDescent="0.25">
      <c r="A585" s="41"/>
      <c r="B585" s="41"/>
      <c r="C585" s="41"/>
      <c r="D585" s="97"/>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27.5" customHeight="1" x14ac:dyDescent="0.25">
      <c r="A586" s="41"/>
      <c r="B586" s="41"/>
      <c r="C586" s="41"/>
      <c r="D586" s="97"/>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27.5" customHeight="1" x14ac:dyDescent="0.25">
      <c r="A587" s="41"/>
      <c r="B587" s="41"/>
      <c r="C587" s="41"/>
      <c r="D587" s="97"/>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27.5" customHeight="1" x14ac:dyDescent="0.25">
      <c r="A588" s="41"/>
      <c r="B588" s="41"/>
      <c r="C588" s="41"/>
      <c r="D588" s="97"/>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27.5" customHeight="1" x14ac:dyDescent="0.25">
      <c r="A589" s="41"/>
      <c r="B589" s="41"/>
      <c r="C589" s="41"/>
      <c r="D589" s="97"/>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27.5" customHeight="1" x14ac:dyDescent="0.25">
      <c r="A590" s="41"/>
      <c r="B590" s="41"/>
      <c r="C590" s="41"/>
      <c r="D590" s="97"/>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27.5" customHeight="1" x14ac:dyDescent="0.25">
      <c r="A591" s="41"/>
      <c r="B591" s="41"/>
      <c r="C591" s="41"/>
      <c r="D591" s="97"/>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27.5" customHeight="1" x14ac:dyDescent="0.25">
      <c r="A592" s="41"/>
      <c r="B592" s="41"/>
      <c r="C592" s="41"/>
      <c r="D592" s="97"/>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27.5" customHeight="1" x14ac:dyDescent="0.25">
      <c r="A593" s="41"/>
      <c r="B593" s="41"/>
      <c r="C593" s="41"/>
      <c r="D593" s="97"/>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27.5" customHeight="1" x14ac:dyDescent="0.25">
      <c r="A594" s="41"/>
      <c r="B594" s="41"/>
      <c r="C594" s="41"/>
      <c r="D594" s="97"/>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27.5" customHeight="1" x14ac:dyDescent="0.25">
      <c r="A595" s="41"/>
      <c r="B595" s="41"/>
      <c r="C595" s="41"/>
      <c r="D595" s="97"/>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27.5" customHeight="1" x14ac:dyDescent="0.25">
      <c r="A596" s="41"/>
      <c r="B596" s="41"/>
      <c r="C596" s="41"/>
      <c r="D596" s="97"/>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27.5" customHeight="1" x14ac:dyDescent="0.25">
      <c r="A597" s="41"/>
      <c r="B597" s="41"/>
      <c r="C597" s="41"/>
      <c r="D597" s="97"/>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27.5" customHeight="1" x14ac:dyDescent="0.25">
      <c r="A598" s="41"/>
      <c r="B598" s="41"/>
      <c r="C598" s="41"/>
      <c r="D598" s="97"/>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27.5" customHeight="1" x14ac:dyDescent="0.25">
      <c r="A599" s="41"/>
      <c r="B599" s="41"/>
      <c r="C599" s="41"/>
      <c r="D599" s="97"/>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27.5" customHeight="1" x14ac:dyDescent="0.25">
      <c r="A600" s="41"/>
      <c r="B600" s="41"/>
      <c r="C600" s="41"/>
      <c r="D600" s="97"/>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27.5" customHeight="1" x14ac:dyDescent="0.25">
      <c r="A601" s="41"/>
      <c r="B601" s="41"/>
      <c r="C601" s="41"/>
      <c r="D601" s="97"/>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27.5" customHeight="1" x14ac:dyDescent="0.25">
      <c r="A602" s="41"/>
      <c r="B602" s="41"/>
      <c r="C602" s="41"/>
      <c r="D602" s="97"/>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27.5" customHeight="1" x14ac:dyDescent="0.25">
      <c r="A603" s="41"/>
      <c r="B603" s="41"/>
      <c r="C603" s="41"/>
      <c r="D603" s="97"/>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27.5" customHeight="1" x14ac:dyDescent="0.25">
      <c r="A604" s="41"/>
      <c r="B604" s="41"/>
      <c r="C604" s="41"/>
      <c r="D604" s="97"/>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27.5" customHeight="1" x14ac:dyDescent="0.25">
      <c r="A605" s="41"/>
      <c r="B605" s="41"/>
      <c r="C605" s="41"/>
      <c r="D605" s="97"/>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27.5" customHeight="1" x14ac:dyDescent="0.25">
      <c r="A606" s="41"/>
      <c r="B606" s="41"/>
      <c r="C606" s="41"/>
      <c r="D606" s="97"/>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27.5" customHeight="1" x14ac:dyDescent="0.25">
      <c r="A607" s="41"/>
      <c r="B607" s="41"/>
      <c r="C607" s="41"/>
      <c r="D607" s="97"/>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27.5" customHeight="1" x14ac:dyDescent="0.25">
      <c r="A608" s="41"/>
      <c r="B608" s="41"/>
      <c r="C608" s="41"/>
      <c r="D608" s="97"/>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27.5" customHeight="1" x14ac:dyDescent="0.25">
      <c r="A609" s="41"/>
      <c r="B609" s="41"/>
      <c r="C609" s="41"/>
      <c r="D609" s="97"/>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27.5" customHeight="1" x14ac:dyDescent="0.25">
      <c r="A610" s="41"/>
      <c r="B610" s="41"/>
      <c r="C610" s="41"/>
      <c r="D610" s="97"/>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27.5" customHeight="1" x14ac:dyDescent="0.25">
      <c r="A611" s="41"/>
      <c r="B611" s="41"/>
      <c r="C611" s="41"/>
      <c r="D611" s="97"/>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27.5" customHeight="1" x14ac:dyDescent="0.25">
      <c r="A612" s="41"/>
      <c r="B612" s="41"/>
      <c r="C612" s="41"/>
      <c r="D612" s="97"/>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27.5" customHeight="1" x14ac:dyDescent="0.25">
      <c r="A613" s="41"/>
      <c r="B613" s="41"/>
      <c r="C613" s="41"/>
      <c r="D613" s="97"/>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27.5" customHeight="1" x14ac:dyDescent="0.25">
      <c r="A614" s="41"/>
      <c r="B614" s="41"/>
      <c r="C614" s="41"/>
      <c r="D614" s="97"/>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27.5" customHeight="1" x14ac:dyDescent="0.25">
      <c r="A615" s="41"/>
      <c r="B615" s="41"/>
      <c r="C615" s="41"/>
      <c r="D615" s="97"/>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27.5" customHeight="1" x14ac:dyDescent="0.25">
      <c r="A616" s="41"/>
      <c r="B616" s="41"/>
      <c r="C616" s="41"/>
      <c r="D616" s="97"/>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27.5" customHeight="1" x14ac:dyDescent="0.25">
      <c r="A617" s="41"/>
      <c r="B617" s="41"/>
      <c r="C617" s="41"/>
      <c r="D617" s="97"/>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27.5" customHeight="1" x14ac:dyDescent="0.25">
      <c r="A618" s="41"/>
      <c r="B618" s="41"/>
      <c r="C618" s="41"/>
      <c r="D618" s="97"/>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27.5" customHeight="1" x14ac:dyDescent="0.25">
      <c r="A619" s="41"/>
      <c r="B619" s="41"/>
      <c r="C619" s="41"/>
      <c r="D619" s="97"/>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27.5" customHeight="1" x14ac:dyDescent="0.25">
      <c r="A620" s="41"/>
      <c r="B620" s="41"/>
      <c r="C620" s="41"/>
      <c r="D620" s="97"/>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27.5" customHeight="1" x14ac:dyDescent="0.25">
      <c r="A621" s="41"/>
      <c r="B621" s="41"/>
      <c r="C621" s="41"/>
      <c r="D621" s="97"/>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27.5" customHeight="1" x14ac:dyDescent="0.25">
      <c r="A622" s="41"/>
      <c r="B622" s="41"/>
      <c r="C622" s="41"/>
      <c r="D622" s="97"/>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27.5" customHeight="1" x14ac:dyDescent="0.25">
      <c r="A623" s="41"/>
      <c r="B623" s="41"/>
      <c r="C623" s="41"/>
      <c r="D623" s="97"/>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27.5" customHeight="1" x14ac:dyDescent="0.25">
      <c r="A624" s="41"/>
      <c r="B624" s="41"/>
      <c r="C624" s="41"/>
      <c r="D624" s="97"/>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27.5" customHeight="1" x14ac:dyDescent="0.25">
      <c r="A625" s="41"/>
      <c r="B625" s="41"/>
      <c r="C625" s="41"/>
      <c r="D625" s="97"/>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27.5" customHeight="1" x14ac:dyDescent="0.25">
      <c r="A626" s="41"/>
      <c r="B626" s="41"/>
      <c r="C626" s="41"/>
      <c r="D626" s="97"/>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27.5" customHeight="1" x14ac:dyDescent="0.25">
      <c r="A627" s="41"/>
      <c r="B627" s="41"/>
      <c r="C627" s="41"/>
      <c r="D627" s="97"/>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27.5" customHeight="1" x14ac:dyDescent="0.25">
      <c r="A628" s="41"/>
      <c r="B628" s="41"/>
      <c r="C628" s="41"/>
      <c r="D628" s="97"/>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27.5" customHeight="1" x14ac:dyDescent="0.25">
      <c r="A629" s="41"/>
      <c r="B629" s="41"/>
      <c r="C629" s="41"/>
      <c r="D629" s="97"/>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27.5" customHeight="1" x14ac:dyDescent="0.25">
      <c r="A630" s="41"/>
      <c r="B630" s="41"/>
      <c r="C630" s="41"/>
      <c r="D630" s="97"/>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27.5" customHeight="1" x14ac:dyDescent="0.25">
      <c r="A631" s="41"/>
      <c r="B631" s="41"/>
      <c r="C631" s="41"/>
      <c r="D631" s="97"/>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27.5" customHeight="1" x14ac:dyDescent="0.25">
      <c r="A632" s="41"/>
      <c r="B632" s="41"/>
      <c r="C632" s="41"/>
      <c r="D632" s="97"/>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27.5" customHeight="1" x14ac:dyDescent="0.25">
      <c r="A633" s="41"/>
      <c r="B633" s="41"/>
      <c r="C633" s="41"/>
      <c r="D633" s="97"/>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27.5" customHeight="1" x14ac:dyDescent="0.25">
      <c r="A634" s="41"/>
      <c r="B634" s="41"/>
      <c r="C634" s="41"/>
      <c r="D634" s="97"/>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27.5" customHeight="1" x14ac:dyDescent="0.25">
      <c r="A635" s="41"/>
      <c r="B635" s="41"/>
      <c r="C635" s="41"/>
      <c r="D635" s="97"/>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27.5" customHeight="1" x14ac:dyDescent="0.25">
      <c r="A636" s="41"/>
      <c r="B636" s="41"/>
      <c r="C636" s="41"/>
      <c r="D636" s="97"/>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27.5" customHeight="1" x14ac:dyDescent="0.25">
      <c r="A637" s="41"/>
      <c r="B637" s="41"/>
      <c r="C637" s="41"/>
      <c r="D637" s="97"/>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27.5" customHeight="1" x14ac:dyDescent="0.25">
      <c r="A638" s="41"/>
      <c r="B638" s="41"/>
      <c r="C638" s="41"/>
      <c r="D638" s="97"/>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27.5" customHeight="1" x14ac:dyDescent="0.25">
      <c r="A639" s="41"/>
      <c r="B639" s="41"/>
      <c r="C639" s="41"/>
      <c r="D639" s="97"/>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27.5" customHeight="1" x14ac:dyDescent="0.25">
      <c r="A640" s="41"/>
      <c r="B640" s="41"/>
      <c r="C640" s="41"/>
      <c r="D640" s="97"/>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27.5" customHeight="1" x14ac:dyDescent="0.25">
      <c r="A641" s="41"/>
      <c r="B641" s="41"/>
      <c r="C641" s="41"/>
      <c r="D641" s="97"/>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27.5" customHeight="1" x14ac:dyDescent="0.25">
      <c r="A642" s="41"/>
      <c r="B642" s="41"/>
      <c r="C642" s="41"/>
      <c r="D642" s="97"/>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27.5" customHeight="1" x14ac:dyDescent="0.25">
      <c r="A643" s="41"/>
      <c r="B643" s="41"/>
      <c r="C643" s="41"/>
      <c r="D643" s="97"/>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27.5" customHeight="1" x14ac:dyDescent="0.25">
      <c r="A644" s="41"/>
      <c r="B644" s="41"/>
      <c r="C644" s="41"/>
      <c r="D644" s="97"/>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27.5" customHeight="1" x14ac:dyDescent="0.25">
      <c r="A645" s="41"/>
      <c r="B645" s="41"/>
      <c r="C645" s="41"/>
      <c r="D645" s="97"/>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27.5" customHeight="1" x14ac:dyDescent="0.25">
      <c r="A646" s="41"/>
      <c r="B646" s="41"/>
      <c r="C646" s="41"/>
      <c r="D646" s="97"/>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27.5" customHeight="1" x14ac:dyDescent="0.25">
      <c r="A647" s="41"/>
      <c r="B647" s="41"/>
      <c r="C647" s="41"/>
      <c r="D647" s="97"/>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27.5" customHeight="1" x14ac:dyDescent="0.25">
      <c r="A648" s="41"/>
      <c r="B648" s="41"/>
      <c r="C648" s="41"/>
      <c r="D648" s="97"/>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27.5" customHeight="1" x14ac:dyDescent="0.25">
      <c r="A649" s="41"/>
      <c r="B649" s="41"/>
      <c r="C649" s="41"/>
      <c r="D649" s="97"/>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27.5" customHeight="1" x14ac:dyDescent="0.25">
      <c r="A650" s="41"/>
      <c r="B650" s="41"/>
      <c r="C650" s="41"/>
      <c r="D650" s="97"/>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27.5" customHeight="1" x14ac:dyDescent="0.25">
      <c r="A651" s="41"/>
      <c r="B651" s="41"/>
      <c r="C651" s="41"/>
      <c r="D651" s="97"/>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27.5" customHeight="1" x14ac:dyDescent="0.25">
      <c r="A652" s="41"/>
      <c r="B652" s="41"/>
      <c r="C652" s="41"/>
      <c r="D652" s="97"/>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5.75" customHeight="1" x14ac:dyDescent="0.25">
      <c r="A653" s="41"/>
      <c r="B653" s="41"/>
      <c r="C653" s="41"/>
      <c r="D653" s="97"/>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5.75" customHeight="1" x14ac:dyDescent="0.25">
      <c r="A654" s="41"/>
      <c r="B654" s="41"/>
      <c r="C654" s="41"/>
      <c r="D654" s="97"/>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5.75" customHeight="1" x14ac:dyDescent="0.25">
      <c r="A655" s="41"/>
      <c r="B655" s="41"/>
      <c r="C655" s="41"/>
      <c r="D655" s="97"/>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5.75" customHeight="1" x14ac:dyDescent="0.25">
      <c r="A656" s="41"/>
      <c r="B656" s="41"/>
      <c r="C656" s="41"/>
      <c r="D656" s="97"/>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5.75" customHeight="1" x14ac:dyDescent="0.25">
      <c r="A657" s="41"/>
      <c r="B657" s="41"/>
      <c r="C657" s="41"/>
      <c r="D657" s="97"/>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5.75" customHeight="1" x14ac:dyDescent="0.25">
      <c r="A658" s="41"/>
      <c r="B658" s="41"/>
      <c r="C658" s="41"/>
      <c r="D658" s="97"/>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5.75" customHeight="1" x14ac:dyDescent="0.25">
      <c r="A659" s="41"/>
      <c r="B659" s="41"/>
      <c r="C659" s="41"/>
      <c r="D659" s="97"/>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5.75" customHeight="1" x14ac:dyDescent="0.25">
      <c r="A660" s="41"/>
      <c r="B660" s="41"/>
      <c r="C660" s="41"/>
      <c r="D660" s="97"/>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5.75" customHeight="1" x14ac:dyDescent="0.25">
      <c r="A661" s="41"/>
      <c r="B661" s="41"/>
      <c r="C661" s="41"/>
      <c r="D661" s="97"/>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5.75" customHeight="1" x14ac:dyDescent="0.25">
      <c r="A662" s="41"/>
      <c r="B662" s="41"/>
      <c r="C662" s="41"/>
      <c r="D662" s="97"/>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5.75" customHeight="1" x14ac:dyDescent="0.25">
      <c r="A663" s="41"/>
      <c r="B663" s="41"/>
      <c r="C663" s="41"/>
      <c r="D663" s="97"/>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5.75" customHeight="1" x14ac:dyDescent="0.25">
      <c r="A664" s="41"/>
      <c r="B664" s="41"/>
      <c r="C664" s="41"/>
      <c r="D664" s="97"/>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5.75" customHeight="1" x14ac:dyDescent="0.25">
      <c r="A665" s="41"/>
      <c r="B665" s="41"/>
      <c r="C665" s="41"/>
      <c r="D665" s="97"/>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5.75" customHeight="1" x14ac:dyDescent="0.25">
      <c r="A666" s="41"/>
      <c r="B666" s="41"/>
      <c r="C666" s="41"/>
      <c r="D666" s="97"/>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5.75" customHeight="1" x14ac:dyDescent="0.25">
      <c r="A667" s="41"/>
      <c r="B667" s="41"/>
      <c r="C667" s="41"/>
      <c r="D667" s="97"/>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5.75" customHeight="1" x14ac:dyDescent="0.25">
      <c r="A668" s="41"/>
      <c r="B668" s="41"/>
      <c r="C668" s="41"/>
      <c r="D668" s="97"/>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5.75" customHeight="1" x14ac:dyDescent="0.25">
      <c r="A669" s="41"/>
      <c r="B669" s="41"/>
      <c r="C669" s="41"/>
      <c r="D669" s="97"/>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5.75" customHeight="1" x14ac:dyDescent="0.25">
      <c r="A670" s="41"/>
      <c r="B670" s="41"/>
      <c r="C670" s="41"/>
      <c r="D670" s="97"/>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5.75" customHeight="1" x14ac:dyDescent="0.25">
      <c r="A671" s="41"/>
      <c r="B671" s="41"/>
      <c r="C671" s="41"/>
      <c r="D671" s="97"/>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5.75" customHeight="1" x14ac:dyDescent="0.25">
      <c r="A672" s="41"/>
      <c r="B672" s="41"/>
      <c r="C672" s="41"/>
      <c r="D672" s="97"/>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5.75" customHeight="1" x14ac:dyDescent="0.25">
      <c r="A673" s="41"/>
      <c r="B673" s="41"/>
      <c r="C673" s="41"/>
      <c r="D673" s="97"/>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5.75" customHeight="1" x14ac:dyDescent="0.25">
      <c r="A674" s="41"/>
      <c r="B674" s="41"/>
      <c r="C674" s="41"/>
      <c r="D674" s="97"/>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5.75" customHeight="1" x14ac:dyDescent="0.25">
      <c r="A675" s="41"/>
      <c r="B675" s="41"/>
      <c r="C675" s="41"/>
      <c r="D675" s="97"/>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5.75" customHeight="1" x14ac:dyDescent="0.25">
      <c r="A676" s="41"/>
      <c r="B676" s="41"/>
      <c r="C676" s="41"/>
      <c r="D676" s="97"/>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5.75" customHeight="1" x14ac:dyDescent="0.25">
      <c r="A677" s="41"/>
      <c r="B677" s="41"/>
      <c r="C677" s="41"/>
      <c r="D677" s="97"/>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5.75" customHeight="1" x14ac:dyDescent="0.25">
      <c r="A678" s="41"/>
      <c r="B678" s="41"/>
      <c r="C678" s="41"/>
      <c r="D678" s="97"/>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5.75" customHeight="1" x14ac:dyDescent="0.25">
      <c r="A679" s="41"/>
      <c r="B679" s="41"/>
      <c r="C679" s="41"/>
      <c r="D679" s="97"/>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5.75" customHeight="1" x14ac:dyDescent="0.25">
      <c r="A680" s="41"/>
      <c r="B680" s="41"/>
      <c r="C680" s="41"/>
      <c r="D680" s="97"/>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5.75" customHeight="1" x14ac:dyDescent="0.25">
      <c r="A681" s="41"/>
      <c r="B681" s="41"/>
      <c r="C681" s="41"/>
      <c r="D681" s="97"/>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5.75" customHeight="1" x14ac:dyDescent="0.25">
      <c r="A682" s="41"/>
      <c r="B682" s="41"/>
      <c r="C682" s="41"/>
      <c r="D682" s="97"/>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5.75" customHeight="1" x14ac:dyDescent="0.25">
      <c r="A683" s="41"/>
      <c r="B683" s="41"/>
      <c r="C683" s="41"/>
      <c r="D683" s="97"/>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5.75" customHeight="1" x14ac:dyDescent="0.25">
      <c r="A684" s="41"/>
      <c r="B684" s="41"/>
      <c r="C684" s="41"/>
      <c r="D684" s="97"/>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5.75" customHeight="1" x14ac:dyDescent="0.25">
      <c r="A685" s="41"/>
      <c r="B685" s="41"/>
      <c r="C685" s="41"/>
      <c r="D685" s="97"/>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5.75" customHeight="1" x14ac:dyDescent="0.25">
      <c r="A686" s="41"/>
      <c r="B686" s="41"/>
      <c r="C686" s="41"/>
      <c r="D686" s="97"/>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5.75" customHeight="1" x14ac:dyDescent="0.25">
      <c r="A687" s="41"/>
      <c r="B687" s="41"/>
      <c r="C687" s="41"/>
      <c r="D687" s="97"/>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5.75" customHeight="1" x14ac:dyDescent="0.25">
      <c r="A688" s="41"/>
      <c r="B688" s="41"/>
      <c r="C688" s="41"/>
      <c r="D688" s="97"/>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5.75" customHeight="1" x14ac:dyDescent="0.25">
      <c r="A689" s="41"/>
      <c r="B689" s="41"/>
      <c r="C689" s="41"/>
      <c r="D689" s="97"/>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5.75" customHeight="1" x14ac:dyDescent="0.25">
      <c r="A690" s="41"/>
      <c r="B690" s="41"/>
      <c r="C690" s="41"/>
      <c r="D690" s="97"/>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5.75" customHeight="1" x14ac:dyDescent="0.25">
      <c r="A691" s="41"/>
      <c r="B691" s="41"/>
      <c r="C691" s="41"/>
      <c r="D691" s="97"/>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5.75" customHeight="1" x14ac:dyDescent="0.25">
      <c r="A692" s="41"/>
      <c r="B692" s="41"/>
      <c r="C692" s="41"/>
      <c r="D692" s="97"/>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5.75" customHeight="1" x14ac:dyDescent="0.25">
      <c r="A693" s="41"/>
      <c r="B693" s="41"/>
      <c r="C693" s="41"/>
      <c r="D693" s="97"/>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5.75" customHeight="1" x14ac:dyDescent="0.25">
      <c r="A694" s="41"/>
      <c r="B694" s="41"/>
      <c r="C694" s="41"/>
      <c r="D694" s="97"/>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5.75" customHeight="1" x14ac:dyDescent="0.25">
      <c r="A695" s="41"/>
      <c r="B695" s="41"/>
      <c r="C695" s="41"/>
      <c r="D695" s="97"/>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5.75" customHeight="1" x14ac:dyDescent="0.25">
      <c r="A696" s="41"/>
      <c r="B696" s="41"/>
      <c r="C696" s="41"/>
      <c r="D696" s="97"/>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5.75" customHeight="1" x14ac:dyDescent="0.25">
      <c r="A697" s="41"/>
      <c r="B697" s="41"/>
      <c r="C697" s="41"/>
      <c r="D697" s="97"/>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5.75" customHeight="1" x14ac:dyDescent="0.25">
      <c r="A698" s="41"/>
      <c r="B698" s="41"/>
      <c r="C698" s="41"/>
      <c r="D698" s="97"/>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5.75" customHeight="1" x14ac:dyDescent="0.25">
      <c r="A699" s="41"/>
      <c r="B699" s="41"/>
      <c r="C699" s="41"/>
      <c r="D699" s="97"/>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5.75" customHeight="1" x14ac:dyDescent="0.25">
      <c r="A700" s="41"/>
      <c r="B700" s="41"/>
      <c r="C700" s="41"/>
      <c r="D700" s="97"/>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5.75" customHeight="1" x14ac:dyDescent="0.25">
      <c r="A701" s="41"/>
      <c r="B701" s="41"/>
      <c r="C701" s="41"/>
      <c r="D701" s="97"/>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5.75" customHeight="1" x14ac:dyDescent="0.25">
      <c r="A702" s="41"/>
      <c r="B702" s="41"/>
      <c r="C702" s="41"/>
      <c r="D702" s="97"/>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5.75" customHeight="1" x14ac:dyDescent="0.25">
      <c r="A703" s="41"/>
      <c r="B703" s="41"/>
      <c r="C703" s="41"/>
      <c r="D703" s="97"/>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5.75" customHeight="1" x14ac:dyDescent="0.25">
      <c r="A704" s="41"/>
      <c r="B704" s="41"/>
      <c r="C704" s="41"/>
      <c r="D704" s="97"/>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5.75" customHeight="1" x14ac:dyDescent="0.25">
      <c r="A705" s="41"/>
      <c r="B705" s="41"/>
      <c r="C705" s="41"/>
      <c r="D705" s="97"/>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5.75" customHeight="1" x14ac:dyDescent="0.25">
      <c r="A706" s="41"/>
      <c r="B706" s="41"/>
      <c r="C706" s="41"/>
      <c r="D706" s="97"/>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5.75" customHeight="1" x14ac:dyDescent="0.25">
      <c r="A707" s="41"/>
      <c r="B707" s="41"/>
      <c r="C707" s="41"/>
      <c r="D707" s="97"/>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5.75" customHeight="1" x14ac:dyDescent="0.25">
      <c r="A708" s="41"/>
      <c r="B708" s="41"/>
      <c r="C708" s="41"/>
      <c r="D708" s="97"/>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5.75" customHeight="1" x14ac:dyDescent="0.25">
      <c r="A709" s="41"/>
      <c r="B709" s="41"/>
      <c r="C709" s="41"/>
      <c r="D709" s="97"/>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5.75" customHeight="1" x14ac:dyDescent="0.25">
      <c r="A710" s="41"/>
      <c r="B710" s="41"/>
      <c r="C710" s="41"/>
      <c r="D710" s="97"/>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5.75" customHeight="1" x14ac:dyDescent="0.25">
      <c r="A711" s="41"/>
      <c r="B711" s="41"/>
      <c r="C711" s="41"/>
      <c r="D711" s="97"/>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5.75" customHeight="1" x14ac:dyDescent="0.25">
      <c r="A712" s="41"/>
      <c r="B712" s="41"/>
      <c r="C712" s="41"/>
      <c r="D712" s="97"/>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5.75" customHeight="1" x14ac:dyDescent="0.25">
      <c r="A713" s="41"/>
      <c r="B713" s="41"/>
      <c r="C713" s="41"/>
      <c r="D713" s="97"/>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5.75" customHeight="1" x14ac:dyDescent="0.25">
      <c r="A714" s="41"/>
      <c r="B714" s="41"/>
      <c r="C714" s="41"/>
      <c r="D714" s="97"/>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5.75" customHeight="1" x14ac:dyDescent="0.25">
      <c r="A715" s="41"/>
      <c r="B715" s="41"/>
      <c r="C715" s="41"/>
      <c r="D715" s="97"/>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5.75" customHeight="1" x14ac:dyDescent="0.25">
      <c r="A716" s="41"/>
      <c r="B716" s="41"/>
      <c r="C716" s="41"/>
      <c r="D716" s="97"/>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5.75" customHeight="1" x14ac:dyDescent="0.25">
      <c r="A717" s="41"/>
      <c r="B717" s="41"/>
      <c r="C717" s="41"/>
      <c r="D717" s="97"/>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5.75" customHeight="1" x14ac:dyDescent="0.25">
      <c r="A718" s="41"/>
      <c r="B718" s="41"/>
      <c r="C718" s="41"/>
      <c r="D718" s="97"/>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5.75" customHeight="1" x14ac:dyDescent="0.25">
      <c r="A719" s="41"/>
      <c r="B719" s="41"/>
      <c r="C719" s="41"/>
      <c r="D719" s="97"/>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5.75" customHeight="1" x14ac:dyDescent="0.25">
      <c r="A720" s="41"/>
      <c r="B720" s="41"/>
      <c r="C720" s="41"/>
      <c r="D720" s="97"/>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5.75" customHeight="1" x14ac:dyDescent="0.25">
      <c r="A721" s="41"/>
      <c r="B721" s="41"/>
      <c r="C721" s="41"/>
      <c r="D721" s="97"/>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5.75" customHeight="1" x14ac:dyDescent="0.25">
      <c r="A722" s="41"/>
      <c r="B722" s="41"/>
      <c r="C722" s="41"/>
      <c r="D722" s="97"/>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5.75" customHeight="1" x14ac:dyDescent="0.25">
      <c r="A723" s="41"/>
      <c r="B723" s="41"/>
      <c r="C723" s="41"/>
      <c r="D723" s="97"/>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5.75" customHeight="1" x14ac:dyDescent="0.25">
      <c r="A724" s="41"/>
      <c r="B724" s="41"/>
      <c r="C724" s="41"/>
      <c r="D724" s="97"/>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15.75" customHeight="1" x14ac:dyDescent="0.25">
      <c r="A725" s="41"/>
      <c r="B725" s="41"/>
      <c r="C725" s="41"/>
      <c r="D725" s="97"/>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15.75" customHeight="1" x14ac:dyDescent="0.25">
      <c r="A726" s="41"/>
      <c r="B726" s="41"/>
      <c r="C726" s="41"/>
      <c r="D726" s="97"/>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ht="15.75" customHeight="1" x14ac:dyDescent="0.2"/>
    <row r="728" spans="1:26" ht="15.75" customHeight="1" x14ac:dyDescent="0.2"/>
    <row r="729" spans="1:26" ht="15.75" customHeight="1" x14ac:dyDescent="0.2"/>
    <row r="730" spans="1:26" ht="15.75" customHeight="1" x14ac:dyDescent="0.2"/>
    <row r="731" spans="1:26" ht="15.75" customHeight="1" x14ac:dyDescent="0.2"/>
    <row r="732" spans="1:26" ht="15.75" customHeight="1" x14ac:dyDescent="0.2"/>
    <row r="733" spans="1:26" ht="15.75" customHeight="1" x14ac:dyDescent="0.2"/>
    <row r="734" spans="1:26" ht="15.75" customHeight="1" x14ac:dyDescent="0.2"/>
    <row r="735" spans="1:26" ht="15.75" customHeight="1" x14ac:dyDescent="0.2"/>
    <row r="736" spans="1:2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24">
    <mergeCell ref="A431:B431"/>
    <mergeCell ref="A434:B434"/>
    <mergeCell ref="A436:D436"/>
    <mergeCell ref="A437:D437"/>
    <mergeCell ref="A438:D438"/>
    <mergeCell ref="A439:D439"/>
    <mergeCell ref="A440:D440"/>
    <mergeCell ref="A415:D415"/>
    <mergeCell ref="A416:D416"/>
    <mergeCell ref="A417:D417"/>
    <mergeCell ref="A419:D419"/>
    <mergeCell ref="A421:D421"/>
    <mergeCell ref="A423:D423"/>
    <mergeCell ref="A425:D425"/>
    <mergeCell ref="A427:D427"/>
    <mergeCell ref="A429:D429"/>
    <mergeCell ref="A402:D402"/>
    <mergeCell ref="A404:D404"/>
    <mergeCell ref="A406:D406"/>
    <mergeCell ref="A408:B408"/>
    <mergeCell ref="A410:D410"/>
    <mergeCell ref="A411:D411"/>
    <mergeCell ref="A412:D412"/>
    <mergeCell ref="A413:D413"/>
    <mergeCell ref="A414:D414"/>
    <mergeCell ref="A379:D379"/>
    <mergeCell ref="A381:D381"/>
    <mergeCell ref="A383:D383"/>
    <mergeCell ref="A385:B385"/>
    <mergeCell ref="A393:D393"/>
    <mergeCell ref="A394:D394"/>
    <mergeCell ref="A396:D396"/>
    <mergeCell ref="A398:D398"/>
    <mergeCell ref="A400:D400"/>
    <mergeCell ref="A519:D519"/>
    <mergeCell ref="A522:D522"/>
    <mergeCell ref="A523:C523"/>
    <mergeCell ref="A524:C524"/>
    <mergeCell ref="A525:C525"/>
    <mergeCell ref="A526:C526"/>
    <mergeCell ref="A490:D490"/>
    <mergeCell ref="A492:D492"/>
    <mergeCell ref="A494:D494"/>
    <mergeCell ref="A514:D514"/>
    <mergeCell ref="A515:D515"/>
    <mergeCell ref="A516:D516"/>
    <mergeCell ref="A517:D517"/>
    <mergeCell ref="A478:D478"/>
    <mergeCell ref="A479:D479"/>
    <mergeCell ref="A480:D480"/>
    <mergeCell ref="A481:D481"/>
    <mergeCell ref="A482:D482"/>
    <mergeCell ref="A483:D483"/>
    <mergeCell ref="A486:D486"/>
    <mergeCell ref="A488:D488"/>
    <mergeCell ref="A518:D518"/>
    <mergeCell ref="A350:D350"/>
    <mergeCell ref="A352:D352"/>
    <mergeCell ref="A354:D354"/>
    <mergeCell ref="A441:D441"/>
    <mergeCell ref="A444:D444"/>
    <mergeCell ref="A446:D446"/>
    <mergeCell ref="A448:D448"/>
    <mergeCell ref="A450:D450"/>
    <mergeCell ref="A477:B477"/>
    <mergeCell ref="A356:D356"/>
    <mergeCell ref="A358:D358"/>
    <mergeCell ref="A360:D360"/>
    <mergeCell ref="A362:B362"/>
    <mergeCell ref="A364:D364"/>
    <mergeCell ref="A365:D365"/>
    <mergeCell ref="A366:D366"/>
    <mergeCell ref="A367:D367"/>
    <mergeCell ref="A368:D368"/>
    <mergeCell ref="A369:D369"/>
    <mergeCell ref="A370:D370"/>
    <mergeCell ref="A371:D371"/>
    <mergeCell ref="A373:D373"/>
    <mergeCell ref="A375:D375"/>
    <mergeCell ref="A377:D377"/>
    <mergeCell ref="A322:D322"/>
    <mergeCell ref="A341:D341"/>
    <mergeCell ref="A342:D342"/>
    <mergeCell ref="A343:D343"/>
    <mergeCell ref="A344:D344"/>
    <mergeCell ref="A345:D345"/>
    <mergeCell ref="A346:D346"/>
    <mergeCell ref="A347:D347"/>
    <mergeCell ref="A348:D348"/>
    <mergeCell ref="A307:D307"/>
    <mergeCell ref="A308:D308"/>
    <mergeCell ref="A309:D309"/>
    <mergeCell ref="A310:D310"/>
    <mergeCell ref="A312:D312"/>
    <mergeCell ref="A314:D314"/>
    <mergeCell ref="A316:D316"/>
    <mergeCell ref="A318:D318"/>
    <mergeCell ref="A320:D320"/>
    <mergeCell ref="A277:D277"/>
    <mergeCell ref="A279:D279"/>
    <mergeCell ref="A281:D281"/>
    <mergeCell ref="A283:D283"/>
    <mergeCell ref="A285:D285"/>
    <mergeCell ref="A303:D303"/>
    <mergeCell ref="A304:D304"/>
    <mergeCell ref="A305:D305"/>
    <mergeCell ref="A306:D306"/>
    <mergeCell ref="A266:D266"/>
    <mergeCell ref="A267:D267"/>
    <mergeCell ref="A268:D268"/>
    <mergeCell ref="A269:D269"/>
    <mergeCell ref="A270:D270"/>
    <mergeCell ref="A271:D271"/>
    <mergeCell ref="A272:D272"/>
    <mergeCell ref="A273:D273"/>
    <mergeCell ref="A275:D275"/>
    <mergeCell ref="A251:D251"/>
    <mergeCell ref="A253:D253"/>
    <mergeCell ref="A255:D255"/>
    <mergeCell ref="A257:D257"/>
    <mergeCell ref="A259:D259"/>
    <mergeCell ref="A261:B261"/>
    <mergeCell ref="A262:B262"/>
    <mergeCell ref="A263:B263"/>
    <mergeCell ref="A264:B264"/>
    <mergeCell ref="A240:D240"/>
    <mergeCell ref="A241:D241"/>
    <mergeCell ref="A242:D242"/>
    <mergeCell ref="A243:D243"/>
    <mergeCell ref="A244:D244"/>
    <mergeCell ref="A245:D245"/>
    <mergeCell ref="A246:D246"/>
    <mergeCell ref="A247:D247"/>
    <mergeCell ref="A249:D249"/>
    <mergeCell ref="A207:D207"/>
    <mergeCell ref="A208:D208"/>
    <mergeCell ref="A209:D209"/>
    <mergeCell ref="A210:D210"/>
    <mergeCell ref="A212:D212"/>
    <mergeCell ref="A214:D214"/>
    <mergeCell ref="A216:D216"/>
    <mergeCell ref="A218:D218"/>
    <mergeCell ref="A220:D220"/>
    <mergeCell ref="A179:D179"/>
    <mergeCell ref="A180:D180"/>
    <mergeCell ref="A181:D181"/>
    <mergeCell ref="A182:D182"/>
    <mergeCell ref="A184:D184"/>
    <mergeCell ref="A203:D203"/>
    <mergeCell ref="A204:D204"/>
    <mergeCell ref="A205:D205"/>
    <mergeCell ref="A206:D206"/>
    <mergeCell ref="A165:D165"/>
    <mergeCell ref="A166:D166"/>
    <mergeCell ref="A167:D167"/>
    <mergeCell ref="A168:D168"/>
    <mergeCell ref="A169:D169"/>
    <mergeCell ref="A171:D171"/>
    <mergeCell ref="A173:D173"/>
    <mergeCell ref="A175:D175"/>
    <mergeCell ref="A177:D177"/>
    <mergeCell ref="A135:D135"/>
    <mergeCell ref="A137:D137"/>
    <mergeCell ref="A138:D138"/>
    <mergeCell ref="A139:D139"/>
    <mergeCell ref="A140:D140"/>
    <mergeCell ref="A142:D142"/>
    <mergeCell ref="A162:D162"/>
    <mergeCell ref="A163:D163"/>
    <mergeCell ref="A164:D164"/>
    <mergeCell ref="A122:D122"/>
    <mergeCell ref="A123:D123"/>
    <mergeCell ref="A124:D124"/>
    <mergeCell ref="A125:D125"/>
    <mergeCell ref="A126:D126"/>
    <mergeCell ref="A127:D127"/>
    <mergeCell ref="A129:D129"/>
    <mergeCell ref="A131:D131"/>
    <mergeCell ref="A133:D133"/>
    <mergeCell ref="A91:D91"/>
    <mergeCell ref="A93:D93"/>
    <mergeCell ref="A95:D95"/>
    <mergeCell ref="A96:D96"/>
    <mergeCell ref="A97:D97"/>
    <mergeCell ref="A98:D98"/>
    <mergeCell ref="A100:D100"/>
    <mergeCell ref="A120:D120"/>
    <mergeCell ref="A121:D121"/>
    <mergeCell ref="A79:D79"/>
    <mergeCell ref="A80:D80"/>
    <mergeCell ref="A81:D81"/>
    <mergeCell ref="A82:D82"/>
    <mergeCell ref="A83:D83"/>
    <mergeCell ref="A84:D84"/>
    <mergeCell ref="A85:D85"/>
    <mergeCell ref="A87:D87"/>
    <mergeCell ref="A89:D89"/>
    <mergeCell ref="A44:D44"/>
    <mergeCell ref="A45:D45"/>
    <mergeCell ref="A46:D46"/>
    <mergeCell ref="A48:D48"/>
    <mergeCell ref="A50:D50"/>
    <mergeCell ref="A52:D52"/>
    <mergeCell ref="A54:D54"/>
    <mergeCell ref="A56:D56"/>
    <mergeCell ref="A78:D78"/>
    <mergeCell ref="A12:D12"/>
    <mergeCell ref="A14:D14"/>
    <mergeCell ref="A16:D16"/>
    <mergeCell ref="A18:D18"/>
    <mergeCell ref="A39:D39"/>
    <mergeCell ref="A40:D40"/>
    <mergeCell ref="A41:D41"/>
    <mergeCell ref="A42:D42"/>
    <mergeCell ref="A43:D43"/>
    <mergeCell ref="A1:D1"/>
    <mergeCell ref="A2:D2"/>
    <mergeCell ref="A3:D3"/>
    <mergeCell ref="A4:D4"/>
    <mergeCell ref="A5:D5"/>
    <mergeCell ref="A6:D6"/>
    <mergeCell ref="A7:D7"/>
    <mergeCell ref="A8:D8"/>
    <mergeCell ref="A10:D10"/>
  </mergeCells>
  <pageMargins left="0.7" right="0.7" top="0.75" bottom="0.75" header="0" footer="0"/>
  <pageSetup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sqref="A1:D1"/>
    </sheetView>
  </sheetViews>
  <sheetFormatPr defaultColWidth="12.5703125" defaultRowHeight="15" customHeight="1" x14ac:dyDescent="0.2"/>
  <cols>
    <col min="1" max="1" width="54" customWidth="1"/>
    <col min="2" max="2" width="16.42578125" customWidth="1"/>
    <col min="3" max="3" width="10.42578125" customWidth="1"/>
    <col min="4" max="4" width="9.42578125" customWidth="1"/>
    <col min="5" max="24" width="9.140625" customWidth="1"/>
  </cols>
  <sheetData>
    <row r="1" spans="1:26" ht="23.25" customHeight="1" x14ac:dyDescent="0.25">
      <c r="A1" s="442" t="s">
        <v>21</v>
      </c>
      <c r="B1" s="443"/>
      <c r="C1" s="443"/>
      <c r="D1" s="444"/>
      <c r="E1" s="41"/>
      <c r="F1" s="41"/>
      <c r="G1" s="41"/>
      <c r="H1" s="41"/>
      <c r="I1" s="41"/>
      <c r="J1" s="41"/>
      <c r="K1" s="41"/>
      <c r="L1" s="41"/>
      <c r="M1" s="41"/>
      <c r="N1" s="41"/>
      <c r="O1" s="41"/>
      <c r="P1" s="41"/>
      <c r="Q1" s="41"/>
      <c r="R1" s="41"/>
      <c r="S1" s="41"/>
      <c r="T1" s="41"/>
      <c r="U1" s="41"/>
      <c r="V1" s="41"/>
      <c r="W1" s="41"/>
      <c r="X1" s="41"/>
      <c r="Y1" s="41"/>
      <c r="Z1" s="41"/>
    </row>
    <row r="2" spans="1:26" ht="18" customHeight="1" x14ac:dyDescent="0.25">
      <c r="A2" s="445" t="s">
        <v>22</v>
      </c>
      <c r="B2" s="443"/>
      <c r="C2" s="443"/>
      <c r="D2" s="444"/>
      <c r="E2" s="41"/>
      <c r="F2" s="41"/>
      <c r="G2" s="41"/>
      <c r="H2" s="41"/>
      <c r="I2" s="41"/>
      <c r="J2" s="41"/>
      <c r="K2" s="41"/>
      <c r="L2" s="41"/>
      <c r="M2" s="41"/>
      <c r="N2" s="41"/>
      <c r="O2" s="41"/>
      <c r="P2" s="41"/>
      <c r="Q2" s="41"/>
      <c r="R2" s="41"/>
      <c r="S2" s="41"/>
      <c r="T2" s="41"/>
      <c r="U2" s="41"/>
      <c r="V2" s="41"/>
      <c r="W2" s="41"/>
      <c r="X2" s="41"/>
      <c r="Y2" s="41"/>
      <c r="Z2" s="41"/>
    </row>
    <row r="3" spans="1:26" ht="15.75" customHeight="1" x14ac:dyDescent="0.25">
      <c r="A3" s="446" t="s">
        <v>151</v>
      </c>
      <c r="B3" s="443"/>
      <c r="C3" s="443"/>
      <c r="D3" s="444"/>
      <c r="E3" s="41"/>
      <c r="F3" s="41"/>
      <c r="G3" s="41"/>
      <c r="H3" s="41"/>
      <c r="I3" s="41"/>
      <c r="J3" s="41"/>
      <c r="K3" s="41"/>
      <c r="L3" s="41"/>
      <c r="M3" s="41"/>
      <c r="N3" s="41"/>
      <c r="O3" s="41"/>
      <c r="P3" s="41"/>
      <c r="Q3" s="41"/>
      <c r="R3" s="41"/>
      <c r="S3" s="41"/>
      <c r="T3" s="41"/>
      <c r="U3" s="41"/>
      <c r="V3" s="41"/>
      <c r="W3" s="41"/>
      <c r="X3" s="41"/>
      <c r="Y3" s="41"/>
      <c r="Z3" s="41"/>
    </row>
    <row r="4" spans="1:26" ht="11.25" customHeight="1" x14ac:dyDescent="0.25">
      <c r="A4" s="447" t="s">
        <v>24</v>
      </c>
      <c r="B4" s="443"/>
      <c r="C4" s="443"/>
      <c r="D4" s="444"/>
      <c r="E4" s="41"/>
      <c r="F4" s="41"/>
      <c r="G4" s="41"/>
      <c r="H4" s="41"/>
      <c r="I4" s="41"/>
      <c r="J4" s="41"/>
      <c r="K4" s="41"/>
      <c r="L4" s="41"/>
      <c r="M4" s="41"/>
      <c r="N4" s="41"/>
      <c r="O4" s="41"/>
      <c r="P4" s="41"/>
      <c r="Q4" s="41"/>
      <c r="R4" s="41"/>
      <c r="S4" s="41"/>
      <c r="T4" s="41"/>
      <c r="U4" s="41"/>
      <c r="V4" s="41"/>
      <c r="W4" s="41"/>
      <c r="X4" s="41"/>
      <c r="Y4" s="41"/>
      <c r="Z4" s="41"/>
    </row>
    <row r="5" spans="1:26" ht="11.25" customHeight="1" x14ac:dyDescent="0.25">
      <c r="A5" s="447" t="s">
        <v>25</v>
      </c>
      <c r="B5" s="443"/>
      <c r="C5" s="443"/>
      <c r="D5" s="444"/>
      <c r="E5" s="41"/>
      <c r="F5" s="41"/>
      <c r="G5" s="41"/>
      <c r="H5" s="41"/>
      <c r="I5" s="41"/>
      <c r="J5" s="41"/>
      <c r="K5" s="41"/>
      <c r="L5" s="41"/>
      <c r="M5" s="41"/>
      <c r="N5" s="41"/>
      <c r="O5" s="41"/>
      <c r="P5" s="41"/>
      <c r="Q5" s="41"/>
      <c r="R5" s="41"/>
      <c r="S5" s="41"/>
      <c r="T5" s="41"/>
      <c r="U5" s="41"/>
      <c r="V5" s="41"/>
      <c r="W5" s="41"/>
      <c r="X5" s="41"/>
      <c r="Y5" s="41"/>
      <c r="Z5" s="41"/>
    </row>
    <row r="6" spans="1:26" ht="11.25" customHeight="1" x14ac:dyDescent="0.25">
      <c r="A6" s="448" t="s">
        <v>26</v>
      </c>
      <c r="B6" s="443"/>
      <c r="C6" s="443"/>
      <c r="D6" s="444"/>
      <c r="E6" s="41"/>
      <c r="F6" s="41"/>
      <c r="G6" s="41"/>
      <c r="H6" s="41"/>
      <c r="I6" s="41"/>
      <c r="J6" s="41"/>
      <c r="K6" s="41"/>
      <c r="L6" s="41"/>
      <c r="M6" s="41"/>
      <c r="N6" s="41"/>
      <c r="O6" s="41"/>
      <c r="P6" s="41"/>
      <c r="Q6" s="41"/>
      <c r="R6" s="41"/>
      <c r="S6" s="41"/>
      <c r="T6" s="41"/>
      <c r="U6" s="41"/>
      <c r="V6" s="41"/>
      <c r="W6" s="41"/>
      <c r="X6" s="41"/>
      <c r="Y6" s="41"/>
      <c r="Z6" s="41"/>
    </row>
    <row r="7" spans="1:26" ht="18.75" customHeight="1" x14ac:dyDescent="0.25">
      <c r="A7" s="449" t="s">
        <v>27</v>
      </c>
      <c r="B7" s="443"/>
      <c r="C7" s="443"/>
      <c r="D7" s="444"/>
      <c r="E7" s="41"/>
      <c r="F7" s="41"/>
      <c r="G7" s="41"/>
      <c r="H7" s="41"/>
      <c r="I7" s="41"/>
      <c r="J7" s="41"/>
      <c r="K7" s="41"/>
      <c r="L7" s="41"/>
      <c r="M7" s="41"/>
      <c r="N7" s="41"/>
      <c r="O7" s="41"/>
      <c r="P7" s="41"/>
      <c r="Q7" s="41"/>
      <c r="R7" s="41"/>
      <c r="S7" s="41"/>
      <c r="T7" s="41"/>
      <c r="U7" s="41"/>
      <c r="V7" s="41"/>
      <c r="W7" s="41"/>
      <c r="X7" s="41"/>
      <c r="Y7" s="41"/>
      <c r="Z7" s="41"/>
    </row>
    <row r="8" spans="1:26" ht="72" customHeight="1" x14ac:dyDescent="0.25">
      <c r="A8" s="450" t="s">
        <v>28</v>
      </c>
      <c r="B8" s="443"/>
      <c r="C8" s="443"/>
      <c r="D8" s="444"/>
      <c r="E8" s="41"/>
      <c r="F8" s="41"/>
      <c r="G8" s="41"/>
      <c r="H8" s="41"/>
      <c r="I8" s="41"/>
      <c r="J8" s="41"/>
      <c r="K8" s="41"/>
      <c r="L8" s="41"/>
      <c r="M8" s="41"/>
      <c r="N8" s="41"/>
      <c r="O8" s="41"/>
      <c r="P8" s="41"/>
      <c r="Q8" s="41"/>
      <c r="R8" s="41"/>
      <c r="S8" s="41"/>
      <c r="T8" s="41"/>
      <c r="U8" s="41"/>
      <c r="V8" s="41"/>
      <c r="W8" s="41"/>
      <c r="X8" s="41"/>
      <c r="Y8" s="41"/>
      <c r="Z8" s="41"/>
    </row>
    <row r="9" spans="1:26" ht="6.75" customHeight="1" x14ac:dyDescent="0.25">
      <c r="A9" s="42"/>
      <c r="B9" s="42"/>
      <c r="C9" s="42"/>
      <c r="D9" s="43"/>
      <c r="E9" s="41"/>
      <c r="F9" s="41"/>
      <c r="G9" s="41"/>
      <c r="H9" s="41"/>
      <c r="I9" s="41"/>
      <c r="J9" s="41"/>
      <c r="K9" s="41"/>
      <c r="L9" s="41"/>
      <c r="M9" s="41"/>
      <c r="N9" s="41"/>
      <c r="O9" s="41"/>
      <c r="P9" s="41"/>
      <c r="Q9" s="41"/>
      <c r="R9" s="41"/>
      <c r="S9" s="41"/>
      <c r="T9" s="41"/>
      <c r="U9" s="41"/>
      <c r="V9" s="41"/>
      <c r="W9" s="41"/>
      <c r="X9" s="41"/>
      <c r="Y9" s="41"/>
      <c r="Z9" s="41"/>
    </row>
    <row r="10" spans="1:26" ht="11.25" customHeight="1" x14ac:dyDescent="0.25">
      <c r="A10" s="451" t="s">
        <v>29</v>
      </c>
      <c r="B10" s="443"/>
      <c r="C10" s="443"/>
      <c r="D10" s="444"/>
      <c r="E10" s="41"/>
      <c r="F10" s="41"/>
      <c r="G10" s="41"/>
      <c r="H10" s="41"/>
      <c r="I10" s="41"/>
      <c r="J10" s="41"/>
      <c r="K10" s="41"/>
      <c r="L10" s="41"/>
      <c r="M10" s="41"/>
      <c r="N10" s="41"/>
      <c r="O10" s="41"/>
      <c r="P10" s="41"/>
      <c r="Q10" s="41"/>
      <c r="R10" s="41"/>
      <c r="S10" s="41"/>
      <c r="T10" s="41"/>
      <c r="U10" s="41"/>
      <c r="V10" s="41"/>
      <c r="W10" s="41"/>
      <c r="X10" s="41"/>
      <c r="Y10" s="41"/>
      <c r="Z10" s="41"/>
    </row>
    <row r="11" spans="1:26" ht="6.75" customHeight="1" x14ac:dyDescent="0.25">
      <c r="A11" s="44"/>
      <c r="B11" s="45"/>
      <c r="C11" s="45"/>
      <c r="D11" s="46"/>
      <c r="E11" s="41"/>
      <c r="F11" s="41"/>
      <c r="G11" s="41"/>
      <c r="H11" s="41"/>
      <c r="I11" s="41"/>
      <c r="J11" s="41"/>
      <c r="K11" s="41"/>
      <c r="L11" s="41"/>
      <c r="M11" s="41"/>
      <c r="N11" s="41"/>
      <c r="O11" s="41"/>
      <c r="P11" s="41"/>
      <c r="Q11" s="41"/>
      <c r="R11" s="41"/>
      <c r="S11" s="41"/>
      <c r="T11" s="41"/>
      <c r="U11" s="41"/>
      <c r="V11" s="41"/>
      <c r="W11" s="41"/>
      <c r="X11" s="41"/>
      <c r="Y11" s="41"/>
      <c r="Z11" s="41"/>
    </row>
    <row r="12" spans="1:26" ht="36" customHeight="1" x14ac:dyDescent="0.25">
      <c r="A12" s="450" t="s">
        <v>30</v>
      </c>
      <c r="B12" s="443"/>
      <c r="C12" s="443"/>
      <c r="D12" s="444"/>
      <c r="E12" s="41"/>
      <c r="F12" s="41"/>
      <c r="G12" s="41"/>
      <c r="H12" s="41"/>
      <c r="I12" s="41"/>
      <c r="J12" s="41"/>
      <c r="K12" s="41"/>
      <c r="L12" s="41"/>
      <c r="M12" s="41"/>
      <c r="N12" s="41"/>
      <c r="O12" s="41"/>
      <c r="P12" s="41"/>
      <c r="Q12" s="41"/>
      <c r="R12" s="41"/>
      <c r="S12" s="41"/>
      <c r="T12" s="41"/>
      <c r="U12" s="41"/>
      <c r="V12" s="41"/>
      <c r="W12" s="41"/>
      <c r="X12" s="41"/>
      <c r="Y12" s="41"/>
      <c r="Z12" s="41"/>
    </row>
    <row r="13" spans="1:26" ht="6.75" customHeight="1" x14ac:dyDescent="0.25">
      <c r="A13" s="42"/>
      <c r="B13" s="42"/>
      <c r="C13" s="42"/>
      <c r="D13" s="43"/>
      <c r="E13" s="41"/>
      <c r="F13" s="41"/>
      <c r="G13" s="41"/>
      <c r="H13" s="41"/>
      <c r="I13" s="41"/>
      <c r="J13" s="41"/>
      <c r="K13" s="41"/>
      <c r="L13" s="41"/>
      <c r="M13" s="41"/>
      <c r="N13" s="41"/>
      <c r="O13" s="41"/>
      <c r="P13" s="41"/>
      <c r="Q13" s="41"/>
      <c r="R13" s="41"/>
      <c r="S13" s="41"/>
      <c r="T13" s="41"/>
      <c r="U13" s="41"/>
      <c r="V13" s="41"/>
      <c r="W13" s="41"/>
      <c r="X13" s="41"/>
      <c r="Y13" s="41"/>
      <c r="Z13" s="41"/>
    </row>
    <row r="14" spans="1:26" ht="48" customHeight="1" x14ac:dyDescent="0.25">
      <c r="A14" s="450" t="s">
        <v>31</v>
      </c>
      <c r="B14" s="443"/>
      <c r="C14" s="443"/>
      <c r="D14" s="444"/>
      <c r="E14" s="41"/>
      <c r="F14" s="41"/>
      <c r="G14" s="41"/>
      <c r="H14" s="41"/>
      <c r="I14" s="41"/>
      <c r="J14" s="41"/>
      <c r="K14" s="41"/>
      <c r="L14" s="41"/>
      <c r="M14" s="41"/>
      <c r="N14" s="41"/>
      <c r="O14" s="41"/>
      <c r="P14" s="41"/>
      <c r="Q14" s="41"/>
      <c r="R14" s="41"/>
      <c r="S14" s="41"/>
      <c r="T14" s="41"/>
      <c r="U14" s="41"/>
      <c r="V14" s="41"/>
      <c r="W14" s="41"/>
      <c r="X14" s="41"/>
      <c r="Y14" s="41"/>
      <c r="Z14" s="41"/>
    </row>
    <row r="15" spans="1:26" ht="6.75" customHeight="1" x14ac:dyDescent="0.25">
      <c r="A15" s="42"/>
      <c r="B15" s="42"/>
      <c r="C15" s="42"/>
      <c r="D15" s="43"/>
      <c r="E15" s="41"/>
      <c r="F15" s="41"/>
      <c r="G15" s="41"/>
      <c r="H15" s="41"/>
      <c r="I15" s="41"/>
      <c r="J15" s="41"/>
      <c r="K15" s="41"/>
      <c r="L15" s="41"/>
      <c r="M15" s="41"/>
      <c r="N15" s="41"/>
      <c r="O15" s="41"/>
      <c r="P15" s="41"/>
      <c r="Q15" s="41"/>
      <c r="R15" s="41"/>
      <c r="S15" s="41"/>
      <c r="T15" s="41"/>
      <c r="U15" s="41"/>
      <c r="V15" s="41"/>
      <c r="W15" s="41"/>
      <c r="X15" s="41"/>
      <c r="Y15" s="41"/>
      <c r="Z15" s="41"/>
    </row>
    <row r="16" spans="1:26" ht="48" customHeight="1" x14ac:dyDescent="0.25">
      <c r="A16" s="450" t="s">
        <v>32</v>
      </c>
      <c r="B16" s="443"/>
      <c r="C16" s="443"/>
      <c r="D16" s="444"/>
      <c r="E16" s="41"/>
      <c r="F16" s="41"/>
      <c r="G16" s="41"/>
      <c r="H16" s="41"/>
      <c r="I16" s="41"/>
      <c r="J16" s="41"/>
      <c r="K16" s="41"/>
      <c r="L16" s="41"/>
      <c r="M16" s="41"/>
      <c r="N16" s="41"/>
      <c r="O16" s="41"/>
      <c r="P16" s="41"/>
      <c r="Q16" s="41"/>
      <c r="R16" s="41"/>
      <c r="S16" s="41"/>
      <c r="T16" s="41"/>
      <c r="U16" s="41"/>
      <c r="V16" s="41"/>
      <c r="W16" s="41"/>
      <c r="X16" s="41"/>
      <c r="Y16" s="41"/>
      <c r="Z16" s="41"/>
    </row>
    <row r="17" spans="1:26" ht="6.75" customHeight="1" x14ac:dyDescent="0.25">
      <c r="A17" s="42"/>
      <c r="B17" s="42"/>
      <c r="C17" s="42"/>
      <c r="D17" s="43"/>
      <c r="E17" s="41"/>
      <c r="F17" s="41"/>
      <c r="G17" s="41"/>
      <c r="H17" s="41"/>
      <c r="I17" s="41"/>
      <c r="J17" s="41"/>
      <c r="K17" s="41"/>
      <c r="L17" s="41"/>
      <c r="M17" s="41"/>
      <c r="N17" s="41"/>
      <c r="O17" s="41"/>
      <c r="P17" s="41"/>
      <c r="Q17" s="41"/>
      <c r="R17" s="41"/>
      <c r="S17" s="41"/>
      <c r="T17" s="41"/>
      <c r="U17" s="41"/>
      <c r="V17" s="41"/>
      <c r="W17" s="41"/>
      <c r="X17" s="41"/>
      <c r="Y17" s="41"/>
      <c r="Z17" s="41"/>
    </row>
    <row r="18" spans="1:26" ht="36" customHeight="1" x14ac:dyDescent="0.25">
      <c r="A18" s="450" t="s">
        <v>33</v>
      </c>
      <c r="B18" s="443"/>
      <c r="C18" s="443"/>
      <c r="D18" s="444"/>
      <c r="E18" s="41"/>
      <c r="F18" s="41"/>
      <c r="G18" s="41"/>
      <c r="H18" s="41"/>
      <c r="I18" s="41"/>
      <c r="J18" s="41"/>
      <c r="K18" s="41"/>
      <c r="L18" s="41"/>
      <c r="M18" s="41"/>
      <c r="N18" s="41"/>
      <c r="O18" s="41"/>
      <c r="P18" s="41"/>
      <c r="Q18" s="41"/>
      <c r="R18" s="41"/>
      <c r="S18" s="41"/>
      <c r="T18" s="41"/>
      <c r="U18" s="41"/>
      <c r="V18" s="41"/>
      <c r="W18" s="41"/>
      <c r="X18" s="41"/>
      <c r="Y18" s="41"/>
      <c r="Z18" s="41"/>
    </row>
    <row r="19" spans="1:26" ht="6.75" customHeight="1" x14ac:dyDescent="0.25">
      <c r="A19" s="42"/>
      <c r="B19" s="42"/>
      <c r="C19" s="42"/>
      <c r="D19" s="43"/>
      <c r="E19" s="41"/>
      <c r="F19" s="41"/>
      <c r="G19" s="41"/>
      <c r="H19" s="41"/>
      <c r="I19" s="41"/>
      <c r="J19" s="41"/>
      <c r="K19" s="41"/>
      <c r="L19" s="41"/>
      <c r="M19" s="41"/>
      <c r="N19" s="41"/>
      <c r="O19" s="41"/>
      <c r="P19" s="41"/>
      <c r="Q19" s="41"/>
      <c r="R19" s="41"/>
      <c r="S19" s="41"/>
      <c r="T19" s="41"/>
      <c r="U19" s="41"/>
      <c r="V19" s="41"/>
      <c r="W19" s="41"/>
      <c r="X19" s="41"/>
      <c r="Y19" s="41"/>
      <c r="Z19" s="41"/>
    </row>
    <row r="20" spans="1:26" ht="15" customHeight="1" x14ac:dyDescent="0.25">
      <c r="A20" s="58" t="s">
        <v>34</v>
      </c>
      <c r="B20" s="51"/>
      <c r="C20" s="51"/>
      <c r="D20" s="51"/>
      <c r="E20" s="41"/>
      <c r="F20" s="41"/>
      <c r="G20" s="41"/>
      <c r="H20" s="41"/>
      <c r="I20" s="41"/>
      <c r="J20" s="41"/>
      <c r="K20" s="41"/>
      <c r="L20" s="41"/>
      <c r="M20" s="41"/>
      <c r="N20" s="41"/>
      <c r="O20" s="41"/>
      <c r="P20" s="41"/>
      <c r="Q20" s="41"/>
      <c r="R20" s="41"/>
      <c r="S20" s="41"/>
      <c r="T20" s="41"/>
      <c r="U20" s="41"/>
      <c r="V20" s="41"/>
      <c r="W20" s="41"/>
      <c r="X20" s="41"/>
      <c r="Y20" s="41"/>
      <c r="Z20" s="41"/>
    </row>
    <row r="21" spans="1:26" ht="6.75" customHeight="1" x14ac:dyDescent="0.25">
      <c r="A21" s="47"/>
      <c r="B21" s="48"/>
      <c r="C21" s="48"/>
      <c r="D21" s="121"/>
      <c r="E21" s="41"/>
      <c r="F21" s="41"/>
      <c r="G21" s="41"/>
      <c r="H21" s="41"/>
      <c r="I21" s="41"/>
      <c r="J21" s="41"/>
      <c r="K21" s="41"/>
      <c r="L21" s="41"/>
      <c r="M21" s="41"/>
      <c r="N21" s="41"/>
      <c r="O21" s="41"/>
      <c r="P21" s="41"/>
      <c r="Q21" s="41"/>
      <c r="R21" s="41"/>
      <c r="S21" s="41"/>
      <c r="T21" s="41"/>
      <c r="U21" s="41"/>
      <c r="V21" s="41"/>
      <c r="W21" s="41"/>
      <c r="X21" s="41"/>
      <c r="Y21" s="41"/>
      <c r="Z21" s="41"/>
    </row>
    <row r="22" spans="1:26" ht="11.25" customHeight="1" x14ac:dyDescent="0.25">
      <c r="A22" s="50" t="s">
        <v>35</v>
      </c>
      <c r="B22" s="51"/>
      <c r="C22" s="52" t="s">
        <v>36</v>
      </c>
      <c r="D22" s="99">
        <f>'Proposed Rates'!J8</f>
        <v>53.15</v>
      </c>
      <c r="E22" s="41"/>
      <c r="F22" s="41"/>
      <c r="G22" s="41"/>
      <c r="H22" s="41"/>
      <c r="I22" s="41"/>
      <c r="J22" s="41"/>
      <c r="K22" s="41"/>
      <c r="L22" s="41"/>
      <c r="M22" s="41"/>
      <c r="N22" s="41"/>
      <c r="O22" s="41"/>
      <c r="P22" s="41"/>
      <c r="Q22" s="41"/>
      <c r="R22" s="41"/>
      <c r="S22" s="41"/>
      <c r="T22" s="41"/>
      <c r="U22" s="41"/>
      <c r="V22" s="41"/>
      <c r="W22" s="41"/>
      <c r="X22" s="41"/>
      <c r="Y22" s="41"/>
      <c r="Z22" s="41"/>
    </row>
    <row r="23" spans="1:26" ht="11.25" hidden="1" customHeight="1" x14ac:dyDescent="0.25">
      <c r="A23" s="50" t="s">
        <v>37</v>
      </c>
      <c r="B23" s="51"/>
      <c r="C23" s="52" t="s">
        <v>36</v>
      </c>
      <c r="D23" s="100">
        <f>'Proposed Rates'!J90</f>
        <v>0</v>
      </c>
      <c r="E23" s="41"/>
      <c r="F23" s="41"/>
      <c r="G23" s="41"/>
      <c r="H23" s="41"/>
      <c r="I23" s="41"/>
      <c r="J23" s="41"/>
      <c r="K23" s="41"/>
      <c r="L23" s="41"/>
      <c r="M23" s="41"/>
      <c r="N23" s="41"/>
      <c r="O23" s="41"/>
      <c r="P23" s="41"/>
      <c r="Q23" s="41"/>
      <c r="R23" s="41"/>
      <c r="S23" s="41"/>
      <c r="T23" s="41"/>
      <c r="U23" s="41"/>
      <c r="V23" s="41"/>
      <c r="W23" s="41"/>
      <c r="X23" s="41"/>
      <c r="Y23" s="41"/>
      <c r="Z23" s="41"/>
    </row>
    <row r="24" spans="1:26" ht="11.25" hidden="1" customHeight="1" x14ac:dyDescent="0.25">
      <c r="A24" s="50" t="s">
        <v>38</v>
      </c>
      <c r="B24" s="51"/>
      <c r="C24" s="52" t="s">
        <v>36</v>
      </c>
      <c r="D24" s="101">
        <f>'Proposed Rates'!J64</f>
        <v>0</v>
      </c>
      <c r="E24" s="41"/>
      <c r="F24" s="41"/>
      <c r="G24" s="41"/>
      <c r="H24" s="41"/>
      <c r="I24" s="41"/>
      <c r="J24" s="41"/>
      <c r="K24" s="41"/>
      <c r="L24" s="41"/>
      <c r="M24" s="41"/>
      <c r="N24" s="41"/>
      <c r="O24" s="41"/>
      <c r="P24" s="41"/>
      <c r="Q24" s="41"/>
      <c r="R24" s="41"/>
      <c r="S24" s="41"/>
      <c r="T24" s="41"/>
      <c r="U24" s="41"/>
      <c r="V24" s="41"/>
      <c r="W24" s="41"/>
      <c r="X24" s="41"/>
      <c r="Y24" s="41"/>
      <c r="Z24" s="41"/>
    </row>
    <row r="25" spans="1:26" ht="11.25" customHeight="1" x14ac:dyDescent="0.25">
      <c r="A25" s="50" t="s">
        <v>39</v>
      </c>
      <c r="B25" s="51"/>
      <c r="C25" s="52" t="s">
        <v>36</v>
      </c>
      <c r="D25" s="101">
        <f>'Proposed Rates'!J273</f>
        <v>0.45</v>
      </c>
      <c r="E25" s="41"/>
      <c r="F25" s="41"/>
      <c r="G25" s="41"/>
      <c r="H25" s="41"/>
      <c r="I25" s="41"/>
      <c r="J25" s="41"/>
      <c r="K25" s="41"/>
      <c r="L25" s="41"/>
      <c r="M25" s="41"/>
      <c r="N25" s="41"/>
      <c r="O25" s="41"/>
      <c r="P25" s="41"/>
      <c r="Q25" s="41"/>
      <c r="R25" s="41"/>
      <c r="S25" s="41"/>
      <c r="T25" s="41"/>
      <c r="U25" s="41"/>
      <c r="V25" s="41"/>
      <c r="W25" s="41"/>
      <c r="X25" s="41"/>
      <c r="Y25" s="41"/>
      <c r="Z25" s="41"/>
    </row>
    <row r="26" spans="1:26" ht="11.25" customHeight="1" x14ac:dyDescent="0.25">
      <c r="A26" s="50" t="s">
        <v>40</v>
      </c>
      <c r="B26" s="51"/>
      <c r="C26" s="52" t="s">
        <v>41</v>
      </c>
      <c r="D26" s="102">
        <f>'Proposed Rates'!J260</f>
        <v>6.9999999999999994E-5</v>
      </c>
      <c r="E26" s="41"/>
      <c r="F26" s="41"/>
      <c r="G26" s="41"/>
      <c r="H26" s="41"/>
      <c r="I26" s="41"/>
      <c r="J26" s="41"/>
      <c r="K26" s="41"/>
      <c r="L26" s="41"/>
      <c r="M26" s="41"/>
      <c r="N26" s="41"/>
      <c r="O26" s="41"/>
      <c r="P26" s="41"/>
      <c r="Q26" s="41"/>
      <c r="R26" s="41"/>
      <c r="S26" s="41"/>
      <c r="T26" s="41"/>
      <c r="U26" s="41"/>
      <c r="V26" s="41"/>
      <c r="W26" s="41"/>
      <c r="X26" s="41"/>
      <c r="Y26" s="41"/>
      <c r="Z26" s="41"/>
    </row>
    <row r="27" spans="1:26" ht="11.25" hidden="1" customHeight="1" x14ac:dyDescent="0.25">
      <c r="A27" s="50" t="s">
        <v>42</v>
      </c>
      <c r="B27" s="51"/>
      <c r="C27" s="52" t="s">
        <v>41</v>
      </c>
      <c r="D27" s="100">
        <f>'Proposed Rates'!J37</f>
        <v>0</v>
      </c>
      <c r="E27" s="41"/>
      <c r="F27" s="41"/>
      <c r="G27" s="41"/>
      <c r="H27" s="41"/>
      <c r="I27" s="41"/>
      <c r="J27" s="41"/>
      <c r="K27" s="41"/>
      <c r="L27" s="41"/>
      <c r="M27" s="41"/>
      <c r="N27" s="41"/>
      <c r="O27" s="41"/>
      <c r="P27" s="41"/>
      <c r="Q27" s="41"/>
      <c r="R27" s="41"/>
      <c r="S27" s="41"/>
      <c r="T27" s="41"/>
      <c r="U27" s="41"/>
      <c r="V27" s="41"/>
      <c r="W27" s="41"/>
      <c r="X27" s="41"/>
      <c r="Y27" s="41"/>
      <c r="Z27" s="41"/>
    </row>
    <row r="28" spans="1:26" ht="11.25" hidden="1" customHeight="1" x14ac:dyDescent="0.25">
      <c r="A28" s="50" t="s">
        <v>43</v>
      </c>
      <c r="B28" s="51"/>
      <c r="C28" s="52" t="s">
        <v>41</v>
      </c>
      <c r="D28" s="100">
        <f>'Proposed Rates'!J142</f>
        <v>0</v>
      </c>
      <c r="E28" s="41"/>
      <c r="F28" s="41"/>
      <c r="G28" s="41"/>
      <c r="H28" s="41"/>
      <c r="I28" s="41"/>
      <c r="J28" s="41"/>
      <c r="K28" s="41"/>
      <c r="L28" s="41"/>
      <c r="M28" s="41"/>
      <c r="N28" s="41"/>
      <c r="O28" s="41"/>
      <c r="P28" s="41"/>
      <c r="Q28" s="41"/>
      <c r="R28" s="41"/>
      <c r="S28" s="41"/>
      <c r="T28" s="41"/>
      <c r="U28" s="41"/>
      <c r="V28" s="41"/>
      <c r="W28" s="41"/>
      <c r="X28" s="41"/>
      <c r="Y28" s="41"/>
      <c r="Z28" s="41"/>
    </row>
    <row r="29" spans="1:26" ht="11.25" customHeight="1" x14ac:dyDescent="0.25">
      <c r="A29" s="50" t="s">
        <v>44</v>
      </c>
      <c r="B29" s="51"/>
      <c r="C29" s="52" t="s">
        <v>41</v>
      </c>
      <c r="D29" s="100">
        <f>'Proposed Rates'!J183</f>
        <v>1.3299999999999999E-2</v>
      </c>
      <c r="E29" s="41"/>
      <c r="F29" s="41"/>
      <c r="G29" s="41"/>
      <c r="H29" s="41"/>
      <c r="I29" s="41"/>
      <c r="J29" s="41"/>
      <c r="K29" s="41"/>
      <c r="L29" s="41"/>
      <c r="M29" s="41"/>
      <c r="N29" s="41"/>
      <c r="O29" s="41"/>
      <c r="P29" s="41"/>
      <c r="Q29" s="41"/>
      <c r="R29" s="41"/>
      <c r="S29" s="41"/>
      <c r="T29" s="41"/>
      <c r="U29" s="41"/>
      <c r="V29" s="41"/>
      <c r="W29" s="41"/>
      <c r="X29" s="41"/>
      <c r="Y29" s="41"/>
      <c r="Z29" s="41"/>
    </row>
    <row r="30" spans="1:26" ht="10.5" customHeight="1" x14ac:dyDescent="0.25">
      <c r="A30" s="50" t="s">
        <v>45</v>
      </c>
      <c r="B30" s="51"/>
      <c r="C30" s="52" t="s">
        <v>41</v>
      </c>
      <c r="D30" s="100">
        <f>'Proposed Rates'!J196</f>
        <v>7.4000000000000003E-3</v>
      </c>
      <c r="E30" s="41"/>
      <c r="F30" s="41"/>
      <c r="G30" s="41"/>
      <c r="H30" s="41"/>
      <c r="I30" s="41"/>
      <c r="J30" s="41"/>
      <c r="K30" s="41"/>
      <c r="L30" s="41"/>
      <c r="M30" s="41"/>
      <c r="N30" s="41"/>
      <c r="O30" s="41"/>
      <c r="P30" s="41"/>
      <c r="Q30" s="41"/>
      <c r="R30" s="41"/>
      <c r="S30" s="41"/>
      <c r="T30" s="41"/>
      <c r="U30" s="41"/>
      <c r="V30" s="41"/>
      <c r="W30" s="41"/>
      <c r="X30" s="41"/>
      <c r="Y30" s="41"/>
      <c r="Z30" s="41"/>
    </row>
    <row r="31" spans="1:26" ht="6.75" customHeight="1" x14ac:dyDescent="0.25">
      <c r="A31" s="52"/>
      <c r="B31" s="52"/>
      <c r="C31" s="52"/>
      <c r="D31" s="57"/>
      <c r="E31" s="41"/>
      <c r="F31" s="41"/>
      <c r="G31" s="41"/>
      <c r="H31" s="41"/>
      <c r="I31" s="41"/>
      <c r="J31" s="41"/>
      <c r="K31" s="41"/>
      <c r="L31" s="41"/>
      <c r="M31" s="41"/>
      <c r="N31" s="41"/>
      <c r="O31" s="41"/>
      <c r="P31" s="41"/>
      <c r="Q31" s="41"/>
      <c r="R31" s="41"/>
      <c r="S31" s="41"/>
      <c r="T31" s="41"/>
      <c r="U31" s="41"/>
      <c r="V31" s="41"/>
      <c r="W31" s="41"/>
      <c r="X31" s="41"/>
      <c r="Y31" s="41"/>
      <c r="Z31" s="41"/>
    </row>
    <row r="32" spans="1:26" ht="15" customHeight="1" x14ac:dyDescent="0.25">
      <c r="A32" s="58" t="s">
        <v>46</v>
      </c>
      <c r="B32" s="51"/>
      <c r="C32" s="52"/>
      <c r="D32" s="57"/>
      <c r="E32" s="41"/>
      <c r="F32" s="41"/>
      <c r="G32" s="41"/>
      <c r="H32" s="41"/>
      <c r="I32" s="41"/>
      <c r="J32" s="41"/>
      <c r="K32" s="41"/>
      <c r="L32" s="41"/>
      <c r="M32" s="41"/>
      <c r="N32" s="41"/>
      <c r="O32" s="41"/>
      <c r="P32" s="41"/>
      <c r="Q32" s="41"/>
      <c r="R32" s="41"/>
      <c r="S32" s="41"/>
      <c r="T32" s="41"/>
      <c r="U32" s="41"/>
      <c r="V32" s="41"/>
      <c r="W32" s="41"/>
      <c r="X32" s="41"/>
      <c r="Y32" s="41"/>
      <c r="Z32" s="41"/>
    </row>
    <row r="33" spans="1:26" ht="6.75" customHeight="1" x14ac:dyDescent="0.25">
      <c r="A33" s="47"/>
      <c r="B33" s="52"/>
      <c r="C33" s="52"/>
      <c r="D33" s="57"/>
      <c r="E33" s="41"/>
      <c r="F33" s="41"/>
      <c r="G33" s="41"/>
      <c r="H33" s="41"/>
      <c r="I33" s="41"/>
      <c r="J33" s="41"/>
      <c r="K33" s="41"/>
      <c r="L33" s="41"/>
      <c r="M33" s="41"/>
      <c r="N33" s="41"/>
      <c r="O33" s="41"/>
      <c r="P33" s="41"/>
      <c r="Q33" s="41"/>
      <c r="R33" s="41"/>
      <c r="S33" s="41"/>
      <c r="T33" s="41"/>
      <c r="U33" s="41"/>
      <c r="V33" s="41"/>
      <c r="W33" s="41"/>
      <c r="X33" s="41"/>
      <c r="Y33" s="41"/>
      <c r="Z33" s="41"/>
    </row>
    <row r="34" spans="1:26" ht="11.25" customHeight="1" x14ac:dyDescent="0.25">
      <c r="A34" s="50" t="s">
        <v>47</v>
      </c>
      <c r="B34" s="51"/>
      <c r="C34" s="52" t="s">
        <v>41</v>
      </c>
      <c r="D34" s="54">
        <v>4.1000000000000003E-3</v>
      </c>
      <c r="E34" s="41"/>
      <c r="F34" s="41"/>
      <c r="G34" s="41"/>
      <c r="H34" s="41"/>
      <c r="I34" s="41"/>
      <c r="J34" s="41"/>
      <c r="K34" s="41"/>
      <c r="L34" s="41"/>
      <c r="M34" s="41"/>
      <c r="N34" s="41"/>
      <c r="O34" s="41"/>
      <c r="P34" s="41"/>
      <c r="Q34" s="41"/>
      <c r="R34" s="41"/>
      <c r="S34" s="41"/>
      <c r="T34" s="41"/>
      <c r="U34" s="41"/>
      <c r="V34" s="41"/>
      <c r="W34" s="41"/>
      <c r="X34" s="41"/>
      <c r="Y34" s="41"/>
      <c r="Z34" s="41"/>
    </row>
    <row r="35" spans="1:26" ht="11.25" customHeight="1" x14ac:dyDescent="0.25">
      <c r="A35" s="50" t="s">
        <v>48</v>
      </c>
      <c r="B35" s="51"/>
      <c r="C35" s="52" t="s">
        <v>41</v>
      </c>
      <c r="D35" s="54">
        <f>'Proposed Rates'!J209-'2026'!D34</f>
        <v>3.9999999999999931E-4</v>
      </c>
      <c r="E35" s="41"/>
      <c r="F35" s="41"/>
      <c r="G35" s="41"/>
      <c r="H35" s="41"/>
      <c r="I35" s="41"/>
      <c r="J35" s="41"/>
      <c r="K35" s="41"/>
      <c r="L35" s="41"/>
      <c r="M35" s="41"/>
      <c r="N35" s="41"/>
      <c r="O35" s="41"/>
      <c r="P35" s="41"/>
      <c r="Q35" s="41"/>
      <c r="R35" s="41"/>
      <c r="S35" s="41"/>
      <c r="T35" s="41"/>
      <c r="U35" s="41"/>
      <c r="V35" s="41"/>
      <c r="W35" s="41"/>
      <c r="X35" s="41"/>
      <c r="Y35" s="41"/>
      <c r="Z35" s="41"/>
    </row>
    <row r="36" spans="1:26" ht="11.25" customHeight="1" x14ac:dyDescent="0.25">
      <c r="A36" s="50" t="s">
        <v>49</v>
      </c>
      <c r="B36" s="51"/>
      <c r="C36" s="52" t="s">
        <v>41</v>
      </c>
      <c r="D36" s="54">
        <f>'Proposed Rates'!J222</f>
        <v>1.5E-3</v>
      </c>
      <c r="E36" s="41"/>
      <c r="F36" s="41"/>
      <c r="G36" s="41"/>
      <c r="H36" s="41"/>
      <c r="I36" s="41"/>
      <c r="J36" s="41"/>
      <c r="K36" s="41"/>
      <c r="L36" s="41"/>
      <c r="M36" s="41"/>
      <c r="N36" s="41"/>
      <c r="O36" s="41"/>
      <c r="P36" s="41"/>
      <c r="Q36" s="41"/>
      <c r="R36" s="41"/>
      <c r="S36" s="41"/>
      <c r="T36" s="41"/>
      <c r="U36" s="41"/>
      <c r="V36" s="41"/>
      <c r="W36" s="41"/>
      <c r="X36" s="41"/>
      <c r="Y36" s="41"/>
      <c r="Z36" s="41"/>
    </row>
    <row r="37" spans="1:26" ht="11.25" customHeight="1" x14ac:dyDescent="0.25">
      <c r="A37" s="50" t="s">
        <v>50</v>
      </c>
      <c r="B37" s="51"/>
      <c r="C37" s="52" t="s">
        <v>36</v>
      </c>
      <c r="D37" s="54">
        <f>'Proposed Rates'!J236</f>
        <v>1.63</v>
      </c>
      <c r="E37" s="41"/>
      <c r="F37" s="41"/>
      <c r="G37" s="41"/>
      <c r="H37" s="41"/>
      <c r="I37" s="41"/>
      <c r="J37" s="41"/>
      <c r="K37" s="41"/>
      <c r="L37" s="41"/>
      <c r="M37" s="41"/>
      <c r="N37" s="41"/>
      <c r="O37" s="41"/>
      <c r="P37" s="41"/>
      <c r="Q37" s="41"/>
      <c r="R37" s="41"/>
      <c r="S37" s="41"/>
      <c r="T37" s="41"/>
      <c r="U37" s="41"/>
      <c r="V37" s="41"/>
      <c r="W37" s="41"/>
      <c r="X37" s="41"/>
      <c r="Y37" s="41"/>
      <c r="Z37" s="41"/>
    </row>
    <row r="38" spans="1:26" ht="11.25" customHeight="1" x14ac:dyDescent="0.25">
      <c r="A38" s="50"/>
      <c r="B38" s="51"/>
      <c r="C38" s="52"/>
      <c r="D38" s="57"/>
      <c r="E38" s="41"/>
      <c r="F38" s="41"/>
      <c r="G38" s="41"/>
      <c r="H38" s="41"/>
      <c r="I38" s="41"/>
      <c r="J38" s="41"/>
      <c r="K38" s="41"/>
      <c r="L38" s="41"/>
      <c r="M38" s="41"/>
      <c r="N38" s="41"/>
      <c r="O38" s="41"/>
      <c r="P38" s="41"/>
      <c r="Q38" s="41"/>
      <c r="R38" s="41"/>
      <c r="S38" s="41"/>
      <c r="T38" s="41"/>
      <c r="U38" s="41"/>
      <c r="V38" s="41"/>
      <c r="W38" s="41"/>
      <c r="X38" s="41"/>
      <c r="Y38" s="41"/>
      <c r="Z38" s="41"/>
    </row>
    <row r="39" spans="1:26" ht="24" customHeight="1" x14ac:dyDescent="0.25">
      <c r="A39" s="442" t="str">
        <f>$A$1</f>
        <v>Hydro Ottawa Limited</v>
      </c>
      <c r="B39" s="443"/>
      <c r="C39" s="443"/>
      <c r="D39" s="444"/>
      <c r="E39" s="41"/>
      <c r="F39" s="41"/>
      <c r="G39" s="41"/>
      <c r="H39" s="41"/>
      <c r="I39" s="41"/>
      <c r="J39" s="41"/>
      <c r="K39" s="41"/>
      <c r="L39" s="41"/>
      <c r="M39" s="41"/>
      <c r="N39" s="41"/>
      <c r="O39" s="41"/>
      <c r="P39" s="41"/>
      <c r="Q39" s="41"/>
      <c r="R39" s="41"/>
      <c r="S39" s="41"/>
      <c r="T39" s="41"/>
      <c r="U39" s="41"/>
      <c r="V39" s="41"/>
      <c r="W39" s="41"/>
      <c r="X39" s="41"/>
      <c r="Y39" s="41"/>
      <c r="Z39" s="41"/>
    </row>
    <row r="40" spans="1:26" ht="15.75" customHeight="1" x14ac:dyDescent="0.25">
      <c r="A40" s="445" t="str">
        <f>$A$2</f>
        <v>PROPOSED - TARIFF OF RATES AND CHARGES</v>
      </c>
      <c r="B40" s="443"/>
      <c r="C40" s="443"/>
      <c r="D40" s="444"/>
      <c r="E40" s="41"/>
      <c r="F40" s="41"/>
      <c r="G40" s="41"/>
      <c r="H40" s="41"/>
      <c r="I40" s="41"/>
      <c r="J40" s="41"/>
      <c r="K40" s="41"/>
      <c r="L40" s="41"/>
      <c r="M40" s="41"/>
      <c r="N40" s="41"/>
      <c r="O40" s="41"/>
      <c r="P40" s="41"/>
      <c r="Q40" s="41"/>
      <c r="R40" s="41"/>
      <c r="S40" s="41"/>
      <c r="T40" s="41"/>
      <c r="U40" s="41"/>
      <c r="V40" s="41"/>
      <c r="W40" s="41"/>
      <c r="X40" s="41"/>
      <c r="Y40" s="41"/>
      <c r="Z40" s="41"/>
    </row>
    <row r="41" spans="1:26" ht="15.75" customHeight="1" x14ac:dyDescent="0.25">
      <c r="A41" s="446" t="str">
        <f>$A$3</f>
        <v>Effective and Implementation Date January 1, 2030</v>
      </c>
      <c r="B41" s="443"/>
      <c r="C41" s="443"/>
      <c r="D41" s="444"/>
      <c r="E41" s="41"/>
      <c r="F41" s="41"/>
      <c r="G41" s="41"/>
      <c r="H41" s="41"/>
      <c r="I41" s="41"/>
      <c r="J41" s="41"/>
      <c r="K41" s="41"/>
      <c r="L41" s="41"/>
      <c r="M41" s="41"/>
      <c r="N41" s="41"/>
      <c r="O41" s="41"/>
      <c r="P41" s="41"/>
      <c r="Q41" s="41"/>
      <c r="R41" s="41"/>
      <c r="S41" s="41"/>
      <c r="T41" s="41"/>
      <c r="U41" s="41"/>
      <c r="V41" s="41"/>
      <c r="W41" s="41"/>
      <c r="X41" s="41"/>
      <c r="Y41" s="41"/>
      <c r="Z41" s="41"/>
    </row>
    <row r="42" spans="1:26" ht="12" customHeight="1" x14ac:dyDescent="0.25">
      <c r="A42" s="447" t="str">
        <f>$A$4</f>
        <v>This schedule supersedes and replaces all previously</v>
      </c>
      <c r="B42" s="443"/>
      <c r="C42" s="443"/>
      <c r="D42" s="444"/>
      <c r="E42" s="41"/>
      <c r="F42" s="41"/>
      <c r="G42" s="41"/>
      <c r="H42" s="41"/>
      <c r="I42" s="41"/>
      <c r="J42" s="41"/>
      <c r="K42" s="41"/>
      <c r="L42" s="41"/>
      <c r="M42" s="41"/>
      <c r="N42" s="41"/>
      <c r="O42" s="41"/>
      <c r="P42" s="41"/>
      <c r="Q42" s="41"/>
      <c r="R42" s="41"/>
      <c r="S42" s="41"/>
      <c r="T42" s="41"/>
      <c r="U42" s="41"/>
      <c r="V42" s="41"/>
      <c r="W42" s="41"/>
      <c r="X42" s="41"/>
      <c r="Y42" s="41"/>
      <c r="Z42" s="41"/>
    </row>
    <row r="43" spans="1:26" ht="11.25" customHeight="1" x14ac:dyDescent="0.25">
      <c r="A43" s="447" t="str">
        <f>$A$5</f>
        <v>approved schedules of Rates, Charges and Loss Factors</v>
      </c>
      <c r="B43" s="443"/>
      <c r="C43" s="443"/>
      <c r="D43" s="444"/>
      <c r="E43" s="41"/>
      <c r="F43" s="41"/>
      <c r="G43" s="41"/>
      <c r="H43" s="41"/>
      <c r="I43" s="41"/>
      <c r="J43" s="41"/>
      <c r="K43" s="41"/>
      <c r="L43" s="41"/>
      <c r="M43" s="41"/>
      <c r="N43" s="41"/>
      <c r="O43" s="41"/>
      <c r="P43" s="41"/>
      <c r="Q43" s="41"/>
      <c r="R43" s="41"/>
      <c r="S43" s="41"/>
      <c r="T43" s="41"/>
      <c r="U43" s="41"/>
      <c r="V43" s="41"/>
      <c r="W43" s="41"/>
      <c r="X43" s="41"/>
      <c r="Y43" s="41"/>
      <c r="Z43" s="41"/>
    </row>
    <row r="44" spans="1:26" ht="11.25" customHeight="1" x14ac:dyDescent="0.25">
      <c r="A44" s="448" t="str">
        <f>$A$6</f>
        <v>EB-2024-0115</v>
      </c>
      <c r="B44" s="443"/>
      <c r="C44" s="443"/>
      <c r="D44" s="444"/>
      <c r="E44" s="41"/>
      <c r="F44" s="41"/>
      <c r="G44" s="41"/>
      <c r="H44" s="41"/>
      <c r="I44" s="41"/>
      <c r="J44" s="41"/>
      <c r="K44" s="41"/>
      <c r="L44" s="41"/>
      <c r="M44" s="41"/>
      <c r="N44" s="41"/>
      <c r="O44" s="41"/>
      <c r="P44" s="41"/>
      <c r="Q44" s="41"/>
      <c r="R44" s="41"/>
      <c r="S44" s="41"/>
      <c r="T44" s="41"/>
      <c r="U44" s="41"/>
      <c r="V44" s="41"/>
      <c r="W44" s="41"/>
      <c r="X44" s="41"/>
      <c r="Y44" s="41"/>
      <c r="Z44" s="41"/>
    </row>
    <row r="45" spans="1:26" ht="18.75" customHeight="1" x14ac:dyDescent="0.3">
      <c r="A45" s="449" t="s">
        <v>51</v>
      </c>
      <c r="B45" s="443"/>
      <c r="C45" s="443"/>
      <c r="D45" s="444"/>
      <c r="E45" s="59"/>
      <c r="F45" s="59"/>
      <c r="G45" s="59"/>
      <c r="H45" s="59"/>
      <c r="I45" s="59"/>
      <c r="J45" s="59"/>
      <c r="K45" s="59"/>
      <c r="L45" s="59"/>
      <c r="M45" s="59"/>
      <c r="N45" s="59"/>
      <c r="O45" s="59"/>
      <c r="P45" s="59"/>
      <c r="Q45" s="59"/>
      <c r="R45" s="59"/>
      <c r="S45" s="59"/>
      <c r="T45" s="59"/>
      <c r="U45" s="59"/>
      <c r="V45" s="59"/>
      <c r="W45" s="59"/>
      <c r="X45" s="59"/>
      <c r="Y45" s="59"/>
      <c r="Z45" s="59"/>
    </row>
    <row r="46" spans="1:26" ht="48" customHeight="1" x14ac:dyDescent="0.25">
      <c r="A46" s="450" t="s">
        <v>52</v>
      </c>
      <c r="B46" s="443"/>
      <c r="C46" s="443"/>
      <c r="D46" s="444"/>
      <c r="E46" s="41"/>
      <c r="F46" s="41"/>
      <c r="G46" s="41"/>
      <c r="H46" s="41"/>
      <c r="I46" s="41"/>
      <c r="J46" s="41"/>
      <c r="K46" s="41"/>
      <c r="L46" s="41"/>
      <c r="M46" s="41"/>
      <c r="N46" s="41"/>
      <c r="O46" s="41"/>
      <c r="P46" s="41"/>
      <c r="Q46" s="41"/>
      <c r="R46" s="41"/>
      <c r="S46" s="41"/>
      <c r="T46" s="41"/>
      <c r="U46" s="41"/>
      <c r="V46" s="41"/>
      <c r="W46" s="41"/>
      <c r="X46" s="41"/>
      <c r="Y46" s="41"/>
      <c r="Z46" s="41"/>
    </row>
    <row r="47" spans="1:26" ht="6.75" customHeight="1" x14ac:dyDescent="0.25">
      <c r="A47" s="42"/>
      <c r="B47" s="42"/>
      <c r="C47" s="42"/>
      <c r="D47" s="43"/>
      <c r="E47" s="41"/>
      <c r="F47" s="41"/>
      <c r="G47" s="41"/>
      <c r="H47" s="41"/>
      <c r="I47" s="41"/>
      <c r="J47" s="41"/>
      <c r="K47" s="41"/>
      <c r="L47" s="41"/>
      <c r="M47" s="41"/>
      <c r="N47" s="41"/>
      <c r="O47" s="41"/>
      <c r="P47" s="41"/>
      <c r="Q47" s="41"/>
      <c r="R47" s="41"/>
      <c r="S47" s="41"/>
      <c r="T47" s="41"/>
      <c r="U47" s="41"/>
      <c r="V47" s="41"/>
      <c r="W47" s="41"/>
      <c r="X47" s="41"/>
      <c r="Y47" s="41"/>
      <c r="Z47" s="41"/>
    </row>
    <row r="48" spans="1:26" ht="11.25" customHeight="1" x14ac:dyDescent="0.25">
      <c r="A48" s="451" t="s">
        <v>29</v>
      </c>
      <c r="B48" s="443"/>
      <c r="C48" s="443"/>
      <c r="D48" s="444"/>
      <c r="E48" s="41"/>
      <c r="F48" s="41"/>
      <c r="G48" s="41"/>
      <c r="H48" s="41"/>
      <c r="I48" s="41"/>
      <c r="J48" s="41"/>
      <c r="K48" s="41"/>
      <c r="L48" s="41"/>
      <c r="M48" s="41"/>
      <c r="N48" s="41"/>
      <c r="O48" s="41"/>
      <c r="P48" s="41"/>
      <c r="Q48" s="41"/>
      <c r="R48" s="41"/>
      <c r="S48" s="41"/>
      <c r="T48" s="41"/>
      <c r="U48" s="41"/>
      <c r="V48" s="41"/>
      <c r="W48" s="41"/>
      <c r="X48" s="41"/>
      <c r="Y48" s="41"/>
      <c r="Z48" s="41"/>
    </row>
    <row r="49" spans="1:26" ht="6.75" customHeight="1" x14ac:dyDescent="0.25">
      <c r="A49" s="44"/>
      <c r="B49" s="45"/>
      <c r="C49" s="45"/>
      <c r="D49" s="46"/>
      <c r="E49" s="41"/>
      <c r="F49" s="41"/>
      <c r="G49" s="41"/>
      <c r="H49" s="41"/>
      <c r="I49" s="41"/>
      <c r="J49" s="41"/>
      <c r="K49" s="41"/>
      <c r="L49" s="41"/>
      <c r="M49" s="41"/>
      <c r="N49" s="41"/>
      <c r="O49" s="41"/>
      <c r="P49" s="41"/>
      <c r="Q49" s="41"/>
      <c r="R49" s="41"/>
      <c r="S49" s="41"/>
      <c r="T49" s="41"/>
      <c r="U49" s="41"/>
      <c r="V49" s="41"/>
      <c r="W49" s="41"/>
      <c r="X49" s="41"/>
      <c r="Y49" s="41"/>
      <c r="Z49" s="41"/>
    </row>
    <row r="50" spans="1:26" ht="36" customHeight="1" x14ac:dyDescent="0.25">
      <c r="A50" s="450" t="s">
        <v>30</v>
      </c>
      <c r="B50" s="443"/>
      <c r="C50" s="443"/>
      <c r="D50" s="444"/>
      <c r="E50" s="41"/>
      <c r="F50" s="41"/>
      <c r="G50" s="41"/>
      <c r="H50" s="41"/>
      <c r="I50" s="41"/>
      <c r="J50" s="41"/>
      <c r="K50" s="41"/>
      <c r="L50" s="41"/>
      <c r="M50" s="41"/>
      <c r="N50" s="41"/>
      <c r="O50" s="41"/>
      <c r="P50" s="41"/>
      <c r="Q50" s="41"/>
      <c r="R50" s="41"/>
      <c r="S50" s="41"/>
      <c r="T50" s="41"/>
      <c r="U50" s="41"/>
      <c r="V50" s="41"/>
      <c r="W50" s="41"/>
      <c r="X50" s="41"/>
      <c r="Y50" s="41"/>
      <c r="Z50" s="41"/>
    </row>
    <row r="51" spans="1:26" ht="6.75" customHeight="1" x14ac:dyDescent="0.25">
      <c r="A51" s="42"/>
      <c r="B51" s="42"/>
      <c r="C51" s="42"/>
      <c r="D51" s="43"/>
      <c r="E51" s="41"/>
      <c r="F51" s="41"/>
      <c r="G51" s="41"/>
      <c r="H51" s="41"/>
      <c r="I51" s="41"/>
      <c r="J51" s="41"/>
      <c r="K51" s="41"/>
      <c r="L51" s="41"/>
      <c r="M51" s="41"/>
      <c r="N51" s="41"/>
      <c r="O51" s="41"/>
      <c r="P51" s="41"/>
      <c r="Q51" s="41"/>
      <c r="R51" s="41"/>
      <c r="S51" s="41"/>
      <c r="T51" s="41"/>
      <c r="U51" s="41"/>
      <c r="V51" s="41"/>
      <c r="W51" s="41"/>
      <c r="X51" s="41"/>
      <c r="Y51" s="41"/>
      <c r="Z51" s="41"/>
    </row>
    <row r="52" spans="1:26" ht="48" customHeight="1" x14ac:dyDescent="0.25">
      <c r="A52" s="450" t="s">
        <v>31</v>
      </c>
      <c r="B52" s="443"/>
      <c r="C52" s="443"/>
      <c r="D52" s="444"/>
      <c r="E52" s="41"/>
      <c r="F52" s="41"/>
      <c r="G52" s="41"/>
      <c r="H52" s="41"/>
      <c r="I52" s="41"/>
      <c r="J52" s="41"/>
      <c r="K52" s="41"/>
      <c r="L52" s="41"/>
      <c r="M52" s="41"/>
      <c r="N52" s="41"/>
      <c r="O52" s="41"/>
      <c r="P52" s="41"/>
      <c r="Q52" s="41"/>
      <c r="R52" s="41"/>
      <c r="S52" s="41"/>
      <c r="T52" s="41"/>
      <c r="U52" s="41"/>
      <c r="V52" s="41"/>
      <c r="W52" s="41"/>
      <c r="X52" s="41"/>
      <c r="Y52" s="41"/>
      <c r="Z52" s="41"/>
    </row>
    <row r="53" spans="1:26" ht="6.75" customHeight="1" x14ac:dyDescent="0.25">
      <c r="A53" s="42"/>
      <c r="B53" s="42"/>
      <c r="C53" s="42"/>
      <c r="D53" s="43"/>
      <c r="E53" s="41"/>
      <c r="F53" s="41"/>
      <c r="G53" s="41"/>
      <c r="H53" s="41"/>
      <c r="I53" s="41"/>
      <c r="J53" s="41"/>
      <c r="K53" s="41"/>
      <c r="L53" s="41"/>
      <c r="M53" s="41"/>
      <c r="N53" s="41"/>
      <c r="O53" s="41"/>
      <c r="P53" s="41"/>
      <c r="Q53" s="41"/>
      <c r="R53" s="41"/>
      <c r="S53" s="41"/>
      <c r="T53" s="41"/>
      <c r="U53" s="41"/>
      <c r="V53" s="41"/>
      <c r="W53" s="41"/>
      <c r="X53" s="41"/>
      <c r="Y53" s="41"/>
      <c r="Z53" s="41"/>
    </row>
    <row r="54" spans="1:26" ht="48" customHeight="1" x14ac:dyDescent="0.25">
      <c r="A54" s="450" t="s">
        <v>32</v>
      </c>
      <c r="B54" s="443"/>
      <c r="C54" s="443"/>
      <c r="D54" s="444"/>
      <c r="E54" s="41"/>
      <c r="F54" s="41"/>
      <c r="G54" s="41"/>
      <c r="H54" s="41"/>
      <c r="I54" s="41"/>
      <c r="J54" s="41"/>
      <c r="K54" s="41"/>
      <c r="L54" s="41"/>
      <c r="M54" s="41"/>
      <c r="N54" s="41"/>
      <c r="O54" s="41"/>
      <c r="P54" s="41"/>
      <c r="Q54" s="41"/>
      <c r="R54" s="41"/>
      <c r="S54" s="41"/>
      <c r="T54" s="41"/>
      <c r="U54" s="41"/>
      <c r="V54" s="41"/>
      <c r="W54" s="41"/>
      <c r="X54" s="41"/>
      <c r="Y54" s="41"/>
      <c r="Z54" s="41"/>
    </row>
    <row r="55" spans="1:26" ht="6.75" customHeight="1" x14ac:dyDescent="0.25">
      <c r="A55" s="42"/>
      <c r="B55" s="42"/>
      <c r="C55" s="42"/>
      <c r="D55" s="43"/>
      <c r="E55" s="41"/>
      <c r="F55" s="41"/>
      <c r="G55" s="41"/>
      <c r="H55" s="41"/>
      <c r="I55" s="41"/>
      <c r="J55" s="41"/>
      <c r="K55" s="41"/>
      <c r="L55" s="41"/>
      <c r="M55" s="41"/>
      <c r="N55" s="41"/>
      <c r="O55" s="41"/>
      <c r="P55" s="41"/>
      <c r="Q55" s="41"/>
      <c r="R55" s="41"/>
      <c r="S55" s="41"/>
      <c r="T55" s="41"/>
      <c r="U55" s="41"/>
      <c r="V55" s="41"/>
      <c r="W55" s="41"/>
      <c r="X55" s="41"/>
      <c r="Y55" s="41"/>
      <c r="Z55" s="41"/>
    </row>
    <row r="56" spans="1:26" ht="36" customHeight="1" x14ac:dyDescent="0.25">
      <c r="A56" s="450" t="s">
        <v>53</v>
      </c>
      <c r="B56" s="443"/>
      <c r="C56" s="443"/>
      <c r="D56" s="444"/>
      <c r="E56" s="41"/>
      <c r="F56" s="41"/>
      <c r="G56" s="41"/>
      <c r="H56" s="41"/>
      <c r="I56" s="41"/>
      <c r="J56" s="41"/>
      <c r="K56" s="41"/>
      <c r="L56" s="41"/>
      <c r="M56" s="41"/>
      <c r="N56" s="41"/>
      <c r="O56" s="41"/>
      <c r="P56" s="41"/>
      <c r="Q56" s="41"/>
      <c r="R56" s="41"/>
      <c r="S56" s="41"/>
      <c r="T56" s="41"/>
      <c r="U56" s="41"/>
      <c r="V56" s="41"/>
      <c r="W56" s="41"/>
      <c r="X56" s="41"/>
      <c r="Y56" s="41"/>
      <c r="Z56" s="41"/>
    </row>
    <row r="57" spans="1:26" ht="6.75" customHeight="1" x14ac:dyDescent="0.25">
      <c r="A57" s="42"/>
      <c r="B57" s="42"/>
      <c r="C57" s="42"/>
      <c r="D57" s="43"/>
      <c r="E57" s="41"/>
      <c r="F57" s="41"/>
      <c r="G57" s="41"/>
      <c r="H57" s="41"/>
      <c r="I57" s="41"/>
      <c r="J57" s="41"/>
      <c r="K57" s="41"/>
      <c r="L57" s="41"/>
      <c r="M57" s="41"/>
      <c r="N57" s="41"/>
      <c r="O57" s="41"/>
      <c r="P57" s="41"/>
      <c r="Q57" s="41"/>
      <c r="R57" s="41"/>
      <c r="S57" s="41"/>
      <c r="T57" s="41"/>
      <c r="U57" s="41"/>
      <c r="V57" s="41"/>
      <c r="W57" s="41"/>
      <c r="X57" s="41"/>
      <c r="Y57" s="41"/>
      <c r="Z57" s="41"/>
    </row>
    <row r="58" spans="1:26" ht="15" customHeight="1" x14ac:dyDescent="0.25">
      <c r="A58" s="58" t="s">
        <v>34</v>
      </c>
      <c r="B58" s="51"/>
      <c r="C58" s="51"/>
      <c r="D58" s="51"/>
      <c r="E58" s="41"/>
      <c r="F58" s="41"/>
      <c r="G58" s="41"/>
      <c r="H58" s="41"/>
      <c r="I58" s="41"/>
      <c r="J58" s="41"/>
      <c r="K58" s="41"/>
      <c r="L58" s="41"/>
      <c r="M58" s="41"/>
      <c r="N58" s="41"/>
      <c r="O58" s="41"/>
      <c r="P58" s="41"/>
      <c r="Q58" s="41"/>
      <c r="R58" s="41"/>
      <c r="S58" s="41"/>
      <c r="T58" s="41"/>
      <c r="U58" s="41"/>
      <c r="V58" s="41"/>
      <c r="W58" s="41"/>
      <c r="X58" s="41"/>
      <c r="Y58" s="41"/>
      <c r="Z58" s="41"/>
    </row>
    <row r="59" spans="1:26" ht="6.75" customHeight="1" x14ac:dyDescent="0.25">
      <c r="A59" s="47"/>
      <c r="B59" s="48"/>
      <c r="C59" s="48"/>
      <c r="D59" s="49"/>
      <c r="E59" s="41"/>
      <c r="F59" s="41"/>
      <c r="G59" s="41"/>
      <c r="H59" s="41"/>
      <c r="I59" s="41"/>
      <c r="J59" s="41"/>
      <c r="K59" s="41"/>
      <c r="L59" s="41"/>
      <c r="M59" s="41"/>
      <c r="N59" s="41"/>
      <c r="O59" s="41"/>
      <c r="P59" s="41"/>
      <c r="Q59" s="41"/>
      <c r="R59" s="41"/>
      <c r="S59" s="41"/>
      <c r="T59" s="41"/>
      <c r="U59" s="41"/>
      <c r="V59" s="41"/>
      <c r="W59" s="41"/>
      <c r="X59" s="41"/>
      <c r="Y59" s="41"/>
      <c r="Z59" s="41"/>
    </row>
    <row r="60" spans="1:26" ht="10.5" customHeight="1" x14ac:dyDescent="0.25">
      <c r="A60" s="50" t="s">
        <v>35</v>
      </c>
      <c r="B60" s="51"/>
      <c r="C60" s="52" t="s">
        <v>36</v>
      </c>
      <c r="D60" s="99">
        <f>'Proposed Rates'!J9</f>
        <v>35.840000000000003</v>
      </c>
      <c r="E60" s="41"/>
      <c r="F60" s="41"/>
      <c r="G60" s="41"/>
      <c r="H60" s="41"/>
      <c r="I60" s="41"/>
      <c r="J60" s="41"/>
      <c r="K60" s="41"/>
      <c r="L60" s="41"/>
      <c r="M60" s="41"/>
      <c r="N60" s="41"/>
      <c r="O60" s="41"/>
      <c r="P60" s="41"/>
      <c r="Q60" s="41"/>
      <c r="R60" s="41"/>
      <c r="S60" s="41"/>
      <c r="T60" s="41"/>
      <c r="U60" s="41"/>
      <c r="V60" s="41"/>
      <c r="W60" s="41"/>
      <c r="X60" s="41"/>
      <c r="Y60" s="41"/>
      <c r="Z60" s="41"/>
    </row>
    <row r="61" spans="1:26" ht="10.5" customHeight="1" x14ac:dyDescent="0.25">
      <c r="A61" s="50" t="s">
        <v>39</v>
      </c>
      <c r="B61" s="51"/>
      <c r="C61" s="52" t="s">
        <v>36</v>
      </c>
      <c r="D61" s="101">
        <f>'Proposed Rates'!J274</f>
        <v>0.45</v>
      </c>
      <c r="E61" s="41"/>
      <c r="F61" s="41"/>
      <c r="G61" s="41"/>
      <c r="H61" s="41"/>
      <c r="I61" s="41"/>
      <c r="J61" s="41"/>
      <c r="K61" s="41"/>
      <c r="L61" s="41"/>
      <c r="M61" s="41"/>
      <c r="N61" s="41"/>
      <c r="O61" s="41"/>
      <c r="P61" s="41"/>
      <c r="Q61" s="41"/>
      <c r="R61" s="41"/>
      <c r="S61" s="41"/>
      <c r="T61" s="41"/>
      <c r="U61" s="41"/>
      <c r="V61" s="41"/>
      <c r="W61" s="41"/>
      <c r="X61" s="41"/>
      <c r="Y61" s="41"/>
      <c r="Z61" s="41"/>
    </row>
    <row r="62" spans="1:26" ht="10.5" customHeight="1" x14ac:dyDescent="0.25">
      <c r="A62" s="50" t="s">
        <v>54</v>
      </c>
      <c r="B62" s="51"/>
      <c r="C62" s="52" t="s">
        <v>41</v>
      </c>
      <c r="D62" s="100">
        <f>'Proposed Rates'!J22</f>
        <v>4.65E-2</v>
      </c>
      <c r="E62" s="41"/>
      <c r="F62" s="41"/>
      <c r="G62" s="41"/>
      <c r="H62" s="41"/>
      <c r="I62" s="41"/>
      <c r="J62" s="41"/>
      <c r="K62" s="41"/>
      <c r="L62" s="41"/>
      <c r="M62" s="41"/>
      <c r="N62" s="41"/>
      <c r="O62" s="41"/>
      <c r="P62" s="41"/>
      <c r="Q62" s="41"/>
      <c r="R62" s="41"/>
      <c r="S62" s="41"/>
      <c r="T62" s="41"/>
      <c r="U62" s="41"/>
      <c r="V62" s="41"/>
      <c r="W62" s="41"/>
      <c r="X62" s="41"/>
      <c r="Y62" s="41"/>
      <c r="Z62" s="41"/>
    </row>
    <row r="63" spans="1:26" ht="10.5" customHeight="1" x14ac:dyDescent="0.25">
      <c r="A63" s="50" t="s">
        <v>40</v>
      </c>
      <c r="B63" s="51"/>
      <c r="C63" s="52" t="s">
        <v>41</v>
      </c>
      <c r="D63" s="102">
        <f>'Proposed Rates'!J261</f>
        <v>6.9999999999999994E-5</v>
      </c>
      <c r="E63" s="41"/>
      <c r="F63" s="41"/>
      <c r="G63" s="41"/>
      <c r="H63" s="41"/>
      <c r="I63" s="41"/>
      <c r="J63" s="41"/>
      <c r="K63" s="41"/>
      <c r="L63" s="41"/>
      <c r="M63" s="41"/>
      <c r="N63" s="41"/>
      <c r="O63" s="41"/>
      <c r="P63" s="41"/>
      <c r="Q63" s="41"/>
      <c r="R63" s="41"/>
      <c r="S63" s="41"/>
      <c r="T63" s="41"/>
      <c r="U63" s="41"/>
      <c r="V63" s="41"/>
      <c r="W63" s="41"/>
      <c r="X63" s="41"/>
      <c r="Y63" s="41"/>
      <c r="Z63" s="41"/>
    </row>
    <row r="64" spans="1:26" ht="10.5" hidden="1" customHeight="1" x14ac:dyDescent="0.25">
      <c r="A64" s="50" t="s">
        <v>42</v>
      </c>
      <c r="B64" s="51"/>
      <c r="C64" s="52" t="s">
        <v>41</v>
      </c>
      <c r="D64" s="100">
        <f>'Proposed Rates'!J38</f>
        <v>0</v>
      </c>
      <c r="E64" s="41"/>
      <c r="F64" s="41"/>
      <c r="G64" s="41"/>
      <c r="H64" s="41"/>
      <c r="I64" s="41"/>
      <c r="J64" s="41"/>
      <c r="K64" s="41"/>
      <c r="L64" s="41"/>
      <c r="M64" s="41"/>
      <c r="N64" s="41"/>
      <c r="O64" s="41"/>
      <c r="P64" s="41"/>
      <c r="Q64" s="41"/>
      <c r="R64" s="41"/>
      <c r="S64" s="41"/>
      <c r="T64" s="41"/>
      <c r="U64" s="41"/>
      <c r="V64" s="41"/>
      <c r="W64" s="41"/>
      <c r="X64" s="41"/>
      <c r="Y64" s="41"/>
      <c r="Z64" s="41"/>
    </row>
    <row r="65" spans="1:26" ht="10.5" hidden="1" customHeight="1" x14ac:dyDescent="0.25">
      <c r="A65" s="50" t="s">
        <v>38</v>
      </c>
      <c r="B65" s="51"/>
      <c r="C65" s="52" t="s">
        <v>41</v>
      </c>
      <c r="D65" s="100">
        <f>'Proposed Rates'!J65</f>
        <v>0</v>
      </c>
      <c r="E65" s="41"/>
      <c r="F65" s="41"/>
      <c r="G65" s="41"/>
      <c r="H65" s="41"/>
      <c r="I65" s="41"/>
      <c r="J65" s="41"/>
      <c r="K65" s="41"/>
      <c r="L65" s="41"/>
      <c r="M65" s="41"/>
      <c r="N65" s="41"/>
      <c r="O65" s="41"/>
      <c r="P65" s="41"/>
      <c r="Q65" s="41"/>
      <c r="R65" s="41"/>
      <c r="S65" s="41"/>
      <c r="T65" s="41"/>
      <c r="U65" s="41"/>
      <c r="V65" s="41"/>
      <c r="W65" s="41"/>
      <c r="X65" s="41"/>
      <c r="Y65" s="41"/>
      <c r="Z65" s="41"/>
    </row>
    <row r="66" spans="1:26" ht="10.5" hidden="1" customHeight="1" x14ac:dyDescent="0.25">
      <c r="A66" s="50" t="s">
        <v>37</v>
      </c>
      <c r="B66" s="51"/>
      <c r="C66" s="52" t="s">
        <v>41</v>
      </c>
      <c r="D66" s="100">
        <f>'Proposed Rates'!J91</f>
        <v>0</v>
      </c>
      <c r="E66" s="41"/>
      <c r="F66" s="41"/>
      <c r="G66" s="41"/>
      <c r="H66" s="41"/>
      <c r="I66" s="41"/>
      <c r="J66" s="41"/>
      <c r="K66" s="41"/>
      <c r="L66" s="41"/>
      <c r="M66" s="41"/>
      <c r="N66" s="41"/>
      <c r="O66" s="41"/>
      <c r="P66" s="41"/>
      <c r="Q66" s="41"/>
      <c r="R66" s="41"/>
      <c r="S66" s="41"/>
      <c r="T66" s="41"/>
      <c r="U66" s="41"/>
      <c r="V66" s="41"/>
      <c r="W66" s="41"/>
      <c r="X66" s="41"/>
      <c r="Y66" s="41"/>
      <c r="Z66" s="41"/>
    </row>
    <row r="67" spans="1:26" ht="10.5" hidden="1" customHeight="1" x14ac:dyDescent="0.25">
      <c r="A67" s="50" t="s">
        <v>43</v>
      </c>
      <c r="B67" s="51"/>
      <c r="C67" s="52" t="s">
        <v>41</v>
      </c>
      <c r="D67" s="100">
        <f>'Proposed Rates'!J143</f>
        <v>0</v>
      </c>
      <c r="E67" s="41"/>
      <c r="F67" s="41"/>
      <c r="G67" s="41"/>
      <c r="H67" s="41"/>
      <c r="I67" s="41"/>
      <c r="J67" s="41"/>
      <c r="K67" s="41"/>
      <c r="L67" s="41"/>
      <c r="M67" s="41"/>
      <c r="N67" s="41"/>
      <c r="O67" s="41"/>
      <c r="P67" s="41"/>
      <c r="Q67" s="41"/>
      <c r="R67" s="41"/>
      <c r="S67" s="41"/>
      <c r="T67" s="41"/>
      <c r="U67" s="41"/>
      <c r="V67" s="41"/>
      <c r="W67" s="41"/>
      <c r="X67" s="41"/>
      <c r="Y67" s="41"/>
      <c r="Z67" s="41"/>
    </row>
    <row r="68" spans="1:26" ht="10.5" customHeight="1" x14ac:dyDescent="0.25">
      <c r="A68" s="50" t="s">
        <v>44</v>
      </c>
      <c r="B68" s="51"/>
      <c r="C68" s="52" t="s">
        <v>41</v>
      </c>
      <c r="D68" s="100">
        <f>'Proposed Rates'!J184</f>
        <v>1.24E-2</v>
      </c>
      <c r="E68" s="41"/>
      <c r="F68" s="41"/>
      <c r="G68" s="41"/>
      <c r="H68" s="41"/>
      <c r="I68" s="41"/>
      <c r="J68" s="41"/>
      <c r="K68" s="41"/>
      <c r="L68" s="41"/>
      <c r="M68" s="41"/>
      <c r="N68" s="41"/>
      <c r="O68" s="41"/>
      <c r="P68" s="41"/>
      <c r="Q68" s="41"/>
      <c r="R68" s="41"/>
      <c r="S68" s="41"/>
      <c r="T68" s="41"/>
      <c r="U68" s="41"/>
      <c r="V68" s="41"/>
      <c r="W68" s="41"/>
      <c r="X68" s="41"/>
      <c r="Y68" s="41"/>
      <c r="Z68" s="41"/>
    </row>
    <row r="69" spans="1:26" ht="10.5" customHeight="1" x14ac:dyDescent="0.25">
      <c r="A69" s="50" t="s">
        <v>45</v>
      </c>
      <c r="B69" s="50"/>
      <c r="C69" s="52" t="s">
        <v>41</v>
      </c>
      <c r="D69" s="100">
        <f>'Proposed Rates'!J197</f>
        <v>7.1999999999999998E-3</v>
      </c>
      <c r="E69" s="41"/>
      <c r="F69" s="41"/>
      <c r="G69" s="41"/>
      <c r="H69" s="41"/>
      <c r="I69" s="41"/>
      <c r="J69" s="41"/>
      <c r="K69" s="41"/>
      <c r="L69" s="41"/>
      <c r="M69" s="41"/>
      <c r="N69" s="41"/>
      <c r="O69" s="41"/>
      <c r="P69" s="41"/>
      <c r="Q69" s="41"/>
      <c r="R69" s="41"/>
      <c r="S69" s="41"/>
      <c r="T69" s="41"/>
      <c r="U69" s="41"/>
      <c r="V69" s="41"/>
      <c r="W69" s="41"/>
      <c r="X69" s="41"/>
      <c r="Y69" s="41"/>
      <c r="Z69" s="41"/>
    </row>
    <row r="70" spans="1:26" ht="3.75" customHeight="1" x14ac:dyDescent="0.25">
      <c r="A70" s="50"/>
      <c r="B70" s="51"/>
      <c r="C70" s="52"/>
      <c r="D70" s="103"/>
      <c r="E70" s="41"/>
      <c r="F70" s="41"/>
      <c r="G70" s="41"/>
      <c r="H70" s="41"/>
      <c r="I70" s="41"/>
      <c r="J70" s="41"/>
      <c r="K70" s="41"/>
      <c r="L70" s="41"/>
      <c r="M70" s="41"/>
      <c r="N70" s="41"/>
      <c r="O70" s="41"/>
      <c r="P70" s="41"/>
      <c r="Q70" s="41"/>
      <c r="R70" s="41"/>
      <c r="S70" s="41"/>
      <c r="T70" s="41"/>
      <c r="U70" s="41"/>
      <c r="V70" s="41"/>
      <c r="W70" s="41"/>
      <c r="X70" s="41"/>
      <c r="Y70" s="41"/>
      <c r="Z70" s="41"/>
    </row>
    <row r="71" spans="1:26" ht="11.25" customHeight="1" x14ac:dyDescent="0.25">
      <c r="A71" s="58" t="s">
        <v>46</v>
      </c>
      <c r="B71" s="50"/>
      <c r="C71" s="52"/>
      <c r="D71" s="103"/>
      <c r="E71" s="41"/>
      <c r="F71" s="41"/>
      <c r="G71" s="41"/>
      <c r="H71" s="41"/>
      <c r="I71" s="41"/>
      <c r="J71" s="41"/>
      <c r="K71" s="41"/>
      <c r="L71" s="41"/>
      <c r="M71" s="41"/>
      <c r="N71" s="41"/>
      <c r="O71" s="41"/>
      <c r="P71" s="41"/>
      <c r="Q71" s="41"/>
      <c r="R71" s="41"/>
      <c r="S71" s="41"/>
      <c r="T71" s="41"/>
      <c r="U71" s="41"/>
      <c r="V71" s="41"/>
      <c r="W71" s="41"/>
      <c r="X71" s="41"/>
      <c r="Y71" s="41"/>
      <c r="Z71" s="41"/>
    </row>
    <row r="72" spans="1:26" ht="3" customHeight="1" x14ac:dyDescent="0.25">
      <c r="A72" s="58"/>
      <c r="B72" s="51"/>
      <c r="C72" s="52"/>
      <c r="D72" s="103"/>
      <c r="E72" s="41"/>
      <c r="F72" s="41"/>
      <c r="G72" s="41"/>
      <c r="H72" s="41"/>
      <c r="I72" s="41"/>
      <c r="J72" s="41"/>
      <c r="K72" s="41"/>
      <c r="L72" s="41"/>
      <c r="M72" s="41"/>
      <c r="N72" s="41"/>
      <c r="O72" s="41"/>
      <c r="P72" s="41"/>
      <c r="Q72" s="41"/>
      <c r="R72" s="41"/>
      <c r="S72" s="41"/>
      <c r="T72" s="41"/>
      <c r="U72" s="41"/>
      <c r="V72" s="41"/>
      <c r="W72" s="41"/>
      <c r="X72" s="41"/>
      <c r="Y72" s="41"/>
      <c r="Z72" s="41"/>
    </row>
    <row r="73" spans="1:26" ht="10.5" customHeight="1" x14ac:dyDescent="0.25">
      <c r="A73" s="50" t="s">
        <v>47</v>
      </c>
      <c r="B73" s="51"/>
      <c r="C73" s="52" t="s">
        <v>41</v>
      </c>
      <c r="D73" s="100">
        <f>$D$34</f>
        <v>4.1000000000000003E-3</v>
      </c>
      <c r="E73" s="41"/>
      <c r="F73" s="41"/>
      <c r="G73" s="41"/>
      <c r="H73" s="41"/>
      <c r="I73" s="41"/>
      <c r="J73" s="41"/>
      <c r="K73" s="41"/>
      <c r="L73" s="41"/>
      <c r="M73" s="41"/>
      <c r="N73" s="41"/>
      <c r="O73" s="41"/>
      <c r="P73" s="41"/>
      <c r="Q73" s="41"/>
      <c r="R73" s="41"/>
      <c r="S73" s="41"/>
      <c r="T73" s="41"/>
      <c r="U73" s="41"/>
      <c r="V73" s="41"/>
      <c r="W73" s="41"/>
      <c r="X73" s="41"/>
      <c r="Y73" s="41"/>
      <c r="Z73" s="41"/>
    </row>
    <row r="74" spans="1:26" ht="10.5" customHeight="1" x14ac:dyDescent="0.25">
      <c r="A74" s="50" t="s">
        <v>48</v>
      </c>
      <c r="B74" s="51"/>
      <c r="C74" s="52" t="s">
        <v>41</v>
      </c>
      <c r="D74" s="100">
        <f>'Proposed Rates'!J210-'2026'!D73</f>
        <v>3.9999999999999931E-4</v>
      </c>
      <c r="E74" s="41"/>
      <c r="F74" s="41"/>
      <c r="G74" s="41"/>
      <c r="H74" s="41"/>
      <c r="I74" s="41"/>
      <c r="J74" s="41"/>
      <c r="K74" s="41"/>
      <c r="L74" s="41"/>
      <c r="M74" s="41"/>
      <c r="N74" s="41"/>
      <c r="O74" s="41"/>
      <c r="P74" s="41"/>
      <c r="Q74" s="41"/>
      <c r="R74" s="41"/>
      <c r="S74" s="41"/>
      <c r="T74" s="41"/>
      <c r="U74" s="41"/>
      <c r="V74" s="41"/>
      <c r="W74" s="41"/>
      <c r="X74" s="41"/>
      <c r="Y74" s="41"/>
      <c r="Z74" s="41"/>
    </row>
    <row r="75" spans="1:26" ht="10.5" customHeight="1" x14ac:dyDescent="0.25">
      <c r="A75" s="50" t="s">
        <v>49</v>
      </c>
      <c r="B75" s="51"/>
      <c r="C75" s="52" t="s">
        <v>41</v>
      </c>
      <c r="D75" s="100">
        <f>'Proposed Rates'!J223</f>
        <v>1.5E-3</v>
      </c>
      <c r="E75" s="41"/>
      <c r="F75" s="41"/>
      <c r="G75" s="41"/>
      <c r="H75" s="41"/>
      <c r="I75" s="41"/>
      <c r="J75" s="41"/>
      <c r="K75" s="41"/>
      <c r="L75" s="41"/>
      <c r="M75" s="41"/>
      <c r="N75" s="41"/>
      <c r="O75" s="41"/>
      <c r="P75" s="41"/>
      <c r="Q75" s="41"/>
      <c r="R75" s="41"/>
      <c r="S75" s="41"/>
      <c r="T75" s="41"/>
      <c r="U75" s="41"/>
      <c r="V75" s="41"/>
      <c r="W75" s="41"/>
      <c r="X75" s="41"/>
      <c r="Y75" s="41"/>
      <c r="Z75" s="41"/>
    </row>
    <row r="76" spans="1:26" ht="10.5" customHeight="1" x14ac:dyDescent="0.25">
      <c r="A76" s="50" t="s">
        <v>50</v>
      </c>
      <c r="B76" s="51"/>
      <c r="C76" s="52" t="s">
        <v>36</v>
      </c>
      <c r="D76" s="100">
        <f>'Proposed Rates'!J237</f>
        <v>1.63</v>
      </c>
      <c r="E76" s="41"/>
      <c r="F76" s="41"/>
      <c r="G76" s="41"/>
      <c r="H76" s="41"/>
      <c r="I76" s="41"/>
      <c r="J76" s="41"/>
      <c r="K76" s="41"/>
      <c r="L76" s="41"/>
      <c r="M76" s="41"/>
      <c r="N76" s="41"/>
      <c r="O76" s="41"/>
      <c r="P76" s="41"/>
      <c r="Q76" s="41"/>
      <c r="R76" s="41"/>
      <c r="S76" s="41"/>
      <c r="T76" s="41"/>
      <c r="U76" s="41"/>
      <c r="V76" s="41"/>
      <c r="W76" s="41"/>
      <c r="X76" s="41"/>
      <c r="Y76" s="41"/>
      <c r="Z76" s="41"/>
    </row>
    <row r="77" spans="1:26" ht="3.75" customHeight="1" x14ac:dyDescent="0.25">
      <c r="A77" s="73"/>
      <c r="B77" s="51"/>
      <c r="C77" s="52"/>
      <c r="D77" s="57"/>
      <c r="E77" s="41"/>
      <c r="F77" s="41"/>
      <c r="G77" s="41"/>
      <c r="H77" s="41"/>
      <c r="I77" s="41"/>
      <c r="J77" s="41"/>
      <c r="K77" s="41"/>
      <c r="L77" s="41"/>
      <c r="M77" s="41"/>
      <c r="N77" s="41"/>
      <c r="O77" s="41"/>
      <c r="P77" s="41"/>
      <c r="Q77" s="41"/>
      <c r="R77" s="41"/>
      <c r="S77" s="41"/>
      <c r="T77" s="41"/>
      <c r="U77" s="41"/>
      <c r="V77" s="41"/>
      <c r="W77" s="41"/>
      <c r="X77" s="41"/>
      <c r="Y77" s="41"/>
      <c r="Z77" s="41"/>
    </row>
    <row r="78" spans="1:26" ht="24" customHeight="1" x14ac:dyDescent="0.25">
      <c r="A78" s="442" t="str">
        <f>$A$1</f>
        <v>Hydro Ottawa Limited</v>
      </c>
      <c r="B78" s="443"/>
      <c r="C78" s="443"/>
      <c r="D78" s="444"/>
      <c r="E78" s="41"/>
      <c r="F78" s="41"/>
      <c r="G78" s="41"/>
      <c r="H78" s="41"/>
      <c r="I78" s="41"/>
      <c r="J78" s="41"/>
      <c r="K78" s="41"/>
      <c r="L78" s="41"/>
      <c r="M78" s="41"/>
      <c r="N78" s="41"/>
      <c r="O78" s="41"/>
      <c r="P78" s="41"/>
      <c r="Q78" s="41"/>
      <c r="R78" s="41"/>
      <c r="S78" s="41"/>
      <c r="T78" s="41"/>
      <c r="U78" s="41"/>
      <c r="V78" s="41"/>
      <c r="W78" s="41"/>
      <c r="X78" s="41"/>
      <c r="Y78" s="41"/>
      <c r="Z78" s="41"/>
    </row>
    <row r="79" spans="1:26" ht="15.75" customHeight="1" x14ac:dyDescent="0.25">
      <c r="A79" s="445" t="str">
        <f>$A$2</f>
        <v>PROPOSED - TARIFF OF RATES AND CHARGES</v>
      </c>
      <c r="B79" s="443"/>
      <c r="C79" s="443"/>
      <c r="D79" s="444"/>
      <c r="E79" s="41"/>
      <c r="F79" s="41"/>
      <c r="G79" s="41"/>
      <c r="H79" s="41"/>
      <c r="I79" s="41"/>
      <c r="J79" s="41"/>
      <c r="K79" s="41"/>
      <c r="L79" s="41"/>
      <c r="M79" s="41"/>
      <c r="N79" s="41"/>
      <c r="O79" s="41"/>
      <c r="P79" s="41"/>
      <c r="Q79" s="41"/>
      <c r="R79" s="41"/>
      <c r="S79" s="41"/>
      <c r="T79" s="41"/>
      <c r="U79" s="41"/>
      <c r="V79" s="41"/>
      <c r="W79" s="41"/>
      <c r="X79" s="41"/>
      <c r="Y79" s="41"/>
      <c r="Z79" s="41"/>
    </row>
    <row r="80" spans="1:26" ht="15.75" customHeight="1" x14ac:dyDescent="0.25">
      <c r="A80" s="446" t="str">
        <f>$A$3</f>
        <v>Effective and Implementation Date January 1, 2030</v>
      </c>
      <c r="B80" s="443"/>
      <c r="C80" s="443"/>
      <c r="D80" s="444"/>
      <c r="E80" s="41"/>
      <c r="F80" s="41"/>
      <c r="G80" s="41"/>
      <c r="H80" s="41"/>
      <c r="I80" s="41"/>
      <c r="J80" s="41"/>
      <c r="K80" s="41"/>
      <c r="L80" s="41"/>
      <c r="M80" s="41"/>
      <c r="N80" s="41"/>
      <c r="O80" s="41"/>
      <c r="P80" s="41"/>
      <c r="Q80" s="41"/>
      <c r="R80" s="41"/>
      <c r="S80" s="41"/>
      <c r="T80" s="41"/>
      <c r="U80" s="41"/>
      <c r="V80" s="41"/>
      <c r="W80" s="41"/>
      <c r="X80" s="41"/>
      <c r="Y80" s="41"/>
      <c r="Z80" s="41"/>
    </row>
    <row r="81" spans="1:26" ht="12" customHeight="1" x14ac:dyDescent="0.25">
      <c r="A81" s="447" t="str">
        <f>$A$4</f>
        <v>This schedule supersedes and replaces all previously</v>
      </c>
      <c r="B81" s="443"/>
      <c r="C81" s="443"/>
      <c r="D81" s="444"/>
      <c r="E81" s="41"/>
      <c r="F81" s="41"/>
      <c r="G81" s="41"/>
      <c r="H81" s="41"/>
      <c r="I81" s="41"/>
      <c r="J81" s="41"/>
      <c r="K81" s="41"/>
      <c r="L81" s="41"/>
      <c r="M81" s="41"/>
      <c r="N81" s="41"/>
      <c r="O81" s="41"/>
      <c r="P81" s="41"/>
      <c r="Q81" s="41"/>
      <c r="R81" s="41"/>
      <c r="S81" s="41"/>
      <c r="T81" s="41"/>
      <c r="U81" s="41"/>
      <c r="V81" s="41"/>
      <c r="W81" s="41"/>
      <c r="X81" s="41"/>
      <c r="Y81" s="41"/>
      <c r="Z81" s="41"/>
    </row>
    <row r="82" spans="1:26" ht="11.25" customHeight="1" x14ac:dyDescent="0.25">
      <c r="A82" s="447" t="str">
        <f>$A$5</f>
        <v>approved schedules of Rates, Charges and Loss Factors</v>
      </c>
      <c r="B82" s="443"/>
      <c r="C82" s="443"/>
      <c r="D82" s="444"/>
      <c r="E82" s="41"/>
      <c r="F82" s="41"/>
      <c r="G82" s="41"/>
      <c r="H82" s="41"/>
      <c r="I82" s="41"/>
      <c r="J82" s="41"/>
      <c r="K82" s="41"/>
      <c r="L82" s="41"/>
      <c r="M82" s="41"/>
      <c r="N82" s="41"/>
      <c r="O82" s="41"/>
      <c r="P82" s="41"/>
      <c r="Q82" s="41"/>
      <c r="R82" s="41"/>
      <c r="S82" s="41"/>
      <c r="T82" s="41"/>
      <c r="U82" s="41"/>
      <c r="V82" s="41"/>
      <c r="W82" s="41"/>
      <c r="X82" s="41"/>
      <c r="Y82" s="41"/>
      <c r="Z82" s="41"/>
    </row>
    <row r="83" spans="1:26" ht="11.25" customHeight="1" x14ac:dyDescent="0.25">
      <c r="A83" s="448" t="str">
        <f>$A$6</f>
        <v>EB-2024-0115</v>
      </c>
      <c r="B83" s="443"/>
      <c r="C83" s="443"/>
      <c r="D83" s="444"/>
      <c r="E83" s="41"/>
      <c r="F83" s="41"/>
      <c r="G83" s="41"/>
      <c r="H83" s="41"/>
      <c r="I83" s="41"/>
      <c r="J83" s="41"/>
      <c r="K83" s="41"/>
      <c r="L83" s="41"/>
      <c r="M83" s="41"/>
      <c r="N83" s="41"/>
      <c r="O83" s="41"/>
      <c r="P83" s="41"/>
      <c r="Q83" s="41"/>
      <c r="R83" s="41"/>
      <c r="S83" s="41"/>
      <c r="T83" s="41"/>
      <c r="U83" s="41"/>
      <c r="V83" s="41"/>
      <c r="W83" s="41"/>
      <c r="X83" s="41"/>
      <c r="Y83" s="41"/>
      <c r="Z83" s="41"/>
    </row>
    <row r="84" spans="1:26" ht="18.75" customHeight="1" x14ac:dyDescent="0.3">
      <c r="A84" s="449" t="s">
        <v>56</v>
      </c>
      <c r="B84" s="443"/>
      <c r="C84" s="443"/>
      <c r="D84" s="444"/>
      <c r="E84" s="59"/>
      <c r="F84" s="59"/>
      <c r="G84" s="59"/>
      <c r="H84" s="59"/>
      <c r="I84" s="59"/>
      <c r="J84" s="59"/>
      <c r="K84" s="59"/>
      <c r="L84" s="59"/>
      <c r="M84" s="59"/>
      <c r="N84" s="59"/>
      <c r="O84" s="59"/>
      <c r="P84" s="59"/>
      <c r="Q84" s="59"/>
      <c r="R84" s="59"/>
      <c r="S84" s="59"/>
      <c r="T84" s="59"/>
      <c r="U84" s="59"/>
      <c r="V84" s="59"/>
      <c r="W84" s="59"/>
      <c r="X84" s="59"/>
      <c r="Y84" s="59"/>
      <c r="Z84" s="59"/>
    </row>
    <row r="85" spans="1:26" ht="48" customHeight="1" x14ac:dyDescent="0.25">
      <c r="A85" s="450" t="s">
        <v>57</v>
      </c>
      <c r="B85" s="443"/>
      <c r="C85" s="443"/>
      <c r="D85" s="444"/>
      <c r="E85" s="41"/>
      <c r="F85" s="41"/>
      <c r="G85" s="41"/>
      <c r="H85" s="41"/>
      <c r="I85" s="41"/>
      <c r="J85" s="41"/>
      <c r="K85" s="41"/>
      <c r="L85" s="41"/>
      <c r="M85" s="41"/>
      <c r="N85" s="41"/>
      <c r="O85" s="41"/>
      <c r="P85" s="41"/>
      <c r="Q85" s="41"/>
      <c r="R85" s="41"/>
      <c r="S85" s="41"/>
      <c r="T85" s="41"/>
      <c r="U85" s="41"/>
      <c r="V85" s="41"/>
      <c r="W85" s="41"/>
      <c r="X85" s="41"/>
      <c r="Y85" s="41"/>
      <c r="Z85" s="41"/>
    </row>
    <row r="86" spans="1:26" ht="6.75" customHeight="1" x14ac:dyDescent="0.25">
      <c r="A86" s="42"/>
      <c r="B86" s="42"/>
      <c r="C86" s="42"/>
      <c r="D86" s="43"/>
      <c r="E86" s="41"/>
      <c r="F86" s="41"/>
      <c r="G86" s="41"/>
      <c r="H86" s="41"/>
      <c r="I86" s="41"/>
      <c r="J86" s="41"/>
      <c r="K86" s="41"/>
      <c r="L86" s="41"/>
      <c r="M86" s="41"/>
      <c r="N86" s="41"/>
      <c r="O86" s="41"/>
      <c r="P86" s="41"/>
      <c r="Q86" s="41"/>
      <c r="R86" s="41"/>
      <c r="S86" s="41"/>
      <c r="T86" s="41"/>
      <c r="U86" s="41"/>
      <c r="V86" s="41"/>
      <c r="W86" s="41"/>
      <c r="X86" s="41"/>
      <c r="Y86" s="41"/>
      <c r="Z86" s="41"/>
    </row>
    <row r="87" spans="1:26" ht="11.25" customHeight="1" x14ac:dyDescent="0.25">
      <c r="A87" s="451" t="s">
        <v>29</v>
      </c>
      <c r="B87" s="443"/>
      <c r="C87" s="443"/>
      <c r="D87" s="444"/>
      <c r="E87" s="41"/>
      <c r="F87" s="41"/>
      <c r="G87" s="41"/>
      <c r="H87" s="41"/>
      <c r="I87" s="41"/>
      <c r="J87" s="41"/>
      <c r="K87" s="41"/>
      <c r="L87" s="41"/>
      <c r="M87" s="41"/>
      <c r="N87" s="41"/>
      <c r="O87" s="41"/>
      <c r="P87" s="41"/>
      <c r="Q87" s="41"/>
      <c r="R87" s="41"/>
      <c r="S87" s="41"/>
      <c r="T87" s="41"/>
      <c r="U87" s="41"/>
      <c r="V87" s="41"/>
      <c r="W87" s="41"/>
      <c r="X87" s="41"/>
      <c r="Y87" s="41"/>
      <c r="Z87" s="41"/>
    </row>
    <row r="88" spans="1:26" ht="6.75" customHeight="1" x14ac:dyDescent="0.25">
      <c r="A88" s="44"/>
      <c r="B88" s="45"/>
      <c r="C88" s="45"/>
      <c r="D88" s="46"/>
      <c r="E88" s="41"/>
      <c r="F88" s="41"/>
      <c r="G88" s="41"/>
      <c r="H88" s="41"/>
      <c r="I88" s="41"/>
      <c r="J88" s="41"/>
      <c r="K88" s="41"/>
      <c r="L88" s="41"/>
      <c r="M88" s="41"/>
      <c r="N88" s="41"/>
      <c r="O88" s="41"/>
      <c r="P88" s="41"/>
      <c r="Q88" s="41"/>
      <c r="R88" s="41"/>
      <c r="S88" s="41"/>
      <c r="T88" s="41"/>
      <c r="U88" s="41"/>
      <c r="V88" s="41"/>
      <c r="W88" s="41"/>
      <c r="X88" s="41"/>
      <c r="Y88" s="41"/>
      <c r="Z88" s="41"/>
    </row>
    <row r="89" spans="1:26" ht="36" customHeight="1" x14ac:dyDescent="0.25">
      <c r="A89" s="450" t="s">
        <v>30</v>
      </c>
      <c r="B89" s="443"/>
      <c r="C89" s="443"/>
      <c r="D89" s="444"/>
      <c r="E89" s="41"/>
      <c r="F89" s="41"/>
      <c r="G89" s="41"/>
      <c r="H89" s="41"/>
      <c r="I89" s="41"/>
      <c r="J89" s="41"/>
      <c r="K89" s="41"/>
      <c r="L89" s="41"/>
      <c r="M89" s="41"/>
      <c r="N89" s="41"/>
      <c r="O89" s="41"/>
      <c r="P89" s="41"/>
      <c r="Q89" s="41"/>
      <c r="R89" s="41"/>
      <c r="S89" s="41"/>
      <c r="T89" s="41"/>
      <c r="U89" s="41"/>
      <c r="V89" s="41"/>
      <c r="W89" s="41"/>
      <c r="X89" s="41"/>
      <c r="Y89" s="41"/>
      <c r="Z89" s="41"/>
    </row>
    <row r="90" spans="1:26" ht="6.75" customHeight="1" x14ac:dyDescent="0.25">
      <c r="A90" s="42"/>
      <c r="B90" s="42"/>
      <c r="C90" s="42"/>
      <c r="D90" s="43"/>
      <c r="E90" s="41"/>
      <c r="F90" s="41"/>
      <c r="G90" s="41"/>
      <c r="H90" s="41"/>
      <c r="I90" s="41"/>
      <c r="J90" s="41"/>
      <c r="K90" s="41"/>
      <c r="L90" s="41"/>
      <c r="M90" s="41"/>
      <c r="N90" s="41"/>
      <c r="O90" s="41"/>
      <c r="P90" s="41"/>
      <c r="Q90" s="41"/>
      <c r="R90" s="41"/>
      <c r="S90" s="41"/>
      <c r="T90" s="41"/>
      <c r="U90" s="41"/>
      <c r="V90" s="41"/>
      <c r="W90" s="41"/>
      <c r="X90" s="41"/>
      <c r="Y90" s="41"/>
      <c r="Z90" s="41"/>
    </row>
    <row r="91" spans="1:26" ht="48" customHeight="1" x14ac:dyDescent="0.25">
      <c r="A91" s="450" t="s">
        <v>31</v>
      </c>
      <c r="B91" s="443"/>
      <c r="C91" s="443"/>
      <c r="D91" s="444"/>
      <c r="E91" s="41"/>
      <c r="F91" s="41"/>
      <c r="G91" s="41"/>
      <c r="H91" s="41"/>
      <c r="I91" s="41"/>
      <c r="J91" s="41"/>
      <c r="K91" s="41"/>
      <c r="L91" s="41"/>
      <c r="M91" s="41"/>
      <c r="N91" s="41"/>
      <c r="O91" s="41"/>
      <c r="P91" s="41"/>
      <c r="Q91" s="41"/>
      <c r="R91" s="41"/>
      <c r="S91" s="41"/>
      <c r="T91" s="41"/>
      <c r="U91" s="41"/>
      <c r="V91" s="41"/>
      <c r="W91" s="41"/>
      <c r="X91" s="41"/>
      <c r="Y91" s="41"/>
      <c r="Z91" s="41"/>
    </row>
    <row r="92" spans="1:26" ht="6.75" customHeight="1" x14ac:dyDescent="0.25">
      <c r="A92" s="42"/>
      <c r="B92" s="42"/>
      <c r="C92" s="42"/>
      <c r="D92" s="43"/>
      <c r="E92" s="41"/>
      <c r="F92" s="41"/>
      <c r="G92" s="41"/>
      <c r="H92" s="41"/>
      <c r="I92" s="41"/>
      <c r="J92" s="41"/>
      <c r="K92" s="41"/>
      <c r="L92" s="41"/>
      <c r="M92" s="41"/>
      <c r="N92" s="41"/>
      <c r="O92" s="41"/>
      <c r="P92" s="41"/>
      <c r="Q92" s="41"/>
      <c r="R92" s="41"/>
      <c r="S92" s="41"/>
      <c r="T92" s="41"/>
      <c r="U92" s="41"/>
      <c r="V92" s="41"/>
      <c r="W92" s="41"/>
      <c r="X92" s="41"/>
      <c r="Y92" s="41"/>
      <c r="Z92" s="41"/>
    </row>
    <row r="93" spans="1:26" ht="48" customHeight="1" x14ac:dyDescent="0.25">
      <c r="A93" s="450" t="s">
        <v>32</v>
      </c>
      <c r="B93" s="443"/>
      <c r="C93" s="443"/>
      <c r="D93" s="444"/>
      <c r="E93" s="41"/>
      <c r="F93" s="41"/>
      <c r="G93" s="41"/>
      <c r="H93" s="41"/>
      <c r="I93" s="41"/>
      <c r="J93" s="41"/>
      <c r="K93" s="41"/>
      <c r="L93" s="41"/>
      <c r="M93" s="41"/>
      <c r="N93" s="41"/>
      <c r="O93" s="41"/>
      <c r="P93" s="41"/>
      <c r="Q93" s="41"/>
      <c r="R93" s="41"/>
      <c r="S93" s="41"/>
      <c r="T93" s="41"/>
      <c r="U93" s="41"/>
      <c r="V93" s="41"/>
      <c r="W93" s="41"/>
      <c r="X93" s="41"/>
      <c r="Y93" s="41"/>
      <c r="Z93" s="41"/>
    </row>
    <row r="94" spans="1:26" ht="6.75" customHeight="1" x14ac:dyDescent="0.25">
      <c r="A94" s="42"/>
      <c r="B94" s="42"/>
      <c r="C94" s="42"/>
      <c r="D94" s="43"/>
      <c r="E94" s="41"/>
      <c r="F94" s="41"/>
      <c r="G94" s="41"/>
      <c r="H94" s="41"/>
      <c r="I94" s="41"/>
      <c r="J94" s="41"/>
      <c r="K94" s="41"/>
      <c r="L94" s="41"/>
      <c r="M94" s="41"/>
      <c r="N94" s="41"/>
      <c r="O94" s="41"/>
      <c r="P94" s="41"/>
      <c r="Q94" s="41"/>
      <c r="R94" s="41"/>
      <c r="S94" s="41"/>
      <c r="T94" s="41"/>
      <c r="U94" s="41"/>
      <c r="V94" s="41"/>
      <c r="W94" s="41"/>
      <c r="X94" s="41"/>
      <c r="Y94" s="41"/>
      <c r="Z94" s="41"/>
    </row>
    <row r="95" spans="1:26" ht="96" customHeight="1" x14ac:dyDescent="0.25">
      <c r="A95" s="450" t="s">
        <v>58</v>
      </c>
      <c r="B95" s="443"/>
      <c r="C95" s="443"/>
      <c r="D95" s="444"/>
      <c r="E95" s="41"/>
      <c r="F95" s="41"/>
      <c r="G95" s="41"/>
      <c r="H95" s="41"/>
      <c r="I95" s="41"/>
      <c r="J95" s="41"/>
      <c r="K95" s="41"/>
      <c r="L95" s="41"/>
      <c r="M95" s="41"/>
      <c r="N95" s="41"/>
      <c r="O95" s="41"/>
      <c r="P95" s="41"/>
      <c r="Q95" s="41"/>
      <c r="R95" s="41"/>
      <c r="S95" s="41"/>
      <c r="T95" s="41"/>
      <c r="U95" s="41"/>
      <c r="V95" s="41"/>
      <c r="W95" s="41"/>
      <c r="X95" s="41"/>
      <c r="Y95" s="41"/>
      <c r="Z95" s="41"/>
    </row>
    <row r="96" spans="1:26" ht="96" customHeight="1" x14ac:dyDescent="0.25">
      <c r="A96" s="450" t="s">
        <v>59</v>
      </c>
      <c r="B96" s="443"/>
      <c r="C96" s="443"/>
      <c r="D96" s="444"/>
      <c r="E96" s="41"/>
      <c r="F96" s="41"/>
      <c r="G96" s="41"/>
      <c r="H96" s="41"/>
      <c r="I96" s="41"/>
      <c r="J96" s="41"/>
      <c r="K96" s="41"/>
      <c r="L96" s="41"/>
      <c r="M96" s="41"/>
      <c r="N96" s="41"/>
      <c r="O96" s="41"/>
      <c r="P96" s="41"/>
      <c r="Q96" s="41"/>
      <c r="R96" s="41"/>
      <c r="S96" s="41"/>
      <c r="T96" s="41"/>
      <c r="U96" s="41"/>
      <c r="V96" s="41"/>
      <c r="W96" s="41"/>
      <c r="X96" s="41"/>
      <c r="Y96" s="41"/>
      <c r="Z96" s="41"/>
    </row>
    <row r="97" spans="1:26" ht="36" customHeight="1" x14ac:dyDescent="0.25">
      <c r="A97" s="450" t="s">
        <v>33</v>
      </c>
      <c r="B97" s="443"/>
      <c r="C97" s="443"/>
      <c r="D97" s="444"/>
      <c r="E97" s="41"/>
      <c r="F97" s="41"/>
      <c r="G97" s="41"/>
      <c r="H97" s="41"/>
      <c r="I97" s="41"/>
      <c r="J97" s="41"/>
      <c r="K97" s="41"/>
      <c r="L97" s="41"/>
      <c r="M97" s="41"/>
      <c r="N97" s="41"/>
      <c r="O97" s="41"/>
      <c r="P97" s="41"/>
      <c r="Q97" s="41"/>
      <c r="R97" s="41"/>
      <c r="S97" s="41"/>
      <c r="T97" s="41"/>
      <c r="U97" s="41"/>
      <c r="V97" s="41"/>
      <c r="W97" s="41"/>
      <c r="X97" s="41"/>
      <c r="Y97" s="41"/>
      <c r="Z97" s="41"/>
    </row>
    <row r="98" spans="1:26" ht="24" customHeight="1" x14ac:dyDescent="0.25">
      <c r="A98" s="453" t="s">
        <v>60</v>
      </c>
      <c r="B98" s="443"/>
      <c r="C98" s="443"/>
      <c r="D98" s="444"/>
      <c r="E98" s="41"/>
      <c r="F98" s="41"/>
      <c r="G98" s="41"/>
      <c r="H98" s="41"/>
      <c r="I98" s="41"/>
      <c r="J98" s="41"/>
      <c r="K98" s="41"/>
      <c r="L98" s="41"/>
      <c r="M98" s="41"/>
      <c r="N98" s="41"/>
      <c r="O98" s="41"/>
      <c r="P98" s="41"/>
      <c r="Q98" s="41"/>
      <c r="R98" s="41"/>
      <c r="S98" s="41"/>
      <c r="T98" s="41"/>
      <c r="U98" s="41"/>
      <c r="V98" s="41"/>
      <c r="W98" s="41"/>
      <c r="X98" s="41"/>
      <c r="Y98" s="41"/>
      <c r="Z98" s="41"/>
    </row>
    <row r="99" spans="1:26" ht="6.75" customHeight="1" x14ac:dyDescent="0.25">
      <c r="A99" s="62"/>
      <c r="B99" s="62"/>
      <c r="C99" s="62"/>
      <c r="D99" s="63"/>
      <c r="E99" s="41"/>
      <c r="F99" s="41"/>
      <c r="G99" s="41"/>
      <c r="H99" s="41"/>
      <c r="I99" s="41"/>
      <c r="J99" s="41"/>
      <c r="K99" s="41"/>
      <c r="L99" s="41"/>
      <c r="M99" s="41"/>
      <c r="N99" s="41"/>
      <c r="O99" s="41"/>
      <c r="P99" s="41"/>
      <c r="Q99" s="41"/>
      <c r="R99" s="41"/>
      <c r="S99" s="41"/>
      <c r="T99" s="41"/>
      <c r="U99" s="41"/>
      <c r="V99" s="41"/>
      <c r="W99" s="41"/>
      <c r="X99" s="41"/>
      <c r="Y99" s="41"/>
      <c r="Z99" s="41"/>
    </row>
    <row r="100" spans="1:26" ht="15" customHeight="1" x14ac:dyDescent="0.25">
      <c r="A100" s="452" t="s">
        <v>34</v>
      </c>
      <c r="B100" s="443"/>
      <c r="C100" s="443"/>
      <c r="D100" s="444"/>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6.75" customHeight="1" x14ac:dyDescent="0.25">
      <c r="A101" s="47"/>
      <c r="B101" s="48"/>
      <c r="C101" s="48"/>
      <c r="D101" s="49"/>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2" customHeight="1" x14ac:dyDescent="0.25">
      <c r="A102" s="50" t="s">
        <v>35</v>
      </c>
      <c r="B102" s="51"/>
      <c r="C102" s="52" t="s">
        <v>36</v>
      </c>
      <c r="D102" s="99">
        <f>'Proposed Rates'!J10</f>
        <v>200</v>
      </c>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2" customHeight="1" x14ac:dyDescent="0.25">
      <c r="A103" s="50" t="s">
        <v>54</v>
      </c>
      <c r="B103" s="51"/>
      <c r="C103" s="52" t="s">
        <v>61</v>
      </c>
      <c r="D103" s="100">
        <f>'Proposed Rates'!J23</f>
        <v>10.7699</v>
      </c>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2" customHeight="1" x14ac:dyDescent="0.25">
      <c r="A104" s="50" t="s">
        <v>40</v>
      </c>
      <c r="B104" s="51"/>
      <c r="C104" s="52" t="s">
        <v>61</v>
      </c>
      <c r="D104" s="102">
        <f>'Proposed Rates'!J262</f>
        <v>2.64E-2</v>
      </c>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2" hidden="1" customHeight="1" x14ac:dyDescent="0.25">
      <c r="A105" s="50" t="s">
        <v>42</v>
      </c>
      <c r="B105" s="51"/>
      <c r="C105" s="52" t="s">
        <v>61</v>
      </c>
      <c r="D105" s="100">
        <f>'Proposed Rates'!J39</f>
        <v>0</v>
      </c>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12" hidden="1" customHeight="1" x14ac:dyDescent="0.25">
      <c r="A106" s="50" t="s">
        <v>38</v>
      </c>
      <c r="B106" s="51"/>
      <c r="C106" s="52" t="s">
        <v>61</v>
      </c>
      <c r="D106" s="100">
        <f>'Proposed Rates'!J66</f>
        <v>0</v>
      </c>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2" hidden="1" customHeight="1" x14ac:dyDescent="0.25">
      <c r="A107" s="50" t="s">
        <v>37</v>
      </c>
      <c r="B107" s="51"/>
      <c r="C107" s="52" t="s">
        <v>61</v>
      </c>
      <c r="D107" s="100">
        <f>'Proposed Rates'!J92</f>
        <v>0</v>
      </c>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2" hidden="1" customHeight="1" x14ac:dyDescent="0.25">
      <c r="A108" s="50" t="s">
        <v>43</v>
      </c>
      <c r="B108" s="51"/>
      <c r="C108" s="52" t="s">
        <v>41</v>
      </c>
      <c r="D108" s="100">
        <f>'Proposed Rates'!J145</f>
        <v>0</v>
      </c>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2" hidden="1" customHeight="1" x14ac:dyDescent="0.25">
      <c r="A109" s="50" t="s">
        <v>62</v>
      </c>
      <c r="B109" s="51"/>
      <c r="C109" s="52" t="s">
        <v>41</v>
      </c>
      <c r="D109" s="100">
        <f>'Proposed Rates'!J158</f>
        <v>0</v>
      </c>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2" customHeight="1" x14ac:dyDescent="0.25">
      <c r="A110" s="50" t="s">
        <v>44</v>
      </c>
      <c r="B110" s="51"/>
      <c r="C110" s="52" t="s">
        <v>61</v>
      </c>
      <c r="D110" s="100">
        <f>'Proposed Rates'!J185</f>
        <v>5.1058000000000003</v>
      </c>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12" customHeight="1" x14ac:dyDescent="0.25">
      <c r="A111" s="50" t="s">
        <v>45</v>
      </c>
      <c r="B111" s="51"/>
      <c r="C111" s="52" t="s">
        <v>61</v>
      </c>
      <c r="D111" s="100">
        <f>'Proposed Rates'!J198</f>
        <v>2.915</v>
      </c>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3" customHeight="1" x14ac:dyDescent="0.25">
      <c r="A112" s="52"/>
      <c r="B112" s="52"/>
      <c r="C112" s="52"/>
      <c r="D112" s="103"/>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11.25" customHeight="1" x14ac:dyDescent="0.25">
      <c r="A113" s="58" t="s">
        <v>46</v>
      </c>
      <c r="B113" s="51"/>
      <c r="C113" s="52"/>
      <c r="D113" s="103"/>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4.5" customHeight="1" x14ac:dyDescent="0.25">
      <c r="A114" s="47"/>
      <c r="B114" s="52"/>
      <c r="C114" s="52"/>
      <c r="D114" s="103"/>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2" customHeight="1" x14ac:dyDescent="0.25">
      <c r="A115" s="50" t="s">
        <v>47</v>
      </c>
      <c r="B115" s="51"/>
      <c r="C115" s="52" t="s">
        <v>41</v>
      </c>
      <c r="D115" s="100">
        <f>$D$34</f>
        <v>4.1000000000000003E-3</v>
      </c>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2" customHeight="1" x14ac:dyDescent="0.25">
      <c r="A116" s="50" t="s">
        <v>48</v>
      </c>
      <c r="B116" s="51"/>
      <c r="C116" s="52" t="s">
        <v>41</v>
      </c>
      <c r="D116" s="100">
        <f>'Proposed Rates'!J211-'2026'!D114</f>
        <v>3.9999999999999931E-4</v>
      </c>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2" customHeight="1" x14ac:dyDescent="0.25">
      <c r="A117" s="50" t="s">
        <v>49</v>
      </c>
      <c r="B117" s="51"/>
      <c r="C117" s="52" t="s">
        <v>41</v>
      </c>
      <c r="D117" s="100">
        <f>'Proposed Rates'!J224</f>
        <v>1.5E-3</v>
      </c>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2" customHeight="1" x14ac:dyDescent="0.25">
      <c r="A118" s="50" t="s">
        <v>50</v>
      </c>
      <c r="B118" s="51"/>
      <c r="C118" s="52" t="s">
        <v>36</v>
      </c>
      <c r="D118" s="100">
        <f>'Proposed Rates'!J238</f>
        <v>1.63</v>
      </c>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3.75" customHeight="1" x14ac:dyDescent="0.25">
      <c r="A119" s="73"/>
      <c r="B119" s="51"/>
      <c r="C119" s="52"/>
      <c r="D119" s="57"/>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24" customHeight="1" x14ac:dyDescent="0.25">
      <c r="A120" s="442" t="str">
        <f>$A$1</f>
        <v>Hydro Ottawa Limited</v>
      </c>
      <c r="B120" s="443"/>
      <c r="C120" s="443"/>
      <c r="D120" s="444"/>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5.75" customHeight="1" x14ac:dyDescent="0.25">
      <c r="A121" s="445" t="str">
        <f>$A$2</f>
        <v>PROPOSED - TARIFF OF RATES AND CHARGES</v>
      </c>
      <c r="B121" s="443"/>
      <c r="C121" s="443"/>
      <c r="D121" s="444"/>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5.75" customHeight="1" x14ac:dyDescent="0.25">
      <c r="A122" s="446" t="str">
        <f>$A$3</f>
        <v>Effective and Implementation Date January 1, 2030</v>
      </c>
      <c r="B122" s="443"/>
      <c r="C122" s="443"/>
      <c r="D122" s="444"/>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2" customHeight="1" x14ac:dyDescent="0.25">
      <c r="A123" s="447" t="str">
        <f>$A$4</f>
        <v>This schedule supersedes and replaces all previously</v>
      </c>
      <c r="B123" s="443"/>
      <c r="C123" s="443"/>
      <c r="D123" s="444"/>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1.25" customHeight="1" x14ac:dyDescent="0.25">
      <c r="A124" s="447" t="str">
        <f>$A$5</f>
        <v>approved schedules of Rates, Charges and Loss Factors</v>
      </c>
      <c r="B124" s="443"/>
      <c r="C124" s="443"/>
      <c r="D124" s="444"/>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1.25" customHeight="1" x14ac:dyDescent="0.25">
      <c r="A125" s="448" t="str">
        <f>$A$6</f>
        <v>EB-2024-0115</v>
      </c>
      <c r="B125" s="443"/>
      <c r="C125" s="443"/>
      <c r="D125" s="444"/>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18.75" customHeight="1" x14ac:dyDescent="0.3">
      <c r="A126" s="449" t="s">
        <v>63</v>
      </c>
      <c r="B126" s="443"/>
      <c r="C126" s="443"/>
      <c r="D126" s="444"/>
      <c r="E126" s="59"/>
      <c r="F126" s="59"/>
      <c r="G126" s="59"/>
      <c r="H126" s="59"/>
      <c r="I126" s="59"/>
      <c r="J126" s="59"/>
      <c r="K126" s="59"/>
      <c r="L126" s="59"/>
      <c r="M126" s="59"/>
      <c r="N126" s="59"/>
      <c r="O126" s="59"/>
      <c r="P126" s="59"/>
      <c r="Q126" s="59"/>
      <c r="R126" s="59"/>
      <c r="S126" s="59"/>
      <c r="T126" s="59"/>
      <c r="U126" s="59"/>
      <c r="V126" s="59"/>
      <c r="W126" s="59"/>
      <c r="X126" s="59"/>
      <c r="Y126" s="59"/>
      <c r="Z126" s="59"/>
    </row>
    <row r="127" spans="1:26" ht="48" customHeight="1" x14ac:dyDescent="0.25">
      <c r="A127" s="450" t="s">
        <v>64</v>
      </c>
      <c r="B127" s="443"/>
      <c r="C127" s="443"/>
      <c r="D127" s="444"/>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6.75" customHeight="1" x14ac:dyDescent="0.25">
      <c r="A128" s="42"/>
      <c r="B128" s="42"/>
      <c r="C128" s="42"/>
      <c r="D128" s="43"/>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11.25" customHeight="1" x14ac:dyDescent="0.25">
      <c r="A129" s="451" t="s">
        <v>29</v>
      </c>
      <c r="B129" s="443"/>
      <c r="C129" s="443"/>
      <c r="D129" s="444"/>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6.75" customHeight="1" x14ac:dyDescent="0.25">
      <c r="A130" s="44"/>
      <c r="B130" s="45"/>
      <c r="C130" s="45"/>
      <c r="D130" s="46"/>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36" customHeight="1" x14ac:dyDescent="0.25">
      <c r="A131" s="450" t="s">
        <v>30</v>
      </c>
      <c r="B131" s="443"/>
      <c r="C131" s="443"/>
      <c r="D131" s="444"/>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6.75" customHeight="1" x14ac:dyDescent="0.25">
      <c r="A132" s="42"/>
      <c r="B132" s="42"/>
      <c r="C132" s="42"/>
      <c r="D132" s="43"/>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48" customHeight="1" x14ac:dyDescent="0.25">
      <c r="A133" s="450" t="s">
        <v>65</v>
      </c>
      <c r="B133" s="443"/>
      <c r="C133" s="443"/>
      <c r="D133" s="444"/>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6.75" customHeight="1" x14ac:dyDescent="0.25">
      <c r="A134" s="42"/>
      <c r="B134" s="42"/>
      <c r="C134" s="42"/>
      <c r="D134" s="43"/>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48" customHeight="1" x14ac:dyDescent="0.25">
      <c r="A135" s="450" t="s">
        <v>32</v>
      </c>
      <c r="B135" s="443"/>
      <c r="C135" s="443"/>
      <c r="D135" s="444"/>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6.75" customHeight="1" x14ac:dyDescent="0.25">
      <c r="A136" s="42"/>
      <c r="B136" s="42"/>
      <c r="C136" s="42"/>
      <c r="D136" s="43"/>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96" customHeight="1" x14ac:dyDescent="0.25">
      <c r="A137" s="450" t="s">
        <v>58</v>
      </c>
      <c r="B137" s="443"/>
      <c r="C137" s="443"/>
      <c r="D137" s="444"/>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96" customHeight="1" x14ac:dyDescent="0.25">
      <c r="A138" s="450" t="s">
        <v>59</v>
      </c>
      <c r="B138" s="443"/>
      <c r="C138" s="443"/>
      <c r="D138" s="444"/>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36" customHeight="1" x14ac:dyDescent="0.25">
      <c r="A139" s="450" t="s">
        <v>33</v>
      </c>
      <c r="B139" s="443"/>
      <c r="C139" s="443"/>
      <c r="D139" s="444"/>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24" customHeight="1" x14ac:dyDescent="0.25">
      <c r="A140" s="453" t="s">
        <v>60</v>
      </c>
      <c r="B140" s="443"/>
      <c r="C140" s="443"/>
      <c r="D140" s="444"/>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6.75" customHeight="1" x14ac:dyDescent="0.25">
      <c r="A141" s="62"/>
      <c r="B141" s="62"/>
      <c r="C141" s="62"/>
      <c r="D141" s="63"/>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15" customHeight="1" x14ac:dyDescent="0.25">
      <c r="A142" s="452" t="s">
        <v>34</v>
      </c>
      <c r="B142" s="443"/>
      <c r="C142" s="443"/>
      <c r="D142" s="444"/>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6.75" customHeight="1" x14ac:dyDescent="0.25">
      <c r="A143" s="47"/>
      <c r="B143" s="48"/>
      <c r="C143" s="48"/>
      <c r="D143" s="49"/>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0.5" customHeight="1" x14ac:dyDescent="0.25">
      <c r="A144" s="50" t="s">
        <v>35</v>
      </c>
      <c r="B144" s="51"/>
      <c r="C144" s="52" t="s">
        <v>36</v>
      </c>
      <c r="D144" s="99">
        <f>'Proposed Rates'!J11</f>
        <v>4126.75</v>
      </c>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0.5" customHeight="1" x14ac:dyDescent="0.25">
      <c r="A145" s="50" t="s">
        <v>54</v>
      </c>
      <c r="B145" s="51"/>
      <c r="C145" s="52" t="s">
        <v>61</v>
      </c>
      <c r="D145" s="100">
        <f>'Proposed Rates'!J24</f>
        <v>10.609</v>
      </c>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0.5" customHeight="1" x14ac:dyDescent="0.25">
      <c r="A146" s="50" t="s">
        <v>40</v>
      </c>
      <c r="B146" s="51"/>
      <c r="C146" s="52" t="s">
        <v>61</v>
      </c>
      <c r="D146" s="102">
        <f>'Proposed Rates'!J263</f>
        <v>2.8219999999999999E-2</v>
      </c>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0.5" hidden="1" customHeight="1" x14ac:dyDescent="0.25">
      <c r="A147" s="50" t="s">
        <v>42</v>
      </c>
      <c r="B147" s="51"/>
      <c r="C147" s="52" t="s">
        <v>61</v>
      </c>
      <c r="D147" s="100">
        <f>'Proposed Rates'!J40</f>
        <v>0</v>
      </c>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0.5" hidden="1" customHeight="1" x14ac:dyDescent="0.25">
      <c r="A148" s="50" t="s">
        <v>38</v>
      </c>
      <c r="B148" s="51"/>
      <c r="C148" s="52" t="s">
        <v>61</v>
      </c>
      <c r="D148" s="100">
        <f>'Proposed Rates'!J67</f>
        <v>0</v>
      </c>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0.5" hidden="1" customHeight="1" x14ac:dyDescent="0.25">
      <c r="A149" s="50" t="s">
        <v>37</v>
      </c>
      <c r="B149" s="51"/>
      <c r="C149" s="52" t="s">
        <v>61</v>
      </c>
      <c r="D149" s="100">
        <f>'Proposed Rates'!J93</f>
        <v>0</v>
      </c>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0.5" hidden="1" customHeight="1" x14ac:dyDescent="0.25">
      <c r="A150" s="50" t="s">
        <v>43</v>
      </c>
      <c r="B150" s="51"/>
      <c r="C150" s="52" t="s">
        <v>41</v>
      </c>
      <c r="D150" s="100">
        <f>'Proposed Rates'!J145</f>
        <v>0</v>
      </c>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0.5" hidden="1" customHeight="1" x14ac:dyDescent="0.25">
      <c r="A151" s="50" t="s">
        <v>62</v>
      </c>
      <c r="B151" s="51"/>
      <c r="C151" s="52" t="s">
        <v>41</v>
      </c>
      <c r="D151" s="100">
        <f>'Proposed Rates'!J159</f>
        <v>0</v>
      </c>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10.5" customHeight="1" x14ac:dyDescent="0.25">
      <c r="A152" s="50" t="s">
        <v>44</v>
      </c>
      <c r="B152" s="51"/>
      <c r="C152" s="52" t="s">
        <v>61</v>
      </c>
      <c r="D152" s="100">
        <f>'Proposed Rates'!J186</f>
        <v>5.3013000000000003</v>
      </c>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10.5" customHeight="1" x14ac:dyDescent="0.25">
      <c r="A153" s="50" t="s">
        <v>45</v>
      </c>
      <c r="B153" s="51"/>
      <c r="C153" s="52" t="s">
        <v>61</v>
      </c>
      <c r="D153" s="100">
        <f>'Proposed Rates'!J199</f>
        <v>3.1154999999999999</v>
      </c>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4.5" customHeight="1" x14ac:dyDescent="0.25">
      <c r="A154" s="52"/>
      <c r="B154" s="52"/>
      <c r="C154" s="52"/>
      <c r="D154" s="103"/>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11.25" customHeight="1" x14ac:dyDescent="0.25">
      <c r="A155" s="58" t="s">
        <v>46</v>
      </c>
      <c r="B155" s="51"/>
      <c r="C155" s="52"/>
      <c r="D155" s="103"/>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4.5" customHeight="1" x14ac:dyDescent="0.25">
      <c r="A156" s="47"/>
      <c r="B156" s="52"/>
      <c r="C156" s="52"/>
      <c r="D156" s="103"/>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0.5" customHeight="1" x14ac:dyDescent="0.25">
      <c r="A157" s="50" t="s">
        <v>47</v>
      </c>
      <c r="B157" s="51"/>
      <c r="C157" s="52" t="s">
        <v>41</v>
      </c>
      <c r="D157" s="100">
        <f>$D$34</f>
        <v>4.1000000000000003E-3</v>
      </c>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0.5" customHeight="1" x14ac:dyDescent="0.25">
      <c r="A158" s="50" t="s">
        <v>48</v>
      </c>
      <c r="B158" s="51"/>
      <c r="C158" s="52" t="s">
        <v>41</v>
      </c>
      <c r="D158" s="100">
        <f>'Proposed Rates'!J212-'2026'!D155</f>
        <v>3.9999999999999931E-4</v>
      </c>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0.5" customHeight="1" x14ac:dyDescent="0.25">
      <c r="A159" s="50" t="s">
        <v>49</v>
      </c>
      <c r="B159" s="51"/>
      <c r="C159" s="52" t="s">
        <v>41</v>
      </c>
      <c r="D159" s="100">
        <f>'Proposed Rates'!J225</f>
        <v>1.5E-3</v>
      </c>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10.5" customHeight="1" x14ac:dyDescent="0.25">
      <c r="A160" s="50" t="s">
        <v>50</v>
      </c>
      <c r="B160" s="51"/>
      <c r="C160" s="52" t="s">
        <v>36</v>
      </c>
      <c r="D160" s="100">
        <f>'Proposed Rates'!J239</f>
        <v>1.63</v>
      </c>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11.25" customHeight="1" x14ac:dyDescent="0.25">
      <c r="A161" s="73"/>
      <c r="B161" s="51"/>
      <c r="C161" s="52"/>
      <c r="D161" s="57"/>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24" customHeight="1" x14ac:dyDescent="0.25">
      <c r="A162" s="442" t="str">
        <f>$A$1</f>
        <v>Hydro Ottawa Limited</v>
      </c>
      <c r="B162" s="443"/>
      <c r="C162" s="443"/>
      <c r="D162" s="444"/>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5.75" customHeight="1" x14ac:dyDescent="0.25">
      <c r="A163" s="445" t="str">
        <f>$A$2</f>
        <v>PROPOSED - TARIFF OF RATES AND CHARGES</v>
      </c>
      <c r="B163" s="443"/>
      <c r="C163" s="443"/>
      <c r="D163" s="444"/>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5.75" customHeight="1" x14ac:dyDescent="0.25">
      <c r="A164" s="446" t="str">
        <f>$A$3</f>
        <v>Effective and Implementation Date January 1, 2030</v>
      </c>
      <c r="B164" s="443"/>
      <c r="C164" s="443"/>
      <c r="D164" s="444"/>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2" customHeight="1" x14ac:dyDescent="0.25">
      <c r="A165" s="447" t="str">
        <f>$A$4</f>
        <v>This schedule supersedes and replaces all previously</v>
      </c>
      <c r="B165" s="443"/>
      <c r="C165" s="443"/>
      <c r="D165" s="444"/>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1.25" customHeight="1" x14ac:dyDescent="0.25">
      <c r="A166" s="447" t="str">
        <f>$A$5</f>
        <v>approved schedules of Rates, Charges and Loss Factors</v>
      </c>
      <c r="B166" s="443"/>
      <c r="C166" s="443"/>
      <c r="D166" s="444"/>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11.25" customHeight="1" x14ac:dyDescent="0.25">
      <c r="A167" s="448" t="str">
        <f>$A$6</f>
        <v>EB-2024-0115</v>
      </c>
      <c r="B167" s="443"/>
      <c r="C167" s="443"/>
      <c r="D167" s="444"/>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18" customHeight="1" x14ac:dyDescent="0.3">
      <c r="A168" s="449" t="s">
        <v>66</v>
      </c>
      <c r="B168" s="443"/>
      <c r="C168" s="443"/>
      <c r="D168" s="444"/>
      <c r="E168" s="59"/>
      <c r="F168" s="59"/>
      <c r="G168" s="59"/>
      <c r="H168" s="59"/>
      <c r="I168" s="59"/>
      <c r="J168" s="59"/>
      <c r="K168" s="59"/>
      <c r="L168" s="59"/>
      <c r="M168" s="59"/>
      <c r="N168" s="59"/>
      <c r="O168" s="59"/>
      <c r="P168" s="59"/>
      <c r="Q168" s="59"/>
      <c r="R168" s="59"/>
      <c r="S168" s="59"/>
      <c r="T168" s="59"/>
      <c r="U168" s="59"/>
      <c r="V168" s="59"/>
      <c r="W168" s="59"/>
      <c r="X168" s="59"/>
      <c r="Y168" s="59"/>
      <c r="Z168" s="59"/>
    </row>
    <row r="169" spans="1:26" ht="48" customHeight="1" x14ac:dyDescent="0.25">
      <c r="A169" s="450" t="s">
        <v>67</v>
      </c>
      <c r="B169" s="443"/>
      <c r="C169" s="443"/>
      <c r="D169" s="444"/>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6.75" customHeight="1" x14ac:dyDescent="0.25">
      <c r="A170" s="42"/>
      <c r="B170" s="42"/>
      <c r="C170" s="42"/>
      <c r="D170" s="43"/>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11.25" customHeight="1" x14ac:dyDescent="0.25">
      <c r="A171" s="451" t="s">
        <v>29</v>
      </c>
      <c r="B171" s="443"/>
      <c r="C171" s="443"/>
      <c r="D171" s="444"/>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6.75" customHeight="1" x14ac:dyDescent="0.25">
      <c r="A172" s="44"/>
      <c r="B172" s="45"/>
      <c r="C172" s="45"/>
      <c r="D172" s="46"/>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36" customHeight="1" x14ac:dyDescent="0.25">
      <c r="A173" s="450" t="s">
        <v>30</v>
      </c>
      <c r="B173" s="443"/>
      <c r="C173" s="443"/>
      <c r="D173" s="444"/>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6.75" customHeight="1" x14ac:dyDescent="0.25">
      <c r="A174" s="42"/>
      <c r="B174" s="42"/>
      <c r="C174" s="42"/>
      <c r="D174" s="43"/>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48" customHeight="1" x14ac:dyDescent="0.25">
      <c r="A175" s="450" t="s">
        <v>68</v>
      </c>
      <c r="B175" s="443"/>
      <c r="C175" s="443"/>
      <c r="D175" s="444"/>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6.75" customHeight="1" x14ac:dyDescent="0.25">
      <c r="A176" s="42"/>
      <c r="B176" s="42"/>
      <c r="C176" s="42"/>
      <c r="D176" s="43"/>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48" customHeight="1" x14ac:dyDescent="0.25">
      <c r="A177" s="450" t="s">
        <v>32</v>
      </c>
      <c r="B177" s="443"/>
      <c r="C177" s="443"/>
      <c r="D177" s="444"/>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6.75" customHeight="1" x14ac:dyDescent="0.25">
      <c r="A178" s="42"/>
      <c r="B178" s="42"/>
      <c r="C178" s="42"/>
      <c r="D178" s="43"/>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96" customHeight="1" x14ac:dyDescent="0.25">
      <c r="A179" s="450" t="s">
        <v>58</v>
      </c>
      <c r="B179" s="443"/>
      <c r="C179" s="443"/>
      <c r="D179" s="444"/>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96" customHeight="1" x14ac:dyDescent="0.25">
      <c r="A180" s="450" t="s">
        <v>59</v>
      </c>
      <c r="B180" s="443"/>
      <c r="C180" s="443"/>
      <c r="D180" s="444"/>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36" customHeight="1" x14ac:dyDescent="0.25">
      <c r="A181" s="450" t="s">
        <v>33</v>
      </c>
      <c r="B181" s="443"/>
      <c r="C181" s="443"/>
      <c r="D181" s="444"/>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24" customHeight="1" x14ac:dyDescent="0.25">
      <c r="A182" s="453" t="s">
        <v>60</v>
      </c>
      <c r="B182" s="443"/>
      <c r="C182" s="443"/>
      <c r="D182" s="444"/>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6.75" customHeight="1" x14ac:dyDescent="0.25">
      <c r="A183" s="62"/>
      <c r="B183" s="62"/>
      <c r="C183" s="62"/>
      <c r="D183" s="63"/>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5" customHeight="1" x14ac:dyDescent="0.25">
      <c r="A184" s="452" t="s">
        <v>34</v>
      </c>
      <c r="B184" s="443"/>
      <c r="C184" s="443"/>
      <c r="D184" s="444"/>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6.75" customHeight="1" x14ac:dyDescent="0.25">
      <c r="A185" s="47"/>
      <c r="B185" s="48"/>
      <c r="C185" s="48"/>
      <c r="D185" s="49"/>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0.5" customHeight="1" x14ac:dyDescent="0.25">
      <c r="A186" s="50" t="s">
        <v>35</v>
      </c>
      <c r="B186" s="51"/>
      <c r="C186" s="52" t="s">
        <v>36</v>
      </c>
      <c r="D186" s="99">
        <f>'Proposed Rates'!J12</f>
        <v>14946.93</v>
      </c>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0.5" customHeight="1" x14ac:dyDescent="0.25">
      <c r="A187" s="50" t="s">
        <v>54</v>
      </c>
      <c r="B187" s="51"/>
      <c r="C187" s="52" t="s">
        <v>61</v>
      </c>
      <c r="D187" s="100">
        <f>'Proposed Rates'!J25</f>
        <v>11.656599999999999</v>
      </c>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0.5" customHeight="1" x14ac:dyDescent="0.25">
      <c r="A188" s="50" t="s">
        <v>40</v>
      </c>
      <c r="B188" s="51"/>
      <c r="C188" s="52" t="s">
        <v>61</v>
      </c>
      <c r="D188" s="102">
        <f>'Proposed Rates'!J264</f>
        <v>3.177E-2</v>
      </c>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0.5" hidden="1" customHeight="1" x14ac:dyDescent="0.25">
      <c r="A189" s="50" t="s">
        <v>42</v>
      </c>
      <c r="B189" s="51"/>
      <c r="C189" s="52" t="s">
        <v>61</v>
      </c>
      <c r="D189" s="100">
        <f>'Proposed Rates'!J41</f>
        <v>0</v>
      </c>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0.5" hidden="1" customHeight="1" x14ac:dyDescent="0.25">
      <c r="A190" s="50" t="s">
        <v>38</v>
      </c>
      <c r="B190" s="51"/>
      <c r="C190" s="52" t="s">
        <v>61</v>
      </c>
      <c r="D190" s="100">
        <f>'Proposed Rates'!J68</f>
        <v>0</v>
      </c>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0.5" hidden="1" customHeight="1" x14ac:dyDescent="0.25">
      <c r="A191" s="50" t="s">
        <v>37</v>
      </c>
      <c r="B191" s="51"/>
      <c r="C191" s="52" t="s">
        <v>61</v>
      </c>
      <c r="D191" s="100">
        <f>'Proposed Rates'!J94</f>
        <v>0</v>
      </c>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0.5" hidden="1" customHeight="1" x14ac:dyDescent="0.25">
      <c r="A192" s="50" t="s">
        <v>43</v>
      </c>
      <c r="B192" s="51"/>
      <c r="C192" s="52" t="s">
        <v>41</v>
      </c>
      <c r="D192" s="100">
        <f>'Proposed Rates'!J146</f>
        <v>0</v>
      </c>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10.5" customHeight="1" x14ac:dyDescent="0.25">
      <c r="A193" s="50" t="s">
        <v>44</v>
      </c>
      <c r="B193" s="51"/>
      <c r="C193" s="52" t="s">
        <v>61</v>
      </c>
      <c r="D193" s="100">
        <f>'Proposed Rates'!J187</f>
        <v>5.8769</v>
      </c>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0.5" customHeight="1" x14ac:dyDescent="0.25">
      <c r="A194" s="50" t="s">
        <v>45</v>
      </c>
      <c r="B194" s="51"/>
      <c r="C194" s="52" t="s">
        <v>61</v>
      </c>
      <c r="D194" s="100">
        <f>'Proposed Rates'!J200</f>
        <v>3.5083000000000002</v>
      </c>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3.75" customHeight="1" x14ac:dyDescent="0.25">
      <c r="A195" s="52"/>
      <c r="B195" s="52"/>
      <c r="C195" s="52"/>
      <c r="D195" s="103"/>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1.25" customHeight="1" x14ac:dyDescent="0.25">
      <c r="A196" s="58" t="s">
        <v>46</v>
      </c>
      <c r="B196" s="51"/>
      <c r="C196" s="52"/>
      <c r="D196" s="103"/>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3.75" customHeight="1" x14ac:dyDescent="0.25">
      <c r="A197" s="47"/>
      <c r="B197" s="52"/>
      <c r="C197" s="52"/>
      <c r="D197" s="103"/>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0.5" customHeight="1" x14ac:dyDescent="0.25">
      <c r="A198" s="50" t="s">
        <v>47</v>
      </c>
      <c r="B198" s="51"/>
      <c r="C198" s="52" t="s">
        <v>41</v>
      </c>
      <c r="D198" s="100">
        <f>$D$34</f>
        <v>4.1000000000000003E-3</v>
      </c>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0.5" customHeight="1" x14ac:dyDescent="0.25">
      <c r="A199" s="50" t="s">
        <v>48</v>
      </c>
      <c r="B199" s="51"/>
      <c r="C199" s="52" t="s">
        <v>41</v>
      </c>
      <c r="D199" s="100">
        <f>'Proposed Rates'!J213-'2026'!H196</f>
        <v>4.4999999999999997E-3</v>
      </c>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0.5" customHeight="1" x14ac:dyDescent="0.25">
      <c r="A200" s="50" t="s">
        <v>49</v>
      </c>
      <c r="B200" s="51"/>
      <c r="C200" s="52" t="s">
        <v>41</v>
      </c>
      <c r="D200" s="100">
        <f>'Proposed Rates'!J226</f>
        <v>1.5E-3</v>
      </c>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10.5" customHeight="1" x14ac:dyDescent="0.25">
      <c r="A201" s="50" t="s">
        <v>50</v>
      </c>
      <c r="B201" s="51"/>
      <c r="C201" s="52" t="s">
        <v>36</v>
      </c>
      <c r="D201" s="100">
        <f>'Proposed Rates'!J240</f>
        <v>1.63</v>
      </c>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5.25" customHeight="1" x14ac:dyDescent="0.25">
      <c r="A202" s="73"/>
      <c r="B202" s="51"/>
      <c r="C202" s="52"/>
      <c r="D202" s="57"/>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24" customHeight="1" x14ac:dyDescent="0.25">
      <c r="A203" s="442" t="str">
        <f>$A$1</f>
        <v>Hydro Ottawa Limited</v>
      </c>
      <c r="B203" s="443"/>
      <c r="C203" s="443"/>
      <c r="D203" s="444"/>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5.75" customHeight="1" x14ac:dyDescent="0.25">
      <c r="A204" s="445" t="str">
        <f>$A$2</f>
        <v>PROPOSED - TARIFF OF RATES AND CHARGES</v>
      </c>
      <c r="B204" s="443"/>
      <c r="C204" s="443"/>
      <c r="D204" s="444"/>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5.75" customHeight="1" x14ac:dyDescent="0.25">
      <c r="A205" s="446" t="str">
        <f>$A$3</f>
        <v>Effective and Implementation Date January 1, 2030</v>
      </c>
      <c r="B205" s="443"/>
      <c r="C205" s="443"/>
      <c r="D205" s="444"/>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2" customHeight="1" x14ac:dyDescent="0.25">
      <c r="A206" s="447" t="str">
        <f>$A$4</f>
        <v>This schedule supersedes and replaces all previously</v>
      </c>
      <c r="B206" s="443"/>
      <c r="C206" s="443"/>
      <c r="D206" s="444"/>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1.25" customHeight="1" x14ac:dyDescent="0.25">
      <c r="A207" s="447" t="str">
        <f>$A$5</f>
        <v>approved schedules of Rates, Charges and Loss Factors</v>
      </c>
      <c r="B207" s="443"/>
      <c r="C207" s="443"/>
      <c r="D207" s="444"/>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11.25" customHeight="1" x14ac:dyDescent="0.25">
      <c r="A208" s="448" t="str">
        <f>$A$6</f>
        <v>EB-2024-0115</v>
      </c>
      <c r="B208" s="443"/>
      <c r="C208" s="443"/>
      <c r="D208" s="444"/>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18.75" customHeight="1" x14ac:dyDescent="0.3">
      <c r="A209" s="449" t="s">
        <v>69</v>
      </c>
      <c r="B209" s="443"/>
      <c r="C209" s="443"/>
      <c r="D209" s="444"/>
      <c r="E209" s="59"/>
      <c r="F209" s="59"/>
      <c r="G209" s="59"/>
      <c r="H209" s="59"/>
      <c r="I209" s="59"/>
      <c r="J209" s="59"/>
      <c r="K209" s="59"/>
      <c r="L209" s="59"/>
      <c r="M209" s="59"/>
      <c r="N209" s="59"/>
      <c r="O209" s="59"/>
      <c r="P209" s="59"/>
      <c r="Q209" s="59"/>
      <c r="R209" s="59"/>
      <c r="S209" s="59"/>
      <c r="T209" s="59"/>
      <c r="U209" s="59"/>
      <c r="V209" s="59"/>
      <c r="W209" s="59"/>
      <c r="X209" s="59"/>
      <c r="Y209" s="59"/>
      <c r="Z209" s="59"/>
    </row>
    <row r="210" spans="1:26" ht="84" customHeight="1" x14ac:dyDescent="0.25">
      <c r="A210" s="450" t="s">
        <v>70</v>
      </c>
      <c r="B210" s="443"/>
      <c r="C210" s="443"/>
      <c r="D210" s="444"/>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6.75" customHeight="1" x14ac:dyDescent="0.25">
      <c r="A211" s="42"/>
      <c r="B211" s="42"/>
      <c r="C211" s="42"/>
      <c r="D211" s="43"/>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11.25" customHeight="1" x14ac:dyDescent="0.25">
      <c r="A212" s="451" t="s">
        <v>29</v>
      </c>
      <c r="B212" s="443"/>
      <c r="C212" s="443"/>
      <c r="D212" s="444"/>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6.75" customHeight="1" x14ac:dyDescent="0.25">
      <c r="A213" s="44"/>
      <c r="B213" s="45"/>
      <c r="C213" s="45"/>
      <c r="D213" s="46"/>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36" customHeight="1" x14ac:dyDescent="0.25">
      <c r="A214" s="450" t="s">
        <v>30</v>
      </c>
      <c r="B214" s="443"/>
      <c r="C214" s="443"/>
      <c r="D214" s="444"/>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6.75" customHeight="1" x14ac:dyDescent="0.25">
      <c r="A215" s="42"/>
      <c r="B215" s="42"/>
      <c r="C215" s="42"/>
      <c r="D215" s="43"/>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48" customHeight="1" x14ac:dyDescent="0.25">
      <c r="A216" s="450" t="s">
        <v>31</v>
      </c>
      <c r="B216" s="443"/>
      <c r="C216" s="443"/>
      <c r="D216" s="444"/>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6.75" customHeight="1" x14ac:dyDescent="0.25">
      <c r="A217" s="42"/>
      <c r="B217" s="42"/>
      <c r="C217" s="42"/>
      <c r="D217" s="43"/>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48" customHeight="1" x14ac:dyDescent="0.25">
      <c r="A218" s="450" t="s">
        <v>32</v>
      </c>
      <c r="B218" s="443"/>
      <c r="C218" s="443"/>
      <c r="D218" s="444"/>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6.75" customHeight="1" x14ac:dyDescent="0.25">
      <c r="A219" s="42"/>
      <c r="B219" s="42"/>
      <c r="C219" s="42"/>
      <c r="D219" s="43"/>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36" customHeight="1" x14ac:dyDescent="0.25">
      <c r="A220" s="450" t="s">
        <v>33</v>
      </c>
      <c r="B220" s="443"/>
      <c r="C220" s="443"/>
      <c r="D220" s="444"/>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6.75" customHeight="1" x14ac:dyDescent="0.25">
      <c r="A221" s="42"/>
      <c r="B221" s="42"/>
      <c r="C221" s="42"/>
      <c r="D221" s="43"/>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15" customHeight="1" x14ac:dyDescent="0.25">
      <c r="A222" s="58" t="s">
        <v>34</v>
      </c>
      <c r="B222" s="51"/>
      <c r="C222" s="51"/>
      <c r="D222" s="5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6.75" customHeight="1" x14ac:dyDescent="0.25">
      <c r="A223" s="47"/>
      <c r="B223" s="48"/>
      <c r="C223" s="48"/>
      <c r="D223" s="49"/>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0.5" customHeight="1" x14ac:dyDescent="0.25">
      <c r="A224" s="50" t="s">
        <v>71</v>
      </c>
      <c r="B224" s="51"/>
      <c r="C224" s="52" t="s">
        <v>36</v>
      </c>
      <c r="D224" s="99">
        <f>'Proposed Rates'!J15</f>
        <v>10.41</v>
      </c>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0.5" customHeight="1" x14ac:dyDescent="0.25">
      <c r="A225" s="50" t="s">
        <v>54</v>
      </c>
      <c r="B225" s="51"/>
      <c r="C225" s="52" t="s">
        <v>41</v>
      </c>
      <c r="D225" s="100">
        <f>'Proposed Rates'!J28</f>
        <v>4.9599999999999998E-2</v>
      </c>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0.5" customHeight="1" x14ac:dyDescent="0.25">
      <c r="A226" s="50" t="s">
        <v>40</v>
      </c>
      <c r="B226" s="51"/>
      <c r="C226" s="52" t="s">
        <v>41</v>
      </c>
      <c r="D226" s="102">
        <f>'Proposed Rates'!J267</f>
        <v>6.9999999999999994E-5</v>
      </c>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0.5" hidden="1" customHeight="1" x14ac:dyDescent="0.25">
      <c r="A227" s="50" t="s">
        <v>42</v>
      </c>
      <c r="B227" s="51"/>
      <c r="C227" s="52" t="s">
        <v>41</v>
      </c>
      <c r="D227" s="100">
        <f>'Proposed Rates'!J44</f>
        <v>0</v>
      </c>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0.5" hidden="1" customHeight="1" x14ac:dyDescent="0.25">
      <c r="A228" s="50" t="s">
        <v>38</v>
      </c>
      <c r="B228" s="51"/>
      <c r="C228" s="52" t="s">
        <v>41</v>
      </c>
      <c r="D228" s="100">
        <f>'Proposed Rates'!J71</f>
        <v>0</v>
      </c>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0.5" hidden="1" customHeight="1" x14ac:dyDescent="0.25">
      <c r="A229" s="50" t="s">
        <v>37</v>
      </c>
      <c r="B229" s="51"/>
      <c r="C229" s="52" t="s">
        <v>41</v>
      </c>
      <c r="D229" s="100">
        <f>'Proposed Rates'!J97</f>
        <v>0</v>
      </c>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10.5" customHeight="1" x14ac:dyDescent="0.25">
      <c r="A230" s="50" t="s">
        <v>44</v>
      </c>
      <c r="B230" s="51"/>
      <c r="C230" s="52" t="s">
        <v>41</v>
      </c>
      <c r="D230" s="100">
        <f>'Proposed Rates'!J190</f>
        <v>1.24E-2</v>
      </c>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0.5" customHeight="1" x14ac:dyDescent="0.25">
      <c r="A231" s="50" t="s">
        <v>45</v>
      </c>
      <c r="B231" s="51"/>
      <c r="C231" s="52" t="s">
        <v>41</v>
      </c>
      <c r="D231" s="100">
        <f>'Proposed Rates'!J203</f>
        <v>7.1999999999999998E-3</v>
      </c>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3.75" customHeight="1" x14ac:dyDescent="0.25">
      <c r="A232" s="52"/>
      <c r="B232" s="52"/>
      <c r="C232" s="52"/>
      <c r="D232" s="103"/>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5.75" customHeight="1" x14ac:dyDescent="0.25">
      <c r="A233" s="58" t="s">
        <v>46</v>
      </c>
      <c r="B233" s="51"/>
      <c r="C233" s="52"/>
      <c r="D233" s="103"/>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4.5" customHeight="1" x14ac:dyDescent="0.25">
      <c r="A234" s="47"/>
      <c r="B234" s="52"/>
      <c r="C234" s="52"/>
      <c r="D234" s="103"/>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0.5" customHeight="1" x14ac:dyDescent="0.25">
      <c r="A235" s="50" t="s">
        <v>47</v>
      </c>
      <c r="B235" s="51"/>
      <c r="C235" s="52" t="s">
        <v>41</v>
      </c>
      <c r="D235" s="100">
        <f>$D$34</f>
        <v>4.1000000000000003E-3</v>
      </c>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0.5" customHeight="1" x14ac:dyDescent="0.25">
      <c r="A236" s="50" t="s">
        <v>48</v>
      </c>
      <c r="B236" s="51"/>
      <c r="C236" s="52" t="s">
        <v>41</v>
      </c>
      <c r="D236" s="100">
        <f>'Proposed Rates'!J216-'2026'!D233</f>
        <v>3.9999999999999931E-4</v>
      </c>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0.5" customHeight="1" x14ac:dyDescent="0.25">
      <c r="A237" s="50" t="s">
        <v>49</v>
      </c>
      <c r="B237" s="51"/>
      <c r="C237" s="52" t="s">
        <v>41</v>
      </c>
      <c r="D237" s="100">
        <f>'Proposed Rates'!J229</f>
        <v>1.5E-3</v>
      </c>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10.5" customHeight="1" x14ac:dyDescent="0.25">
      <c r="A238" s="50" t="s">
        <v>50</v>
      </c>
      <c r="B238" s="51"/>
      <c r="C238" s="52" t="s">
        <v>36</v>
      </c>
      <c r="D238" s="100">
        <f>'Proposed Rates'!J243</f>
        <v>1.63</v>
      </c>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3.75" customHeight="1" x14ac:dyDescent="0.25">
      <c r="A239" s="73"/>
      <c r="B239" s="51"/>
      <c r="C239" s="52"/>
      <c r="D239" s="57"/>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24" customHeight="1" x14ac:dyDescent="0.25">
      <c r="A240" s="442" t="str">
        <f>$A$1</f>
        <v>Hydro Ottawa Limited</v>
      </c>
      <c r="B240" s="443"/>
      <c r="C240" s="443"/>
      <c r="D240" s="444"/>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5.75" customHeight="1" x14ac:dyDescent="0.25">
      <c r="A241" s="445" t="str">
        <f>$A$2</f>
        <v>PROPOSED - TARIFF OF RATES AND CHARGES</v>
      </c>
      <c r="B241" s="443"/>
      <c r="C241" s="443"/>
      <c r="D241" s="444"/>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5.75" customHeight="1" x14ac:dyDescent="0.25">
      <c r="A242" s="446" t="str">
        <f>$A$3</f>
        <v>Effective and Implementation Date January 1, 2030</v>
      </c>
      <c r="B242" s="443"/>
      <c r="C242" s="443"/>
      <c r="D242" s="444"/>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2" customHeight="1" x14ac:dyDescent="0.25">
      <c r="A243" s="447" t="str">
        <f>$A$4</f>
        <v>This schedule supersedes and replaces all previously</v>
      </c>
      <c r="B243" s="443"/>
      <c r="C243" s="443"/>
      <c r="D243" s="444"/>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1.25" customHeight="1" x14ac:dyDescent="0.25">
      <c r="A244" s="447" t="str">
        <f>$A$5</f>
        <v>approved schedules of Rates, Charges and Loss Factors</v>
      </c>
      <c r="B244" s="443"/>
      <c r="C244" s="443"/>
      <c r="D244" s="444"/>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ht="11.25" customHeight="1" x14ac:dyDescent="0.25">
      <c r="A245" s="448" t="str">
        <f>$A$6</f>
        <v>EB-2024-0115</v>
      </c>
      <c r="B245" s="443"/>
      <c r="C245" s="443"/>
      <c r="D245" s="444"/>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18.75" customHeight="1" x14ac:dyDescent="0.3">
      <c r="A246" s="449" t="s">
        <v>72</v>
      </c>
      <c r="B246" s="443"/>
      <c r="C246" s="443"/>
      <c r="D246" s="444"/>
      <c r="E246" s="59"/>
      <c r="F246" s="59"/>
      <c r="G246" s="59"/>
      <c r="H246" s="59"/>
      <c r="I246" s="59"/>
      <c r="J246" s="59"/>
      <c r="K246" s="59"/>
      <c r="L246" s="59"/>
      <c r="M246" s="59"/>
      <c r="N246" s="59"/>
      <c r="O246" s="59"/>
      <c r="P246" s="59"/>
      <c r="Q246" s="59"/>
      <c r="R246" s="59"/>
      <c r="S246" s="59"/>
      <c r="T246" s="59"/>
      <c r="U246" s="59"/>
      <c r="V246" s="59"/>
      <c r="W246" s="59"/>
      <c r="X246" s="59"/>
      <c r="Y246" s="59"/>
      <c r="Z246" s="59"/>
    </row>
    <row r="247" spans="1:26" ht="36" customHeight="1" x14ac:dyDescent="0.25">
      <c r="A247" s="450" t="s">
        <v>73</v>
      </c>
      <c r="B247" s="443"/>
      <c r="C247" s="443"/>
      <c r="D247" s="444"/>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6.75" customHeight="1" x14ac:dyDescent="0.25">
      <c r="A248" s="42"/>
      <c r="B248" s="42"/>
      <c r="C248" s="42"/>
      <c r="D248" s="43"/>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11.25" customHeight="1" x14ac:dyDescent="0.25">
      <c r="A249" s="451" t="s">
        <v>29</v>
      </c>
      <c r="B249" s="443"/>
      <c r="C249" s="443"/>
      <c r="D249" s="444"/>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6.75" customHeight="1" x14ac:dyDescent="0.25">
      <c r="A250" s="44"/>
      <c r="B250" s="45"/>
      <c r="C250" s="45"/>
      <c r="D250" s="46"/>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36" customHeight="1" x14ac:dyDescent="0.25">
      <c r="A251" s="450" t="s">
        <v>30</v>
      </c>
      <c r="B251" s="443"/>
      <c r="C251" s="443"/>
      <c r="D251" s="444"/>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6.75" customHeight="1" x14ac:dyDescent="0.25">
      <c r="A252" s="42"/>
      <c r="B252" s="42"/>
      <c r="C252" s="42"/>
      <c r="D252" s="43"/>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48" customHeight="1" x14ac:dyDescent="0.25">
      <c r="A253" s="450" t="s">
        <v>31</v>
      </c>
      <c r="B253" s="443"/>
      <c r="C253" s="443"/>
      <c r="D253" s="444"/>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6.75" customHeight="1" x14ac:dyDescent="0.25">
      <c r="A254" s="42"/>
      <c r="B254" s="42"/>
      <c r="C254" s="42"/>
      <c r="D254" s="43"/>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24" customHeight="1" x14ac:dyDescent="0.25">
      <c r="A255" s="450" t="s">
        <v>74</v>
      </c>
      <c r="B255" s="443"/>
      <c r="C255" s="443"/>
      <c r="D255" s="444"/>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6.75" customHeight="1" x14ac:dyDescent="0.25">
      <c r="A256" s="42"/>
      <c r="B256" s="42"/>
      <c r="C256" s="42"/>
      <c r="D256" s="43"/>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36" customHeight="1" x14ac:dyDescent="0.25">
      <c r="A257" s="450" t="s">
        <v>75</v>
      </c>
      <c r="B257" s="443"/>
      <c r="C257" s="443"/>
      <c r="D257" s="444"/>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6.75" customHeight="1" x14ac:dyDescent="0.25">
      <c r="A258" s="42"/>
      <c r="B258" s="42"/>
      <c r="C258" s="42"/>
      <c r="D258" s="43"/>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5" customHeight="1" x14ac:dyDescent="0.25">
      <c r="A259" s="452" t="s">
        <v>76</v>
      </c>
      <c r="B259" s="443"/>
      <c r="C259" s="443"/>
      <c r="D259" s="444"/>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6.75" customHeight="1" x14ac:dyDescent="0.25">
      <c r="A260" s="47"/>
      <c r="B260" s="48"/>
      <c r="C260" s="48"/>
      <c r="D260" s="49"/>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1.25" customHeight="1" x14ac:dyDescent="0.25">
      <c r="A261" s="455" t="s">
        <v>35</v>
      </c>
      <c r="B261" s="444"/>
      <c r="C261" s="52" t="s">
        <v>36</v>
      </c>
      <c r="D261" s="99">
        <f>'Proposed Rates'!J16</f>
        <v>186.89</v>
      </c>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1.25" customHeight="1" x14ac:dyDescent="0.25">
      <c r="A262" s="455" t="s">
        <v>77</v>
      </c>
      <c r="B262" s="444"/>
      <c r="C262" s="52" t="s">
        <v>61</v>
      </c>
      <c r="D262" s="100">
        <f>'Proposed Rates'!J29</f>
        <v>5.3844000000000003</v>
      </c>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1.25" customHeight="1" x14ac:dyDescent="0.25">
      <c r="A263" s="455" t="s">
        <v>78</v>
      </c>
      <c r="B263" s="444"/>
      <c r="C263" s="52" t="s">
        <v>61</v>
      </c>
      <c r="D263" s="100">
        <f>'Proposed Rates'!J30</f>
        <v>5.3026999999999997</v>
      </c>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11.25" customHeight="1" x14ac:dyDescent="0.25">
      <c r="A264" s="455" t="s">
        <v>79</v>
      </c>
      <c r="B264" s="444"/>
      <c r="C264" s="52" t="s">
        <v>61</v>
      </c>
      <c r="D264" s="100">
        <f>'Proposed Rates'!J31</f>
        <v>5.8280000000000003</v>
      </c>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3" customHeight="1" x14ac:dyDescent="0.25">
      <c r="A265" s="73"/>
      <c r="B265" s="51"/>
      <c r="C265" s="52"/>
      <c r="D265" s="103"/>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24" customHeight="1" x14ac:dyDescent="0.25">
      <c r="A266" s="442" t="str">
        <f>$A$1</f>
        <v>Hydro Ottawa Limited</v>
      </c>
      <c r="B266" s="443"/>
      <c r="C266" s="443"/>
      <c r="D266" s="444"/>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5.75" customHeight="1" x14ac:dyDescent="0.25">
      <c r="A267" s="445" t="str">
        <f>$A$2</f>
        <v>PROPOSED - TARIFF OF RATES AND CHARGES</v>
      </c>
      <c r="B267" s="443"/>
      <c r="C267" s="443"/>
      <c r="D267" s="444"/>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5.75" customHeight="1" x14ac:dyDescent="0.25">
      <c r="A268" s="446" t="str">
        <f>$A$3</f>
        <v>Effective and Implementation Date January 1, 2030</v>
      </c>
      <c r="B268" s="443"/>
      <c r="C268" s="443"/>
      <c r="D268" s="444"/>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2" customHeight="1" x14ac:dyDescent="0.25">
      <c r="A269" s="447" t="str">
        <f>$A$4</f>
        <v>This schedule supersedes and replaces all previously</v>
      </c>
      <c r="B269" s="443"/>
      <c r="C269" s="443"/>
      <c r="D269" s="444"/>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1.25" customHeight="1" x14ac:dyDescent="0.25">
      <c r="A270" s="447" t="str">
        <f>$A$5</f>
        <v>approved schedules of Rates, Charges and Loss Factors</v>
      </c>
      <c r="B270" s="443"/>
      <c r="C270" s="443"/>
      <c r="D270" s="444"/>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ht="11.25" customHeight="1" x14ac:dyDescent="0.25">
      <c r="A271" s="448" t="str">
        <f>$A$6</f>
        <v>EB-2024-0115</v>
      </c>
      <c r="B271" s="443"/>
      <c r="C271" s="443"/>
      <c r="D271" s="444"/>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18.75" customHeight="1" x14ac:dyDescent="0.3">
      <c r="A272" s="449" t="s">
        <v>80</v>
      </c>
      <c r="B272" s="443"/>
      <c r="C272" s="443"/>
      <c r="D272" s="444"/>
      <c r="E272" s="59"/>
      <c r="F272" s="59"/>
      <c r="G272" s="59"/>
      <c r="H272" s="59"/>
      <c r="I272" s="59"/>
      <c r="J272" s="59"/>
      <c r="K272" s="59"/>
      <c r="L272" s="59"/>
      <c r="M272" s="59"/>
      <c r="N272" s="59"/>
      <c r="O272" s="59"/>
      <c r="P272" s="59"/>
      <c r="Q272" s="59"/>
      <c r="R272" s="59"/>
      <c r="S272" s="59"/>
      <c r="T272" s="59"/>
      <c r="U272" s="59"/>
      <c r="V272" s="59"/>
      <c r="W272" s="59"/>
      <c r="X272" s="59"/>
      <c r="Y272" s="59"/>
      <c r="Z272" s="59"/>
    </row>
    <row r="273" spans="1:26" ht="36" customHeight="1" x14ac:dyDescent="0.25">
      <c r="A273" s="450" t="s">
        <v>81</v>
      </c>
      <c r="B273" s="443"/>
      <c r="C273" s="443"/>
      <c r="D273" s="444"/>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6.75" customHeight="1" x14ac:dyDescent="0.25">
      <c r="A274" s="42"/>
      <c r="B274" s="42"/>
      <c r="C274" s="42"/>
      <c r="D274" s="43"/>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11.25" customHeight="1" x14ac:dyDescent="0.25">
      <c r="A275" s="451" t="s">
        <v>29</v>
      </c>
      <c r="B275" s="443"/>
      <c r="C275" s="443"/>
      <c r="D275" s="444"/>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6.75" customHeight="1" x14ac:dyDescent="0.25">
      <c r="A276" s="44"/>
      <c r="B276" s="45"/>
      <c r="C276" s="45"/>
      <c r="D276" s="46"/>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36" customHeight="1" x14ac:dyDescent="0.25">
      <c r="A277" s="450" t="s">
        <v>30</v>
      </c>
      <c r="B277" s="443"/>
      <c r="C277" s="443"/>
      <c r="D277" s="444"/>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6.75" customHeight="1" x14ac:dyDescent="0.25">
      <c r="A278" s="42"/>
      <c r="B278" s="42"/>
      <c r="C278" s="42"/>
      <c r="D278" s="43"/>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48" customHeight="1" x14ac:dyDescent="0.25">
      <c r="A279" s="450" t="s">
        <v>31</v>
      </c>
      <c r="B279" s="443"/>
      <c r="C279" s="443"/>
      <c r="D279" s="444"/>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6.75" customHeight="1" x14ac:dyDescent="0.25">
      <c r="A280" s="42"/>
      <c r="B280" s="42"/>
      <c r="C280" s="42"/>
      <c r="D280" s="43"/>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48" customHeight="1" x14ac:dyDescent="0.25">
      <c r="A281" s="450" t="s">
        <v>32</v>
      </c>
      <c r="B281" s="443"/>
      <c r="C281" s="443"/>
      <c r="D281" s="444"/>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6.75" customHeight="1" x14ac:dyDescent="0.25">
      <c r="A282" s="42"/>
      <c r="B282" s="42"/>
      <c r="C282" s="42"/>
      <c r="D282" s="43"/>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36" customHeight="1" x14ac:dyDescent="0.25">
      <c r="A283" s="450" t="s">
        <v>33</v>
      </c>
      <c r="B283" s="443"/>
      <c r="C283" s="443"/>
      <c r="D283" s="444"/>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6.75" customHeight="1" x14ac:dyDescent="0.25">
      <c r="A284" s="42"/>
      <c r="B284" s="42"/>
      <c r="C284" s="42"/>
      <c r="D284" s="43"/>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5" customHeight="1" x14ac:dyDescent="0.25">
      <c r="A285" s="452" t="s">
        <v>34</v>
      </c>
      <c r="B285" s="443"/>
      <c r="C285" s="443"/>
      <c r="D285" s="444"/>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6.75" customHeight="1" x14ac:dyDescent="0.25">
      <c r="A286" s="47"/>
      <c r="B286" s="48"/>
      <c r="C286" s="48"/>
      <c r="D286" s="49"/>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0.5" customHeight="1" x14ac:dyDescent="0.25">
      <c r="A287" s="50" t="s">
        <v>71</v>
      </c>
      <c r="B287" s="51"/>
      <c r="C287" s="52" t="s">
        <v>36</v>
      </c>
      <c r="D287" s="99">
        <f>'Proposed Rates'!J14</f>
        <v>10.029999999999999</v>
      </c>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0.5" customHeight="1" x14ac:dyDescent="0.25">
      <c r="A288" s="50" t="s">
        <v>54</v>
      </c>
      <c r="B288" s="51"/>
      <c r="C288" s="52" t="s">
        <v>61</v>
      </c>
      <c r="D288" s="100">
        <f>'Proposed Rates'!J27</f>
        <v>47.0779</v>
      </c>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0.5" customHeight="1" x14ac:dyDescent="0.25">
      <c r="A289" s="50" t="s">
        <v>40</v>
      </c>
      <c r="B289" s="51"/>
      <c r="C289" s="52" t="s">
        <v>61</v>
      </c>
      <c r="D289" s="102">
        <f>'Proposed Rates'!J266</f>
        <v>1.9609999999999999E-2</v>
      </c>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0.5" hidden="1" customHeight="1" x14ac:dyDescent="0.25">
      <c r="A290" s="50" t="s">
        <v>42</v>
      </c>
      <c r="B290" s="51"/>
      <c r="C290" s="52" t="s">
        <v>61</v>
      </c>
      <c r="D290" s="100">
        <f>'Proposed Rates'!J43</f>
        <v>0</v>
      </c>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0.5" hidden="1" customHeight="1" x14ac:dyDescent="0.25">
      <c r="A291" s="50" t="s">
        <v>38</v>
      </c>
      <c r="B291" s="51"/>
      <c r="C291" s="52" t="s">
        <v>61</v>
      </c>
      <c r="D291" s="100">
        <f>'Proposed Rates'!J70</f>
        <v>0</v>
      </c>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0.5" hidden="1" customHeight="1" x14ac:dyDescent="0.25">
      <c r="A292" s="50" t="s">
        <v>43</v>
      </c>
      <c r="B292" s="51"/>
      <c r="C292" s="52" t="s">
        <v>41</v>
      </c>
      <c r="D292" s="100">
        <f>'Proposed Rates'!J148</f>
        <v>0</v>
      </c>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10.5" customHeight="1" x14ac:dyDescent="0.25">
      <c r="A293" s="50" t="s">
        <v>44</v>
      </c>
      <c r="B293" s="51"/>
      <c r="C293" s="52" t="s">
        <v>61</v>
      </c>
      <c r="D293" s="100">
        <f>'Proposed Rates'!J189</f>
        <v>3.7690000000000001</v>
      </c>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0.5" customHeight="1" x14ac:dyDescent="0.25">
      <c r="A294" s="77" t="s">
        <v>45</v>
      </c>
      <c r="B294" s="51"/>
      <c r="C294" s="78" t="s">
        <v>61</v>
      </c>
      <c r="D294" s="109">
        <f>'Proposed Rates'!J202</f>
        <v>2.1657000000000002</v>
      </c>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5.25" customHeight="1" x14ac:dyDescent="0.25">
      <c r="A295" s="77"/>
      <c r="B295" s="51"/>
      <c r="C295" s="78"/>
      <c r="D295" s="110"/>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1.25" customHeight="1" x14ac:dyDescent="0.25">
      <c r="A296" s="58" t="s">
        <v>46</v>
      </c>
      <c r="B296" s="51"/>
      <c r="C296" s="52"/>
      <c r="D296" s="103"/>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4.5" customHeight="1" x14ac:dyDescent="0.25">
      <c r="A297" s="47"/>
      <c r="B297" s="52"/>
      <c r="C297" s="52"/>
      <c r="D297" s="103"/>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0.5" customHeight="1" x14ac:dyDescent="0.25">
      <c r="A298" s="50" t="s">
        <v>47</v>
      </c>
      <c r="B298" s="51"/>
      <c r="C298" s="52" t="s">
        <v>41</v>
      </c>
      <c r="D298" s="100">
        <f>$D$34</f>
        <v>4.1000000000000003E-3</v>
      </c>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0.5" customHeight="1" x14ac:dyDescent="0.25">
      <c r="A299" s="50" t="s">
        <v>48</v>
      </c>
      <c r="B299" s="51"/>
      <c r="C299" s="52" t="s">
        <v>41</v>
      </c>
      <c r="D299" s="100">
        <f>'Proposed Rates'!J215-'2026'!D296</f>
        <v>3.9999999999999931E-4</v>
      </c>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0.5" customHeight="1" x14ac:dyDescent="0.25">
      <c r="A300" s="50" t="s">
        <v>49</v>
      </c>
      <c r="B300" s="51"/>
      <c r="C300" s="52" t="s">
        <v>41</v>
      </c>
      <c r="D300" s="100">
        <f>'Proposed Rates'!J228</f>
        <v>1.5E-3</v>
      </c>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10.5" customHeight="1" x14ac:dyDescent="0.25">
      <c r="A301" s="50" t="s">
        <v>50</v>
      </c>
      <c r="B301" s="51"/>
      <c r="C301" s="52" t="s">
        <v>36</v>
      </c>
      <c r="D301" s="100">
        <f>'Proposed Rates'!J242</f>
        <v>1.63</v>
      </c>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4.5" customHeight="1" x14ac:dyDescent="0.25">
      <c r="A302" s="73"/>
      <c r="B302" s="51"/>
      <c r="C302" s="52"/>
      <c r="D302" s="57"/>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24" customHeight="1" x14ac:dyDescent="0.25">
      <c r="A303" s="442" t="str">
        <f>$A$1</f>
        <v>Hydro Ottawa Limited</v>
      </c>
      <c r="B303" s="443"/>
      <c r="C303" s="443"/>
      <c r="D303" s="444"/>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5.75" customHeight="1" x14ac:dyDescent="0.25">
      <c r="A304" s="445" t="str">
        <f>$A$2</f>
        <v>PROPOSED - TARIFF OF RATES AND CHARGES</v>
      </c>
      <c r="B304" s="443"/>
      <c r="C304" s="443"/>
      <c r="D304" s="444"/>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5.75" customHeight="1" x14ac:dyDescent="0.25">
      <c r="A305" s="446" t="str">
        <f>$A$3</f>
        <v>Effective and Implementation Date January 1, 2030</v>
      </c>
      <c r="B305" s="443"/>
      <c r="C305" s="443"/>
      <c r="D305" s="444"/>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2" customHeight="1" x14ac:dyDescent="0.25">
      <c r="A306" s="447" t="str">
        <f>$A$4</f>
        <v>This schedule supersedes and replaces all previously</v>
      </c>
      <c r="B306" s="443"/>
      <c r="C306" s="443"/>
      <c r="D306" s="444"/>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1.25" customHeight="1" x14ac:dyDescent="0.25">
      <c r="A307" s="447" t="str">
        <f>$A$5</f>
        <v>approved schedules of Rates, Charges and Loss Factors</v>
      </c>
      <c r="B307" s="443"/>
      <c r="C307" s="443"/>
      <c r="D307" s="444"/>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11.25" customHeight="1" x14ac:dyDescent="0.25">
      <c r="A308" s="448" t="str">
        <f>$A$6</f>
        <v>EB-2024-0115</v>
      </c>
      <c r="B308" s="443"/>
      <c r="C308" s="443"/>
      <c r="D308" s="444"/>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18.75" customHeight="1" x14ac:dyDescent="0.3">
      <c r="A309" s="449" t="s">
        <v>82</v>
      </c>
      <c r="B309" s="443"/>
      <c r="C309" s="443"/>
      <c r="D309" s="444"/>
      <c r="E309" s="59"/>
      <c r="F309" s="59"/>
      <c r="G309" s="59"/>
      <c r="H309" s="59"/>
      <c r="I309" s="59"/>
      <c r="J309" s="59"/>
      <c r="K309" s="59"/>
      <c r="L309" s="59"/>
      <c r="M309" s="59"/>
      <c r="N309" s="59"/>
      <c r="O309" s="59"/>
      <c r="P309" s="59"/>
      <c r="Q309" s="59"/>
      <c r="R309" s="59"/>
      <c r="S309" s="59"/>
      <c r="T309" s="59"/>
      <c r="U309" s="59"/>
      <c r="V309" s="59"/>
      <c r="W309" s="59"/>
      <c r="X309" s="59"/>
      <c r="Y309" s="59"/>
      <c r="Z309" s="59"/>
    </row>
    <row r="310" spans="1:26" ht="60" customHeight="1" x14ac:dyDescent="0.25">
      <c r="A310" s="450" t="s">
        <v>83</v>
      </c>
      <c r="B310" s="443"/>
      <c r="C310" s="443"/>
      <c r="D310" s="444"/>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6.75" customHeight="1" x14ac:dyDescent="0.25">
      <c r="A311" s="42"/>
      <c r="B311" s="42"/>
      <c r="C311" s="42"/>
      <c r="D311" s="43"/>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11.25" customHeight="1" x14ac:dyDescent="0.25">
      <c r="A312" s="451" t="s">
        <v>29</v>
      </c>
      <c r="B312" s="443"/>
      <c r="C312" s="443"/>
      <c r="D312" s="444"/>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6.75" customHeight="1" x14ac:dyDescent="0.25">
      <c r="A313" s="44"/>
      <c r="B313" s="45"/>
      <c r="C313" s="45"/>
      <c r="D313" s="46"/>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36" customHeight="1" x14ac:dyDescent="0.25">
      <c r="A314" s="450" t="s">
        <v>30</v>
      </c>
      <c r="B314" s="443"/>
      <c r="C314" s="443"/>
      <c r="D314" s="444"/>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6.75" customHeight="1" x14ac:dyDescent="0.25">
      <c r="A315" s="42"/>
      <c r="B315" s="42"/>
      <c r="C315" s="42"/>
      <c r="D315" s="43"/>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48" customHeight="1" x14ac:dyDescent="0.25">
      <c r="A316" s="450" t="s">
        <v>31</v>
      </c>
      <c r="B316" s="443"/>
      <c r="C316" s="443"/>
      <c r="D316" s="444"/>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6.75" customHeight="1" x14ac:dyDescent="0.25">
      <c r="A317" s="42"/>
      <c r="B317" s="42"/>
      <c r="C317" s="42"/>
      <c r="D317" s="43"/>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48" customHeight="1" x14ac:dyDescent="0.25">
      <c r="A318" s="450" t="s">
        <v>32</v>
      </c>
      <c r="B318" s="443"/>
      <c r="C318" s="443"/>
      <c r="D318" s="444"/>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6.75" customHeight="1" x14ac:dyDescent="0.25">
      <c r="A319" s="42"/>
      <c r="B319" s="42"/>
      <c r="C319" s="42"/>
      <c r="D319" s="43"/>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36" customHeight="1" x14ac:dyDescent="0.25">
      <c r="A320" s="450" t="s">
        <v>84</v>
      </c>
      <c r="B320" s="443"/>
      <c r="C320" s="443"/>
      <c r="D320" s="444"/>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6.75" customHeight="1" x14ac:dyDescent="0.25">
      <c r="A321" s="42"/>
      <c r="B321" s="42"/>
      <c r="C321" s="42"/>
      <c r="D321" s="43"/>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5" customHeight="1" x14ac:dyDescent="0.25">
      <c r="A322" s="452" t="s">
        <v>34</v>
      </c>
      <c r="B322" s="443"/>
      <c r="C322" s="443"/>
      <c r="D322" s="444"/>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6.75" customHeight="1" x14ac:dyDescent="0.25">
      <c r="A323" s="47"/>
      <c r="B323" s="48"/>
      <c r="C323" s="48"/>
      <c r="D323" s="49"/>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2" customHeight="1" x14ac:dyDescent="0.25">
      <c r="A324" s="50" t="s">
        <v>71</v>
      </c>
      <c r="B324" s="51"/>
      <c r="C324" s="52" t="s">
        <v>36</v>
      </c>
      <c r="D324" s="99">
        <f>'Proposed Rates'!J13</f>
        <v>1.29</v>
      </c>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2" customHeight="1" x14ac:dyDescent="0.25">
      <c r="A325" s="50" t="s">
        <v>54</v>
      </c>
      <c r="B325" s="51"/>
      <c r="C325" s="52" t="s">
        <v>61</v>
      </c>
      <c r="D325" s="100">
        <f>'Proposed Rates'!J26</f>
        <v>9.0324000000000009</v>
      </c>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2" customHeight="1" x14ac:dyDescent="0.25">
      <c r="A326" s="50" t="s">
        <v>40</v>
      </c>
      <c r="B326" s="51"/>
      <c r="C326" s="52" t="s">
        <v>61</v>
      </c>
      <c r="D326" s="102">
        <f>'Proposed Rates'!J265</f>
        <v>2.002E-2</v>
      </c>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2" hidden="1" customHeight="1" x14ac:dyDescent="0.25">
      <c r="A327" s="50" t="s">
        <v>42</v>
      </c>
      <c r="B327" s="51"/>
      <c r="C327" s="52" t="s">
        <v>61</v>
      </c>
      <c r="D327" s="100">
        <f>'Proposed Rates'!J42</f>
        <v>0</v>
      </c>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2" hidden="1" customHeight="1" x14ac:dyDescent="0.25">
      <c r="A328" s="50" t="s">
        <v>38</v>
      </c>
      <c r="B328" s="51"/>
      <c r="C328" s="52" t="s">
        <v>61</v>
      </c>
      <c r="D328" s="100">
        <f>'Proposed Rates'!J69</f>
        <v>0</v>
      </c>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2" hidden="1" customHeight="1" x14ac:dyDescent="0.25">
      <c r="A329" s="50" t="s">
        <v>37</v>
      </c>
      <c r="B329" s="51"/>
      <c r="C329" s="52" t="s">
        <v>61</v>
      </c>
      <c r="D329" s="100">
        <f>'Proposed Rates'!J95</f>
        <v>0</v>
      </c>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2" hidden="1" customHeight="1" x14ac:dyDescent="0.25">
      <c r="A330" s="50" t="s">
        <v>43</v>
      </c>
      <c r="B330" s="51"/>
      <c r="C330" s="52" t="s">
        <v>41</v>
      </c>
      <c r="D330" s="100">
        <f>'Proposed Rates'!J147</f>
        <v>0</v>
      </c>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2" customHeight="1" x14ac:dyDescent="0.25">
      <c r="A331" s="50" t="s">
        <v>44</v>
      </c>
      <c r="B331" s="51"/>
      <c r="C331" s="52" t="s">
        <v>61</v>
      </c>
      <c r="D331" s="100">
        <f>'Proposed Rates'!J188</f>
        <v>3.7881999999999998</v>
      </c>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12" customHeight="1" x14ac:dyDescent="0.25">
      <c r="A332" s="50" t="s">
        <v>45</v>
      </c>
      <c r="B332" s="51"/>
      <c r="C332" s="52" t="s">
        <v>61</v>
      </c>
      <c r="D332" s="100">
        <f>'Proposed Rates'!J201</f>
        <v>2.2107000000000001</v>
      </c>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4.5" customHeight="1" x14ac:dyDescent="0.25">
      <c r="A333" s="52"/>
      <c r="B333" s="52"/>
      <c r="C333" s="52"/>
      <c r="D333" s="103"/>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1.25" customHeight="1" x14ac:dyDescent="0.25">
      <c r="A334" s="58" t="s">
        <v>46</v>
      </c>
      <c r="B334" s="51"/>
      <c r="C334" s="52"/>
      <c r="D334" s="103"/>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4.5" customHeight="1" x14ac:dyDescent="0.25">
      <c r="A335" s="47"/>
      <c r="B335" s="52"/>
      <c r="C335" s="52"/>
      <c r="D335" s="103"/>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2" customHeight="1" x14ac:dyDescent="0.25">
      <c r="A336" s="50" t="s">
        <v>47</v>
      </c>
      <c r="B336" s="51"/>
      <c r="C336" s="52" t="s">
        <v>41</v>
      </c>
      <c r="D336" s="100">
        <f>$D$34</f>
        <v>4.1000000000000003E-3</v>
      </c>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2" customHeight="1" x14ac:dyDescent="0.25">
      <c r="A337" s="50" t="s">
        <v>48</v>
      </c>
      <c r="B337" s="51"/>
      <c r="C337" s="52" t="s">
        <v>41</v>
      </c>
      <c r="D337" s="100">
        <f>'Proposed Rates'!J1-'2026'!D335</f>
        <v>-4.1000000000000003E-3</v>
      </c>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2" customHeight="1" x14ac:dyDescent="0.25">
      <c r="A338" s="50" t="s">
        <v>49</v>
      </c>
      <c r="B338" s="51"/>
      <c r="C338" s="52" t="s">
        <v>41</v>
      </c>
      <c r="D338" s="100">
        <f>'Proposed Rates'!J227</f>
        <v>1.5E-3</v>
      </c>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2" customHeight="1" x14ac:dyDescent="0.25">
      <c r="A339" s="50" t="s">
        <v>50</v>
      </c>
      <c r="B339" s="51"/>
      <c r="C339" s="52" t="s">
        <v>36</v>
      </c>
      <c r="D339" s="100">
        <f>'Proposed Rates'!J241</f>
        <v>1.63</v>
      </c>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4.5" customHeight="1" x14ac:dyDescent="0.25">
      <c r="A340" s="73"/>
      <c r="B340" s="51"/>
      <c r="C340" s="52"/>
      <c r="D340" s="57"/>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24" customHeight="1" x14ac:dyDescent="0.25">
      <c r="A341" s="442" t="str">
        <f>$A$1</f>
        <v>Hydro Ottawa Limited</v>
      </c>
      <c r="B341" s="443"/>
      <c r="C341" s="443"/>
      <c r="D341" s="444"/>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5.75" customHeight="1" x14ac:dyDescent="0.25">
      <c r="A342" s="445" t="str">
        <f>$A$2</f>
        <v>PROPOSED - TARIFF OF RATES AND CHARGES</v>
      </c>
      <c r="B342" s="443"/>
      <c r="C342" s="443"/>
      <c r="D342" s="444"/>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5.75" customHeight="1" x14ac:dyDescent="0.25">
      <c r="A343" s="446" t="str">
        <f>$A$3</f>
        <v>Effective and Implementation Date January 1, 2030</v>
      </c>
      <c r="B343" s="443"/>
      <c r="C343" s="443"/>
      <c r="D343" s="444"/>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2" customHeight="1" x14ac:dyDescent="0.25">
      <c r="A344" s="447" t="str">
        <f>$A$4</f>
        <v>This schedule supersedes and replaces all previously</v>
      </c>
      <c r="B344" s="443"/>
      <c r="C344" s="443"/>
      <c r="D344" s="444"/>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1.25" customHeight="1" x14ac:dyDescent="0.25">
      <c r="A345" s="447" t="str">
        <f>$A$5</f>
        <v>approved schedules of Rates, Charges and Loss Factors</v>
      </c>
      <c r="B345" s="443"/>
      <c r="C345" s="443"/>
      <c r="D345" s="444"/>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11.25" customHeight="1" x14ac:dyDescent="0.25">
      <c r="A346" s="448" t="str">
        <f>$A$6</f>
        <v>EB-2024-0115</v>
      </c>
      <c r="B346" s="443"/>
      <c r="C346" s="443"/>
      <c r="D346" s="444"/>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8.75" customHeight="1" x14ac:dyDescent="0.3">
      <c r="A347" s="449" t="s">
        <v>147</v>
      </c>
      <c r="B347" s="443"/>
      <c r="C347" s="443"/>
      <c r="D347" s="444"/>
      <c r="E347" s="59"/>
      <c r="F347" s="59"/>
      <c r="G347" s="59"/>
      <c r="H347" s="59"/>
      <c r="I347" s="59"/>
      <c r="J347" s="59"/>
      <c r="K347" s="59"/>
      <c r="L347" s="59"/>
      <c r="M347" s="59"/>
      <c r="N347" s="59"/>
      <c r="O347" s="59"/>
      <c r="P347" s="59"/>
      <c r="Q347" s="59"/>
      <c r="R347" s="59"/>
      <c r="S347" s="59"/>
      <c r="T347" s="59"/>
      <c r="U347" s="59"/>
      <c r="V347" s="59"/>
      <c r="W347" s="59"/>
      <c r="X347" s="59"/>
      <c r="Y347" s="59"/>
      <c r="Z347" s="59"/>
    </row>
    <row r="348" spans="1:26" ht="36" customHeight="1" x14ac:dyDescent="0.25">
      <c r="A348" s="450" t="s">
        <v>148</v>
      </c>
      <c r="B348" s="443"/>
      <c r="C348" s="443"/>
      <c r="D348" s="444"/>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6.75" customHeight="1" x14ac:dyDescent="0.25">
      <c r="A349" s="42"/>
      <c r="B349" s="42"/>
      <c r="C349" s="42"/>
      <c r="D349" s="43"/>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11.25" customHeight="1" x14ac:dyDescent="0.25">
      <c r="A350" s="451" t="s">
        <v>29</v>
      </c>
      <c r="B350" s="443"/>
      <c r="C350" s="443"/>
      <c r="D350" s="444"/>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6.75" customHeight="1" x14ac:dyDescent="0.25">
      <c r="A351" s="44"/>
      <c r="B351" s="45"/>
      <c r="C351" s="45"/>
      <c r="D351" s="46"/>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36" customHeight="1" x14ac:dyDescent="0.25">
      <c r="A352" s="450" t="s">
        <v>30</v>
      </c>
      <c r="B352" s="443"/>
      <c r="C352" s="443"/>
      <c r="D352" s="444"/>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6.75" customHeight="1" x14ac:dyDescent="0.25">
      <c r="A353" s="42"/>
      <c r="B353" s="42"/>
      <c r="C353" s="42"/>
      <c r="D353" s="43"/>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48" customHeight="1" x14ac:dyDescent="0.25">
      <c r="A354" s="450" t="s">
        <v>31</v>
      </c>
      <c r="B354" s="443"/>
      <c r="C354" s="443"/>
      <c r="D354" s="444"/>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6.75" customHeight="1" x14ac:dyDescent="0.25">
      <c r="A355" s="42"/>
      <c r="B355" s="42"/>
      <c r="C355" s="42"/>
      <c r="D355" s="43"/>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24" customHeight="1" x14ac:dyDescent="0.25">
      <c r="A356" s="450" t="s">
        <v>88</v>
      </c>
      <c r="B356" s="443"/>
      <c r="C356" s="443"/>
      <c r="D356" s="444"/>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6.75" customHeight="1" x14ac:dyDescent="0.25">
      <c r="A357" s="42"/>
      <c r="B357" s="42"/>
      <c r="C357" s="42"/>
      <c r="D357" s="43"/>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36" customHeight="1" x14ac:dyDescent="0.25">
      <c r="A358" s="450" t="s">
        <v>84</v>
      </c>
      <c r="B358" s="443"/>
      <c r="C358" s="443"/>
      <c r="D358" s="444"/>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6.75" customHeight="1" x14ac:dyDescent="0.25">
      <c r="A359" s="42"/>
      <c r="B359" s="42"/>
      <c r="C359" s="42"/>
      <c r="D359" s="43"/>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15" customHeight="1" x14ac:dyDescent="0.25">
      <c r="A360" s="452" t="s">
        <v>34</v>
      </c>
      <c r="B360" s="443"/>
      <c r="C360" s="443"/>
      <c r="D360" s="444"/>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6.75" customHeight="1" x14ac:dyDescent="0.25">
      <c r="A361" s="47"/>
      <c r="B361" s="48"/>
      <c r="C361" s="48"/>
      <c r="D361" s="49"/>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0.5" customHeight="1" x14ac:dyDescent="0.25">
      <c r="A362" s="455" t="s">
        <v>35</v>
      </c>
      <c r="B362" s="444"/>
      <c r="C362" s="52" t="s">
        <v>36</v>
      </c>
      <c r="D362" s="115">
        <f>'Proposed Rates'!J372</f>
        <v>0</v>
      </c>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10.5" customHeight="1" x14ac:dyDescent="0.25">
      <c r="A363" s="73"/>
      <c r="B363" s="51"/>
      <c r="C363" s="52"/>
      <c r="D363" s="57"/>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24" customHeight="1" x14ac:dyDescent="0.25">
      <c r="A364" s="442" t="str">
        <f>$A$1</f>
        <v>Hydro Ottawa Limited</v>
      </c>
      <c r="B364" s="443"/>
      <c r="C364" s="443"/>
      <c r="D364" s="444"/>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5.75" customHeight="1" x14ac:dyDescent="0.25">
      <c r="A365" s="445" t="str">
        <f>$A$2</f>
        <v>PROPOSED - TARIFF OF RATES AND CHARGES</v>
      </c>
      <c r="B365" s="443"/>
      <c r="C365" s="443"/>
      <c r="D365" s="444"/>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5.75" customHeight="1" x14ac:dyDescent="0.25">
      <c r="A366" s="446" t="str">
        <f>$A$3</f>
        <v>Effective and Implementation Date January 1, 2030</v>
      </c>
      <c r="B366" s="443"/>
      <c r="C366" s="443"/>
      <c r="D366" s="444"/>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2" customHeight="1" x14ac:dyDescent="0.25">
      <c r="A367" s="447" t="str">
        <f>$A$4</f>
        <v>This schedule supersedes and replaces all previously</v>
      </c>
      <c r="B367" s="443"/>
      <c r="C367" s="443"/>
      <c r="D367" s="444"/>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1.25" customHeight="1" x14ac:dyDescent="0.25">
      <c r="A368" s="447" t="str">
        <f>$A$5</f>
        <v>approved schedules of Rates, Charges and Loss Factors</v>
      </c>
      <c r="B368" s="443"/>
      <c r="C368" s="443"/>
      <c r="D368" s="444"/>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11.25" customHeight="1" x14ac:dyDescent="0.25">
      <c r="A369" s="448" t="str">
        <f>$A$6</f>
        <v>EB-2024-0115</v>
      </c>
      <c r="B369" s="443"/>
      <c r="C369" s="443"/>
      <c r="D369" s="444"/>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8.75" customHeight="1" x14ac:dyDescent="0.3">
      <c r="A370" s="449" t="s">
        <v>86</v>
      </c>
      <c r="B370" s="443"/>
      <c r="C370" s="443"/>
      <c r="D370" s="444"/>
      <c r="E370" s="59"/>
      <c r="F370" s="59"/>
      <c r="G370" s="59"/>
      <c r="H370" s="59"/>
      <c r="I370" s="59"/>
      <c r="J370" s="59"/>
      <c r="K370" s="59"/>
      <c r="L370" s="59"/>
      <c r="M370" s="59"/>
      <c r="N370" s="59"/>
      <c r="O370" s="59"/>
      <c r="P370" s="59"/>
      <c r="Q370" s="59"/>
      <c r="R370" s="59"/>
      <c r="S370" s="59"/>
      <c r="T370" s="59"/>
      <c r="U370" s="59"/>
      <c r="V370" s="59"/>
      <c r="W370" s="59"/>
      <c r="X370" s="59"/>
      <c r="Y370" s="59"/>
      <c r="Z370" s="59"/>
    </row>
    <row r="371" spans="1:26" ht="36" customHeight="1" x14ac:dyDescent="0.25">
      <c r="A371" s="450" t="s">
        <v>87</v>
      </c>
      <c r="B371" s="443"/>
      <c r="C371" s="443"/>
      <c r="D371" s="444"/>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6.75" customHeight="1" x14ac:dyDescent="0.25">
      <c r="A372" s="42"/>
      <c r="B372" s="42"/>
      <c r="C372" s="42"/>
      <c r="D372" s="43"/>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11.25" customHeight="1" x14ac:dyDescent="0.25">
      <c r="A373" s="451" t="s">
        <v>29</v>
      </c>
      <c r="B373" s="443"/>
      <c r="C373" s="443"/>
      <c r="D373" s="444"/>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6.75" customHeight="1" x14ac:dyDescent="0.25">
      <c r="A374" s="44"/>
      <c r="B374" s="45"/>
      <c r="C374" s="45"/>
      <c r="D374" s="46"/>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36" customHeight="1" x14ac:dyDescent="0.25">
      <c r="A375" s="450" t="s">
        <v>30</v>
      </c>
      <c r="B375" s="443"/>
      <c r="C375" s="443"/>
      <c r="D375" s="444"/>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6.75" customHeight="1" x14ac:dyDescent="0.25">
      <c r="A376" s="42"/>
      <c r="B376" s="42"/>
      <c r="C376" s="42"/>
      <c r="D376" s="43"/>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48" customHeight="1" x14ac:dyDescent="0.25">
      <c r="A377" s="450" t="s">
        <v>31</v>
      </c>
      <c r="B377" s="443"/>
      <c r="C377" s="443"/>
      <c r="D377" s="444"/>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6.75" customHeight="1" x14ac:dyDescent="0.25">
      <c r="A378" s="42"/>
      <c r="B378" s="42"/>
      <c r="C378" s="42"/>
      <c r="D378" s="43"/>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24" customHeight="1" x14ac:dyDescent="0.25">
      <c r="A379" s="450" t="s">
        <v>88</v>
      </c>
      <c r="B379" s="443"/>
      <c r="C379" s="443"/>
      <c r="D379" s="444"/>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6.75" customHeight="1" x14ac:dyDescent="0.25">
      <c r="A380" s="42"/>
      <c r="B380" s="42"/>
      <c r="C380" s="42"/>
      <c r="D380" s="43"/>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36" customHeight="1" x14ac:dyDescent="0.25">
      <c r="A381" s="450" t="s">
        <v>84</v>
      </c>
      <c r="B381" s="443"/>
      <c r="C381" s="443"/>
      <c r="D381" s="444"/>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6.75" customHeight="1" x14ac:dyDescent="0.25">
      <c r="A382" s="42"/>
      <c r="B382" s="42"/>
      <c r="C382" s="42"/>
      <c r="D382" s="43"/>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15" customHeight="1" x14ac:dyDescent="0.25">
      <c r="A383" s="452" t="s">
        <v>34</v>
      </c>
      <c r="B383" s="443"/>
      <c r="C383" s="443"/>
      <c r="D383" s="444"/>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6.75" customHeight="1" x14ac:dyDescent="0.25">
      <c r="A384" s="47"/>
      <c r="B384" s="48"/>
      <c r="C384" s="48"/>
      <c r="D384" s="49"/>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1.25" customHeight="1" x14ac:dyDescent="0.25">
      <c r="A385" s="455" t="s">
        <v>35</v>
      </c>
      <c r="B385" s="444"/>
      <c r="C385" s="52" t="s">
        <v>36</v>
      </c>
      <c r="D385" s="115">
        <f>'Proposed Rates'!J369</f>
        <v>12</v>
      </c>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11.25" customHeight="1" x14ac:dyDescent="0.25">
      <c r="A386" s="73"/>
      <c r="B386" s="51"/>
      <c r="C386" s="52"/>
      <c r="D386" s="57"/>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24" customHeight="1" x14ac:dyDescent="0.25">
      <c r="A387" s="442" t="str">
        <f>$A$1</f>
        <v>Hydro Ottawa Limited</v>
      </c>
      <c r="B387" s="443"/>
      <c r="C387" s="443"/>
      <c r="D387" s="444"/>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5.75" customHeight="1" x14ac:dyDescent="0.25">
      <c r="A388" s="445" t="str">
        <f>$A$2</f>
        <v>PROPOSED - TARIFF OF RATES AND CHARGES</v>
      </c>
      <c r="B388" s="443"/>
      <c r="C388" s="443"/>
      <c r="D388" s="444"/>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5.75" customHeight="1" x14ac:dyDescent="0.25">
      <c r="A389" s="446" t="str">
        <f>$A$3</f>
        <v>Effective and Implementation Date January 1, 2030</v>
      </c>
      <c r="B389" s="443"/>
      <c r="C389" s="443"/>
      <c r="D389" s="444"/>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2" customHeight="1" x14ac:dyDescent="0.25">
      <c r="A390" s="447" t="str">
        <f>$A$4</f>
        <v>This schedule supersedes and replaces all previously</v>
      </c>
      <c r="B390" s="443"/>
      <c r="C390" s="443"/>
      <c r="D390" s="444"/>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11.25" customHeight="1" x14ac:dyDescent="0.25">
      <c r="A391" s="447" t="str">
        <f>$A$5</f>
        <v>approved schedules of Rates, Charges and Loss Factors</v>
      </c>
      <c r="B391" s="443"/>
      <c r="C391" s="443"/>
      <c r="D391" s="444"/>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11.25" customHeight="1" x14ac:dyDescent="0.25">
      <c r="A392" s="448" t="str">
        <f>$A$6</f>
        <v>EB-2024-0115</v>
      </c>
      <c r="B392" s="443"/>
      <c r="C392" s="443"/>
      <c r="D392" s="444"/>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8.75" customHeight="1" x14ac:dyDescent="0.3">
      <c r="A393" s="449" t="s">
        <v>89</v>
      </c>
      <c r="B393" s="443"/>
      <c r="C393" s="443"/>
      <c r="D393" s="444"/>
      <c r="E393" s="59"/>
      <c r="F393" s="59"/>
      <c r="G393" s="59"/>
      <c r="H393" s="59"/>
      <c r="I393" s="59"/>
      <c r="J393" s="59"/>
      <c r="K393" s="59"/>
      <c r="L393" s="59"/>
      <c r="M393" s="59"/>
      <c r="N393" s="59"/>
      <c r="O393" s="59"/>
      <c r="P393" s="59"/>
      <c r="Q393" s="59"/>
      <c r="R393" s="59"/>
      <c r="S393" s="59"/>
      <c r="T393" s="59"/>
      <c r="U393" s="59"/>
      <c r="V393" s="59"/>
      <c r="W393" s="59"/>
      <c r="X393" s="59"/>
      <c r="Y393" s="59"/>
      <c r="Z393" s="59"/>
    </row>
    <row r="394" spans="1:26" ht="36" customHeight="1" x14ac:dyDescent="0.25">
      <c r="A394" s="450" t="s">
        <v>90</v>
      </c>
      <c r="B394" s="443"/>
      <c r="C394" s="443"/>
      <c r="D394" s="444"/>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6.75" customHeight="1" x14ac:dyDescent="0.25">
      <c r="A395" s="42"/>
      <c r="B395" s="42"/>
      <c r="C395" s="42"/>
      <c r="D395" s="43"/>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11.25" customHeight="1" x14ac:dyDescent="0.25">
      <c r="A396" s="451" t="s">
        <v>29</v>
      </c>
      <c r="B396" s="443"/>
      <c r="C396" s="443"/>
      <c r="D396" s="444"/>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6.75" customHeight="1" x14ac:dyDescent="0.25">
      <c r="A397" s="44"/>
      <c r="B397" s="45"/>
      <c r="C397" s="45"/>
      <c r="D397" s="46"/>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36" customHeight="1" x14ac:dyDescent="0.25">
      <c r="A398" s="450" t="s">
        <v>30</v>
      </c>
      <c r="B398" s="443"/>
      <c r="C398" s="443"/>
      <c r="D398" s="444"/>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6.75" customHeight="1" x14ac:dyDescent="0.25">
      <c r="A399" s="42"/>
      <c r="B399" s="42"/>
      <c r="C399" s="42"/>
      <c r="D399" s="43"/>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48" customHeight="1" x14ac:dyDescent="0.25">
      <c r="A400" s="450" t="s">
        <v>31</v>
      </c>
      <c r="B400" s="443"/>
      <c r="C400" s="443"/>
      <c r="D400" s="444"/>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6.75" customHeight="1" x14ac:dyDescent="0.25">
      <c r="A401" s="42"/>
      <c r="B401" s="42"/>
      <c r="C401" s="42"/>
      <c r="D401" s="43"/>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24" customHeight="1" x14ac:dyDescent="0.25">
      <c r="A402" s="450" t="s">
        <v>88</v>
      </c>
      <c r="B402" s="443"/>
      <c r="C402" s="443"/>
      <c r="D402" s="444"/>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6.75" customHeight="1" x14ac:dyDescent="0.25">
      <c r="A403" s="42"/>
      <c r="B403" s="42"/>
      <c r="C403" s="42"/>
      <c r="D403" s="43"/>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36" customHeight="1" x14ac:dyDescent="0.25">
      <c r="A404" s="450" t="s">
        <v>84</v>
      </c>
      <c r="B404" s="443"/>
      <c r="C404" s="443"/>
      <c r="D404" s="444"/>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6.75" customHeight="1" x14ac:dyDescent="0.25">
      <c r="A405" s="42"/>
      <c r="B405" s="42"/>
      <c r="C405" s="42"/>
      <c r="D405" s="43"/>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5" customHeight="1" x14ac:dyDescent="0.25">
      <c r="A406" s="452" t="s">
        <v>34</v>
      </c>
      <c r="B406" s="443"/>
      <c r="C406" s="443"/>
      <c r="D406" s="444"/>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6.75" customHeight="1" x14ac:dyDescent="0.25">
      <c r="A407" s="47"/>
      <c r="B407" s="48"/>
      <c r="C407" s="48"/>
      <c r="D407" s="49"/>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1.25" customHeight="1" x14ac:dyDescent="0.25">
      <c r="A408" s="455" t="s">
        <v>35</v>
      </c>
      <c r="B408" s="444"/>
      <c r="C408" s="52" t="s">
        <v>36</v>
      </c>
      <c r="D408" s="115">
        <f>'Proposed Rates'!J370</f>
        <v>95</v>
      </c>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1.25" customHeight="1" x14ac:dyDescent="0.25">
      <c r="A409" s="73"/>
      <c r="B409" s="51"/>
      <c r="C409" s="52"/>
      <c r="D409" s="57"/>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24" customHeight="1" x14ac:dyDescent="0.25">
      <c r="A410" s="442" t="str">
        <f>$A$1</f>
        <v>Hydro Ottawa Limited</v>
      </c>
      <c r="B410" s="443"/>
      <c r="C410" s="443"/>
      <c r="D410" s="444"/>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5.75" customHeight="1" x14ac:dyDescent="0.25">
      <c r="A411" s="445" t="str">
        <f>$A$2</f>
        <v>PROPOSED - TARIFF OF RATES AND CHARGES</v>
      </c>
      <c r="B411" s="443"/>
      <c r="C411" s="443"/>
      <c r="D411" s="444"/>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5.75" customHeight="1" x14ac:dyDescent="0.25">
      <c r="A412" s="446" t="str">
        <f>$A$3</f>
        <v>Effective and Implementation Date January 1, 2030</v>
      </c>
      <c r="B412" s="443"/>
      <c r="C412" s="443"/>
      <c r="D412" s="444"/>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2" customHeight="1" x14ac:dyDescent="0.25">
      <c r="A413" s="447" t="str">
        <f>$A$4</f>
        <v>This schedule supersedes and replaces all previously</v>
      </c>
      <c r="B413" s="443"/>
      <c r="C413" s="443"/>
      <c r="D413" s="444"/>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1.25" customHeight="1" x14ac:dyDescent="0.25">
      <c r="A414" s="447" t="str">
        <f>$A$5</f>
        <v>approved schedules of Rates, Charges and Loss Factors</v>
      </c>
      <c r="B414" s="443"/>
      <c r="C414" s="443"/>
      <c r="D414" s="444"/>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11.25" customHeight="1" x14ac:dyDescent="0.25">
      <c r="A415" s="448" t="str">
        <f>$A$6</f>
        <v>EB-2024-0115</v>
      </c>
      <c r="B415" s="443"/>
      <c r="C415" s="443"/>
      <c r="D415" s="444"/>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8.75" customHeight="1" x14ac:dyDescent="0.3">
      <c r="A416" s="449" t="s">
        <v>91</v>
      </c>
      <c r="B416" s="443"/>
      <c r="C416" s="443"/>
      <c r="D416" s="444"/>
      <c r="E416" s="59"/>
      <c r="F416" s="59"/>
      <c r="G416" s="59"/>
      <c r="H416" s="59"/>
      <c r="I416" s="59"/>
      <c r="J416" s="59"/>
      <c r="K416" s="59"/>
      <c r="L416" s="59"/>
      <c r="M416" s="59"/>
      <c r="N416" s="59"/>
      <c r="O416" s="59"/>
      <c r="P416" s="59"/>
      <c r="Q416" s="59"/>
      <c r="R416" s="59"/>
      <c r="S416" s="59"/>
      <c r="T416" s="59"/>
      <c r="U416" s="59"/>
      <c r="V416" s="59"/>
      <c r="W416" s="59"/>
      <c r="X416" s="59"/>
      <c r="Y416" s="59"/>
      <c r="Z416" s="59"/>
    </row>
    <row r="417" spans="1:26" ht="36" customHeight="1" x14ac:dyDescent="0.25">
      <c r="A417" s="450" t="s">
        <v>92</v>
      </c>
      <c r="B417" s="443"/>
      <c r="C417" s="443"/>
      <c r="D417" s="444"/>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6.75" customHeight="1" x14ac:dyDescent="0.25">
      <c r="A418" s="42"/>
      <c r="B418" s="42"/>
      <c r="C418" s="42"/>
      <c r="D418" s="43"/>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11.25" customHeight="1" x14ac:dyDescent="0.25">
      <c r="A419" s="451" t="s">
        <v>29</v>
      </c>
      <c r="B419" s="443"/>
      <c r="C419" s="443"/>
      <c r="D419" s="444"/>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6.75" customHeight="1" x14ac:dyDescent="0.25">
      <c r="A420" s="44"/>
      <c r="B420" s="45"/>
      <c r="C420" s="45"/>
      <c r="D420" s="46"/>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36" customHeight="1" x14ac:dyDescent="0.25">
      <c r="A421" s="450" t="s">
        <v>30</v>
      </c>
      <c r="B421" s="443"/>
      <c r="C421" s="443"/>
      <c r="D421" s="444"/>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6.75" customHeight="1" x14ac:dyDescent="0.25">
      <c r="A422" s="42"/>
      <c r="B422" s="42"/>
      <c r="C422" s="42"/>
      <c r="D422" s="43"/>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48" customHeight="1" x14ac:dyDescent="0.25">
      <c r="A423" s="450" t="s">
        <v>31</v>
      </c>
      <c r="B423" s="443"/>
      <c r="C423" s="443"/>
      <c r="D423" s="444"/>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6.75" customHeight="1" x14ac:dyDescent="0.25">
      <c r="A424" s="42"/>
      <c r="B424" s="42"/>
      <c r="C424" s="42"/>
      <c r="D424" s="43"/>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24" customHeight="1" x14ac:dyDescent="0.25">
      <c r="A425" s="450" t="s">
        <v>88</v>
      </c>
      <c r="B425" s="443"/>
      <c r="C425" s="443"/>
      <c r="D425" s="444"/>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6.75" customHeight="1" x14ac:dyDescent="0.25">
      <c r="A426" s="42"/>
      <c r="B426" s="42"/>
      <c r="C426" s="42"/>
      <c r="D426" s="43"/>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36" customHeight="1" x14ac:dyDescent="0.25">
      <c r="A427" s="450" t="s">
        <v>84</v>
      </c>
      <c r="B427" s="443"/>
      <c r="C427" s="443"/>
      <c r="D427" s="444"/>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6.75" customHeight="1" x14ac:dyDescent="0.25">
      <c r="A428" s="42"/>
      <c r="B428" s="42"/>
      <c r="C428" s="42"/>
      <c r="D428" s="43"/>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5" customHeight="1" x14ac:dyDescent="0.25">
      <c r="A429" s="452" t="s">
        <v>34</v>
      </c>
      <c r="B429" s="443"/>
      <c r="C429" s="443"/>
      <c r="D429" s="444"/>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6.75" customHeight="1" x14ac:dyDescent="0.25">
      <c r="A430" s="47"/>
      <c r="B430" s="48"/>
      <c r="C430" s="48"/>
      <c r="D430" s="49"/>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1.25" customHeight="1" x14ac:dyDescent="0.25">
      <c r="A431" s="455" t="s">
        <v>35</v>
      </c>
      <c r="B431" s="444"/>
      <c r="C431" s="52" t="s">
        <v>36</v>
      </c>
      <c r="D431" s="115">
        <f>'Proposed Rates'!J371</f>
        <v>289</v>
      </c>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6.75" customHeight="1" x14ac:dyDescent="0.25">
      <c r="A432" s="82"/>
      <c r="B432" s="73"/>
      <c r="C432" s="52"/>
      <c r="D432" s="103"/>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8" customHeight="1" x14ac:dyDescent="0.25">
      <c r="A433" s="83" t="s">
        <v>93</v>
      </c>
      <c r="B433" s="84"/>
      <c r="C433" s="84"/>
      <c r="D433" s="116"/>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1.25" customHeight="1" x14ac:dyDescent="0.25">
      <c r="A434" s="455" t="s">
        <v>94</v>
      </c>
      <c r="B434" s="444"/>
      <c r="C434" s="85" t="s">
        <v>95</v>
      </c>
      <c r="D434" s="103">
        <v>-1</v>
      </c>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1.25" customHeight="1" x14ac:dyDescent="0.25">
      <c r="A435" s="73"/>
      <c r="B435" s="51"/>
      <c r="C435" s="85"/>
      <c r="D435" s="57"/>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24" customHeight="1" x14ac:dyDescent="0.25">
      <c r="A436" s="442" t="str">
        <f>$A$1</f>
        <v>Hydro Ottawa Limited</v>
      </c>
      <c r="B436" s="443"/>
      <c r="C436" s="443"/>
      <c r="D436" s="444"/>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5.75" customHeight="1" x14ac:dyDescent="0.25">
      <c r="A437" s="445" t="str">
        <f>$A$2</f>
        <v>PROPOSED - TARIFF OF RATES AND CHARGES</v>
      </c>
      <c r="B437" s="443"/>
      <c r="C437" s="443"/>
      <c r="D437" s="444"/>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5.75" customHeight="1" x14ac:dyDescent="0.25">
      <c r="A438" s="446" t="str">
        <f>$A$3</f>
        <v>Effective and Implementation Date January 1, 2030</v>
      </c>
      <c r="B438" s="443"/>
      <c r="C438" s="443"/>
      <c r="D438" s="444"/>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2" customHeight="1" x14ac:dyDescent="0.25">
      <c r="A439" s="447" t="str">
        <f>$A$4</f>
        <v>This schedule supersedes and replaces all previously</v>
      </c>
      <c r="B439" s="443"/>
      <c r="C439" s="443"/>
      <c r="D439" s="444"/>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1.25" customHeight="1" x14ac:dyDescent="0.25">
      <c r="A440" s="447" t="str">
        <f>$A$5</f>
        <v>approved schedules of Rates, Charges and Loss Factors</v>
      </c>
      <c r="B440" s="443"/>
      <c r="C440" s="443"/>
      <c r="D440" s="444"/>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1.25" customHeight="1" x14ac:dyDescent="0.25">
      <c r="A441" s="448" t="str">
        <f>$A$6</f>
        <v>EB-2024-0115</v>
      </c>
      <c r="B441" s="443"/>
      <c r="C441" s="443"/>
      <c r="D441" s="444"/>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8" customHeight="1" x14ac:dyDescent="0.25">
      <c r="A442" s="83" t="s">
        <v>96</v>
      </c>
      <c r="B442" s="84"/>
      <c r="C442" s="84"/>
      <c r="D442" s="60"/>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6.75" customHeight="1" x14ac:dyDescent="0.25">
      <c r="A443" s="83"/>
      <c r="B443" s="84"/>
      <c r="C443" s="84"/>
      <c r="D443" s="60"/>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1.25" customHeight="1" x14ac:dyDescent="0.25">
      <c r="A444" s="454" t="s">
        <v>29</v>
      </c>
      <c r="B444" s="443"/>
      <c r="C444" s="443"/>
      <c r="D444" s="444"/>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6.75" customHeight="1" x14ac:dyDescent="0.25">
      <c r="A445" s="86"/>
      <c r="B445" s="42"/>
      <c r="C445" s="42"/>
      <c r="D445" s="43"/>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36" customHeight="1" x14ac:dyDescent="0.25">
      <c r="A446" s="450" t="s">
        <v>30</v>
      </c>
      <c r="B446" s="443"/>
      <c r="C446" s="443"/>
      <c r="D446" s="444"/>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6.75" customHeight="1" x14ac:dyDescent="0.25">
      <c r="A447" s="42"/>
      <c r="B447" s="42"/>
      <c r="C447" s="42"/>
      <c r="D447" s="43"/>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48" customHeight="1" x14ac:dyDescent="0.25">
      <c r="A448" s="450" t="s">
        <v>97</v>
      </c>
      <c r="B448" s="443"/>
      <c r="C448" s="443"/>
      <c r="D448" s="444"/>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6.75" customHeight="1" x14ac:dyDescent="0.25">
      <c r="A449" s="42"/>
      <c r="B449" s="42"/>
      <c r="C449" s="42"/>
      <c r="D449" s="43"/>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36" customHeight="1" x14ac:dyDescent="0.25">
      <c r="A450" s="450" t="s">
        <v>33</v>
      </c>
      <c r="B450" s="443"/>
      <c r="C450" s="443"/>
      <c r="D450" s="444"/>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6.75" customHeight="1" x14ac:dyDescent="0.25">
      <c r="A451" s="42"/>
      <c r="B451" s="42"/>
      <c r="C451" s="42"/>
      <c r="D451" s="43"/>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5" customHeight="1" x14ac:dyDescent="0.25">
      <c r="A452" s="87" t="s">
        <v>98</v>
      </c>
      <c r="B452" s="84"/>
      <c r="C452" s="84"/>
      <c r="D452" s="60"/>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1.25" customHeight="1" x14ac:dyDescent="0.25">
      <c r="A453" s="455" t="s">
        <v>99</v>
      </c>
      <c r="B453" s="444"/>
      <c r="C453" s="52" t="s">
        <v>36</v>
      </c>
      <c r="D453" s="88">
        <f>'Proposed Rates'!J319</f>
        <v>0</v>
      </c>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1.25" customHeight="1" x14ac:dyDescent="0.25">
      <c r="A454" s="73" t="s">
        <v>100</v>
      </c>
      <c r="B454" s="73"/>
      <c r="C454" s="52" t="s">
        <v>36</v>
      </c>
      <c r="D454" s="88">
        <f>'Proposed Rates'!J320</f>
        <v>30</v>
      </c>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1.25" customHeight="1" x14ac:dyDescent="0.25">
      <c r="A455" s="455" t="s">
        <v>101</v>
      </c>
      <c r="B455" s="444"/>
      <c r="C455" s="52" t="s">
        <v>36</v>
      </c>
      <c r="D455" s="88">
        <f>'Proposed Rates'!J321</f>
        <v>7</v>
      </c>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1.25" customHeight="1" x14ac:dyDescent="0.25">
      <c r="A456" s="455" t="s">
        <v>102</v>
      </c>
      <c r="B456" s="444"/>
      <c r="C456" s="52" t="s">
        <v>36</v>
      </c>
      <c r="D456" s="88">
        <f>'Proposed Rates'!J322</f>
        <v>154</v>
      </c>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1.25" customHeight="1" x14ac:dyDescent="0.25">
      <c r="A457" s="455" t="s">
        <v>103</v>
      </c>
      <c r="B457" s="444"/>
      <c r="C457" s="52" t="s">
        <v>36</v>
      </c>
      <c r="D457" s="88">
        <f>'Proposed Rates'!J323</f>
        <v>20</v>
      </c>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1.25" customHeight="1" x14ac:dyDescent="0.25">
      <c r="A458" s="455" t="s">
        <v>104</v>
      </c>
      <c r="B458" s="444"/>
      <c r="C458" s="52" t="s">
        <v>36</v>
      </c>
      <c r="D458" s="88">
        <f>'Proposed Rates'!J324</f>
        <v>25</v>
      </c>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1.25" customHeight="1" x14ac:dyDescent="0.25">
      <c r="A459" s="455" t="s">
        <v>105</v>
      </c>
      <c r="B459" s="444"/>
      <c r="C459" s="52" t="s">
        <v>36</v>
      </c>
      <c r="D459" s="88">
        <f>'Proposed Rates'!J325</f>
        <v>10</v>
      </c>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1.25" customHeight="1" x14ac:dyDescent="0.25">
      <c r="A460" s="455" t="s">
        <v>106</v>
      </c>
      <c r="B460" s="444"/>
      <c r="C460" s="52" t="s">
        <v>36</v>
      </c>
      <c r="D460" s="88">
        <f>'Proposed Rates'!J328</f>
        <v>398</v>
      </c>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1.25" customHeight="1" x14ac:dyDescent="0.25">
      <c r="A461" s="455" t="s">
        <v>107</v>
      </c>
      <c r="B461" s="444"/>
      <c r="C461" s="52" t="s">
        <v>36</v>
      </c>
      <c r="D461" s="88">
        <f>'Proposed Rates'!J329</f>
        <v>350</v>
      </c>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6.75" customHeight="1" x14ac:dyDescent="0.25">
      <c r="A462" s="73"/>
      <c r="B462" s="73"/>
      <c r="C462" s="52"/>
      <c r="D462" s="57"/>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5" customHeight="1" x14ac:dyDescent="0.25">
      <c r="A463" s="87" t="s">
        <v>108</v>
      </c>
      <c r="B463" s="84"/>
      <c r="C463" s="78"/>
      <c r="D463" s="80"/>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22.5" customHeight="1" x14ac:dyDescent="0.25">
      <c r="A464" s="455" t="s">
        <v>109</v>
      </c>
      <c r="B464" s="444"/>
      <c r="C464" s="52" t="s">
        <v>95</v>
      </c>
      <c r="D464" s="81">
        <f>'Proposed Rates'!J332</f>
        <v>1.5</v>
      </c>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1.25" customHeight="1" x14ac:dyDescent="0.25">
      <c r="A465" s="455" t="s">
        <v>110</v>
      </c>
      <c r="B465" s="444"/>
      <c r="C465" s="52" t="s">
        <v>36</v>
      </c>
      <c r="D465" s="88">
        <f>'Proposed Rates'!J333</f>
        <v>76</v>
      </c>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11.25" customHeight="1" x14ac:dyDescent="0.25">
      <c r="A466" s="455" t="s">
        <v>111</v>
      </c>
      <c r="B466" s="444"/>
      <c r="C466" s="52" t="s">
        <v>36</v>
      </c>
      <c r="D466" s="88">
        <f>'Proposed Rates'!J334</f>
        <v>102</v>
      </c>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1.25" customHeight="1" x14ac:dyDescent="0.25">
      <c r="A467" s="455" t="s">
        <v>112</v>
      </c>
      <c r="B467" s="444"/>
      <c r="C467" s="52" t="s">
        <v>36</v>
      </c>
      <c r="D467" s="88">
        <f>'Proposed Rates'!J335</f>
        <v>345</v>
      </c>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1.25" customHeight="1" x14ac:dyDescent="0.25">
      <c r="A468" s="455" t="s">
        <v>113</v>
      </c>
      <c r="B468" s="444"/>
      <c r="C468" s="52" t="s">
        <v>36</v>
      </c>
      <c r="D468" s="88">
        <f>'Proposed Rates'!J336</f>
        <v>521</v>
      </c>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6.75" customHeight="1" x14ac:dyDescent="0.25">
      <c r="A469" s="73"/>
      <c r="B469" s="73"/>
      <c r="C469" s="52"/>
      <c r="D469" s="57"/>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5" customHeight="1" x14ac:dyDescent="0.25">
      <c r="A470" s="87" t="s">
        <v>114</v>
      </c>
      <c r="B470" s="84"/>
      <c r="C470" s="78"/>
      <c r="D470" s="57"/>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1.25" customHeight="1" x14ac:dyDescent="0.25">
      <c r="A471" s="455" t="s">
        <v>115</v>
      </c>
      <c r="B471" s="444"/>
      <c r="C471" s="52" t="s">
        <v>36</v>
      </c>
      <c r="D471" s="88">
        <f>'Proposed Rates'!J339</f>
        <v>1172</v>
      </c>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1.25" customHeight="1" x14ac:dyDescent="0.25">
      <c r="A472" s="455" t="s">
        <v>116</v>
      </c>
      <c r="B472" s="444"/>
      <c r="C472" s="52" t="s">
        <v>36</v>
      </c>
      <c r="D472" s="88">
        <f>'Proposed Rates'!J340</f>
        <v>1546</v>
      </c>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1.25" customHeight="1" x14ac:dyDescent="0.25">
      <c r="A473" s="455" t="s">
        <v>117</v>
      </c>
      <c r="B473" s="444"/>
      <c r="C473" s="52" t="s">
        <v>36</v>
      </c>
      <c r="D473" s="88">
        <f>'Proposed Rates'!J341</f>
        <v>5445</v>
      </c>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1.25" customHeight="1" x14ac:dyDescent="0.25">
      <c r="A474" s="50" t="s">
        <v>118</v>
      </c>
      <c r="B474" s="51"/>
      <c r="C474" s="52" t="s">
        <v>36</v>
      </c>
      <c r="D474" s="81">
        <f>'Proposed Rates'!J342</f>
        <v>39.14</v>
      </c>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1.25" customHeight="1" x14ac:dyDescent="0.25">
      <c r="A475" s="455" t="s">
        <v>119</v>
      </c>
      <c r="B475" s="444"/>
      <c r="C475" s="52"/>
      <c r="D475" s="57" t="str">
        <f>'Proposed Rates'!J343</f>
        <v>Per Attached Table</v>
      </c>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1.25" customHeight="1" x14ac:dyDescent="0.25">
      <c r="A476" s="455" t="s">
        <v>120</v>
      </c>
      <c r="B476" s="444"/>
      <c r="C476" s="52" t="s">
        <v>36</v>
      </c>
      <c r="D476" s="88">
        <f>'Proposed Rates'!J344</f>
        <v>179</v>
      </c>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11.25" customHeight="1" x14ac:dyDescent="0.25">
      <c r="A477" s="455"/>
      <c r="B477" s="444"/>
      <c r="C477" s="52"/>
      <c r="D477" s="57"/>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24" customHeight="1" x14ac:dyDescent="0.25">
      <c r="A478" s="442" t="str">
        <f>$A$1</f>
        <v>Hydro Ottawa Limited</v>
      </c>
      <c r="B478" s="443"/>
      <c r="C478" s="443"/>
      <c r="D478" s="444"/>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5.75" customHeight="1" x14ac:dyDescent="0.25">
      <c r="A479" s="445" t="str">
        <f>$A$2</f>
        <v>PROPOSED - TARIFF OF RATES AND CHARGES</v>
      </c>
      <c r="B479" s="443"/>
      <c r="C479" s="443"/>
      <c r="D479" s="444"/>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5.75" customHeight="1" x14ac:dyDescent="0.25">
      <c r="A480" s="446" t="str">
        <f>$A$3</f>
        <v>Effective and Implementation Date January 1, 2030</v>
      </c>
      <c r="B480" s="443"/>
      <c r="C480" s="443"/>
      <c r="D480" s="444"/>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2" customHeight="1" x14ac:dyDescent="0.25">
      <c r="A481" s="447" t="str">
        <f>$A$4</f>
        <v>This schedule supersedes and replaces all previously</v>
      </c>
      <c r="B481" s="443"/>
      <c r="C481" s="443"/>
      <c r="D481" s="444"/>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1.25" customHeight="1" x14ac:dyDescent="0.25">
      <c r="A482" s="447" t="str">
        <f>$A$5</f>
        <v>approved schedules of Rates, Charges and Loss Factors</v>
      </c>
      <c r="B482" s="443"/>
      <c r="C482" s="443"/>
      <c r="D482" s="444"/>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11.25" customHeight="1" x14ac:dyDescent="0.25">
      <c r="A483" s="448" t="str">
        <f>$A$6</f>
        <v>EB-2024-0115</v>
      </c>
      <c r="B483" s="443"/>
      <c r="C483" s="443"/>
      <c r="D483" s="444"/>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18" customHeight="1" x14ac:dyDescent="0.25">
      <c r="A484" s="83" t="s">
        <v>121</v>
      </c>
      <c r="B484" s="84"/>
      <c r="C484" s="84"/>
      <c r="D484" s="60"/>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6.75" customHeight="1" x14ac:dyDescent="0.25">
      <c r="A485" s="83"/>
      <c r="B485" s="84"/>
      <c r="C485" s="84"/>
      <c r="D485" s="60"/>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36" customHeight="1" x14ac:dyDescent="0.25">
      <c r="A486" s="450" t="s">
        <v>122</v>
      </c>
      <c r="B486" s="443"/>
      <c r="C486" s="443"/>
      <c r="D486" s="444"/>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6.75" customHeight="1" x14ac:dyDescent="0.25">
      <c r="A487" s="42"/>
      <c r="B487" s="42"/>
      <c r="C487" s="42"/>
      <c r="D487" s="43"/>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48" customHeight="1" x14ac:dyDescent="0.25">
      <c r="A488" s="450" t="s">
        <v>31</v>
      </c>
      <c r="B488" s="443"/>
      <c r="C488" s="443"/>
      <c r="D488" s="444"/>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6.75" customHeight="1" x14ac:dyDescent="0.25">
      <c r="A489" s="42"/>
      <c r="B489" s="42"/>
      <c r="C489" s="42"/>
      <c r="D489" s="43"/>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24" customHeight="1" x14ac:dyDescent="0.25">
      <c r="A490" s="450" t="s">
        <v>74</v>
      </c>
      <c r="B490" s="443"/>
      <c r="C490" s="443"/>
      <c r="D490" s="444"/>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6.75" customHeight="1" x14ac:dyDescent="0.25">
      <c r="A491" s="42"/>
      <c r="B491" s="42"/>
      <c r="C491" s="42"/>
      <c r="D491" s="43"/>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36" customHeight="1" x14ac:dyDescent="0.25">
      <c r="A492" s="450" t="s">
        <v>33</v>
      </c>
      <c r="B492" s="443"/>
      <c r="C492" s="443"/>
      <c r="D492" s="444"/>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6.75" customHeight="1" x14ac:dyDescent="0.25">
      <c r="A493" s="42"/>
      <c r="B493" s="42"/>
      <c r="C493" s="42"/>
      <c r="D493" s="43"/>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24" customHeight="1" x14ac:dyDescent="0.25">
      <c r="A494" s="450" t="s">
        <v>123</v>
      </c>
      <c r="B494" s="443"/>
      <c r="C494" s="443"/>
      <c r="D494" s="444"/>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7.5" customHeight="1" x14ac:dyDescent="0.25">
      <c r="A495" s="122"/>
      <c r="B495" s="122"/>
      <c r="C495" s="122"/>
      <c r="D495" s="123"/>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1.25" customHeight="1" x14ac:dyDescent="0.25">
      <c r="A496" s="50" t="s">
        <v>124</v>
      </c>
      <c r="B496" s="51"/>
      <c r="C496" s="90" t="s">
        <v>36</v>
      </c>
      <c r="D496" s="119">
        <f>'Proposed Rates'!J347</f>
        <v>121.23</v>
      </c>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1.25" customHeight="1" x14ac:dyDescent="0.25">
      <c r="A497" s="50" t="s">
        <v>125</v>
      </c>
      <c r="B497" s="51"/>
      <c r="C497" s="90" t="s">
        <v>36</v>
      </c>
      <c r="D497" s="119">
        <f>'Proposed Rates'!J348</f>
        <v>48.5</v>
      </c>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1.25" customHeight="1" x14ac:dyDescent="0.25">
      <c r="A498" s="50" t="s">
        <v>126</v>
      </c>
      <c r="B498" s="51"/>
      <c r="C498" s="90" t="s">
        <v>127</v>
      </c>
      <c r="D498" s="119">
        <f>'Proposed Rates'!J349</f>
        <v>1.2</v>
      </c>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1.25" customHeight="1" x14ac:dyDescent="0.25">
      <c r="A499" s="50" t="s">
        <v>128</v>
      </c>
      <c r="B499" s="51"/>
      <c r="C499" s="90" t="s">
        <v>127</v>
      </c>
      <c r="D499" s="119">
        <f>'Proposed Rates'!J350</f>
        <v>0.71</v>
      </c>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1.25" customHeight="1" x14ac:dyDescent="0.25">
      <c r="A500" s="50" t="s">
        <v>129</v>
      </c>
      <c r="B500" s="51"/>
      <c r="C500" s="90" t="s">
        <v>127</v>
      </c>
      <c r="D500" s="119">
        <f>'Proposed Rates'!J351</f>
        <v>-0.71</v>
      </c>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1.25" customHeight="1" x14ac:dyDescent="0.25">
      <c r="A501" s="50" t="s">
        <v>130</v>
      </c>
      <c r="B501" s="51"/>
      <c r="C501" s="50"/>
      <c r="D501" s="119"/>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1.25" customHeight="1" x14ac:dyDescent="0.25">
      <c r="A502" s="50" t="s">
        <v>131</v>
      </c>
      <c r="B502" s="51"/>
      <c r="C502" s="90" t="s">
        <v>36</v>
      </c>
      <c r="D502" s="119">
        <f>'Proposed Rates'!J353</f>
        <v>0.61</v>
      </c>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1.25" customHeight="1" x14ac:dyDescent="0.25">
      <c r="A503" s="50" t="s">
        <v>132</v>
      </c>
      <c r="B503" s="51"/>
      <c r="C503" s="90" t="s">
        <v>36</v>
      </c>
      <c r="D503" s="119">
        <f>'Proposed Rates'!J354</f>
        <v>1.2</v>
      </c>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5.25" customHeight="1" x14ac:dyDescent="0.25">
      <c r="A504" s="50"/>
      <c r="B504" s="51"/>
      <c r="C504" s="90"/>
      <c r="D504" s="119"/>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1.25" customHeight="1" x14ac:dyDescent="0.25">
      <c r="A505" s="50" t="s">
        <v>133</v>
      </c>
      <c r="B505" s="51"/>
      <c r="C505" s="93"/>
      <c r="D505" s="119"/>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1.25" customHeight="1" x14ac:dyDescent="0.25">
      <c r="A506" s="50" t="s">
        <v>134</v>
      </c>
      <c r="B506" s="51"/>
      <c r="C506" s="93"/>
      <c r="D506" s="119"/>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1.25" customHeight="1" x14ac:dyDescent="0.25">
      <c r="A507" s="50" t="s">
        <v>135</v>
      </c>
      <c r="B507" s="51"/>
      <c r="C507" s="93"/>
      <c r="D507" s="119"/>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1.25" customHeight="1" x14ac:dyDescent="0.25">
      <c r="A508" s="50" t="s">
        <v>136</v>
      </c>
      <c r="B508" s="51"/>
      <c r="C508" s="90" t="s">
        <v>36</v>
      </c>
      <c r="D508" s="119" t="str">
        <f>'Proposed Rates'!J358</f>
        <v>no charge</v>
      </c>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1.25" customHeight="1" x14ac:dyDescent="0.25">
      <c r="A509" s="50" t="s">
        <v>137</v>
      </c>
      <c r="B509" s="51"/>
      <c r="C509" s="90" t="s">
        <v>36</v>
      </c>
      <c r="D509" s="119">
        <f>'Proposed Rates'!J359</f>
        <v>4.8499999999999996</v>
      </c>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3" customHeight="1" x14ac:dyDescent="0.25">
      <c r="A510" s="50"/>
      <c r="B510" s="51"/>
      <c r="C510" s="90"/>
      <c r="D510" s="119"/>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1.25" customHeight="1" x14ac:dyDescent="0.25">
      <c r="A511" s="50" t="s">
        <v>138</v>
      </c>
      <c r="B511" s="51"/>
      <c r="C511" s="93"/>
      <c r="D511" s="119"/>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1.25" customHeight="1" x14ac:dyDescent="0.25">
      <c r="A512" s="50" t="s">
        <v>139</v>
      </c>
      <c r="B512" s="51"/>
      <c r="C512" s="90" t="s">
        <v>36</v>
      </c>
      <c r="D512" s="119">
        <f>'Proposed Rates'!J361</f>
        <v>2.42</v>
      </c>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6.75" customHeight="1" x14ac:dyDescent="0.25">
      <c r="A513" s="61"/>
      <c r="B513" s="61"/>
      <c r="C513" s="90"/>
      <c r="D513" s="80"/>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24" customHeight="1" x14ac:dyDescent="0.25">
      <c r="A514" s="442" t="str">
        <f>$A$1</f>
        <v>Hydro Ottawa Limited</v>
      </c>
      <c r="B514" s="443"/>
      <c r="C514" s="443"/>
      <c r="D514" s="444"/>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5.75" customHeight="1" x14ac:dyDescent="0.25">
      <c r="A515" s="445" t="str">
        <f>$A$2</f>
        <v>PROPOSED - TARIFF OF RATES AND CHARGES</v>
      </c>
      <c r="B515" s="443"/>
      <c r="C515" s="443"/>
      <c r="D515" s="444"/>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5.75" customHeight="1" x14ac:dyDescent="0.25">
      <c r="A516" s="446" t="str">
        <f>$A$3</f>
        <v>Effective and Implementation Date January 1, 2030</v>
      </c>
      <c r="B516" s="443"/>
      <c r="C516" s="443"/>
      <c r="D516" s="444"/>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2" customHeight="1" x14ac:dyDescent="0.25">
      <c r="A517" s="447" t="str">
        <f>$A$4</f>
        <v>This schedule supersedes and replaces all previously</v>
      </c>
      <c r="B517" s="443"/>
      <c r="C517" s="443"/>
      <c r="D517" s="444"/>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1.25" customHeight="1" x14ac:dyDescent="0.25">
      <c r="A518" s="447" t="str">
        <f>$A$5</f>
        <v>approved schedules of Rates, Charges and Loss Factors</v>
      </c>
      <c r="B518" s="443"/>
      <c r="C518" s="443"/>
      <c r="D518" s="444"/>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11.25" customHeight="1" x14ac:dyDescent="0.25">
      <c r="A519" s="448" t="str">
        <f>$A$6</f>
        <v>EB-2024-0115</v>
      </c>
      <c r="B519" s="443"/>
      <c r="C519" s="443"/>
      <c r="D519" s="444"/>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5" customHeight="1" x14ac:dyDescent="0.3">
      <c r="A520" s="94" t="s">
        <v>140</v>
      </c>
      <c r="B520" s="94"/>
      <c r="C520" s="95"/>
      <c r="D520" s="96"/>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6.75" customHeight="1" x14ac:dyDescent="0.3">
      <c r="A521" s="94"/>
      <c r="B521" s="94"/>
      <c r="C521" s="95"/>
      <c r="D521" s="96"/>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22.5" customHeight="1" x14ac:dyDescent="0.25">
      <c r="A522" s="456" t="s">
        <v>141</v>
      </c>
      <c r="B522" s="443"/>
      <c r="C522" s="443"/>
      <c r="D522" s="444"/>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1.25" customHeight="1" x14ac:dyDescent="0.25">
      <c r="A523" s="455" t="s">
        <v>142</v>
      </c>
      <c r="B523" s="443"/>
      <c r="C523" s="444"/>
      <c r="D523" s="103">
        <f>'Proposed Rates'!J312</f>
        <v>1.0331999999999999</v>
      </c>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1.25" customHeight="1" x14ac:dyDescent="0.25">
      <c r="A524" s="455" t="s">
        <v>143</v>
      </c>
      <c r="B524" s="443"/>
      <c r="C524" s="444"/>
      <c r="D524" s="103">
        <f>'Proposed Rates'!J313</f>
        <v>1.0150999999999999</v>
      </c>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1.25" customHeight="1" x14ac:dyDescent="0.25">
      <c r="A525" s="455" t="s">
        <v>144</v>
      </c>
      <c r="B525" s="443"/>
      <c r="C525" s="444"/>
      <c r="D525" s="103">
        <f>'Proposed Rates'!J314</f>
        <v>1.0228999999999999</v>
      </c>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1.25" customHeight="1" x14ac:dyDescent="0.25">
      <c r="A526" s="455" t="s">
        <v>145</v>
      </c>
      <c r="B526" s="443"/>
      <c r="C526" s="444"/>
      <c r="D526" s="103">
        <f>'Proposed Rates'!J315</f>
        <v>1.0048999999999999</v>
      </c>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27.5" customHeight="1" x14ac:dyDescent="0.25">
      <c r="A527" s="41"/>
      <c r="B527" s="41"/>
      <c r="C527" s="41"/>
      <c r="D527" s="97"/>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27.5" customHeight="1" x14ac:dyDescent="0.25">
      <c r="A528" s="41"/>
      <c r="B528" s="41"/>
      <c r="C528" s="41"/>
      <c r="D528" s="97"/>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27.5" customHeight="1" x14ac:dyDescent="0.25">
      <c r="A529" s="41"/>
      <c r="B529" s="41"/>
      <c r="C529" s="41"/>
      <c r="D529" s="97"/>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27.5" customHeight="1" x14ac:dyDescent="0.25">
      <c r="A530" s="41"/>
      <c r="B530" s="41"/>
      <c r="C530" s="41"/>
      <c r="D530" s="97"/>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27.5" customHeight="1" x14ac:dyDescent="0.25">
      <c r="A531" s="41"/>
      <c r="B531" s="41"/>
      <c r="C531" s="41"/>
      <c r="D531" s="97"/>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27.5" customHeight="1" x14ac:dyDescent="0.25">
      <c r="A532" s="41"/>
      <c r="B532" s="41"/>
      <c r="C532" s="41"/>
      <c r="D532" s="97"/>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27.5" customHeight="1" x14ac:dyDescent="0.25">
      <c r="A533" s="41"/>
      <c r="B533" s="41"/>
      <c r="C533" s="41"/>
      <c r="D533" s="97"/>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27.5" customHeight="1" x14ac:dyDescent="0.25">
      <c r="A534" s="41"/>
      <c r="B534" s="41"/>
      <c r="C534" s="41"/>
      <c r="D534" s="97"/>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27.5" customHeight="1" x14ac:dyDescent="0.25">
      <c r="A535" s="41"/>
      <c r="B535" s="41"/>
      <c r="C535" s="41"/>
      <c r="D535" s="97"/>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27.5" customHeight="1" x14ac:dyDescent="0.25">
      <c r="A536" s="41"/>
      <c r="B536" s="41"/>
      <c r="C536" s="41"/>
      <c r="D536" s="97"/>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27.5" customHeight="1" x14ac:dyDescent="0.25">
      <c r="A537" s="41"/>
      <c r="B537" s="41"/>
      <c r="C537" s="41"/>
      <c r="D537" s="97"/>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27.5" customHeight="1" x14ac:dyDescent="0.25">
      <c r="A538" s="41"/>
      <c r="B538" s="41"/>
      <c r="C538" s="41"/>
      <c r="D538" s="97"/>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27.5" customHeight="1" x14ac:dyDescent="0.25">
      <c r="A539" s="41"/>
      <c r="B539" s="41"/>
      <c r="C539" s="41"/>
      <c r="D539" s="97"/>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27.5" customHeight="1" x14ac:dyDescent="0.25">
      <c r="A540" s="41"/>
      <c r="B540" s="41"/>
      <c r="C540" s="41"/>
      <c r="D540" s="97"/>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27.5" customHeight="1" x14ac:dyDescent="0.25">
      <c r="A541" s="41"/>
      <c r="B541" s="41"/>
      <c r="C541" s="41"/>
      <c r="D541" s="97"/>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27.5" customHeight="1" x14ac:dyDescent="0.25">
      <c r="A542" s="41"/>
      <c r="B542" s="41"/>
      <c r="C542" s="41"/>
      <c r="D542" s="97"/>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27.5" customHeight="1" x14ac:dyDescent="0.25">
      <c r="A543" s="41"/>
      <c r="B543" s="41"/>
      <c r="C543" s="41"/>
      <c r="D543" s="97"/>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27.5" customHeight="1" x14ac:dyDescent="0.25">
      <c r="A544" s="41"/>
      <c r="B544" s="41"/>
      <c r="C544" s="41"/>
      <c r="D544" s="97"/>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27.5" customHeight="1" x14ac:dyDescent="0.25">
      <c r="A545" s="41"/>
      <c r="B545" s="41"/>
      <c r="C545" s="41"/>
      <c r="D545" s="97"/>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27.5" customHeight="1" x14ac:dyDescent="0.25">
      <c r="A546" s="41"/>
      <c r="B546" s="41"/>
      <c r="C546" s="41"/>
      <c r="D546" s="97"/>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27.5" customHeight="1" x14ac:dyDescent="0.25">
      <c r="A547" s="41"/>
      <c r="B547" s="41"/>
      <c r="C547" s="41"/>
      <c r="D547" s="97"/>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27.5" customHeight="1" x14ac:dyDescent="0.25">
      <c r="A548" s="41"/>
      <c r="B548" s="41"/>
      <c r="C548" s="41"/>
      <c r="D548" s="97"/>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27.5" customHeight="1" x14ac:dyDescent="0.25">
      <c r="A549" s="41"/>
      <c r="B549" s="41"/>
      <c r="C549" s="41"/>
      <c r="D549" s="97"/>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27.5" customHeight="1" x14ac:dyDescent="0.25">
      <c r="A550" s="41"/>
      <c r="B550" s="41"/>
      <c r="C550" s="41"/>
      <c r="D550" s="97"/>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27.5" customHeight="1" x14ac:dyDescent="0.25">
      <c r="A551" s="41"/>
      <c r="B551" s="41"/>
      <c r="C551" s="41"/>
      <c r="D551" s="97"/>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27.5" customHeight="1" x14ac:dyDescent="0.25">
      <c r="A552" s="41"/>
      <c r="B552" s="41"/>
      <c r="C552" s="41"/>
      <c r="D552" s="97"/>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27.5" customHeight="1" x14ac:dyDescent="0.25">
      <c r="A553" s="41"/>
      <c r="B553" s="41"/>
      <c r="C553" s="41"/>
      <c r="D553" s="97"/>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27.5" customHeight="1" x14ac:dyDescent="0.25">
      <c r="A554" s="41"/>
      <c r="B554" s="41"/>
      <c r="C554" s="41"/>
      <c r="D554" s="97"/>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27.5" customHeight="1" x14ac:dyDescent="0.25">
      <c r="A555" s="41"/>
      <c r="B555" s="41"/>
      <c r="C555" s="41"/>
      <c r="D555" s="97"/>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27.5" customHeight="1" x14ac:dyDescent="0.25">
      <c r="A556" s="41"/>
      <c r="B556" s="41"/>
      <c r="C556" s="41"/>
      <c r="D556" s="97"/>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27.5" customHeight="1" x14ac:dyDescent="0.25">
      <c r="A557" s="41"/>
      <c r="B557" s="41"/>
      <c r="C557" s="41"/>
      <c r="D557" s="97"/>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27.5" customHeight="1" x14ac:dyDescent="0.25">
      <c r="A558" s="41"/>
      <c r="B558" s="41"/>
      <c r="C558" s="41"/>
      <c r="D558" s="97"/>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27.5" customHeight="1" x14ac:dyDescent="0.25">
      <c r="A559" s="41"/>
      <c r="B559" s="41"/>
      <c r="C559" s="41"/>
      <c r="D559" s="97"/>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27.5" customHeight="1" x14ac:dyDescent="0.25">
      <c r="A560" s="41"/>
      <c r="B560" s="41"/>
      <c r="C560" s="41"/>
      <c r="D560" s="97"/>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27.5" customHeight="1" x14ac:dyDescent="0.25">
      <c r="A561" s="41"/>
      <c r="B561" s="41"/>
      <c r="C561" s="41"/>
      <c r="D561" s="97"/>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27.5" customHeight="1" x14ac:dyDescent="0.25">
      <c r="A562" s="41"/>
      <c r="B562" s="41"/>
      <c r="C562" s="41"/>
      <c r="D562" s="97"/>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27.5" customHeight="1" x14ac:dyDescent="0.25">
      <c r="A563" s="41"/>
      <c r="B563" s="41"/>
      <c r="C563" s="41"/>
      <c r="D563" s="97"/>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27.5" customHeight="1" x14ac:dyDescent="0.25">
      <c r="A564" s="41"/>
      <c r="B564" s="41"/>
      <c r="C564" s="41"/>
      <c r="D564" s="97"/>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27.5" customHeight="1" x14ac:dyDescent="0.25">
      <c r="A565" s="41"/>
      <c r="B565" s="41"/>
      <c r="C565" s="41"/>
      <c r="D565" s="97"/>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27.5" customHeight="1" x14ac:dyDescent="0.25">
      <c r="A566" s="41"/>
      <c r="B566" s="41"/>
      <c r="C566" s="41"/>
      <c r="D566" s="97"/>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27.5" customHeight="1" x14ac:dyDescent="0.25">
      <c r="A567" s="41"/>
      <c r="B567" s="41"/>
      <c r="C567" s="41"/>
      <c r="D567" s="97"/>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27.5" customHeight="1" x14ac:dyDescent="0.25">
      <c r="A568" s="41"/>
      <c r="B568" s="41"/>
      <c r="C568" s="41"/>
      <c r="D568" s="97"/>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27.5" customHeight="1" x14ac:dyDescent="0.25">
      <c r="A569" s="41"/>
      <c r="B569" s="41"/>
      <c r="C569" s="41"/>
      <c r="D569" s="97"/>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27.5" customHeight="1" x14ac:dyDescent="0.25">
      <c r="A570" s="41"/>
      <c r="B570" s="41"/>
      <c r="C570" s="41"/>
      <c r="D570" s="97"/>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27.5" customHeight="1" x14ac:dyDescent="0.25">
      <c r="A571" s="41"/>
      <c r="B571" s="41"/>
      <c r="C571" s="41"/>
      <c r="D571" s="97"/>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27.5" customHeight="1" x14ac:dyDescent="0.25">
      <c r="A572" s="41"/>
      <c r="B572" s="41"/>
      <c r="C572" s="41"/>
      <c r="D572" s="97"/>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27.5" customHeight="1" x14ac:dyDescent="0.25">
      <c r="A573" s="41"/>
      <c r="B573" s="41"/>
      <c r="C573" s="41"/>
      <c r="D573" s="97"/>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27.5" customHeight="1" x14ac:dyDescent="0.25">
      <c r="A574" s="41"/>
      <c r="B574" s="41"/>
      <c r="C574" s="41"/>
      <c r="D574" s="97"/>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27.5" customHeight="1" x14ac:dyDescent="0.25">
      <c r="A575" s="41"/>
      <c r="B575" s="41"/>
      <c r="C575" s="41"/>
      <c r="D575" s="97"/>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27.5" customHeight="1" x14ac:dyDescent="0.25">
      <c r="A576" s="41"/>
      <c r="B576" s="41"/>
      <c r="C576" s="41"/>
      <c r="D576" s="97"/>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27.5" customHeight="1" x14ac:dyDescent="0.25">
      <c r="A577" s="41"/>
      <c r="B577" s="41"/>
      <c r="C577" s="41"/>
      <c r="D577" s="97"/>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27.5" customHeight="1" x14ac:dyDescent="0.25">
      <c r="A578" s="41"/>
      <c r="B578" s="41"/>
      <c r="C578" s="41"/>
      <c r="D578" s="97"/>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27.5" customHeight="1" x14ac:dyDescent="0.25">
      <c r="A579" s="41"/>
      <c r="B579" s="41"/>
      <c r="C579" s="41"/>
      <c r="D579" s="97"/>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27.5" customHeight="1" x14ac:dyDescent="0.25">
      <c r="A580" s="41"/>
      <c r="B580" s="41"/>
      <c r="C580" s="41"/>
      <c r="D580" s="97"/>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27.5" customHeight="1" x14ac:dyDescent="0.25">
      <c r="A581" s="41"/>
      <c r="B581" s="41"/>
      <c r="C581" s="41"/>
      <c r="D581" s="97"/>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27.5" customHeight="1" x14ac:dyDescent="0.25">
      <c r="A582" s="41"/>
      <c r="B582" s="41"/>
      <c r="C582" s="41"/>
      <c r="D582" s="97"/>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27.5" customHeight="1" x14ac:dyDescent="0.25">
      <c r="A583" s="41"/>
      <c r="B583" s="41"/>
      <c r="C583" s="41"/>
      <c r="D583" s="97"/>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27.5" customHeight="1" x14ac:dyDescent="0.25">
      <c r="A584" s="41"/>
      <c r="B584" s="41"/>
      <c r="C584" s="41"/>
      <c r="D584" s="97"/>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27.5" customHeight="1" x14ac:dyDescent="0.25">
      <c r="A585" s="41"/>
      <c r="B585" s="41"/>
      <c r="C585" s="41"/>
      <c r="D585" s="97"/>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27.5" customHeight="1" x14ac:dyDescent="0.25">
      <c r="A586" s="41"/>
      <c r="B586" s="41"/>
      <c r="C586" s="41"/>
      <c r="D586" s="97"/>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27.5" customHeight="1" x14ac:dyDescent="0.25">
      <c r="A587" s="41"/>
      <c r="B587" s="41"/>
      <c r="C587" s="41"/>
      <c r="D587" s="97"/>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27.5" customHeight="1" x14ac:dyDescent="0.25">
      <c r="A588" s="41"/>
      <c r="B588" s="41"/>
      <c r="C588" s="41"/>
      <c r="D588" s="97"/>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27.5" customHeight="1" x14ac:dyDescent="0.25">
      <c r="A589" s="41"/>
      <c r="B589" s="41"/>
      <c r="C589" s="41"/>
      <c r="D589" s="97"/>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27.5" customHeight="1" x14ac:dyDescent="0.25">
      <c r="A590" s="41"/>
      <c r="B590" s="41"/>
      <c r="C590" s="41"/>
      <c r="D590" s="97"/>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27.5" customHeight="1" x14ac:dyDescent="0.25">
      <c r="A591" s="41"/>
      <c r="B591" s="41"/>
      <c r="C591" s="41"/>
      <c r="D591" s="97"/>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27.5" customHeight="1" x14ac:dyDescent="0.25">
      <c r="A592" s="41"/>
      <c r="B592" s="41"/>
      <c r="C592" s="41"/>
      <c r="D592" s="97"/>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27.5" customHeight="1" x14ac:dyDescent="0.25">
      <c r="A593" s="41"/>
      <c r="B593" s="41"/>
      <c r="C593" s="41"/>
      <c r="D593" s="97"/>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27.5" customHeight="1" x14ac:dyDescent="0.25">
      <c r="A594" s="41"/>
      <c r="B594" s="41"/>
      <c r="C594" s="41"/>
      <c r="D594" s="97"/>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27.5" customHeight="1" x14ac:dyDescent="0.25">
      <c r="A595" s="41"/>
      <c r="B595" s="41"/>
      <c r="C595" s="41"/>
      <c r="D595" s="97"/>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27.5" customHeight="1" x14ac:dyDescent="0.25">
      <c r="A596" s="41"/>
      <c r="B596" s="41"/>
      <c r="C596" s="41"/>
      <c r="D596" s="97"/>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27.5" customHeight="1" x14ac:dyDescent="0.25">
      <c r="A597" s="41"/>
      <c r="B597" s="41"/>
      <c r="C597" s="41"/>
      <c r="D597" s="97"/>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27.5" customHeight="1" x14ac:dyDescent="0.25">
      <c r="A598" s="41"/>
      <c r="B598" s="41"/>
      <c r="C598" s="41"/>
      <c r="D598" s="97"/>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27.5" customHeight="1" x14ac:dyDescent="0.25">
      <c r="A599" s="41"/>
      <c r="B599" s="41"/>
      <c r="C599" s="41"/>
      <c r="D599" s="97"/>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27.5" customHeight="1" x14ac:dyDescent="0.25">
      <c r="A600" s="41"/>
      <c r="B600" s="41"/>
      <c r="C600" s="41"/>
      <c r="D600" s="97"/>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27.5" customHeight="1" x14ac:dyDescent="0.25">
      <c r="A601" s="41"/>
      <c r="B601" s="41"/>
      <c r="C601" s="41"/>
      <c r="D601" s="97"/>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27.5" customHeight="1" x14ac:dyDescent="0.25">
      <c r="A602" s="41"/>
      <c r="B602" s="41"/>
      <c r="C602" s="41"/>
      <c r="D602" s="97"/>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27.5" customHeight="1" x14ac:dyDescent="0.25">
      <c r="A603" s="41"/>
      <c r="B603" s="41"/>
      <c r="C603" s="41"/>
      <c r="D603" s="97"/>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27.5" customHeight="1" x14ac:dyDescent="0.25">
      <c r="A604" s="41"/>
      <c r="B604" s="41"/>
      <c r="C604" s="41"/>
      <c r="D604" s="97"/>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27.5" customHeight="1" x14ac:dyDescent="0.25">
      <c r="A605" s="41"/>
      <c r="B605" s="41"/>
      <c r="C605" s="41"/>
      <c r="D605" s="97"/>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27.5" customHeight="1" x14ac:dyDescent="0.25">
      <c r="A606" s="41"/>
      <c r="B606" s="41"/>
      <c r="C606" s="41"/>
      <c r="D606" s="97"/>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27.5" customHeight="1" x14ac:dyDescent="0.25">
      <c r="A607" s="41"/>
      <c r="B607" s="41"/>
      <c r="C607" s="41"/>
      <c r="D607" s="97"/>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27.5" customHeight="1" x14ac:dyDescent="0.25">
      <c r="A608" s="41"/>
      <c r="B608" s="41"/>
      <c r="C608" s="41"/>
      <c r="D608" s="97"/>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27.5" customHeight="1" x14ac:dyDescent="0.25">
      <c r="A609" s="41"/>
      <c r="B609" s="41"/>
      <c r="C609" s="41"/>
      <c r="D609" s="97"/>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27.5" customHeight="1" x14ac:dyDescent="0.25">
      <c r="A610" s="41"/>
      <c r="B610" s="41"/>
      <c r="C610" s="41"/>
      <c r="D610" s="97"/>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27.5" customHeight="1" x14ac:dyDescent="0.25">
      <c r="A611" s="41"/>
      <c r="B611" s="41"/>
      <c r="C611" s="41"/>
      <c r="D611" s="97"/>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27.5" customHeight="1" x14ac:dyDescent="0.25">
      <c r="A612" s="41"/>
      <c r="B612" s="41"/>
      <c r="C612" s="41"/>
      <c r="D612" s="97"/>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27.5" customHeight="1" x14ac:dyDescent="0.25">
      <c r="A613" s="41"/>
      <c r="B613" s="41"/>
      <c r="C613" s="41"/>
      <c r="D613" s="97"/>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27.5" customHeight="1" x14ac:dyDescent="0.25">
      <c r="A614" s="41"/>
      <c r="B614" s="41"/>
      <c r="C614" s="41"/>
      <c r="D614" s="97"/>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27.5" customHeight="1" x14ac:dyDescent="0.25">
      <c r="A615" s="41"/>
      <c r="B615" s="41"/>
      <c r="C615" s="41"/>
      <c r="D615" s="97"/>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27.5" customHeight="1" x14ac:dyDescent="0.25">
      <c r="A616" s="41"/>
      <c r="B616" s="41"/>
      <c r="C616" s="41"/>
      <c r="D616" s="97"/>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27.5" customHeight="1" x14ac:dyDescent="0.25">
      <c r="A617" s="41"/>
      <c r="B617" s="41"/>
      <c r="C617" s="41"/>
      <c r="D617" s="97"/>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27.5" customHeight="1" x14ac:dyDescent="0.25">
      <c r="A618" s="41"/>
      <c r="B618" s="41"/>
      <c r="C618" s="41"/>
      <c r="D618" s="97"/>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27.5" customHeight="1" x14ac:dyDescent="0.25">
      <c r="A619" s="41"/>
      <c r="B619" s="41"/>
      <c r="C619" s="41"/>
      <c r="D619" s="97"/>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27.5" customHeight="1" x14ac:dyDescent="0.25">
      <c r="A620" s="41"/>
      <c r="B620" s="41"/>
      <c r="C620" s="41"/>
      <c r="D620" s="97"/>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27.5" customHeight="1" x14ac:dyDescent="0.25">
      <c r="A621" s="41"/>
      <c r="B621" s="41"/>
      <c r="C621" s="41"/>
      <c r="D621" s="97"/>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27.5" customHeight="1" x14ac:dyDescent="0.25">
      <c r="A622" s="41"/>
      <c r="B622" s="41"/>
      <c r="C622" s="41"/>
      <c r="D622" s="97"/>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27.5" customHeight="1" x14ac:dyDescent="0.25">
      <c r="A623" s="41"/>
      <c r="B623" s="41"/>
      <c r="C623" s="41"/>
      <c r="D623" s="97"/>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27.5" customHeight="1" x14ac:dyDescent="0.25">
      <c r="A624" s="41"/>
      <c r="B624" s="41"/>
      <c r="C624" s="41"/>
      <c r="D624" s="97"/>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27.5" customHeight="1" x14ac:dyDescent="0.25">
      <c r="A625" s="41"/>
      <c r="B625" s="41"/>
      <c r="C625" s="41"/>
      <c r="D625" s="97"/>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27.5" customHeight="1" x14ac:dyDescent="0.25">
      <c r="A626" s="41"/>
      <c r="B626" s="41"/>
      <c r="C626" s="41"/>
      <c r="D626" s="97"/>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27.5" customHeight="1" x14ac:dyDescent="0.25">
      <c r="A627" s="41"/>
      <c r="B627" s="41"/>
      <c r="C627" s="41"/>
      <c r="D627" s="97"/>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27.5" customHeight="1" x14ac:dyDescent="0.25">
      <c r="A628" s="41"/>
      <c r="B628" s="41"/>
      <c r="C628" s="41"/>
      <c r="D628" s="97"/>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27.5" customHeight="1" x14ac:dyDescent="0.25">
      <c r="A629" s="41"/>
      <c r="B629" s="41"/>
      <c r="C629" s="41"/>
      <c r="D629" s="97"/>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27.5" customHeight="1" x14ac:dyDescent="0.25">
      <c r="A630" s="41"/>
      <c r="B630" s="41"/>
      <c r="C630" s="41"/>
      <c r="D630" s="97"/>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27.5" customHeight="1" x14ac:dyDescent="0.25">
      <c r="A631" s="41"/>
      <c r="B631" s="41"/>
      <c r="C631" s="41"/>
      <c r="D631" s="97"/>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27.5" customHeight="1" x14ac:dyDescent="0.25">
      <c r="A632" s="41"/>
      <c r="B632" s="41"/>
      <c r="C632" s="41"/>
      <c r="D632" s="97"/>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27.5" customHeight="1" x14ac:dyDescent="0.25">
      <c r="A633" s="41"/>
      <c r="B633" s="41"/>
      <c r="C633" s="41"/>
      <c r="D633" s="97"/>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27.5" customHeight="1" x14ac:dyDescent="0.25">
      <c r="A634" s="41"/>
      <c r="B634" s="41"/>
      <c r="C634" s="41"/>
      <c r="D634" s="97"/>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27.5" customHeight="1" x14ac:dyDescent="0.25">
      <c r="A635" s="41"/>
      <c r="B635" s="41"/>
      <c r="C635" s="41"/>
      <c r="D635" s="97"/>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27.5" customHeight="1" x14ac:dyDescent="0.25">
      <c r="A636" s="41"/>
      <c r="B636" s="41"/>
      <c r="C636" s="41"/>
      <c r="D636" s="97"/>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27.5" customHeight="1" x14ac:dyDescent="0.25">
      <c r="A637" s="41"/>
      <c r="B637" s="41"/>
      <c r="C637" s="41"/>
      <c r="D637" s="97"/>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27.5" customHeight="1" x14ac:dyDescent="0.25">
      <c r="A638" s="41"/>
      <c r="B638" s="41"/>
      <c r="C638" s="41"/>
      <c r="D638" s="97"/>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27.5" customHeight="1" x14ac:dyDescent="0.25">
      <c r="A639" s="41"/>
      <c r="B639" s="41"/>
      <c r="C639" s="41"/>
      <c r="D639" s="97"/>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27.5" customHeight="1" x14ac:dyDescent="0.25">
      <c r="A640" s="41"/>
      <c r="B640" s="41"/>
      <c r="C640" s="41"/>
      <c r="D640" s="97"/>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27.5" customHeight="1" x14ac:dyDescent="0.25">
      <c r="A641" s="41"/>
      <c r="B641" s="41"/>
      <c r="C641" s="41"/>
      <c r="D641" s="97"/>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27.5" customHeight="1" x14ac:dyDescent="0.25">
      <c r="A642" s="41"/>
      <c r="B642" s="41"/>
      <c r="C642" s="41"/>
      <c r="D642" s="97"/>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27.5" customHeight="1" x14ac:dyDescent="0.25">
      <c r="A643" s="41"/>
      <c r="B643" s="41"/>
      <c r="C643" s="41"/>
      <c r="D643" s="97"/>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27.5" customHeight="1" x14ac:dyDescent="0.25">
      <c r="A644" s="41"/>
      <c r="B644" s="41"/>
      <c r="C644" s="41"/>
      <c r="D644" s="97"/>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27.5" customHeight="1" x14ac:dyDescent="0.25">
      <c r="A645" s="41"/>
      <c r="B645" s="41"/>
      <c r="C645" s="41"/>
      <c r="D645" s="97"/>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27.5" customHeight="1" x14ac:dyDescent="0.25">
      <c r="A646" s="41"/>
      <c r="B646" s="41"/>
      <c r="C646" s="41"/>
      <c r="D646" s="97"/>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27.5" customHeight="1" x14ac:dyDescent="0.25">
      <c r="A647" s="41"/>
      <c r="B647" s="41"/>
      <c r="C647" s="41"/>
      <c r="D647" s="97"/>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27.5" customHeight="1" x14ac:dyDescent="0.25">
      <c r="A648" s="41"/>
      <c r="B648" s="41"/>
      <c r="C648" s="41"/>
      <c r="D648" s="97"/>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27.5" customHeight="1" x14ac:dyDescent="0.25">
      <c r="A649" s="41"/>
      <c r="B649" s="41"/>
      <c r="C649" s="41"/>
      <c r="D649" s="97"/>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27.5" customHeight="1" x14ac:dyDescent="0.25">
      <c r="A650" s="41"/>
      <c r="B650" s="41"/>
      <c r="C650" s="41"/>
      <c r="D650" s="97"/>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27.5" customHeight="1" x14ac:dyDescent="0.25">
      <c r="A651" s="41"/>
      <c r="B651" s="41"/>
      <c r="C651" s="41"/>
      <c r="D651" s="97"/>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27.5" customHeight="1" x14ac:dyDescent="0.25">
      <c r="A652" s="41"/>
      <c r="B652" s="41"/>
      <c r="C652" s="41"/>
      <c r="D652" s="97"/>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5.75" customHeight="1" x14ac:dyDescent="0.25">
      <c r="A653" s="41"/>
      <c r="B653" s="41"/>
      <c r="C653" s="41"/>
      <c r="D653" s="97"/>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5.75" customHeight="1" x14ac:dyDescent="0.25">
      <c r="A654" s="41"/>
      <c r="B654" s="41"/>
      <c r="C654" s="41"/>
      <c r="D654" s="97"/>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5.75" customHeight="1" x14ac:dyDescent="0.25">
      <c r="A655" s="41"/>
      <c r="B655" s="41"/>
      <c r="C655" s="41"/>
      <c r="D655" s="97"/>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5.75" customHeight="1" x14ac:dyDescent="0.25">
      <c r="A656" s="41"/>
      <c r="B656" s="41"/>
      <c r="C656" s="41"/>
      <c r="D656" s="97"/>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5.75" customHeight="1" x14ac:dyDescent="0.25">
      <c r="A657" s="41"/>
      <c r="B657" s="41"/>
      <c r="C657" s="41"/>
      <c r="D657" s="97"/>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5.75" customHeight="1" x14ac:dyDescent="0.25">
      <c r="A658" s="41"/>
      <c r="B658" s="41"/>
      <c r="C658" s="41"/>
      <c r="D658" s="97"/>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5.75" customHeight="1" x14ac:dyDescent="0.25">
      <c r="A659" s="41"/>
      <c r="B659" s="41"/>
      <c r="C659" s="41"/>
      <c r="D659" s="97"/>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5.75" customHeight="1" x14ac:dyDescent="0.25">
      <c r="A660" s="41"/>
      <c r="B660" s="41"/>
      <c r="C660" s="41"/>
      <c r="D660" s="97"/>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5.75" customHeight="1" x14ac:dyDescent="0.25">
      <c r="A661" s="41"/>
      <c r="B661" s="41"/>
      <c r="C661" s="41"/>
      <c r="D661" s="97"/>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5.75" customHeight="1" x14ac:dyDescent="0.25">
      <c r="A662" s="41"/>
      <c r="B662" s="41"/>
      <c r="C662" s="41"/>
      <c r="D662" s="97"/>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5.75" customHeight="1" x14ac:dyDescent="0.25">
      <c r="A663" s="41"/>
      <c r="B663" s="41"/>
      <c r="C663" s="41"/>
      <c r="D663" s="97"/>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5.75" customHeight="1" x14ac:dyDescent="0.25">
      <c r="A664" s="41"/>
      <c r="B664" s="41"/>
      <c r="C664" s="41"/>
      <c r="D664" s="97"/>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5.75" customHeight="1" x14ac:dyDescent="0.25">
      <c r="A665" s="41"/>
      <c r="B665" s="41"/>
      <c r="C665" s="41"/>
      <c r="D665" s="97"/>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5.75" customHeight="1" x14ac:dyDescent="0.25">
      <c r="A666" s="41"/>
      <c r="B666" s="41"/>
      <c r="C666" s="41"/>
      <c r="D666" s="97"/>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5.75" customHeight="1" x14ac:dyDescent="0.25">
      <c r="A667" s="41"/>
      <c r="B667" s="41"/>
      <c r="C667" s="41"/>
      <c r="D667" s="97"/>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5.75" customHeight="1" x14ac:dyDescent="0.25">
      <c r="A668" s="41"/>
      <c r="B668" s="41"/>
      <c r="C668" s="41"/>
      <c r="D668" s="97"/>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5.75" customHeight="1" x14ac:dyDescent="0.25">
      <c r="A669" s="41"/>
      <c r="B669" s="41"/>
      <c r="C669" s="41"/>
      <c r="D669" s="97"/>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5.75" customHeight="1" x14ac:dyDescent="0.25">
      <c r="A670" s="41"/>
      <c r="B670" s="41"/>
      <c r="C670" s="41"/>
      <c r="D670" s="97"/>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5.75" customHeight="1" x14ac:dyDescent="0.25">
      <c r="A671" s="41"/>
      <c r="B671" s="41"/>
      <c r="C671" s="41"/>
      <c r="D671" s="97"/>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5.75" customHeight="1" x14ac:dyDescent="0.25">
      <c r="A672" s="41"/>
      <c r="B672" s="41"/>
      <c r="C672" s="41"/>
      <c r="D672" s="97"/>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5.75" customHeight="1" x14ac:dyDescent="0.25">
      <c r="A673" s="41"/>
      <c r="B673" s="41"/>
      <c r="C673" s="41"/>
      <c r="D673" s="97"/>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5.75" customHeight="1" x14ac:dyDescent="0.25">
      <c r="A674" s="41"/>
      <c r="B674" s="41"/>
      <c r="C674" s="41"/>
      <c r="D674" s="97"/>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5.75" customHeight="1" x14ac:dyDescent="0.25">
      <c r="A675" s="41"/>
      <c r="B675" s="41"/>
      <c r="C675" s="41"/>
      <c r="D675" s="97"/>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5.75" customHeight="1" x14ac:dyDescent="0.25">
      <c r="A676" s="41"/>
      <c r="B676" s="41"/>
      <c r="C676" s="41"/>
      <c r="D676" s="97"/>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5.75" customHeight="1" x14ac:dyDescent="0.25">
      <c r="A677" s="41"/>
      <c r="B677" s="41"/>
      <c r="C677" s="41"/>
      <c r="D677" s="97"/>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5.75" customHeight="1" x14ac:dyDescent="0.25">
      <c r="A678" s="41"/>
      <c r="B678" s="41"/>
      <c r="C678" s="41"/>
      <c r="D678" s="97"/>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5.75" customHeight="1" x14ac:dyDescent="0.25">
      <c r="A679" s="41"/>
      <c r="B679" s="41"/>
      <c r="C679" s="41"/>
      <c r="D679" s="97"/>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5.75" customHeight="1" x14ac:dyDescent="0.25">
      <c r="A680" s="41"/>
      <c r="B680" s="41"/>
      <c r="C680" s="41"/>
      <c r="D680" s="97"/>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5.75" customHeight="1" x14ac:dyDescent="0.25">
      <c r="A681" s="41"/>
      <c r="B681" s="41"/>
      <c r="C681" s="41"/>
      <c r="D681" s="97"/>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5.75" customHeight="1" x14ac:dyDescent="0.25">
      <c r="A682" s="41"/>
      <c r="B682" s="41"/>
      <c r="C682" s="41"/>
      <c r="D682" s="97"/>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5.75" customHeight="1" x14ac:dyDescent="0.25">
      <c r="A683" s="41"/>
      <c r="B683" s="41"/>
      <c r="C683" s="41"/>
      <c r="D683" s="97"/>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5.75" customHeight="1" x14ac:dyDescent="0.25">
      <c r="A684" s="41"/>
      <c r="B684" s="41"/>
      <c r="C684" s="41"/>
      <c r="D684" s="97"/>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5.75" customHeight="1" x14ac:dyDescent="0.25">
      <c r="A685" s="41"/>
      <c r="B685" s="41"/>
      <c r="C685" s="41"/>
      <c r="D685" s="97"/>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5.75" customHeight="1" x14ac:dyDescent="0.25">
      <c r="A686" s="41"/>
      <c r="B686" s="41"/>
      <c r="C686" s="41"/>
      <c r="D686" s="97"/>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5.75" customHeight="1" x14ac:dyDescent="0.25">
      <c r="A687" s="41"/>
      <c r="B687" s="41"/>
      <c r="C687" s="41"/>
      <c r="D687" s="97"/>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5.75" customHeight="1" x14ac:dyDescent="0.25">
      <c r="A688" s="41"/>
      <c r="B688" s="41"/>
      <c r="C688" s="41"/>
      <c r="D688" s="97"/>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5.75" customHeight="1" x14ac:dyDescent="0.25">
      <c r="A689" s="41"/>
      <c r="B689" s="41"/>
      <c r="C689" s="41"/>
      <c r="D689" s="97"/>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5.75" customHeight="1" x14ac:dyDescent="0.25">
      <c r="A690" s="41"/>
      <c r="B690" s="41"/>
      <c r="C690" s="41"/>
      <c r="D690" s="97"/>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5.75" customHeight="1" x14ac:dyDescent="0.25">
      <c r="A691" s="41"/>
      <c r="B691" s="41"/>
      <c r="C691" s="41"/>
      <c r="D691" s="97"/>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5.75" customHeight="1" x14ac:dyDescent="0.25">
      <c r="A692" s="41"/>
      <c r="B692" s="41"/>
      <c r="C692" s="41"/>
      <c r="D692" s="97"/>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5.75" customHeight="1" x14ac:dyDescent="0.25">
      <c r="A693" s="41"/>
      <c r="B693" s="41"/>
      <c r="C693" s="41"/>
      <c r="D693" s="97"/>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5.75" customHeight="1" x14ac:dyDescent="0.25">
      <c r="A694" s="41"/>
      <c r="B694" s="41"/>
      <c r="C694" s="41"/>
      <c r="D694" s="97"/>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5.75" customHeight="1" x14ac:dyDescent="0.25">
      <c r="A695" s="41"/>
      <c r="B695" s="41"/>
      <c r="C695" s="41"/>
      <c r="D695" s="97"/>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5.75" customHeight="1" x14ac:dyDescent="0.25">
      <c r="A696" s="41"/>
      <c r="B696" s="41"/>
      <c r="C696" s="41"/>
      <c r="D696" s="97"/>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5.75" customHeight="1" x14ac:dyDescent="0.25">
      <c r="A697" s="41"/>
      <c r="B697" s="41"/>
      <c r="C697" s="41"/>
      <c r="D697" s="97"/>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5.75" customHeight="1" x14ac:dyDescent="0.25">
      <c r="A698" s="41"/>
      <c r="B698" s="41"/>
      <c r="C698" s="41"/>
      <c r="D698" s="97"/>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5.75" customHeight="1" x14ac:dyDescent="0.25">
      <c r="A699" s="41"/>
      <c r="B699" s="41"/>
      <c r="C699" s="41"/>
      <c r="D699" s="97"/>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5.75" customHeight="1" x14ac:dyDescent="0.25">
      <c r="A700" s="41"/>
      <c r="B700" s="41"/>
      <c r="C700" s="41"/>
      <c r="D700" s="97"/>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5.75" customHeight="1" x14ac:dyDescent="0.25">
      <c r="A701" s="41"/>
      <c r="B701" s="41"/>
      <c r="C701" s="41"/>
      <c r="D701" s="97"/>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5.75" customHeight="1" x14ac:dyDescent="0.25">
      <c r="A702" s="41"/>
      <c r="B702" s="41"/>
      <c r="C702" s="41"/>
      <c r="D702" s="97"/>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5.75" customHeight="1" x14ac:dyDescent="0.25">
      <c r="A703" s="41"/>
      <c r="B703" s="41"/>
      <c r="C703" s="41"/>
      <c r="D703" s="97"/>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5.75" customHeight="1" x14ac:dyDescent="0.25">
      <c r="A704" s="41"/>
      <c r="B704" s="41"/>
      <c r="C704" s="41"/>
      <c r="D704" s="97"/>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5.75" customHeight="1" x14ac:dyDescent="0.25">
      <c r="A705" s="41"/>
      <c r="B705" s="41"/>
      <c r="C705" s="41"/>
      <c r="D705" s="97"/>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5.75" customHeight="1" x14ac:dyDescent="0.25">
      <c r="A706" s="41"/>
      <c r="B706" s="41"/>
      <c r="C706" s="41"/>
      <c r="D706" s="97"/>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5.75" customHeight="1" x14ac:dyDescent="0.25">
      <c r="A707" s="41"/>
      <c r="B707" s="41"/>
      <c r="C707" s="41"/>
      <c r="D707" s="97"/>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5.75" customHeight="1" x14ac:dyDescent="0.25">
      <c r="A708" s="41"/>
      <c r="B708" s="41"/>
      <c r="C708" s="41"/>
      <c r="D708" s="97"/>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5.75" customHeight="1" x14ac:dyDescent="0.25">
      <c r="A709" s="41"/>
      <c r="B709" s="41"/>
      <c r="C709" s="41"/>
      <c r="D709" s="97"/>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5.75" customHeight="1" x14ac:dyDescent="0.25">
      <c r="A710" s="41"/>
      <c r="B710" s="41"/>
      <c r="C710" s="41"/>
      <c r="D710" s="97"/>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5.75" customHeight="1" x14ac:dyDescent="0.25">
      <c r="A711" s="41"/>
      <c r="B711" s="41"/>
      <c r="C711" s="41"/>
      <c r="D711" s="97"/>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5.75" customHeight="1" x14ac:dyDescent="0.25">
      <c r="A712" s="41"/>
      <c r="B712" s="41"/>
      <c r="C712" s="41"/>
      <c r="D712" s="97"/>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5.75" customHeight="1" x14ac:dyDescent="0.25">
      <c r="A713" s="41"/>
      <c r="B713" s="41"/>
      <c r="C713" s="41"/>
      <c r="D713" s="97"/>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5.75" customHeight="1" x14ac:dyDescent="0.25">
      <c r="A714" s="41"/>
      <c r="B714" s="41"/>
      <c r="C714" s="41"/>
      <c r="D714" s="97"/>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5.75" customHeight="1" x14ac:dyDescent="0.25">
      <c r="A715" s="41"/>
      <c r="B715" s="41"/>
      <c r="C715" s="41"/>
      <c r="D715" s="97"/>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5.75" customHeight="1" x14ac:dyDescent="0.25">
      <c r="A716" s="41"/>
      <c r="B716" s="41"/>
      <c r="C716" s="41"/>
      <c r="D716" s="97"/>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5.75" customHeight="1" x14ac:dyDescent="0.25">
      <c r="A717" s="41"/>
      <c r="B717" s="41"/>
      <c r="C717" s="41"/>
      <c r="D717" s="97"/>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5.75" customHeight="1" x14ac:dyDescent="0.25">
      <c r="A718" s="41"/>
      <c r="B718" s="41"/>
      <c r="C718" s="41"/>
      <c r="D718" s="97"/>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5.75" customHeight="1" x14ac:dyDescent="0.25">
      <c r="A719" s="41"/>
      <c r="B719" s="41"/>
      <c r="C719" s="41"/>
      <c r="D719" s="97"/>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5.75" customHeight="1" x14ac:dyDescent="0.25">
      <c r="A720" s="41"/>
      <c r="B720" s="41"/>
      <c r="C720" s="41"/>
      <c r="D720" s="97"/>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5.75" customHeight="1" x14ac:dyDescent="0.25">
      <c r="A721" s="41"/>
      <c r="B721" s="41"/>
      <c r="C721" s="41"/>
      <c r="D721" s="97"/>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5.75" customHeight="1" x14ac:dyDescent="0.25">
      <c r="A722" s="41"/>
      <c r="B722" s="41"/>
      <c r="C722" s="41"/>
      <c r="D722" s="97"/>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5.75" customHeight="1" x14ac:dyDescent="0.25">
      <c r="A723" s="41"/>
      <c r="B723" s="41"/>
      <c r="C723" s="41"/>
      <c r="D723" s="97"/>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5.75" customHeight="1" x14ac:dyDescent="0.25">
      <c r="A724" s="41"/>
      <c r="B724" s="41"/>
      <c r="C724" s="41"/>
      <c r="D724" s="97"/>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15.75" customHeight="1" x14ac:dyDescent="0.25">
      <c r="A725" s="41"/>
      <c r="B725" s="41"/>
      <c r="C725" s="41"/>
      <c r="D725" s="97"/>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15.75" customHeight="1" x14ac:dyDescent="0.25">
      <c r="A726" s="41"/>
      <c r="B726" s="41"/>
      <c r="C726" s="41"/>
      <c r="D726" s="97"/>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ht="15.75" customHeight="1" x14ac:dyDescent="0.2"/>
    <row r="728" spans="1:26" ht="15.75" customHeight="1" x14ac:dyDescent="0.2"/>
    <row r="729" spans="1:26" ht="15.75" customHeight="1" x14ac:dyDescent="0.2"/>
    <row r="730" spans="1:26" ht="15.75" customHeight="1" x14ac:dyDescent="0.2"/>
    <row r="731" spans="1:26" ht="15.75" customHeight="1" x14ac:dyDescent="0.2"/>
    <row r="732" spans="1:26" ht="15.75" customHeight="1" x14ac:dyDescent="0.2"/>
    <row r="733" spans="1:26" ht="15.75" customHeight="1" x14ac:dyDescent="0.2"/>
    <row r="734" spans="1:26" ht="15.75" customHeight="1" x14ac:dyDescent="0.2"/>
    <row r="735" spans="1:26" ht="15.75" customHeight="1" x14ac:dyDescent="0.2"/>
    <row r="736" spans="1:2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48">
    <mergeCell ref="A419:D419"/>
    <mergeCell ref="A421:D421"/>
    <mergeCell ref="A423:D423"/>
    <mergeCell ref="A425:D425"/>
    <mergeCell ref="A427:D427"/>
    <mergeCell ref="A429:D429"/>
    <mergeCell ref="A431:B431"/>
    <mergeCell ref="A408:B408"/>
    <mergeCell ref="A410:D410"/>
    <mergeCell ref="A411:D411"/>
    <mergeCell ref="A412:D412"/>
    <mergeCell ref="A413:D413"/>
    <mergeCell ref="A414:D414"/>
    <mergeCell ref="A415:D415"/>
    <mergeCell ref="A416:D416"/>
    <mergeCell ref="A417:D417"/>
    <mergeCell ref="A392:D392"/>
    <mergeCell ref="A393:D393"/>
    <mergeCell ref="A394:D394"/>
    <mergeCell ref="A396:D396"/>
    <mergeCell ref="A398:D398"/>
    <mergeCell ref="A400:D400"/>
    <mergeCell ref="A402:D402"/>
    <mergeCell ref="A404:D404"/>
    <mergeCell ref="A406:D406"/>
    <mergeCell ref="A379:D379"/>
    <mergeCell ref="A381:D381"/>
    <mergeCell ref="A383:D383"/>
    <mergeCell ref="A385:B385"/>
    <mergeCell ref="A387:D387"/>
    <mergeCell ref="A388:D388"/>
    <mergeCell ref="A389:D389"/>
    <mergeCell ref="A390:D390"/>
    <mergeCell ref="A391:D391"/>
    <mergeCell ref="A524:C524"/>
    <mergeCell ref="A525:C525"/>
    <mergeCell ref="A526:C526"/>
    <mergeCell ref="A515:D515"/>
    <mergeCell ref="A516:D516"/>
    <mergeCell ref="A517:D517"/>
    <mergeCell ref="A518:D518"/>
    <mergeCell ref="A519:D519"/>
    <mergeCell ref="A522:D522"/>
    <mergeCell ref="A523:C523"/>
    <mergeCell ref="A481:D481"/>
    <mergeCell ref="A482:D482"/>
    <mergeCell ref="A483:D483"/>
    <mergeCell ref="A486:D486"/>
    <mergeCell ref="A488:D488"/>
    <mergeCell ref="A490:D490"/>
    <mergeCell ref="A492:D492"/>
    <mergeCell ref="A494:D494"/>
    <mergeCell ref="A514:D514"/>
    <mergeCell ref="A471:B471"/>
    <mergeCell ref="A472:B472"/>
    <mergeCell ref="A473:B473"/>
    <mergeCell ref="A475:B475"/>
    <mergeCell ref="A476:B476"/>
    <mergeCell ref="A477:B477"/>
    <mergeCell ref="A478:D478"/>
    <mergeCell ref="A479:D479"/>
    <mergeCell ref="A480:D480"/>
    <mergeCell ref="A458:B458"/>
    <mergeCell ref="A459:B459"/>
    <mergeCell ref="A460:B460"/>
    <mergeCell ref="A461:B461"/>
    <mergeCell ref="A464:B464"/>
    <mergeCell ref="A465:B465"/>
    <mergeCell ref="A466:B466"/>
    <mergeCell ref="A467:B467"/>
    <mergeCell ref="A468:B468"/>
    <mergeCell ref="A441:D441"/>
    <mergeCell ref="A444:D444"/>
    <mergeCell ref="A446:D446"/>
    <mergeCell ref="A448:D448"/>
    <mergeCell ref="A450:D450"/>
    <mergeCell ref="A453:B453"/>
    <mergeCell ref="A455:B455"/>
    <mergeCell ref="A456:B456"/>
    <mergeCell ref="A457:B457"/>
    <mergeCell ref="A350:D350"/>
    <mergeCell ref="A352:D352"/>
    <mergeCell ref="A354:D354"/>
    <mergeCell ref="A434:B434"/>
    <mergeCell ref="A436:D436"/>
    <mergeCell ref="A437:D437"/>
    <mergeCell ref="A438:D438"/>
    <mergeCell ref="A439:D439"/>
    <mergeCell ref="A440:D440"/>
    <mergeCell ref="A356:D356"/>
    <mergeCell ref="A358:D358"/>
    <mergeCell ref="A360:D360"/>
    <mergeCell ref="A362:B362"/>
    <mergeCell ref="A364:D364"/>
    <mergeCell ref="A365:D365"/>
    <mergeCell ref="A366:D366"/>
    <mergeCell ref="A367:D367"/>
    <mergeCell ref="A368:D368"/>
    <mergeCell ref="A369:D369"/>
    <mergeCell ref="A370:D370"/>
    <mergeCell ref="A371:D371"/>
    <mergeCell ref="A373:D373"/>
    <mergeCell ref="A375:D375"/>
    <mergeCell ref="A377:D377"/>
    <mergeCell ref="A322:D322"/>
    <mergeCell ref="A341:D341"/>
    <mergeCell ref="A342:D342"/>
    <mergeCell ref="A343:D343"/>
    <mergeCell ref="A344:D344"/>
    <mergeCell ref="A345:D345"/>
    <mergeCell ref="A346:D346"/>
    <mergeCell ref="A347:D347"/>
    <mergeCell ref="A348:D348"/>
    <mergeCell ref="A307:D307"/>
    <mergeCell ref="A308:D308"/>
    <mergeCell ref="A309:D309"/>
    <mergeCell ref="A310:D310"/>
    <mergeCell ref="A312:D312"/>
    <mergeCell ref="A314:D314"/>
    <mergeCell ref="A316:D316"/>
    <mergeCell ref="A318:D318"/>
    <mergeCell ref="A320:D320"/>
    <mergeCell ref="A277:D277"/>
    <mergeCell ref="A279:D279"/>
    <mergeCell ref="A281:D281"/>
    <mergeCell ref="A283:D283"/>
    <mergeCell ref="A285:D285"/>
    <mergeCell ref="A303:D303"/>
    <mergeCell ref="A304:D304"/>
    <mergeCell ref="A305:D305"/>
    <mergeCell ref="A306:D306"/>
    <mergeCell ref="A266:D266"/>
    <mergeCell ref="A267:D267"/>
    <mergeCell ref="A268:D268"/>
    <mergeCell ref="A269:D269"/>
    <mergeCell ref="A270:D270"/>
    <mergeCell ref="A271:D271"/>
    <mergeCell ref="A272:D272"/>
    <mergeCell ref="A273:D273"/>
    <mergeCell ref="A275:D275"/>
    <mergeCell ref="A251:D251"/>
    <mergeCell ref="A253:D253"/>
    <mergeCell ref="A255:D255"/>
    <mergeCell ref="A257:D257"/>
    <mergeCell ref="A259:D259"/>
    <mergeCell ref="A261:B261"/>
    <mergeCell ref="A262:B262"/>
    <mergeCell ref="A263:B263"/>
    <mergeCell ref="A264:B264"/>
    <mergeCell ref="A240:D240"/>
    <mergeCell ref="A241:D241"/>
    <mergeCell ref="A242:D242"/>
    <mergeCell ref="A243:D243"/>
    <mergeCell ref="A244:D244"/>
    <mergeCell ref="A245:D245"/>
    <mergeCell ref="A246:D246"/>
    <mergeCell ref="A247:D247"/>
    <mergeCell ref="A249:D249"/>
    <mergeCell ref="A207:D207"/>
    <mergeCell ref="A208:D208"/>
    <mergeCell ref="A209:D209"/>
    <mergeCell ref="A210:D210"/>
    <mergeCell ref="A212:D212"/>
    <mergeCell ref="A214:D214"/>
    <mergeCell ref="A216:D216"/>
    <mergeCell ref="A218:D218"/>
    <mergeCell ref="A220:D220"/>
    <mergeCell ref="A179:D179"/>
    <mergeCell ref="A180:D180"/>
    <mergeCell ref="A181:D181"/>
    <mergeCell ref="A182:D182"/>
    <mergeCell ref="A184:D184"/>
    <mergeCell ref="A203:D203"/>
    <mergeCell ref="A204:D204"/>
    <mergeCell ref="A205:D205"/>
    <mergeCell ref="A206:D206"/>
    <mergeCell ref="A165:D165"/>
    <mergeCell ref="A166:D166"/>
    <mergeCell ref="A167:D167"/>
    <mergeCell ref="A168:D168"/>
    <mergeCell ref="A169:D169"/>
    <mergeCell ref="A171:D171"/>
    <mergeCell ref="A173:D173"/>
    <mergeCell ref="A175:D175"/>
    <mergeCell ref="A177:D177"/>
    <mergeCell ref="A135:D135"/>
    <mergeCell ref="A137:D137"/>
    <mergeCell ref="A138:D138"/>
    <mergeCell ref="A139:D139"/>
    <mergeCell ref="A140:D140"/>
    <mergeCell ref="A142:D142"/>
    <mergeCell ref="A162:D162"/>
    <mergeCell ref="A163:D163"/>
    <mergeCell ref="A164:D164"/>
    <mergeCell ref="A122:D122"/>
    <mergeCell ref="A123:D123"/>
    <mergeCell ref="A124:D124"/>
    <mergeCell ref="A125:D125"/>
    <mergeCell ref="A126:D126"/>
    <mergeCell ref="A127:D127"/>
    <mergeCell ref="A129:D129"/>
    <mergeCell ref="A131:D131"/>
    <mergeCell ref="A133:D133"/>
    <mergeCell ref="A91:D91"/>
    <mergeCell ref="A93:D93"/>
    <mergeCell ref="A95:D95"/>
    <mergeCell ref="A96:D96"/>
    <mergeCell ref="A97:D97"/>
    <mergeCell ref="A98:D98"/>
    <mergeCell ref="A100:D100"/>
    <mergeCell ref="A120:D120"/>
    <mergeCell ref="A121:D121"/>
    <mergeCell ref="A79:D79"/>
    <mergeCell ref="A80:D80"/>
    <mergeCell ref="A81:D81"/>
    <mergeCell ref="A82:D82"/>
    <mergeCell ref="A83:D83"/>
    <mergeCell ref="A84:D84"/>
    <mergeCell ref="A85:D85"/>
    <mergeCell ref="A87:D87"/>
    <mergeCell ref="A89:D89"/>
    <mergeCell ref="A44:D44"/>
    <mergeCell ref="A45:D45"/>
    <mergeCell ref="A46:D46"/>
    <mergeCell ref="A48:D48"/>
    <mergeCell ref="A50:D50"/>
    <mergeCell ref="A52:D52"/>
    <mergeCell ref="A54:D54"/>
    <mergeCell ref="A56:D56"/>
    <mergeCell ref="A78:D78"/>
    <mergeCell ref="A12:D12"/>
    <mergeCell ref="A14:D14"/>
    <mergeCell ref="A16:D16"/>
    <mergeCell ref="A18:D18"/>
    <mergeCell ref="A39:D39"/>
    <mergeCell ref="A40:D40"/>
    <mergeCell ref="A41:D41"/>
    <mergeCell ref="A42:D42"/>
    <mergeCell ref="A43:D43"/>
    <mergeCell ref="A1:D1"/>
    <mergeCell ref="A2:D2"/>
    <mergeCell ref="A3:D3"/>
    <mergeCell ref="A4:D4"/>
    <mergeCell ref="A5:D5"/>
    <mergeCell ref="A6:D6"/>
    <mergeCell ref="A7:D7"/>
    <mergeCell ref="A8:D8"/>
    <mergeCell ref="A10:D10"/>
  </mergeCells>
  <pageMargins left="0.7" right="0.7" top="0.75" bottom="0.75" header="0" footer="0"/>
  <pageSetup orientation="portrait"/>
  <rowBreaks count="13" manualBreakCount="13">
    <brk id="513" man="1"/>
    <brk id="386" man="1"/>
    <brk id="38" man="1"/>
    <brk id="265" man="1"/>
    <brk id="363" man="1"/>
    <brk id="77" man="1"/>
    <brk id="302" man="1"/>
    <brk id="239" man="1"/>
    <brk id="435" man="1"/>
    <brk id="340" man="1"/>
    <brk id="119" man="1"/>
    <brk id="409" man="1"/>
    <brk id="47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topLeftCell="C1" workbookViewId="0">
      <pane ySplit="4" topLeftCell="A5" activePane="bottomLeft" state="frozen"/>
      <selection pane="bottomLeft" activeCell="J4" sqref="J4"/>
    </sheetView>
  </sheetViews>
  <sheetFormatPr defaultColWidth="12.5703125" defaultRowHeight="15" customHeight="1" x14ac:dyDescent="0.2"/>
  <cols>
    <col min="1" max="1" width="6.140625" customWidth="1"/>
    <col min="2" max="2" width="42.42578125" customWidth="1"/>
    <col min="3" max="3" width="45.28515625" customWidth="1"/>
    <col min="4" max="4" width="77.85546875" customWidth="1"/>
    <col min="5" max="11" width="14.85546875" customWidth="1"/>
    <col min="12" max="26" width="12.42578125" customWidth="1"/>
  </cols>
  <sheetData>
    <row r="1" spans="1:26" ht="12" customHeight="1" x14ac:dyDescent="0.2">
      <c r="A1" s="37"/>
      <c r="B1" s="37"/>
      <c r="C1" s="37"/>
      <c r="D1" s="3"/>
      <c r="E1" s="124"/>
      <c r="F1" s="3"/>
      <c r="G1" s="3"/>
      <c r="H1" s="3"/>
      <c r="I1" s="3"/>
      <c r="J1" s="3"/>
      <c r="K1" s="3"/>
      <c r="L1" s="3"/>
      <c r="M1" s="3"/>
      <c r="N1" s="3"/>
      <c r="O1" s="3"/>
      <c r="P1" s="3"/>
      <c r="Q1" s="3"/>
      <c r="R1" s="3"/>
      <c r="S1" s="3"/>
      <c r="T1" s="3"/>
      <c r="U1" s="3"/>
      <c r="V1" s="3"/>
      <c r="W1" s="3"/>
      <c r="X1" s="3"/>
      <c r="Y1" s="3"/>
      <c r="Z1" s="3"/>
    </row>
    <row r="2" spans="1:26" ht="12" customHeight="1" x14ac:dyDescent="0.2">
      <c r="A2" s="125" t="s">
        <v>152</v>
      </c>
      <c r="B2" s="37"/>
      <c r="C2" s="37"/>
      <c r="D2" s="3"/>
      <c r="E2" s="3"/>
      <c r="F2" s="3"/>
      <c r="G2" s="3"/>
      <c r="H2" s="3"/>
      <c r="I2" s="3"/>
      <c r="J2" s="3"/>
      <c r="K2" s="3"/>
      <c r="L2" s="3"/>
      <c r="M2" s="3"/>
      <c r="N2" s="3"/>
      <c r="O2" s="3"/>
      <c r="P2" s="3"/>
      <c r="Q2" s="3"/>
      <c r="R2" s="3"/>
      <c r="S2" s="3"/>
      <c r="T2" s="3"/>
      <c r="U2" s="3"/>
      <c r="V2" s="3"/>
      <c r="W2" s="3"/>
      <c r="X2" s="3"/>
      <c r="Y2" s="3"/>
      <c r="Z2" s="3"/>
    </row>
    <row r="3" spans="1:26" ht="12" customHeight="1" x14ac:dyDescent="0.2">
      <c r="A3" s="37"/>
      <c r="B3" s="37"/>
      <c r="C3" s="37"/>
      <c r="D3" s="3"/>
      <c r="E3" s="126">
        <v>4</v>
      </c>
      <c r="F3" s="126">
        <v>5</v>
      </c>
      <c r="G3" s="126">
        <v>6</v>
      </c>
      <c r="H3" s="126">
        <v>7</v>
      </c>
      <c r="I3" s="126">
        <v>8</v>
      </c>
      <c r="J3" s="126">
        <v>9</v>
      </c>
      <c r="K3" s="3"/>
      <c r="L3" s="3"/>
      <c r="M3" s="3"/>
      <c r="N3" s="3"/>
      <c r="O3" s="3"/>
      <c r="P3" s="3"/>
      <c r="Q3" s="3"/>
      <c r="R3" s="3"/>
      <c r="S3" s="3"/>
      <c r="T3" s="3"/>
      <c r="U3" s="3"/>
      <c r="V3" s="3"/>
      <c r="W3" s="3"/>
      <c r="X3" s="3"/>
      <c r="Y3" s="3"/>
      <c r="Z3" s="3"/>
    </row>
    <row r="4" spans="1:26" ht="12" customHeight="1" x14ac:dyDescent="0.2">
      <c r="A4" s="37"/>
      <c r="B4" s="37"/>
      <c r="C4" s="37"/>
      <c r="D4" s="3"/>
      <c r="E4" s="127" t="s">
        <v>153</v>
      </c>
      <c r="F4" s="128" t="s">
        <v>2</v>
      </c>
      <c r="G4" s="128" t="s">
        <v>3</v>
      </c>
      <c r="H4" s="128" t="s">
        <v>4</v>
      </c>
      <c r="I4" s="128" t="s">
        <v>5</v>
      </c>
      <c r="J4" s="128" t="s">
        <v>6</v>
      </c>
      <c r="K4" s="3"/>
      <c r="L4" s="3"/>
      <c r="M4" s="3"/>
      <c r="N4" s="3"/>
      <c r="O4" s="3"/>
      <c r="P4" s="3"/>
      <c r="Q4" s="3"/>
      <c r="R4" s="3"/>
      <c r="S4" s="3"/>
      <c r="T4" s="3"/>
      <c r="U4" s="3"/>
      <c r="V4" s="3"/>
      <c r="W4" s="3"/>
      <c r="X4" s="3"/>
      <c r="Y4" s="3"/>
      <c r="Z4" s="3"/>
    </row>
    <row r="5" spans="1:26" ht="12" customHeight="1" x14ac:dyDescent="0.2">
      <c r="A5" s="129" t="s">
        <v>9</v>
      </c>
      <c r="B5" s="130"/>
      <c r="C5" s="130"/>
      <c r="D5" s="130"/>
      <c r="E5" s="131"/>
      <c r="F5" s="132"/>
      <c r="G5" s="132"/>
      <c r="H5" s="130"/>
      <c r="I5" s="130"/>
      <c r="J5" s="130"/>
      <c r="K5" s="133"/>
      <c r="L5" s="133"/>
      <c r="M5" s="133"/>
      <c r="N5" s="133"/>
      <c r="O5" s="133"/>
      <c r="P5" s="133"/>
      <c r="Q5" s="133"/>
      <c r="R5" s="133"/>
      <c r="S5" s="133"/>
      <c r="T5" s="133"/>
      <c r="U5" s="133"/>
      <c r="V5" s="133"/>
      <c r="W5" s="133"/>
      <c r="X5" s="133"/>
      <c r="Y5" s="133"/>
      <c r="Z5" s="133"/>
    </row>
    <row r="6" spans="1:26" ht="12" customHeight="1" x14ac:dyDescent="0.2">
      <c r="A6" s="125"/>
      <c r="B6" s="37"/>
      <c r="C6" s="37"/>
      <c r="D6" s="37"/>
      <c r="E6" s="134"/>
      <c r="F6" s="135"/>
      <c r="G6" s="135"/>
      <c r="H6" s="37"/>
      <c r="I6" s="37"/>
      <c r="J6" s="37"/>
      <c r="K6" s="3"/>
      <c r="L6" s="3"/>
      <c r="M6" s="3"/>
      <c r="N6" s="3"/>
      <c r="O6" s="3"/>
      <c r="P6" s="3"/>
      <c r="Q6" s="3"/>
      <c r="R6" s="3"/>
      <c r="S6" s="3"/>
      <c r="T6" s="3"/>
      <c r="U6" s="3"/>
      <c r="V6" s="3"/>
      <c r="W6" s="3"/>
      <c r="X6" s="3"/>
      <c r="Y6" s="3"/>
      <c r="Z6" s="3"/>
    </row>
    <row r="7" spans="1:26" ht="12" customHeight="1" x14ac:dyDescent="0.25">
      <c r="A7" s="37"/>
      <c r="B7" s="125" t="s">
        <v>154</v>
      </c>
      <c r="C7" s="136" t="s">
        <v>155</v>
      </c>
      <c r="D7" s="37"/>
      <c r="E7" s="137" t="s">
        <v>153</v>
      </c>
      <c r="F7" s="138" t="str">
        <f t="shared" ref="F7:J7" si="0">F4</f>
        <v>2026F</v>
      </c>
      <c r="G7" s="138" t="str">
        <f t="shared" si="0"/>
        <v>2027F</v>
      </c>
      <c r="H7" s="138" t="str">
        <f t="shared" si="0"/>
        <v>2028F</v>
      </c>
      <c r="I7" s="138" t="str">
        <f t="shared" si="0"/>
        <v>2029F</v>
      </c>
      <c r="J7" s="138" t="str">
        <f t="shared" si="0"/>
        <v>2030F</v>
      </c>
      <c r="K7" s="3"/>
      <c r="L7" s="3"/>
      <c r="M7" s="3"/>
      <c r="N7" s="3"/>
      <c r="O7" s="3"/>
      <c r="P7" s="3"/>
      <c r="Q7" s="3"/>
      <c r="R7" s="3"/>
      <c r="S7" s="3"/>
      <c r="T7" s="3"/>
      <c r="U7" s="3"/>
      <c r="V7" s="3"/>
      <c r="W7" s="3"/>
      <c r="X7" s="3"/>
      <c r="Y7" s="3"/>
      <c r="Z7" s="3"/>
    </row>
    <row r="8" spans="1:26" ht="12" customHeight="1" x14ac:dyDescent="0.2">
      <c r="A8" s="37"/>
      <c r="B8" s="139" t="str">
        <f t="shared" ref="B8:B18" si="1">D8&amp;"."&amp;C8</f>
        <v>Residential.Monthly Service Charge</v>
      </c>
      <c r="C8" s="139" t="s">
        <v>156</v>
      </c>
      <c r="D8" s="125" t="s">
        <v>157</v>
      </c>
      <c r="E8" s="140">
        <v>34.26</v>
      </c>
      <c r="F8" s="141">
        <v>41.13</v>
      </c>
      <c r="G8" s="141">
        <v>44.38</v>
      </c>
      <c r="H8" s="141">
        <v>47.69</v>
      </c>
      <c r="I8" s="141">
        <v>50.41</v>
      </c>
      <c r="J8" s="141">
        <v>53.15</v>
      </c>
      <c r="K8" s="3"/>
      <c r="L8" s="3"/>
      <c r="M8" s="3"/>
      <c r="N8" s="3"/>
      <c r="O8" s="3"/>
      <c r="P8" s="3"/>
      <c r="Q8" s="3"/>
      <c r="R8" s="3"/>
      <c r="S8" s="3"/>
      <c r="T8" s="3"/>
      <c r="U8" s="3"/>
      <c r="V8" s="3"/>
      <c r="W8" s="3"/>
      <c r="X8" s="3"/>
      <c r="Y8" s="3"/>
      <c r="Z8" s="3"/>
    </row>
    <row r="9" spans="1:26" ht="12" customHeight="1" x14ac:dyDescent="0.2">
      <c r="A9" s="37"/>
      <c r="B9" s="139" t="str">
        <f t="shared" si="1"/>
        <v>General Service &lt; 50 kW.Monthly Service Charge</v>
      </c>
      <c r="C9" s="139" t="s">
        <v>156</v>
      </c>
      <c r="D9" s="125" t="s">
        <v>158</v>
      </c>
      <c r="E9" s="140">
        <v>23.53</v>
      </c>
      <c r="F9" s="141">
        <v>28.1</v>
      </c>
      <c r="G9" s="141">
        <v>30.32</v>
      </c>
      <c r="H9" s="141">
        <v>32.42</v>
      </c>
      <c r="I9" s="141">
        <v>34.24</v>
      </c>
      <c r="J9" s="141">
        <v>35.840000000000003</v>
      </c>
      <c r="K9" s="3"/>
      <c r="L9" s="3"/>
      <c r="M9" s="3"/>
      <c r="N9" s="3"/>
      <c r="O9" s="3"/>
      <c r="P9" s="3"/>
      <c r="Q9" s="3"/>
      <c r="R9" s="3"/>
      <c r="S9" s="3"/>
      <c r="T9" s="3"/>
      <c r="U9" s="3"/>
      <c r="V9" s="3"/>
      <c r="W9" s="3"/>
      <c r="X9" s="3"/>
      <c r="Y9" s="3"/>
      <c r="Z9" s="3"/>
    </row>
    <row r="10" spans="1:26" ht="12" customHeight="1" x14ac:dyDescent="0.2">
      <c r="A10" s="37"/>
      <c r="B10" s="139" t="str">
        <f t="shared" si="1"/>
        <v>General Service 50 to 1,499 KW.Monthly Service Charge</v>
      </c>
      <c r="C10" s="139" t="s">
        <v>156</v>
      </c>
      <c r="D10" s="125" t="s">
        <v>159</v>
      </c>
      <c r="E10" s="140">
        <v>200</v>
      </c>
      <c r="F10" s="141">
        <v>200</v>
      </c>
      <c r="G10" s="141">
        <v>200</v>
      </c>
      <c r="H10" s="141">
        <v>200</v>
      </c>
      <c r="I10" s="141">
        <v>200</v>
      </c>
      <c r="J10" s="141">
        <v>200</v>
      </c>
      <c r="K10" s="3"/>
      <c r="L10" s="3"/>
      <c r="M10" s="3"/>
      <c r="N10" s="3"/>
      <c r="O10" s="3"/>
      <c r="P10" s="3"/>
      <c r="Q10" s="3"/>
      <c r="R10" s="3"/>
      <c r="S10" s="3"/>
      <c r="T10" s="3"/>
      <c r="U10" s="3"/>
      <c r="V10" s="3"/>
      <c r="W10" s="3"/>
      <c r="X10" s="3"/>
      <c r="Y10" s="3"/>
      <c r="Z10" s="3"/>
    </row>
    <row r="11" spans="1:26" ht="12" customHeight="1" x14ac:dyDescent="0.2">
      <c r="A11" s="37"/>
      <c r="B11" s="139" t="str">
        <f t="shared" si="1"/>
        <v>General Service 1,500 to 4,999 KW.Monthly Service Charge</v>
      </c>
      <c r="C11" s="139" t="s">
        <v>156</v>
      </c>
      <c r="D11" s="125" t="s">
        <v>160</v>
      </c>
      <c r="E11" s="140">
        <v>4126.75</v>
      </c>
      <c r="F11" s="141">
        <v>4126.75</v>
      </c>
      <c r="G11" s="141">
        <v>4126.75</v>
      </c>
      <c r="H11" s="141">
        <v>4126.75</v>
      </c>
      <c r="I11" s="141">
        <v>4126.75</v>
      </c>
      <c r="J11" s="141">
        <v>4126.75</v>
      </c>
      <c r="K11" s="142"/>
      <c r="L11" s="3"/>
      <c r="M11" s="3"/>
      <c r="N11" s="3"/>
      <c r="O11" s="3"/>
      <c r="P11" s="3"/>
      <c r="Q11" s="3"/>
      <c r="R11" s="3"/>
      <c r="S11" s="3"/>
      <c r="T11" s="3"/>
      <c r="U11" s="3"/>
      <c r="V11" s="3"/>
      <c r="W11" s="3"/>
      <c r="X11" s="3"/>
      <c r="Y11" s="3"/>
      <c r="Z11" s="3"/>
    </row>
    <row r="12" spans="1:26" ht="12" customHeight="1" x14ac:dyDescent="0.2">
      <c r="A12" s="37"/>
      <c r="B12" s="139" t="str">
        <f t="shared" si="1"/>
        <v>Large User.Monthly Service Charge</v>
      </c>
      <c r="C12" s="139" t="s">
        <v>156</v>
      </c>
      <c r="D12" s="125" t="s">
        <v>161</v>
      </c>
      <c r="E12" s="140">
        <v>14946.93</v>
      </c>
      <c r="F12" s="141">
        <v>14946.93</v>
      </c>
      <c r="G12" s="141">
        <v>14946.93</v>
      </c>
      <c r="H12" s="141">
        <v>14946.93</v>
      </c>
      <c r="I12" s="141">
        <v>14946.93</v>
      </c>
      <c r="J12" s="141">
        <v>14946.93</v>
      </c>
      <c r="K12" s="142"/>
      <c r="L12" s="3"/>
      <c r="M12" s="3"/>
      <c r="N12" s="3"/>
      <c r="O12" s="3"/>
      <c r="P12" s="3"/>
      <c r="Q12" s="3"/>
      <c r="R12" s="3"/>
      <c r="S12" s="3"/>
      <c r="T12" s="3"/>
      <c r="U12" s="3"/>
      <c r="V12" s="3"/>
      <c r="W12" s="3"/>
      <c r="X12" s="3"/>
      <c r="Y12" s="3"/>
      <c r="Z12" s="3"/>
    </row>
    <row r="13" spans="1:26" ht="12" customHeight="1" x14ac:dyDescent="0.2">
      <c r="A13" s="37"/>
      <c r="B13" s="139" t="str">
        <f t="shared" si="1"/>
        <v>Street Light.Monthly Service Charge</v>
      </c>
      <c r="C13" s="139" t="s">
        <v>156</v>
      </c>
      <c r="D13" s="125" t="s">
        <v>162</v>
      </c>
      <c r="E13" s="140">
        <v>1.1200000000000001</v>
      </c>
      <c r="F13" s="141">
        <v>1.28</v>
      </c>
      <c r="G13" s="141">
        <v>1.2</v>
      </c>
      <c r="H13" s="141">
        <v>1.25</v>
      </c>
      <c r="I13" s="141">
        <v>1.28</v>
      </c>
      <c r="J13" s="141">
        <v>1.29</v>
      </c>
      <c r="K13" s="3"/>
      <c r="L13" s="3"/>
      <c r="M13" s="3"/>
      <c r="N13" s="3"/>
      <c r="O13" s="3"/>
      <c r="P13" s="3"/>
      <c r="Q13" s="3"/>
      <c r="R13" s="3"/>
      <c r="S13" s="3"/>
      <c r="T13" s="3"/>
      <c r="U13" s="3"/>
      <c r="V13" s="3"/>
      <c r="W13" s="3"/>
      <c r="X13" s="3"/>
      <c r="Y13" s="3"/>
      <c r="Z13" s="3"/>
    </row>
    <row r="14" spans="1:26" ht="12" customHeight="1" x14ac:dyDescent="0.2">
      <c r="A14" s="37"/>
      <c r="B14" s="139" t="str">
        <f t="shared" si="1"/>
        <v>Sentinel Lights.Monthly Service Charge</v>
      </c>
      <c r="C14" s="139" t="s">
        <v>156</v>
      </c>
      <c r="D14" s="125" t="s">
        <v>163</v>
      </c>
      <c r="E14" s="140">
        <v>7.02</v>
      </c>
      <c r="F14" s="141">
        <v>7.76</v>
      </c>
      <c r="G14" s="141">
        <v>8.3699999999999992</v>
      </c>
      <c r="H14" s="141">
        <v>9</v>
      </c>
      <c r="I14" s="141">
        <v>9.51</v>
      </c>
      <c r="J14" s="141">
        <v>10.029999999999999</v>
      </c>
      <c r="K14" s="3"/>
      <c r="L14" s="3"/>
      <c r="M14" s="3"/>
      <c r="N14" s="3"/>
      <c r="O14" s="3"/>
      <c r="P14" s="3"/>
      <c r="Q14" s="3"/>
      <c r="R14" s="3"/>
      <c r="S14" s="3"/>
      <c r="T14" s="3"/>
      <c r="U14" s="3"/>
      <c r="V14" s="3"/>
      <c r="W14" s="3"/>
      <c r="X14" s="3"/>
      <c r="Y14" s="3"/>
      <c r="Z14" s="3"/>
    </row>
    <row r="15" spans="1:26" ht="12" customHeight="1" x14ac:dyDescent="0.2">
      <c r="A15" s="37"/>
      <c r="B15" s="139" t="str">
        <f t="shared" si="1"/>
        <v>Unmetered Scattered Load.Monthly Service Charge</v>
      </c>
      <c r="C15" s="139" t="s">
        <v>156</v>
      </c>
      <c r="D15" s="125" t="s">
        <v>164</v>
      </c>
      <c r="E15" s="140">
        <v>7.09</v>
      </c>
      <c r="F15" s="141">
        <v>8.17</v>
      </c>
      <c r="G15" s="141">
        <v>8.8000000000000007</v>
      </c>
      <c r="H15" s="141">
        <v>9.41</v>
      </c>
      <c r="I15" s="141">
        <v>9.9499999999999993</v>
      </c>
      <c r="J15" s="141">
        <v>10.41</v>
      </c>
      <c r="K15" s="3"/>
      <c r="L15" s="3"/>
      <c r="M15" s="3"/>
      <c r="N15" s="3"/>
      <c r="O15" s="3"/>
      <c r="P15" s="3"/>
      <c r="Q15" s="3"/>
      <c r="R15" s="3"/>
      <c r="S15" s="3"/>
      <c r="T15" s="3"/>
      <c r="U15" s="3"/>
      <c r="V15" s="3"/>
      <c r="W15" s="3"/>
      <c r="X15" s="3"/>
      <c r="Y15" s="3"/>
      <c r="Z15" s="3"/>
    </row>
    <row r="16" spans="1:26" ht="12" customHeight="1" x14ac:dyDescent="0.2">
      <c r="A16" s="37"/>
      <c r="B16" s="139" t="str">
        <f t="shared" si="1"/>
        <v>Standby Power General Service 50 to 1,499 KW.Monthly Service Charge</v>
      </c>
      <c r="C16" s="139" t="s">
        <v>156</v>
      </c>
      <c r="D16" s="125" t="s">
        <v>165</v>
      </c>
      <c r="E16" s="140">
        <v>186.89</v>
      </c>
      <c r="F16" s="143">
        <v>186.89</v>
      </c>
      <c r="G16" s="143">
        <v>186.89</v>
      </c>
      <c r="H16" s="143">
        <v>186.89</v>
      </c>
      <c r="I16" s="143">
        <v>186.89</v>
      </c>
      <c r="J16" s="143">
        <v>186.89</v>
      </c>
      <c r="K16" s="3"/>
      <c r="L16" s="3"/>
      <c r="M16" s="3"/>
      <c r="N16" s="3"/>
      <c r="O16" s="3"/>
      <c r="P16" s="3"/>
      <c r="Q16" s="3"/>
      <c r="R16" s="3"/>
      <c r="S16" s="3"/>
      <c r="T16" s="3"/>
      <c r="U16" s="3"/>
      <c r="V16" s="3"/>
      <c r="W16" s="3"/>
      <c r="X16" s="3"/>
      <c r="Y16" s="3"/>
      <c r="Z16" s="3"/>
    </row>
    <row r="17" spans="1:26" ht="12" customHeight="1" x14ac:dyDescent="0.2">
      <c r="A17" s="37"/>
      <c r="B17" s="139" t="str">
        <f t="shared" si="1"/>
        <v>Standby Power General Service 1,500 to 4,999 KW.Monthly Service Charge</v>
      </c>
      <c r="C17" s="139" t="s">
        <v>156</v>
      </c>
      <c r="D17" s="125" t="s">
        <v>166</v>
      </c>
      <c r="E17" s="140">
        <v>186.89</v>
      </c>
      <c r="F17" s="143">
        <v>186.89</v>
      </c>
      <c r="G17" s="143">
        <v>186.89</v>
      </c>
      <c r="H17" s="143">
        <v>186.89</v>
      </c>
      <c r="I17" s="143">
        <v>186.89</v>
      </c>
      <c r="J17" s="143">
        <v>186.89</v>
      </c>
      <c r="K17" s="3"/>
      <c r="L17" s="3"/>
      <c r="M17" s="3"/>
      <c r="N17" s="3"/>
      <c r="O17" s="3"/>
      <c r="P17" s="3"/>
      <c r="Q17" s="3"/>
      <c r="R17" s="3"/>
      <c r="S17" s="3"/>
      <c r="T17" s="3"/>
      <c r="U17" s="3"/>
      <c r="V17" s="3"/>
      <c r="W17" s="3"/>
      <c r="X17" s="3"/>
      <c r="Y17" s="3"/>
      <c r="Z17" s="3"/>
    </row>
    <row r="18" spans="1:26" ht="12" customHeight="1" x14ac:dyDescent="0.2">
      <c r="A18" s="37"/>
      <c r="B18" s="139" t="str">
        <f t="shared" si="1"/>
        <v>Standby Power Large Use.Monthly Service Charge</v>
      </c>
      <c r="C18" s="139" t="s">
        <v>156</v>
      </c>
      <c r="D18" s="125" t="s">
        <v>167</v>
      </c>
      <c r="E18" s="140">
        <v>186.89</v>
      </c>
      <c r="F18" s="143">
        <v>186.89</v>
      </c>
      <c r="G18" s="143">
        <v>186.89</v>
      </c>
      <c r="H18" s="143">
        <v>186.89</v>
      </c>
      <c r="I18" s="143">
        <v>186.89</v>
      </c>
      <c r="J18" s="143">
        <v>186.89</v>
      </c>
      <c r="K18" s="3"/>
      <c r="L18" s="3"/>
      <c r="M18" s="3"/>
      <c r="N18" s="3"/>
      <c r="O18" s="3"/>
      <c r="P18" s="3"/>
      <c r="Q18" s="3"/>
      <c r="R18" s="3"/>
      <c r="S18" s="3"/>
      <c r="T18" s="3"/>
      <c r="U18" s="3"/>
      <c r="V18" s="3"/>
      <c r="W18" s="3"/>
      <c r="X18" s="3"/>
      <c r="Y18" s="3"/>
      <c r="Z18" s="3"/>
    </row>
    <row r="19" spans="1:26" ht="12" customHeight="1" x14ac:dyDescent="0.2">
      <c r="A19" s="37"/>
      <c r="B19" s="37"/>
      <c r="C19" s="37"/>
      <c r="D19" s="3"/>
      <c r="E19" s="3"/>
      <c r="F19" s="125"/>
      <c r="G19" s="125"/>
      <c r="H19" s="125"/>
      <c r="I19" s="125"/>
      <c r="J19" s="125"/>
      <c r="K19" s="3"/>
      <c r="L19" s="3"/>
      <c r="M19" s="3"/>
      <c r="N19" s="3"/>
      <c r="O19" s="3"/>
      <c r="P19" s="3"/>
      <c r="Q19" s="3"/>
      <c r="R19" s="3"/>
      <c r="S19" s="3"/>
      <c r="T19" s="3"/>
      <c r="U19" s="3"/>
      <c r="V19" s="3"/>
      <c r="W19" s="3"/>
      <c r="X19" s="3"/>
      <c r="Y19" s="3"/>
      <c r="Z19" s="3"/>
    </row>
    <row r="20" spans="1:26" ht="12" customHeight="1" x14ac:dyDescent="0.25">
      <c r="A20" s="37"/>
      <c r="B20" s="125"/>
      <c r="C20" s="136" t="s">
        <v>168</v>
      </c>
      <c r="D20" s="37"/>
      <c r="E20" s="137" t="s">
        <v>153</v>
      </c>
      <c r="F20" s="138" t="str">
        <f t="shared" ref="F20:J20" si="2">F$4</f>
        <v>2026F</v>
      </c>
      <c r="G20" s="138" t="str">
        <f t="shared" si="2"/>
        <v>2027F</v>
      </c>
      <c r="H20" s="138" t="str">
        <f t="shared" si="2"/>
        <v>2028F</v>
      </c>
      <c r="I20" s="138" t="str">
        <f t="shared" si="2"/>
        <v>2029F</v>
      </c>
      <c r="J20" s="138" t="str">
        <f t="shared" si="2"/>
        <v>2030F</v>
      </c>
      <c r="K20" s="3"/>
      <c r="L20" s="3"/>
      <c r="M20" s="3"/>
      <c r="N20" s="3"/>
      <c r="O20" s="3"/>
      <c r="P20" s="3"/>
      <c r="Q20" s="3"/>
      <c r="R20" s="3"/>
      <c r="S20" s="3"/>
      <c r="T20" s="3"/>
      <c r="U20" s="3"/>
      <c r="V20" s="3"/>
      <c r="W20" s="3"/>
      <c r="X20" s="3"/>
      <c r="Y20" s="3"/>
      <c r="Z20" s="3"/>
    </row>
    <row r="21" spans="1:26" ht="12" customHeight="1" x14ac:dyDescent="0.2">
      <c r="A21" s="37" t="s">
        <v>41</v>
      </c>
      <c r="B21" s="139" t="str">
        <f t="shared" ref="B21:B31" si="3">D21&amp;"."&amp;C21</f>
        <v>Residential.Distribution Volumetric Rate</v>
      </c>
      <c r="C21" s="139" t="s">
        <v>54</v>
      </c>
      <c r="D21" s="125" t="s">
        <v>157</v>
      </c>
      <c r="E21" s="3">
        <v>0</v>
      </c>
      <c r="F21" s="125">
        <v>0</v>
      </c>
      <c r="G21" s="125">
        <v>0</v>
      </c>
      <c r="H21" s="125">
        <v>0</v>
      </c>
      <c r="I21" s="125">
        <v>0</v>
      </c>
      <c r="J21" s="125">
        <v>0</v>
      </c>
      <c r="K21" s="3"/>
      <c r="L21" s="3"/>
      <c r="M21" s="3"/>
      <c r="N21" s="3"/>
      <c r="O21" s="3"/>
      <c r="P21" s="3"/>
      <c r="Q21" s="3"/>
      <c r="R21" s="3"/>
      <c r="S21" s="3"/>
      <c r="T21" s="3"/>
      <c r="U21" s="3"/>
      <c r="V21" s="3"/>
      <c r="W21" s="3"/>
      <c r="X21" s="3"/>
      <c r="Y21" s="3"/>
      <c r="Z21" s="3"/>
    </row>
    <row r="22" spans="1:26" ht="12" customHeight="1" x14ac:dyDescent="0.2">
      <c r="A22" s="37" t="s">
        <v>41</v>
      </c>
      <c r="B22" s="139" t="str">
        <f t="shared" si="3"/>
        <v>General Service &lt; 50 kW.Distribution Volumetric Rate</v>
      </c>
      <c r="C22" s="139" t="s">
        <v>54</v>
      </c>
      <c r="D22" s="125" t="s">
        <v>158</v>
      </c>
      <c r="E22" s="124">
        <v>3.0499999999999999E-2</v>
      </c>
      <c r="F22" s="144">
        <v>3.6400000000000002E-2</v>
      </c>
      <c r="G22" s="144">
        <v>3.9300000000000002E-2</v>
      </c>
      <c r="H22" s="144">
        <v>4.2000000000000003E-2</v>
      </c>
      <c r="I22" s="144">
        <v>4.4400000000000002E-2</v>
      </c>
      <c r="J22" s="144">
        <v>4.65E-2</v>
      </c>
      <c r="K22" s="3"/>
      <c r="L22" s="3"/>
      <c r="M22" s="3"/>
      <c r="N22" s="3"/>
      <c r="O22" s="3"/>
      <c r="P22" s="3"/>
      <c r="Q22" s="3"/>
      <c r="R22" s="3"/>
      <c r="S22" s="3"/>
      <c r="T22" s="3"/>
      <c r="U22" s="3"/>
      <c r="V22" s="3"/>
      <c r="W22" s="3"/>
      <c r="X22" s="3"/>
      <c r="Y22" s="3"/>
      <c r="Z22" s="3"/>
    </row>
    <row r="23" spans="1:26" ht="12" customHeight="1" x14ac:dyDescent="0.2">
      <c r="A23" s="37" t="s">
        <v>61</v>
      </c>
      <c r="B23" s="139" t="str">
        <f t="shared" si="3"/>
        <v>General Service 50 to 1,499 KW.Distribution Volumetric Rate</v>
      </c>
      <c r="C23" s="139" t="s">
        <v>54</v>
      </c>
      <c r="D23" s="125" t="s">
        <v>159</v>
      </c>
      <c r="E23" s="124">
        <v>6.5552999999999999</v>
      </c>
      <c r="F23" s="144">
        <v>8.0853999999999999</v>
      </c>
      <c r="G23" s="144">
        <v>8.8107000000000006</v>
      </c>
      <c r="H23" s="144">
        <v>9.5496999999999996</v>
      </c>
      <c r="I23" s="144">
        <v>10.1577</v>
      </c>
      <c r="J23" s="144">
        <v>10.7699</v>
      </c>
      <c r="K23" s="3"/>
      <c r="L23" s="3"/>
      <c r="M23" s="3"/>
      <c r="N23" s="3"/>
      <c r="O23" s="3"/>
      <c r="P23" s="3"/>
      <c r="Q23" s="3"/>
      <c r="R23" s="3"/>
      <c r="S23" s="3"/>
      <c r="T23" s="3"/>
      <c r="U23" s="3"/>
      <c r="V23" s="3"/>
      <c r="W23" s="3"/>
      <c r="X23" s="3"/>
      <c r="Y23" s="3"/>
      <c r="Z23" s="3"/>
    </row>
    <row r="24" spans="1:26" ht="12" customHeight="1" x14ac:dyDescent="0.2">
      <c r="A24" s="37" t="s">
        <v>61</v>
      </c>
      <c r="B24" s="139" t="str">
        <f t="shared" si="3"/>
        <v>General Service 1,500 to 4,999 KW.Distribution Volumetric Rate</v>
      </c>
      <c r="C24" s="139" t="s">
        <v>54</v>
      </c>
      <c r="D24" s="125" t="s">
        <v>160</v>
      </c>
      <c r="E24" s="124">
        <v>6.0796000000000001</v>
      </c>
      <c r="F24" s="144">
        <v>7.7560000000000002</v>
      </c>
      <c r="G24" s="144">
        <v>8.5495000000000001</v>
      </c>
      <c r="H24" s="144">
        <v>9.3592999999999993</v>
      </c>
      <c r="I24" s="144">
        <v>10.026899999999999</v>
      </c>
      <c r="J24" s="144">
        <v>10.609</v>
      </c>
      <c r="K24" s="3"/>
      <c r="L24" s="3"/>
      <c r="M24" s="3"/>
      <c r="N24" s="3"/>
      <c r="O24" s="3"/>
      <c r="P24" s="3"/>
      <c r="Q24" s="3"/>
      <c r="R24" s="3"/>
      <c r="S24" s="3"/>
      <c r="T24" s="3"/>
      <c r="U24" s="3"/>
      <c r="V24" s="3"/>
      <c r="W24" s="3"/>
      <c r="X24" s="3"/>
      <c r="Y24" s="3"/>
      <c r="Z24" s="3"/>
    </row>
    <row r="25" spans="1:26" ht="12" customHeight="1" x14ac:dyDescent="0.2">
      <c r="A25" s="37" t="s">
        <v>61</v>
      </c>
      <c r="B25" s="139" t="str">
        <f t="shared" si="3"/>
        <v>Large User.Distribution Volumetric Rate</v>
      </c>
      <c r="C25" s="139" t="s">
        <v>54</v>
      </c>
      <c r="D25" s="125" t="s">
        <v>161</v>
      </c>
      <c r="E25" s="124">
        <v>6.0316000000000001</v>
      </c>
      <c r="F25" s="144">
        <v>7.8803000000000001</v>
      </c>
      <c r="G25" s="144">
        <v>8.8745999999999992</v>
      </c>
      <c r="H25" s="144">
        <v>9.8872</v>
      </c>
      <c r="I25" s="144">
        <v>10.626099999999999</v>
      </c>
      <c r="J25" s="144">
        <v>11.656599999999999</v>
      </c>
      <c r="K25" s="3"/>
      <c r="L25" s="3"/>
      <c r="M25" s="3"/>
      <c r="N25" s="3"/>
      <c r="O25" s="3"/>
      <c r="P25" s="3"/>
      <c r="Q25" s="3"/>
      <c r="R25" s="3"/>
      <c r="S25" s="3"/>
      <c r="T25" s="3"/>
      <c r="U25" s="3"/>
      <c r="V25" s="3"/>
      <c r="W25" s="3"/>
      <c r="X25" s="3"/>
      <c r="Y25" s="3"/>
      <c r="Z25" s="3"/>
    </row>
    <row r="26" spans="1:26" ht="12" customHeight="1" x14ac:dyDescent="0.2">
      <c r="A26" s="37" t="s">
        <v>61</v>
      </c>
      <c r="B26" s="139" t="str">
        <f t="shared" si="3"/>
        <v>Street Light.Distribution Volumetric Rate</v>
      </c>
      <c r="C26" s="139" t="s">
        <v>54</v>
      </c>
      <c r="D26" s="125" t="s">
        <v>162</v>
      </c>
      <c r="E26" s="124">
        <v>7.8163999999999998</v>
      </c>
      <c r="F26" s="144">
        <v>9.0220000000000002</v>
      </c>
      <c r="G26" s="144">
        <v>8.3632000000000009</v>
      </c>
      <c r="H26" s="144">
        <v>8.7707999999999995</v>
      </c>
      <c r="I26" s="144">
        <v>8.9376999999999995</v>
      </c>
      <c r="J26" s="144">
        <v>9.0324000000000009</v>
      </c>
      <c r="K26" s="3"/>
      <c r="L26" s="3"/>
      <c r="M26" s="3"/>
      <c r="N26" s="3"/>
      <c r="O26" s="3"/>
      <c r="P26" s="3"/>
      <c r="Q26" s="3"/>
      <c r="R26" s="3"/>
      <c r="S26" s="3"/>
      <c r="T26" s="3"/>
      <c r="U26" s="3"/>
      <c r="V26" s="3"/>
      <c r="W26" s="3"/>
      <c r="X26" s="3"/>
      <c r="Y26" s="3"/>
      <c r="Z26" s="3"/>
    </row>
    <row r="27" spans="1:26" ht="12" customHeight="1" x14ac:dyDescent="0.2">
      <c r="A27" s="37" t="s">
        <v>61</v>
      </c>
      <c r="B27" s="139" t="str">
        <f t="shared" si="3"/>
        <v>Sentinel Lights.Distribution Volumetric Rate</v>
      </c>
      <c r="C27" s="139" t="s">
        <v>54</v>
      </c>
      <c r="D27" s="125" t="s">
        <v>163</v>
      </c>
      <c r="E27" s="124">
        <v>32.929699999999997</v>
      </c>
      <c r="F27" s="144">
        <v>36.417099999999998</v>
      </c>
      <c r="G27" s="144">
        <v>39.316099999999999</v>
      </c>
      <c r="H27" s="144">
        <v>42.2271</v>
      </c>
      <c r="I27" s="144">
        <v>44.660600000000002</v>
      </c>
      <c r="J27" s="144">
        <v>47.0779</v>
      </c>
      <c r="K27" s="3"/>
      <c r="L27" s="3"/>
      <c r="M27" s="3"/>
      <c r="N27" s="3"/>
      <c r="O27" s="3"/>
      <c r="P27" s="3"/>
      <c r="Q27" s="3"/>
      <c r="R27" s="3"/>
      <c r="S27" s="3"/>
      <c r="T27" s="3"/>
      <c r="U27" s="3"/>
      <c r="V27" s="3"/>
      <c r="W27" s="3"/>
      <c r="X27" s="3"/>
      <c r="Y27" s="3"/>
      <c r="Z27" s="3"/>
    </row>
    <row r="28" spans="1:26" ht="12" customHeight="1" x14ac:dyDescent="0.2">
      <c r="A28" s="37" t="s">
        <v>41</v>
      </c>
      <c r="B28" s="139" t="str">
        <f t="shared" si="3"/>
        <v>Unmetered Scattered Load.Distribution Volumetric Rate</v>
      </c>
      <c r="C28" s="139" t="s">
        <v>54</v>
      </c>
      <c r="D28" s="125" t="s">
        <v>164</v>
      </c>
      <c r="E28" s="124">
        <v>3.3799999999999997E-2</v>
      </c>
      <c r="F28" s="144">
        <v>3.8899999999999997E-2</v>
      </c>
      <c r="G28" s="144">
        <v>4.19E-2</v>
      </c>
      <c r="H28" s="144">
        <v>4.48E-2</v>
      </c>
      <c r="I28" s="144">
        <v>4.7399999999999998E-2</v>
      </c>
      <c r="J28" s="144">
        <v>4.9599999999999998E-2</v>
      </c>
      <c r="K28" s="3"/>
      <c r="L28" s="3"/>
      <c r="M28" s="3"/>
      <c r="N28" s="3"/>
      <c r="O28" s="3"/>
      <c r="P28" s="3"/>
      <c r="Q28" s="3"/>
      <c r="R28" s="3"/>
      <c r="S28" s="3"/>
      <c r="T28" s="3"/>
      <c r="U28" s="3"/>
      <c r="V28" s="3"/>
      <c r="W28" s="3"/>
      <c r="X28" s="3"/>
      <c r="Y28" s="3"/>
      <c r="Z28" s="3"/>
    </row>
    <row r="29" spans="1:26" ht="12" customHeight="1" x14ac:dyDescent="0.2">
      <c r="A29" s="37" t="s">
        <v>61</v>
      </c>
      <c r="B29" s="139" t="str">
        <f t="shared" si="3"/>
        <v>Standby Power General Service 50 to 1,499 KW.Distribution Volumetric Rate</v>
      </c>
      <c r="C29" s="139" t="s">
        <v>54</v>
      </c>
      <c r="D29" s="125" t="s">
        <v>165</v>
      </c>
      <c r="E29" s="124">
        <v>2.4940000000000002</v>
      </c>
      <c r="F29" s="145">
        <v>4.0420999999999996</v>
      </c>
      <c r="G29" s="145">
        <v>4.4047999999999998</v>
      </c>
      <c r="H29" s="145">
        <v>4.7743000000000002</v>
      </c>
      <c r="I29" s="145">
        <v>5.0782999999999996</v>
      </c>
      <c r="J29" s="145">
        <v>5.3844000000000003</v>
      </c>
      <c r="K29" s="3"/>
      <c r="L29" s="3"/>
      <c r="M29" s="3"/>
      <c r="N29" s="3"/>
      <c r="O29" s="3"/>
      <c r="P29" s="3"/>
      <c r="Q29" s="3"/>
      <c r="R29" s="3"/>
      <c r="S29" s="3"/>
      <c r="T29" s="3"/>
      <c r="U29" s="3"/>
      <c r="V29" s="3"/>
      <c r="W29" s="3"/>
      <c r="X29" s="3"/>
      <c r="Y29" s="3"/>
      <c r="Z29" s="3"/>
    </row>
    <row r="30" spans="1:26" ht="12" customHeight="1" x14ac:dyDescent="0.2">
      <c r="A30" s="37" t="s">
        <v>61</v>
      </c>
      <c r="B30" s="139" t="str">
        <f t="shared" si="3"/>
        <v>Standby Power General Service 1,500 to 4,999 KW.Distribution Volumetric Rate</v>
      </c>
      <c r="C30" s="139" t="s">
        <v>54</v>
      </c>
      <c r="D30" s="125" t="s">
        <v>166</v>
      </c>
      <c r="E30" s="124">
        <v>2.2877000000000001</v>
      </c>
      <c r="F30" s="145">
        <v>3.8759999999999999</v>
      </c>
      <c r="G30" s="145">
        <v>4.2728999999999999</v>
      </c>
      <c r="H30" s="145">
        <v>4.6778000000000004</v>
      </c>
      <c r="I30" s="145">
        <v>5.0115999999999996</v>
      </c>
      <c r="J30" s="145">
        <v>5.3026999999999997</v>
      </c>
      <c r="K30" s="3"/>
      <c r="L30" s="3"/>
      <c r="M30" s="3"/>
      <c r="N30" s="3"/>
      <c r="O30" s="3"/>
      <c r="P30" s="3"/>
      <c r="Q30" s="3"/>
      <c r="R30" s="3"/>
      <c r="S30" s="3"/>
      <c r="T30" s="3"/>
      <c r="U30" s="3"/>
      <c r="V30" s="3"/>
      <c r="W30" s="3"/>
      <c r="X30" s="3"/>
      <c r="Y30" s="3"/>
      <c r="Z30" s="3"/>
    </row>
    <row r="31" spans="1:26" ht="12" customHeight="1" x14ac:dyDescent="0.2">
      <c r="A31" s="37" t="s">
        <v>61</v>
      </c>
      <c r="B31" s="139" t="str">
        <f t="shared" si="3"/>
        <v>Standby Power Large Use.Distribution Volumetric Rate</v>
      </c>
      <c r="C31" s="139" t="s">
        <v>54</v>
      </c>
      <c r="D31" s="125" t="s">
        <v>167</v>
      </c>
      <c r="E31" s="124">
        <v>2.5388000000000002</v>
      </c>
      <c r="F31" s="145">
        <v>3.9399000000000002</v>
      </c>
      <c r="G31" s="145">
        <v>4.4370000000000003</v>
      </c>
      <c r="H31" s="145">
        <v>4.9432999999999998</v>
      </c>
      <c r="I31" s="145">
        <v>5.3128000000000002</v>
      </c>
      <c r="J31" s="145">
        <v>5.8280000000000003</v>
      </c>
      <c r="K31" s="3"/>
      <c r="L31" s="3"/>
      <c r="M31" s="3"/>
      <c r="N31" s="3"/>
      <c r="O31" s="3"/>
      <c r="P31" s="3"/>
      <c r="Q31" s="3"/>
      <c r="R31" s="3"/>
      <c r="S31" s="3"/>
      <c r="T31" s="3"/>
      <c r="U31" s="3"/>
      <c r="V31" s="3"/>
      <c r="W31" s="3"/>
      <c r="X31" s="3"/>
      <c r="Y31" s="3"/>
      <c r="Z31" s="3"/>
    </row>
    <row r="32" spans="1:26" ht="12" customHeight="1" x14ac:dyDescent="0.2">
      <c r="A32" s="37"/>
      <c r="B32" s="37"/>
      <c r="C32" s="37"/>
      <c r="D32" s="3"/>
      <c r="E32" s="3"/>
      <c r="F32" s="146"/>
      <c r="G32" s="3"/>
      <c r="H32" s="3"/>
      <c r="I32" s="3"/>
      <c r="J32" s="3"/>
      <c r="K32" s="3"/>
      <c r="L32" s="3"/>
      <c r="M32" s="3"/>
      <c r="N32" s="3"/>
      <c r="O32" s="3"/>
      <c r="P32" s="3"/>
      <c r="Q32" s="3"/>
      <c r="R32" s="3"/>
      <c r="S32" s="3"/>
      <c r="T32" s="3"/>
      <c r="U32" s="3"/>
      <c r="V32" s="3"/>
      <c r="W32" s="3"/>
      <c r="X32" s="3"/>
      <c r="Y32" s="3"/>
      <c r="Z32" s="3"/>
    </row>
    <row r="33" spans="1:26" ht="12" customHeight="1" x14ac:dyDescent="0.2">
      <c r="A33" s="129" t="s">
        <v>169</v>
      </c>
      <c r="B33" s="130"/>
      <c r="C33" s="130"/>
      <c r="D33" s="130"/>
      <c r="E33" s="131"/>
      <c r="F33" s="132"/>
      <c r="G33" s="132"/>
      <c r="H33" s="130"/>
      <c r="I33" s="130"/>
      <c r="J33" s="130"/>
      <c r="K33" s="133"/>
      <c r="L33" s="133"/>
      <c r="M33" s="133"/>
      <c r="N33" s="133"/>
      <c r="O33" s="133"/>
      <c r="P33" s="133"/>
      <c r="Q33" s="133"/>
      <c r="R33" s="133"/>
      <c r="S33" s="133"/>
      <c r="T33" s="133"/>
      <c r="U33" s="133"/>
      <c r="V33" s="133"/>
      <c r="W33" s="133"/>
      <c r="X33" s="133"/>
      <c r="Y33" s="133"/>
      <c r="Z33" s="133"/>
    </row>
    <row r="34" spans="1:26" ht="12" customHeight="1" x14ac:dyDescent="0.2">
      <c r="A34" s="125"/>
      <c r="B34" s="37"/>
      <c r="C34" s="37"/>
      <c r="D34" s="37"/>
      <c r="E34" s="134"/>
      <c r="F34" s="135"/>
      <c r="G34" s="135"/>
      <c r="H34" s="37"/>
      <c r="I34" s="37"/>
      <c r="J34" s="37"/>
      <c r="K34" s="3"/>
      <c r="L34" s="3"/>
      <c r="M34" s="3"/>
      <c r="N34" s="3"/>
      <c r="O34" s="3"/>
      <c r="P34" s="3"/>
      <c r="Q34" s="3"/>
      <c r="R34" s="3"/>
      <c r="S34" s="3"/>
      <c r="T34" s="3"/>
      <c r="U34" s="3"/>
      <c r="V34" s="3"/>
      <c r="W34" s="3"/>
      <c r="X34" s="3"/>
      <c r="Y34" s="3"/>
      <c r="Z34" s="3"/>
    </row>
    <row r="35" spans="1:26" ht="12" customHeight="1" x14ac:dyDescent="0.25">
      <c r="A35" s="37"/>
      <c r="B35" s="125"/>
      <c r="C35" s="136" t="s">
        <v>170</v>
      </c>
      <c r="D35" s="3"/>
      <c r="E35" s="3"/>
      <c r="F35" s="3"/>
      <c r="G35" s="3"/>
      <c r="H35" s="147"/>
      <c r="I35" s="3"/>
      <c r="J35" s="3"/>
      <c r="K35" s="3"/>
      <c r="L35" s="3"/>
      <c r="M35" s="3"/>
      <c r="N35" s="3"/>
      <c r="O35" s="3"/>
      <c r="P35" s="3"/>
      <c r="Q35" s="3"/>
      <c r="R35" s="3"/>
      <c r="S35" s="3"/>
      <c r="T35" s="3"/>
      <c r="U35" s="3"/>
      <c r="V35" s="3"/>
      <c r="W35" s="3"/>
      <c r="X35" s="3"/>
      <c r="Y35" s="3"/>
      <c r="Z35" s="3"/>
    </row>
    <row r="36" spans="1:26" ht="12" customHeight="1" x14ac:dyDescent="0.25">
      <c r="A36" s="37"/>
      <c r="B36" s="37"/>
      <c r="C36" s="136" t="s">
        <v>171</v>
      </c>
      <c r="D36" s="3"/>
      <c r="E36" s="137" t="s">
        <v>153</v>
      </c>
      <c r="F36" s="138" t="str">
        <f t="shared" ref="F36:J36" si="4">F$4</f>
        <v>2026F</v>
      </c>
      <c r="G36" s="138" t="str">
        <f t="shared" si="4"/>
        <v>2027F</v>
      </c>
      <c r="H36" s="138" t="str">
        <f t="shared" si="4"/>
        <v>2028F</v>
      </c>
      <c r="I36" s="138" t="str">
        <f t="shared" si="4"/>
        <v>2029F</v>
      </c>
      <c r="J36" s="138" t="str">
        <f t="shared" si="4"/>
        <v>2030F</v>
      </c>
      <c r="K36" s="3"/>
      <c r="L36" s="3"/>
      <c r="M36" s="3"/>
      <c r="N36" s="3"/>
      <c r="O36" s="3"/>
      <c r="P36" s="3"/>
      <c r="Q36" s="3"/>
      <c r="R36" s="3"/>
      <c r="S36" s="3"/>
      <c r="T36" s="3"/>
      <c r="U36" s="3"/>
      <c r="V36" s="3"/>
      <c r="W36" s="3"/>
      <c r="X36" s="3"/>
      <c r="Y36" s="3"/>
      <c r="Z36" s="3"/>
    </row>
    <row r="37" spans="1:26" ht="12" customHeight="1" x14ac:dyDescent="0.2">
      <c r="A37" s="37" t="s">
        <v>41</v>
      </c>
      <c r="B37" s="139" t="str">
        <f t="shared" ref="B37:B47" si="5">D37&amp;"."&amp;C37</f>
        <v>Residential.DVA Disposition Rate Rider Group 1 -2025</v>
      </c>
      <c r="C37" s="139" t="s">
        <v>172</v>
      </c>
      <c r="D37" s="125" t="s">
        <v>157</v>
      </c>
      <c r="E37" s="124">
        <v>-2.0000000000000001E-4</v>
      </c>
      <c r="F37" s="39">
        <v>0</v>
      </c>
      <c r="G37" s="39">
        <v>0</v>
      </c>
      <c r="H37" s="39">
        <v>0</v>
      </c>
      <c r="I37" s="39">
        <v>0</v>
      </c>
      <c r="J37" s="39">
        <v>0</v>
      </c>
      <c r="K37" s="3"/>
      <c r="L37" s="3"/>
      <c r="M37" s="3"/>
      <c r="N37" s="3"/>
      <c r="O37" s="3"/>
      <c r="P37" s="3"/>
      <c r="Q37" s="3"/>
      <c r="R37" s="3"/>
      <c r="S37" s="3"/>
      <c r="T37" s="3"/>
      <c r="U37" s="3"/>
      <c r="V37" s="3"/>
      <c r="W37" s="3"/>
      <c r="X37" s="3"/>
      <c r="Y37" s="3"/>
      <c r="Z37" s="3"/>
    </row>
    <row r="38" spans="1:26" ht="12" customHeight="1" x14ac:dyDescent="0.2">
      <c r="A38" s="37" t="s">
        <v>41</v>
      </c>
      <c r="B38" s="139" t="str">
        <f t="shared" si="5"/>
        <v>General Service &lt; 50 kW.DVA Disposition Rate Rider Group 1 -2025</v>
      </c>
      <c r="C38" s="139" t="s">
        <v>172</v>
      </c>
      <c r="D38" s="125" t="s">
        <v>158</v>
      </c>
      <c r="E38" s="124">
        <v>0</v>
      </c>
      <c r="F38" s="39">
        <v>0</v>
      </c>
      <c r="G38" s="39">
        <v>0</v>
      </c>
      <c r="H38" s="39">
        <v>0</v>
      </c>
      <c r="I38" s="39">
        <v>0</v>
      </c>
      <c r="J38" s="39">
        <v>0</v>
      </c>
      <c r="K38" s="3"/>
      <c r="L38" s="3"/>
      <c r="M38" s="3"/>
      <c r="N38" s="3"/>
      <c r="O38" s="3"/>
      <c r="P38" s="3"/>
      <c r="Q38" s="3"/>
      <c r="R38" s="3"/>
      <c r="S38" s="3"/>
      <c r="T38" s="3"/>
      <c r="U38" s="3"/>
      <c r="V38" s="3"/>
      <c r="W38" s="3"/>
      <c r="X38" s="3"/>
      <c r="Y38" s="3"/>
      <c r="Z38" s="3"/>
    </row>
    <row r="39" spans="1:26" ht="12" customHeight="1" x14ac:dyDescent="0.2">
      <c r="A39" s="37" t="s">
        <v>61</v>
      </c>
      <c r="B39" s="139" t="str">
        <f t="shared" si="5"/>
        <v>General Service 50 to 1,499 KW.DVA Disposition Rate Rider Group 1 -2025</v>
      </c>
      <c r="C39" s="139" t="s">
        <v>172</v>
      </c>
      <c r="D39" s="125" t="s">
        <v>159</v>
      </c>
      <c r="E39" s="124">
        <v>0.35310000000000002</v>
      </c>
      <c r="F39" s="39">
        <v>0</v>
      </c>
      <c r="G39" s="39">
        <v>0</v>
      </c>
      <c r="H39" s="39">
        <v>0</v>
      </c>
      <c r="I39" s="39">
        <v>0</v>
      </c>
      <c r="J39" s="39">
        <v>0</v>
      </c>
      <c r="K39" s="3"/>
      <c r="L39" s="3"/>
      <c r="M39" s="3"/>
      <c r="N39" s="3"/>
      <c r="O39" s="3"/>
      <c r="P39" s="3"/>
      <c r="Q39" s="3"/>
      <c r="R39" s="3"/>
      <c r="S39" s="3"/>
      <c r="T39" s="3"/>
      <c r="U39" s="3"/>
      <c r="V39" s="3"/>
      <c r="W39" s="3"/>
      <c r="X39" s="3"/>
      <c r="Y39" s="3"/>
      <c r="Z39" s="3"/>
    </row>
    <row r="40" spans="1:26" ht="12" customHeight="1" x14ac:dyDescent="0.2">
      <c r="A40" s="37" t="s">
        <v>61</v>
      </c>
      <c r="B40" s="139" t="str">
        <f t="shared" si="5"/>
        <v>General Service 1,500 to 4,999 KW.DVA Disposition Rate Rider Group 1 -2025</v>
      </c>
      <c r="C40" s="139" t="s">
        <v>172</v>
      </c>
      <c r="D40" s="125" t="s">
        <v>160</v>
      </c>
      <c r="E40" s="124">
        <v>5.3600000000000002E-2</v>
      </c>
      <c r="F40" s="39">
        <v>0</v>
      </c>
      <c r="G40" s="39">
        <v>0</v>
      </c>
      <c r="H40" s="39">
        <v>0</v>
      </c>
      <c r="I40" s="39">
        <v>0</v>
      </c>
      <c r="J40" s="39">
        <v>0</v>
      </c>
      <c r="K40" s="3"/>
      <c r="L40" s="3"/>
      <c r="M40" s="3"/>
      <c r="N40" s="3"/>
      <c r="O40" s="3"/>
      <c r="P40" s="3"/>
      <c r="Q40" s="3"/>
      <c r="R40" s="3"/>
      <c r="S40" s="3"/>
      <c r="T40" s="3"/>
      <c r="U40" s="3"/>
      <c r="V40" s="3"/>
      <c r="W40" s="3"/>
      <c r="X40" s="3"/>
      <c r="Y40" s="3"/>
      <c r="Z40" s="3"/>
    </row>
    <row r="41" spans="1:26" ht="12" customHeight="1" x14ac:dyDescent="0.2">
      <c r="A41" s="37" t="s">
        <v>61</v>
      </c>
      <c r="B41" s="139" t="str">
        <f t="shared" si="5"/>
        <v>Large User.DVA Disposition Rate Rider Group 1 -2025</v>
      </c>
      <c r="C41" s="139" t="s">
        <v>172</v>
      </c>
      <c r="D41" s="125" t="s">
        <v>161</v>
      </c>
      <c r="E41" s="124">
        <v>6.3399999999999998E-2</v>
      </c>
      <c r="F41" s="39">
        <v>0</v>
      </c>
      <c r="G41" s="39">
        <v>0</v>
      </c>
      <c r="H41" s="39">
        <v>0</v>
      </c>
      <c r="I41" s="39">
        <v>0</v>
      </c>
      <c r="J41" s="39">
        <v>0</v>
      </c>
      <c r="K41" s="3"/>
      <c r="L41" s="3"/>
      <c r="M41" s="3"/>
      <c r="N41" s="3"/>
      <c r="O41" s="3"/>
      <c r="P41" s="3"/>
      <c r="Q41" s="3"/>
      <c r="R41" s="3"/>
      <c r="S41" s="3"/>
      <c r="T41" s="3"/>
      <c r="U41" s="3"/>
      <c r="V41" s="3"/>
      <c r="W41" s="3"/>
      <c r="X41" s="3"/>
      <c r="Y41" s="3"/>
      <c r="Z41" s="3"/>
    </row>
    <row r="42" spans="1:26" ht="12" customHeight="1" x14ac:dyDescent="0.2">
      <c r="A42" s="37" t="s">
        <v>61</v>
      </c>
      <c r="B42" s="139" t="str">
        <f t="shared" si="5"/>
        <v>Street Light.DVA Disposition Rate Rider Group 1 -2025</v>
      </c>
      <c r="C42" s="139" t="s">
        <v>172</v>
      </c>
      <c r="D42" s="125" t="s">
        <v>162</v>
      </c>
      <c r="E42" s="124">
        <v>4.1000000000000002E-2</v>
      </c>
      <c r="F42" s="39">
        <v>0</v>
      </c>
      <c r="G42" s="39">
        <v>0</v>
      </c>
      <c r="H42" s="39">
        <v>0</v>
      </c>
      <c r="I42" s="39">
        <v>0</v>
      </c>
      <c r="J42" s="39">
        <v>0</v>
      </c>
      <c r="K42" s="3"/>
      <c r="L42" s="3"/>
      <c r="M42" s="3"/>
      <c r="N42" s="3"/>
      <c r="O42" s="3"/>
      <c r="P42" s="3"/>
      <c r="Q42" s="3"/>
      <c r="R42" s="3"/>
      <c r="S42" s="3"/>
      <c r="T42" s="3"/>
      <c r="U42" s="3"/>
      <c r="V42" s="3"/>
      <c r="W42" s="3"/>
      <c r="X42" s="3"/>
      <c r="Y42" s="3"/>
      <c r="Z42" s="3"/>
    </row>
    <row r="43" spans="1:26" ht="12" customHeight="1" x14ac:dyDescent="0.2">
      <c r="A43" s="37" t="s">
        <v>61</v>
      </c>
      <c r="B43" s="139" t="str">
        <f t="shared" si="5"/>
        <v>Sentinel Lights.DVA Disposition Rate Rider Group 1 -2025</v>
      </c>
      <c r="C43" s="139" t="s">
        <v>172</v>
      </c>
      <c r="D43" s="125" t="s">
        <v>163</v>
      </c>
      <c r="E43" s="124">
        <v>4.1399999999999999E-2</v>
      </c>
      <c r="F43" s="39">
        <v>0</v>
      </c>
      <c r="G43" s="39">
        <v>0</v>
      </c>
      <c r="H43" s="39">
        <v>0</v>
      </c>
      <c r="I43" s="39">
        <v>0</v>
      </c>
      <c r="J43" s="39">
        <v>0</v>
      </c>
      <c r="K43" s="3"/>
      <c r="L43" s="3"/>
      <c r="M43" s="3"/>
      <c r="N43" s="3"/>
      <c r="O43" s="3"/>
      <c r="P43" s="3"/>
      <c r="Q43" s="3"/>
      <c r="R43" s="3"/>
      <c r="S43" s="3"/>
      <c r="T43" s="3"/>
      <c r="U43" s="3"/>
      <c r="V43" s="3"/>
      <c r="W43" s="3"/>
      <c r="X43" s="3"/>
      <c r="Y43" s="3"/>
      <c r="Z43" s="3"/>
    </row>
    <row r="44" spans="1:26" ht="12" customHeight="1" x14ac:dyDescent="0.2">
      <c r="A44" s="37" t="s">
        <v>41</v>
      </c>
      <c r="B44" s="139" t="str">
        <f t="shared" si="5"/>
        <v>Unmetered Scattered Load.DVA Disposition Rate Rider Group 1 -2025</v>
      </c>
      <c r="C44" s="139" t="s">
        <v>172</v>
      </c>
      <c r="D44" s="125" t="s">
        <v>164</v>
      </c>
      <c r="E44" s="124">
        <v>1E-4</v>
      </c>
      <c r="F44" s="39">
        <v>0</v>
      </c>
      <c r="G44" s="39">
        <v>0</v>
      </c>
      <c r="H44" s="39">
        <v>0</v>
      </c>
      <c r="I44" s="39">
        <v>0</v>
      </c>
      <c r="J44" s="39">
        <v>0</v>
      </c>
      <c r="K44" s="3"/>
      <c r="L44" s="3"/>
      <c r="M44" s="3"/>
      <c r="N44" s="3"/>
      <c r="O44" s="3"/>
      <c r="P44" s="3"/>
      <c r="Q44" s="3"/>
      <c r="R44" s="3"/>
      <c r="S44" s="3"/>
      <c r="T44" s="3"/>
      <c r="U44" s="3"/>
      <c r="V44" s="3"/>
      <c r="W44" s="3"/>
      <c r="X44" s="3"/>
      <c r="Y44" s="3"/>
      <c r="Z44" s="3"/>
    </row>
    <row r="45" spans="1:26" ht="12" customHeight="1" x14ac:dyDescent="0.2">
      <c r="A45" s="37" t="s">
        <v>61</v>
      </c>
      <c r="B45" s="139" t="str">
        <f t="shared" si="5"/>
        <v>Standby Power General Service 50 to 1,499 KW.DVA Disposition Rate Rider Group 1 -2025</v>
      </c>
      <c r="C45" s="139" t="s">
        <v>172</v>
      </c>
      <c r="D45" s="125" t="s">
        <v>165</v>
      </c>
      <c r="E45" s="3"/>
      <c r="F45" s="148"/>
      <c r="G45" s="3"/>
      <c r="H45" s="3"/>
      <c r="I45" s="3"/>
      <c r="J45" s="3"/>
      <c r="K45" s="3"/>
      <c r="L45" s="3"/>
      <c r="M45" s="3"/>
      <c r="N45" s="3"/>
      <c r="O45" s="3"/>
      <c r="P45" s="3"/>
      <c r="Q45" s="3"/>
      <c r="R45" s="3"/>
      <c r="S45" s="3"/>
      <c r="T45" s="3"/>
      <c r="U45" s="3"/>
      <c r="V45" s="3"/>
      <c r="W45" s="3"/>
      <c r="X45" s="3"/>
      <c r="Y45" s="3"/>
      <c r="Z45" s="3"/>
    </row>
    <row r="46" spans="1:26" ht="12" customHeight="1" x14ac:dyDescent="0.2">
      <c r="A46" s="37" t="s">
        <v>61</v>
      </c>
      <c r="B46" s="139" t="str">
        <f t="shared" si="5"/>
        <v>Standby Power General Service 1,500 to 4,999 KW.DVA Disposition Rate Rider Group 1 -2025</v>
      </c>
      <c r="C46" s="139" t="s">
        <v>172</v>
      </c>
      <c r="D46" s="125" t="s">
        <v>166</v>
      </c>
      <c r="E46" s="3"/>
      <c r="F46" s="148"/>
      <c r="G46" s="3"/>
      <c r="H46" s="149"/>
      <c r="I46" s="3"/>
      <c r="J46" s="3"/>
      <c r="K46" s="3"/>
      <c r="L46" s="3"/>
      <c r="M46" s="3"/>
      <c r="N46" s="3"/>
      <c r="O46" s="3"/>
      <c r="P46" s="3"/>
      <c r="Q46" s="3"/>
      <c r="R46" s="3"/>
      <c r="S46" s="3"/>
      <c r="T46" s="3"/>
      <c r="U46" s="3"/>
      <c r="V46" s="3"/>
      <c r="W46" s="3"/>
      <c r="X46" s="3"/>
      <c r="Y46" s="3"/>
      <c r="Z46" s="3"/>
    </row>
    <row r="47" spans="1:26" ht="12" customHeight="1" x14ac:dyDescent="0.2">
      <c r="A47" s="37" t="s">
        <v>61</v>
      </c>
      <c r="B47" s="139" t="str">
        <f t="shared" si="5"/>
        <v>Standby Power Large Use.DVA Disposition Rate Rider Group 1 -2025</v>
      </c>
      <c r="C47" s="139" t="s">
        <v>172</v>
      </c>
      <c r="D47" s="125" t="s">
        <v>167</v>
      </c>
      <c r="E47" s="3"/>
      <c r="F47" s="148"/>
      <c r="G47" s="3"/>
      <c r="H47" s="149"/>
      <c r="I47" s="3"/>
      <c r="J47" s="3"/>
      <c r="K47" s="3"/>
      <c r="L47" s="3"/>
      <c r="M47" s="3"/>
      <c r="N47" s="3"/>
      <c r="O47" s="3"/>
      <c r="P47" s="3"/>
      <c r="Q47" s="3"/>
      <c r="R47" s="3"/>
      <c r="S47" s="3"/>
      <c r="T47" s="3"/>
      <c r="U47" s="3"/>
      <c r="V47" s="3"/>
      <c r="W47" s="3"/>
      <c r="X47" s="3"/>
      <c r="Y47" s="3"/>
      <c r="Z47" s="3"/>
    </row>
    <row r="48" spans="1:26" ht="12" customHeight="1" x14ac:dyDescent="0.2">
      <c r="A48" s="3"/>
      <c r="B48" s="125"/>
      <c r="C48" s="3"/>
      <c r="D48" s="3"/>
      <c r="E48" s="3"/>
      <c r="F48" s="3"/>
      <c r="G48" s="3"/>
      <c r="H48" s="3"/>
      <c r="I48" s="150"/>
      <c r="J48" s="3"/>
      <c r="K48" s="3"/>
      <c r="L48" s="3"/>
      <c r="M48" s="3"/>
      <c r="N48" s="3"/>
      <c r="O48" s="3"/>
      <c r="P48" s="3"/>
      <c r="Q48" s="3"/>
      <c r="R48" s="3"/>
      <c r="S48" s="3"/>
      <c r="T48" s="3"/>
      <c r="U48" s="3"/>
      <c r="V48" s="3"/>
      <c r="W48" s="3"/>
      <c r="X48" s="3"/>
      <c r="Y48" s="3"/>
      <c r="Z48" s="3"/>
    </row>
    <row r="49" spans="1:26" ht="12" customHeight="1" x14ac:dyDescent="0.25">
      <c r="A49" s="3"/>
      <c r="B49" s="125"/>
      <c r="C49" s="136" t="s">
        <v>173</v>
      </c>
      <c r="D49" s="3"/>
      <c r="E49" s="3"/>
      <c r="F49" s="3"/>
      <c r="G49" s="3"/>
      <c r="H49" s="3"/>
      <c r="I49" s="3"/>
      <c r="J49" s="3"/>
      <c r="K49" s="3"/>
      <c r="L49" s="3"/>
      <c r="M49" s="3"/>
      <c r="N49" s="3"/>
      <c r="O49" s="3"/>
      <c r="P49" s="3"/>
      <c r="Q49" s="3"/>
      <c r="R49" s="3"/>
      <c r="S49" s="3"/>
      <c r="T49" s="3"/>
      <c r="U49" s="3"/>
      <c r="V49" s="3"/>
      <c r="W49" s="3"/>
      <c r="X49" s="3"/>
      <c r="Y49" s="3"/>
      <c r="Z49" s="3"/>
    </row>
    <row r="50" spans="1:26" ht="12" customHeight="1" x14ac:dyDescent="0.25">
      <c r="A50" s="3"/>
      <c r="B50" s="37"/>
      <c r="C50" s="136" t="s">
        <v>171</v>
      </c>
      <c r="D50" s="3"/>
      <c r="E50" s="137" t="s">
        <v>153</v>
      </c>
      <c r="F50" s="138" t="str">
        <f t="shared" ref="F50:J50" si="6">F$4</f>
        <v>2026F</v>
      </c>
      <c r="G50" s="138" t="str">
        <f t="shared" si="6"/>
        <v>2027F</v>
      </c>
      <c r="H50" s="138" t="str">
        <f t="shared" si="6"/>
        <v>2028F</v>
      </c>
      <c r="I50" s="138" t="str">
        <f t="shared" si="6"/>
        <v>2029F</v>
      </c>
      <c r="J50" s="138" t="str">
        <f t="shared" si="6"/>
        <v>2030F</v>
      </c>
      <c r="K50" s="3"/>
      <c r="L50" s="3"/>
      <c r="M50" s="3"/>
      <c r="N50" s="3"/>
      <c r="O50" s="3"/>
      <c r="P50" s="3"/>
      <c r="Q50" s="3"/>
      <c r="R50" s="3"/>
      <c r="S50" s="3"/>
      <c r="T50" s="3"/>
      <c r="U50" s="3"/>
      <c r="V50" s="3"/>
      <c r="W50" s="3"/>
      <c r="X50" s="3"/>
      <c r="Y50" s="3"/>
      <c r="Z50" s="3"/>
    </row>
    <row r="51" spans="1:26" ht="12" customHeight="1" x14ac:dyDescent="0.2">
      <c r="A51" s="37" t="s">
        <v>41</v>
      </c>
      <c r="B51" s="139" t="str">
        <f t="shared" ref="B51:B60" si="7">D51&amp;"."&amp;C51</f>
        <v>Residential.DVA Disposition Rate Rider Group 1 - 2024</v>
      </c>
      <c r="C51" s="139" t="s">
        <v>174</v>
      </c>
      <c r="D51" s="125" t="s">
        <v>157</v>
      </c>
      <c r="E51" s="124"/>
      <c r="F51" s="39">
        <v>0</v>
      </c>
      <c r="G51" s="39">
        <v>0</v>
      </c>
      <c r="H51" s="39">
        <v>0</v>
      </c>
      <c r="I51" s="39">
        <v>0</v>
      </c>
      <c r="J51" s="39">
        <v>0</v>
      </c>
      <c r="K51" s="3"/>
      <c r="L51" s="3"/>
      <c r="M51" s="3"/>
      <c r="N51" s="3"/>
      <c r="O51" s="3"/>
      <c r="P51" s="3"/>
      <c r="Q51" s="3"/>
      <c r="R51" s="3"/>
      <c r="S51" s="3"/>
      <c r="T51" s="3"/>
      <c r="U51" s="3"/>
      <c r="V51" s="3"/>
      <c r="W51" s="3"/>
      <c r="X51" s="3"/>
      <c r="Y51" s="3"/>
      <c r="Z51" s="3"/>
    </row>
    <row r="52" spans="1:26" ht="12" customHeight="1" x14ac:dyDescent="0.2">
      <c r="A52" s="37" t="s">
        <v>41</v>
      </c>
      <c r="B52" s="139" t="str">
        <f t="shared" si="7"/>
        <v>General Service &lt; 50 kW.DVA Disposition Rate Rider Group 1 - 2024</v>
      </c>
      <c r="C52" s="139" t="s">
        <v>174</v>
      </c>
      <c r="D52" s="125" t="s">
        <v>158</v>
      </c>
      <c r="E52" s="124"/>
      <c r="F52" s="39">
        <v>0</v>
      </c>
      <c r="G52" s="39">
        <v>0</v>
      </c>
      <c r="H52" s="39">
        <v>0</v>
      </c>
      <c r="I52" s="39">
        <v>0</v>
      </c>
      <c r="J52" s="39">
        <v>0</v>
      </c>
      <c r="K52" s="3"/>
      <c r="L52" s="3"/>
      <c r="M52" s="3"/>
      <c r="N52" s="3"/>
      <c r="O52" s="3"/>
      <c r="P52" s="3"/>
      <c r="Q52" s="3"/>
      <c r="R52" s="3"/>
      <c r="S52" s="3"/>
      <c r="T52" s="3"/>
      <c r="U52" s="3"/>
      <c r="V52" s="3"/>
      <c r="W52" s="3"/>
      <c r="X52" s="3"/>
      <c r="Y52" s="3"/>
      <c r="Z52" s="3"/>
    </row>
    <row r="53" spans="1:26" ht="12" customHeight="1" x14ac:dyDescent="0.2">
      <c r="A53" s="37" t="s">
        <v>61</v>
      </c>
      <c r="B53" s="139" t="str">
        <f t="shared" si="7"/>
        <v>General Service 50 to 1,499 KW.DVA Disposition Rate Rider Group 1 - 2024</v>
      </c>
      <c r="C53" s="139" t="s">
        <v>174</v>
      </c>
      <c r="D53" s="125" t="s">
        <v>159</v>
      </c>
      <c r="E53" s="124"/>
      <c r="F53" s="39">
        <v>0</v>
      </c>
      <c r="G53" s="39">
        <v>0</v>
      </c>
      <c r="H53" s="39">
        <v>0</v>
      </c>
      <c r="I53" s="39">
        <v>0</v>
      </c>
      <c r="J53" s="39">
        <v>0</v>
      </c>
      <c r="K53" s="3"/>
      <c r="L53" s="3"/>
      <c r="M53" s="3"/>
      <c r="N53" s="3"/>
      <c r="O53" s="3"/>
      <c r="P53" s="3"/>
      <c r="Q53" s="3"/>
      <c r="R53" s="3"/>
      <c r="S53" s="3"/>
      <c r="T53" s="3"/>
      <c r="U53" s="3"/>
      <c r="V53" s="3"/>
      <c r="W53" s="3"/>
      <c r="X53" s="3"/>
      <c r="Y53" s="3"/>
      <c r="Z53" s="3"/>
    </row>
    <row r="54" spans="1:26" ht="12" customHeight="1" x14ac:dyDescent="0.2">
      <c r="A54" s="37" t="s">
        <v>61</v>
      </c>
      <c r="B54" s="139" t="str">
        <f t="shared" si="7"/>
        <v>General Service 1,500 to 4,999 KW.DVA Disposition Rate Rider Group 1 - 2024</v>
      </c>
      <c r="C54" s="139" t="s">
        <v>174</v>
      </c>
      <c r="D54" s="125" t="s">
        <v>160</v>
      </c>
      <c r="E54" s="124"/>
      <c r="F54" s="39">
        <v>0</v>
      </c>
      <c r="G54" s="39">
        <v>0</v>
      </c>
      <c r="H54" s="39">
        <v>0</v>
      </c>
      <c r="I54" s="39">
        <v>0</v>
      </c>
      <c r="J54" s="39">
        <v>0</v>
      </c>
      <c r="K54" s="3"/>
      <c r="L54" s="3"/>
      <c r="M54" s="3"/>
      <c r="N54" s="3"/>
      <c r="O54" s="3"/>
      <c r="P54" s="3"/>
      <c r="Q54" s="3"/>
      <c r="R54" s="3"/>
      <c r="S54" s="3"/>
      <c r="T54" s="3"/>
      <c r="U54" s="3"/>
      <c r="V54" s="3"/>
      <c r="W54" s="3"/>
      <c r="X54" s="3"/>
      <c r="Y54" s="3"/>
      <c r="Z54" s="3"/>
    </row>
    <row r="55" spans="1:26" ht="12" customHeight="1" x14ac:dyDescent="0.2">
      <c r="A55" s="37" t="s">
        <v>61</v>
      </c>
      <c r="B55" s="139" t="str">
        <f t="shared" si="7"/>
        <v>Large User.DVA Disposition Rate Rider Group 1 - 2024</v>
      </c>
      <c r="C55" s="139" t="s">
        <v>174</v>
      </c>
      <c r="D55" s="125" t="s">
        <v>161</v>
      </c>
      <c r="E55" s="124"/>
      <c r="F55" s="39">
        <v>0</v>
      </c>
      <c r="G55" s="39">
        <v>0</v>
      </c>
      <c r="H55" s="39">
        <v>0</v>
      </c>
      <c r="I55" s="39">
        <v>0</v>
      </c>
      <c r="J55" s="39">
        <v>0</v>
      </c>
      <c r="K55" s="3"/>
      <c r="L55" s="3"/>
      <c r="M55" s="3"/>
      <c r="N55" s="3"/>
      <c r="O55" s="3"/>
      <c r="P55" s="3"/>
      <c r="Q55" s="3"/>
      <c r="R55" s="3"/>
      <c r="S55" s="3"/>
      <c r="T55" s="3"/>
      <c r="U55" s="3"/>
      <c r="V55" s="3"/>
      <c r="W55" s="3"/>
      <c r="X55" s="3"/>
      <c r="Y55" s="3"/>
      <c r="Z55" s="3"/>
    </row>
    <row r="56" spans="1:26" ht="12" customHeight="1" x14ac:dyDescent="0.2">
      <c r="A56" s="37" t="s">
        <v>61</v>
      </c>
      <c r="B56" s="139" t="str">
        <f t="shared" si="7"/>
        <v>Street Light.DVA Disposition Rate Rider Group 1 - 2024</v>
      </c>
      <c r="C56" s="139" t="s">
        <v>174</v>
      </c>
      <c r="D56" s="125" t="s">
        <v>162</v>
      </c>
      <c r="E56" s="124"/>
      <c r="F56" s="39">
        <v>0</v>
      </c>
      <c r="G56" s="39">
        <v>0</v>
      </c>
      <c r="H56" s="39">
        <v>0</v>
      </c>
      <c r="I56" s="39">
        <v>0</v>
      </c>
      <c r="J56" s="39">
        <v>0</v>
      </c>
      <c r="K56" s="3"/>
      <c r="L56" s="3"/>
      <c r="M56" s="3"/>
      <c r="N56" s="3"/>
      <c r="O56" s="3"/>
      <c r="P56" s="3"/>
      <c r="Q56" s="3"/>
      <c r="R56" s="3"/>
      <c r="S56" s="3"/>
      <c r="T56" s="3"/>
      <c r="U56" s="3"/>
      <c r="V56" s="3"/>
      <c r="W56" s="3"/>
      <c r="X56" s="3"/>
      <c r="Y56" s="3"/>
      <c r="Z56" s="3"/>
    </row>
    <row r="57" spans="1:26" ht="12" customHeight="1" x14ac:dyDescent="0.2">
      <c r="A57" s="37" t="s">
        <v>61</v>
      </c>
      <c r="B57" s="139" t="str">
        <f t="shared" si="7"/>
        <v>Sentinel Lights.DVA Disposition Rate Rider Group 1 - 2024</v>
      </c>
      <c r="C57" s="139" t="s">
        <v>174</v>
      </c>
      <c r="D57" s="125" t="s">
        <v>163</v>
      </c>
      <c r="E57" s="124"/>
      <c r="F57" s="39">
        <v>0</v>
      </c>
      <c r="G57" s="39">
        <v>0</v>
      </c>
      <c r="H57" s="39">
        <v>0</v>
      </c>
      <c r="I57" s="39">
        <v>0</v>
      </c>
      <c r="J57" s="39">
        <v>0</v>
      </c>
      <c r="K57" s="3"/>
      <c r="L57" s="3"/>
      <c r="M57" s="3"/>
      <c r="N57" s="3"/>
      <c r="O57" s="3"/>
      <c r="P57" s="3"/>
      <c r="Q57" s="3"/>
      <c r="R57" s="3"/>
      <c r="S57" s="3"/>
      <c r="T57" s="3"/>
      <c r="U57" s="3"/>
      <c r="V57" s="3"/>
      <c r="W57" s="3"/>
      <c r="X57" s="3"/>
      <c r="Y57" s="3"/>
      <c r="Z57" s="3"/>
    </row>
    <row r="58" spans="1:26" ht="12" customHeight="1" x14ac:dyDescent="0.2">
      <c r="A58" s="37" t="s">
        <v>41</v>
      </c>
      <c r="B58" s="139" t="str">
        <f t="shared" si="7"/>
        <v>Unmetered Scattered Load.DVA Disposition Rate Rider Group 1 - 2024</v>
      </c>
      <c r="C58" s="139" t="s">
        <v>174</v>
      </c>
      <c r="D58" s="125" t="s">
        <v>164</v>
      </c>
      <c r="E58" s="124"/>
      <c r="F58" s="39">
        <v>0</v>
      </c>
      <c r="G58" s="39">
        <v>0</v>
      </c>
      <c r="H58" s="39">
        <v>0</v>
      </c>
      <c r="I58" s="39">
        <v>0</v>
      </c>
      <c r="J58" s="39">
        <v>0</v>
      </c>
      <c r="K58" s="3"/>
      <c r="L58" s="3"/>
      <c r="M58" s="3"/>
      <c r="N58" s="3"/>
      <c r="O58" s="3"/>
      <c r="P58" s="3"/>
      <c r="Q58" s="3"/>
      <c r="R58" s="3"/>
      <c r="S58" s="3"/>
      <c r="T58" s="3"/>
      <c r="U58" s="3"/>
      <c r="V58" s="3"/>
      <c r="W58" s="3"/>
      <c r="X58" s="3"/>
      <c r="Y58" s="3"/>
      <c r="Z58" s="3"/>
    </row>
    <row r="59" spans="1:26" ht="12" customHeight="1" x14ac:dyDescent="0.2">
      <c r="A59" s="37" t="s">
        <v>61</v>
      </c>
      <c r="B59" s="139" t="str">
        <f t="shared" si="7"/>
        <v>Standby Power General Service 50 to 1,499 KW.DVA Disposition Rate Rider Group 1 - 2024</v>
      </c>
      <c r="C59" s="139" t="s">
        <v>174</v>
      </c>
      <c r="D59" s="125" t="s">
        <v>165</v>
      </c>
      <c r="E59" s="3"/>
      <c r="F59" s="148"/>
      <c r="G59" s="3"/>
      <c r="H59" s="3"/>
      <c r="I59" s="3"/>
      <c r="J59" s="3"/>
      <c r="K59" s="3"/>
      <c r="L59" s="3"/>
      <c r="M59" s="3"/>
      <c r="N59" s="3"/>
      <c r="O59" s="3"/>
      <c r="P59" s="3"/>
      <c r="Q59" s="3"/>
      <c r="R59" s="3"/>
      <c r="S59" s="3"/>
      <c r="T59" s="3"/>
      <c r="U59" s="3"/>
      <c r="V59" s="3"/>
      <c r="W59" s="3"/>
      <c r="X59" s="3"/>
      <c r="Y59" s="3"/>
      <c r="Z59" s="3"/>
    </row>
    <row r="60" spans="1:26" ht="12" customHeight="1" x14ac:dyDescent="0.2">
      <c r="A60" s="37" t="s">
        <v>61</v>
      </c>
      <c r="B60" s="139" t="str">
        <f t="shared" si="7"/>
        <v>Standby Power General Service 1,500 to 4,999 KW.DVA Disposition Rate Rider Group 1 - 2024</v>
      </c>
      <c r="C60" s="139" t="s">
        <v>174</v>
      </c>
      <c r="D60" s="125" t="s">
        <v>166</v>
      </c>
      <c r="E60" s="3"/>
      <c r="F60" s="148"/>
      <c r="G60" s="3"/>
      <c r="H60" s="149"/>
      <c r="I60" s="3"/>
      <c r="J60" s="3"/>
      <c r="K60" s="3"/>
      <c r="L60" s="3"/>
      <c r="M60" s="3"/>
      <c r="N60" s="3"/>
      <c r="O60" s="3"/>
      <c r="P60" s="3"/>
      <c r="Q60" s="3"/>
      <c r="R60" s="3"/>
      <c r="S60" s="3"/>
      <c r="T60" s="3"/>
      <c r="U60" s="3"/>
      <c r="V60" s="3"/>
      <c r="W60" s="3"/>
      <c r="X60" s="3"/>
      <c r="Y60" s="3"/>
      <c r="Z60" s="3"/>
    </row>
    <row r="61" spans="1:26" ht="12" customHeight="1" x14ac:dyDescent="0.2">
      <c r="A61" s="37" t="s">
        <v>61</v>
      </c>
      <c r="B61" s="139" t="s">
        <v>175</v>
      </c>
      <c r="C61" s="139" t="s">
        <v>174</v>
      </c>
      <c r="D61" s="125" t="s">
        <v>167</v>
      </c>
      <c r="E61" s="3"/>
      <c r="F61" s="148"/>
      <c r="G61" s="3"/>
      <c r="H61" s="149"/>
      <c r="I61" s="3"/>
      <c r="J61" s="3"/>
      <c r="K61" s="3"/>
      <c r="L61" s="3"/>
      <c r="M61" s="3"/>
      <c r="N61" s="3"/>
      <c r="O61" s="3"/>
      <c r="P61" s="3"/>
      <c r="Q61" s="3"/>
      <c r="R61" s="3"/>
      <c r="S61" s="3"/>
      <c r="T61" s="3"/>
      <c r="U61" s="3"/>
      <c r="V61" s="3"/>
      <c r="W61" s="3"/>
      <c r="X61" s="3"/>
      <c r="Y61" s="3"/>
      <c r="Z61" s="3"/>
    </row>
    <row r="62" spans="1:26" ht="12" customHeight="1" x14ac:dyDescent="0.2">
      <c r="A62" s="37"/>
      <c r="B62" s="125"/>
      <c r="C62" s="3"/>
      <c r="D62" s="125"/>
      <c r="E62" s="3"/>
      <c r="F62" s="3"/>
      <c r="G62" s="125"/>
      <c r="H62" s="125"/>
      <c r="I62" s="125"/>
      <c r="J62" s="125"/>
      <c r="K62" s="3"/>
      <c r="L62" s="3"/>
      <c r="M62" s="3"/>
      <c r="N62" s="3"/>
      <c r="O62" s="3"/>
      <c r="P62" s="3"/>
      <c r="Q62" s="3"/>
      <c r="R62" s="3"/>
      <c r="S62" s="3"/>
      <c r="T62" s="3"/>
      <c r="U62" s="3"/>
      <c r="V62" s="3"/>
      <c r="W62" s="3"/>
      <c r="X62" s="3"/>
      <c r="Y62" s="3"/>
      <c r="Z62" s="3"/>
    </row>
    <row r="63" spans="1:26" ht="12" customHeight="1" x14ac:dyDescent="0.25">
      <c r="A63" s="151"/>
      <c r="B63" s="139"/>
      <c r="C63" s="136" t="s">
        <v>176</v>
      </c>
      <c r="D63" s="125"/>
      <c r="E63" s="137" t="s">
        <v>153</v>
      </c>
      <c r="F63" s="138" t="str">
        <f t="shared" ref="F63:J63" si="8">F$4</f>
        <v>2026F</v>
      </c>
      <c r="G63" s="138" t="str">
        <f t="shared" si="8"/>
        <v>2027F</v>
      </c>
      <c r="H63" s="138" t="str">
        <f t="shared" si="8"/>
        <v>2028F</v>
      </c>
      <c r="I63" s="138" t="str">
        <f t="shared" si="8"/>
        <v>2029F</v>
      </c>
      <c r="J63" s="138" t="str">
        <f t="shared" si="8"/>
        <v>2030F</v>
      </c>
      <c r="K63" s="3"/>
      <c r="L63" s="3"/>
      <c r="M63" s="3"/>
      <c r="N63" s="3"/>
      <c r="O63" s="3"/>
      <c r="P63" s="3"/>
      <c r="Q63" s="3"/>
      <c r="R63" s="3"/>
      <c r="S63" s="3"/>
      <c r="T63" s="3"/>
      <c r="U63" s="3"/>
      <c r="V63" s="3"/>
      <c r="W63" s="3"/>
      <c r="X63" s="3"/>
      <c r="Y63" s="3"/>
      <c r="Z63" s="3"/>
    </row>
    <row r="64" spans="1:26" ht="12" customHeight="1" x14ac:dyDescent="0.2">
      <c r="A64" s="37" t="s">
        <v>177</v>
      </c>
      <c r="B64" s="139" t="str">
        <f t="shared" ref="B64:B71" si="9">D64&amp;"."&amp;C64</f>
        <v>Residential.Deferral/Variance Account Disposition Rate Rider Group 2</v>
      </c>
      <c r="C64" s="139" t="s">
        <v>175</v>
      </c>
      <c r="D64" s="125" t="s">
        <v>157</v>
      </c>
      <c r="E64" s="124">
        <v>0</v>
      </c>
      <c r="F64" s="152">
        <v>-0.54</v>
      </c>
      <c r="G64" s="39">
        <v>0</v>
      </c>
      <c r="H64" s="39">
        <v>0</v>
      </c>
      <c r="I64" s="39">
        <v>0</v>
      </c>
      <c r="J64" s="39">
        <v>0</v>
      </c>
      <c r="K64" s="3"/>
      <c r="L64" s="3"/>
      <c r="M64" s="3"/>
      <c r="N64" s="3"/>
      <c r="O64" s="3"/>
      <c r="P64" s="3"/>
      <c r="Q64" s="3"/>
      <c r="R64" s="3"/>
      <c r="S64" s="3"/>
      <c r="T64" s="3"/>
      <c r="U64" s="3"/>
      <c r="V64" s="3"/>
      <c r="W64" s="3"/>
      <c r="X64" s="3"/>
      <c r="Y64" s="3"/>
      <c r="Z64" s="3"/>
    </row>
    <row r="65" spans="1:26" ht="12" customHeight="1" x14ac:dyDescent="0.2">
      <c r="A65" s="37" t="s">
        <v>41</v>
      </c>
      <c r="B65" s="139" t="str">
        <f t="shared" si="9"/>
        <v>General Service &lt; 50 kW.Deferral/Variance Account Disposition Rate Rider Group 2</v>
      </c>
      <c r="C65" s="139" t="s">
        <v>175</v>
      </c>
      <c r="D65" s="125" t="s">
        <v>158</v>
      </c>
      <c r="E65" s="124">
        <v>0</v>
      </c>
      <c r="F65" s="152">
        <v>-5.9999999999999995E-4</v>
      </c>
      <c r="G65" s="39">
        <v>0</v>
      </c>
      <c r="H65" s="39">
        <v>0</v>
      </c>
      <c r="I65" s="39">
        <v>0</v>
      </c>
      <c r="J65" s="39">
        <v>0</v>
      </c>
      <c r="K65" s="3"/>
      <c r="L65" s="3"/>
      <c r="M65" s="3"/>
      <c r="N65" s="3"/>
      <c r="O65" s="3"/>
      <c r="P65" s="3"/>
      <c r="Q65" s="3"/>
      <c r="R65" s="3"/>
      <c r="S65" s="3"/>
      <c r="T65" s="3"/>
      <c r="U65" s="3"/>
      <c r="V65" s="3"/>
      <c r="W65" s="3"/>
      <c r="X65" s="3"/>
      <c r="Y65" s="3"/>
      <c r="Z65" s="3"/>
    </row>
    <row r="66" spans="1:26" ht="12" customHeight="1" x14ac:dyDescent="0.2">
      <c r="A66" s="37" t="s">
        <v>61</v>
      </c>
      <c r="B66" s="139" t="str">
        <f t="shared" si="9"/>
        <v>General Service 50 to 1,499 KW.Deferral/Variance Account Disposition Rate Rider Group 2</v>
      </c>
      <c r="C66" s="139" t="s">
        <v>175</v>
      </c>
      <c r="D66" s="125" t="s">
        <v>159</v>
      </c>
      <c r="E66" s="124">
        <v>0</v>
      </c>
      <c r="F66" s="152">
        <v>-0.11849999999999999</v>
      </c>
      <c r="G66" s="39">
        <v>0</v>
      </c>
      <c r="H66" s="39">
        <v>0</v>
      </c>
      <c r="I66" s="39">
        <v>0</v>
      </c>
      <c r="J66" s="39">
        <v>0</v>
      </c>
      <c r="K66" s="3"/>
      <c r="L66" s="3"/>
      <c r="M66" s="3"/>
      <c r="N66" s="3"/>
      <c r="O66" s="3"/>
      <c r="P66" s="3"/>
      <c r="Q66" s="3"/>
      <c r="R66" s="3"/>
      <c r="S66" s="3"/>
      <c r="T66" s="3"/>
      <c r="U66" s="3"/>
      <c r="V66" s="3"/>
      <c r="W66" s="3"/>
      <c r="X66" s="3"/>
      <c r="Y66" s="3"/>
      <c r="Z66" s="3"/>
    </row>
    <row r="67" spans="1:26" ht="12" customHeight="1" x14ac:dyDescent="0.2">
      <c r="A67" s="37" t="s">
        <v>61</v>
      </c>
      <c r="B67" s="139" t="str">
        <f t="shared" si="9"/>
        <v>General Service 1,500 to 4,999 KW.Deferral/Variance Account Disposition Rate Rider Group 2</v>
      </c>
      <c r="C67" s="139" t="s">
        <v>175</v>
      </c>
      <c r="D67" s="125" t="s">
        <v>160</v>
      </c>
      <c r="E67" s="124">
        <v>0</v>
      </c>
      <c r="F67" s="152">
        <v>-0.13320000000000001</v>
      </c>
      <c r="G67" s="39">
        <v>0</v>
      </c>
      <c r="H67" s="39">
        <v>0</v>
      </c>
      <c r="I67" s="39">
        <v>0</v>
      </c>
      <c r="J67" s="39">
        <v>0</v>
      </c>
      <c r="K67" s="3"/>
      <c r="L67" s="3"/>
      <c r="M67" s="3"/>
      <c r="N67" s="3"/>
      <c r="O67" s="3"/>
      <c r="P67" s="3"/>
      <c r="Q67" s="3"/>
      <c r="R67" s="3"/>
      <c r="S67" s="3"/>
      <c r="T67" s="3"/>
      <c r="U67" s="3"/>
      <c r="V67" s="3"/>
      <c r="W67" s="3"/>
      <c r="X67" s="3"/>
      <c r="Y67" s="3"/>
      <c r="Z67" s="3"/>
    </row>
    <row r="68" spans="1:26" ht="12" customHeight="1" x14ac:dyDescent="0.2">
      <c r="A68" s="37" t="s">
        <v>61</v>
      </c>
      <c r="B68" s="139" t="str">
        <f t="shared" si="9"/>
        <v>Large User.Deferral/Variance Account Disposition Rate Rider Group 2</v>
      </c>
      <c r="C68" s="139" t="s">
        <v>175</v>
      </c>
      <c r="D68" s="125" t="s">
        <v>161</v>
      </c>
      <c r="E68" s="124">
        <v>0</v>
      </c>
      <c r="F68" s="152">
        <v>-0.1305</v>
      </c>
      <c r="G68" s="39">
        <v>0</v>
      </c>
      <c r="H68" s="39">
        <v>0</v>
      </c>
      <c r="I68" s="39">
        <v>0</v>
      </c>
      <c r="J68" s="39">
        <v>0</v>
      </c>
      <c r="K68" s="3"/>
      <c r="L68" s="3"/>
      <c r="M68" s="3"/>
      <c r="N68" s="3"/>
      <c r="O68" s="3"/>
      <c r="P68" s="3"/>
      <c r="Q68" s="3"/>
      <c r="R68" s="3"/>
      <c r="S68" s="3"/>
      <c r="T68" s="3"/>
      <c r="U68" s="3"/>
      <c r="V68" s="3"/>
      <c r="W68" s="3"/>
      <c r="X68" s="3"/>
      <c r="Y68" s="3"/>
      <c r="Z68" s="3"/>
    </row>
    <row r="69" spans="1:26" ht="12" customHeight="1" x14ac:dyDescent="0.2">
      <c r="A69" s="37" t="s">
        <v>61</v>
      </c>
      <c r="B69" s="139" t="str">
        <f t="shared" si="9"/>
        <v>Street Light.Deferral/Variance Account Disposition Rate Rider Group 2</v>
      </c>
      <c r="C69" s="139" t="s">
        <v>175</v>
      </c>
      <c r="D69" s="125" t="s">
        <v>162</v>
      </c>
      <c r="E69" s="124">
        <v>0</v>
      </c>
      <c r="F69" s="152">
        <v>-0.3518</v>
      </c>
      <c r="G69" s="39">
        <v>0</v>
      </c>
      <c r="H69" s="39">
        <v>0</v>
      </c>
      <c r="I69" s="39">
        <v>0</v>
      </c>
      <c r="J69" s="39">
        <v>0</v>
      </c>
      <c r="K69" s="3"/>
      <c r="L69" s="3"/>
      <c r="M69" s="3"/>
      <c r="N69" s="3"/>
      <c r="O69" s="3"/>
      <c r="P69" s="3"/>
      <c r="Q69" s="3"/>
      <c r="R69" s="3"/>
      <c r="S69" s="3"/>
      <c r="T69" s="3"/>
      <c r="U69" s="3"/>
      <c r="V69" s="3"/>
      <c r="W69" s="3"/>
      <c r="X69" s="3"/>
      <c r="Y69" s="3"/>
      <c r="Z69" s="3"/>
    </row>
    <row r="70" spans="1:26" ht="12" customHeight="1" x14ac:dyDescent="0.2">
      <c r="A70" s="37" t="s">
        <v>61</v>
      </c>
      <c r="B70" s="139" t="str">
        <f t="shared" si="9"/>
        <v>Sentinel Lights.Deferral/Variance Account Disposition Rate Rider Group 2</v>
      </c>
      <c r="C70" s="139" t="s">
        <v>175</v>
      </c>
      <c r="D70" s="125" t="s">
        <v>163</v>
      </c>
      <c r="E70" s="124">
        <v>0</v>
      </c>
      <c r="F70" s="152">
        <v>-1.0395000000000001</v>
      </c>
      <c r="G70" s="39">
        <v>0</v>
      </c>
      <c r="H70" s="39">
        <v>0</v>
      </c>
      <c r="I70" s="39">
        <v>0</v>
      </c>
      <c r="J70" s="39">
        <v>0</v>
      </c>
      <c r="K70" s="3"/>
      <c r="L70" s="3"/>
      <c r="M70" s="3"/>
      <c r="N70" s="3"/>
      <c r="O70" s="3"/>
      <c r="P70" s="3"/>
      <c r="Q70" s="3"/>
      <c r="R70" s="3"/>
      <c r="S70" s="3"/>
      <c r="T70" s="3"/>
      <c r="U70" s="3"/>
      <c r="V70" s="3"/>
      <c r="W70" s="3"/>
      <c r="X70" s="3"/>
      <c r="Y70" s="3"/>
      <c r="Z70" s="3"/>
    </row>
    <row r="71" spans="1:26" ht="12" customHeight="1" x14ac:dyDescent="0.2">
      <c r="A71" s="37" t="s">
        <v>41</v>
      </c>
      <c r="B71" s="139" t="str">
        <f t="shared" si="9"/>
        <v>Unmetered Scattered Load.Deferral/Variance Account Disposition Rate Rider Group 2</v>
      </c>
      <c r="C71" s="139" t="s">
        <v>175</v>
      </c>
      <c r="D71" s="125" t="s">
        <v>164</v>
      </c>
      <c r="E71" s="124">
        <v>0</v>
      </c>
      <c r="F71" s="152">
        <v>-8.9999999999999998E-4</v>
      </c>
      <c r="G71" s="39">
        <v>0</v>
      </c>
      <c r="H71" s="39">
        <v>0</v>
      </c>
      <c r="I71" s="39">
        <v>0</v>
      </c>
      <c r="J71" s="39">
        <v>0</v>
      </c>
      <c r="K71" s="3"/>
      <c r="L71" s="3"/>
      <c r="M71" s="3"/>
      <c r="N71" s="3"/>
      <c r="O71" s="3"/>
      <c r="P71" s="3"/>
      <c r="Q71" s="3"/>
      <c r="R71" s="3"/>
      <c r="S71" s="3"/>
      <c r="T71" s="3"/>
      <c r="U71" s="3"/>
      <c r="V71" s="3"/>
      <c r="W71" s="3"/>
      <c r="X71" s="3"/>
      <c r="Y71" s="3"/>
      <c r="Z71" s="3"/>
    </row>
    <row r="72" spans="1:26" ht="12" customHeight="1" x14ac:dyDescent="0.2">
      <c r="A72" s="37" t="s">
        <v>61</v>
      </c>
      <c r="B72" s="139"/>
      <c r="C72" s="139"/>
      <c r="D72" s="125" t="s">
        <v>165</v>
      </c>
      <c r="E72" s="124"/>
      <c r="F72" s="153"/>
      <c r="G72" s="153"/>
      <c r="H72" s="39"/>
      <c r="I72" s="39"/>
      <c r="J72" s="39"/>
      <c r="K72" s="3"/>
      <c r="L72" s="3"/>
      <c r="M72" s="3"/>
      <c r="N72" s="3"/>
      <c r="O72" s="3"/>
      <c r="P72" s="3"/>
      <c r="Q72" s="3"/>
      <c r="R72" s="3"/>
      <c r="S72" s="3"/>
      <c r="T72" s="3"/>
      <c r="U72" s="3"/>
      <c r="V72" s="3"/>
      <c r="W72" s="3"/>
      <c r="X72" s="3"/>
      <c r="Y72" s="3"/>
      <c r="Z72" s="3"/>
    </row>
    <row r="73" spans="1:26" ht="12" customHeight="1" x14ac:dyDescent="0.2">
      <c r="A73" s="37" t="s">
        <v>61</v>
      </c>
      <c r="B73" s="139"/>
      <c r="C73" s="139"/>
      <c r="D73" s="125" t="s">
        <v>166</v>
      </c>
      <c r="E73" s="124"/>
      <c r="F73" s="153"/>
      <c r="G73" s="153"/>
      <c r="H73" s="39"/>
      <c r="I73" s="39"/>
      <c r="J73" s="39"/>
      <c r="K73" s="3"/>
      <c r="L73" s="3"/>
      <c r="M73" s="3"/>
      <c r="N73" s="3"/>
      <c r="O73" s="3"/>
      <c r="P73" s="3"/>
      <c r="Q73" s="3"/>
      <c r="R73" s="3"/>
      <c r="S73" s="3"/>
      <c r="T73" s="3"/>
      <c r="U73" s="3"/>
      <c r="V73" s="3"/>
      <c r="W73" s="3"/>
      <c r="X73" s="3"/>
      <c r="Y73" s="3"/>
      <c r="Z73" s="3"/>
    </row>
    <row r="74" spans="1:26" ht="12" customHeight="1" x14ac:dyDescent="0.2">
      <c r="A74" s="37" t="s">
        <v>61</v>
      </c>
      <c r="B74" s="139"/>
      <c r="C74" s="37"/>
      <c r="D74" s="125" t="s">
        <v>167</v>
      </c>
      <c r="E74" s="124"/>
      <c r="F74" s="153"/>
      <c r="G74" s="153"/>
      <c r="H74" s="39"/>
      <c r="I74" s="39"/>
      <c r="J74" s="39"/>
      <c r="K74" s="3"/>
      <c r="L74" s="3"/>
      <c r="M74" s="3"/>
      <c r="N74" s="3"/>
      <c r="O74" s="3"/>
      <c r="P74" s="3"/>
      <c r="Q74" s="3"/>
      <c r="R74" s="3"/>
      <c r="S74" s="3"/>
      <c r="T74" s="3"/>
      <c r="U74" s="3"/>
      <c r="V74" s="3"/>
      <c r="W74" s="3"/>
      <c r="X74" s="3"/>
      <c r="Y74" s="3"/>
      <c r="Z74" s="3"/>
    </row>
    <row r="75" spans="1:26" ht="12" customHeight="1" x14ac:dyDescent="0.2">
      <c r="A75" s="3"/>
      <c r="B75" s="125"/>
      <c r="C75" s="3"/>
      <c r="D75" s="125"/>
      <c r="E75" s="3"/>
      <c r="F75" s="154"/>
      <c r="G75" s="3"/>
      <c r="H75" s="37"/>
      <c r="I75" s="37"/>
      <c r="J75" s="3"/>
      <c r="K75" s="3"/>
      <c r="L75" s="3"/>
      <c r="M75" s="3"/>
      <c r="N75" s="3"/>
      <c r="O75" s="3"/>
      <c r="P75" s="3"/>
      <c r="Q75" s="3"/>
      <c r="R75" s="3"/>
      <c r="S75" s="3"/>
      <c r="T75" s="3"/>
      <c r="U75" s="3"/>
      <c r="V75" s="3"/>
      <c r="W75" s="3"/>
      <c r="X75" s="3"/>
      <c r="Y75" s="3"/>
      <c r="Z75" s="3"/>
    </row>
    <row r="76" spans="1:26" ht="12" customHeight="1" x14ac:dyDescent="0.25">
      <c r="A76" s="37" t="s">
        <v>177</v>
      </c>
      <c r="B76" s="139" t="str">
        <f t="shared" ref="B76:B86" si="10">D76&amp;"."&amp;C76</f>
        <v>.Approved Rate Riders Year 2 for Accounts 1595 [1568] (2026)</v>
      </c>
      <c r="C76" s="136" t="s">
        <v>178</v>
      </c>
      <c r="D76" s="125"/>
      <c r="E76" s="3"/>
      <c r="F76" s="154"/>
      <c r="G76" s="3"/>
      <c r="H76" s="37"/>
      <c r="I76" s="37"/>
      <c r="J76" s="3"/>
      <c r="K76" s="3"/>
      <c r="L76" s="3"/>
      <c r="M76" s="3"/>
      <c r="N76" s="3"/>
      <c r="O76" s="3"/>
      <c r="P76" s="3"/>
      <c r="Q76" s="3"/>
      <c r="R76" s="3"/>
      <c r="S76" s="3"/>
      <c r="T76" s="3"/>
      <c r="U76" s="3"/>
      <c r="V76" s="3"/>
      <c r="W76" s="3"/>
      <c r="X76" s="3"/>
      <c r="Y76" s="3"/>
      <c r="Z76" s="3"/>
    </row>
    <row r="77" spans="1:26" ht="12" customHeight="1" x14ac:dyDescent="0.2">
      <c r="A77" s="37" t="s">
        <v>41</v>
      </c>
      <c r="B77" s="139" t="str">
        <f t="shared" si="10"/>
        <v>Residential.LRAM Rate Rider</v>
      </c>
      <c r="C77" s="139" t="s">
        <v>179</v>
      </c>
      <c r="D77" s="125" t="s">
        <v>157</v>
      </c>
      <c r="E77" s="124">
        <v>0.25</v>
      </c>
      <c r="F77" s="39">
        <v>0</v>
      </c>
      <c r="G77" s="39">
        <v>0</v>
      </c>
      <c r="H77" s="39">
        <v>0</v>
      </c>
      <c r="I77" s="39">
        <v>0</v>
      </c>
      <c r="J77" s="39">
        <v>0</v>
      </c>
      <c r="K77" s="3"/>
      <c r="L77" s="3"/>
      <c r="M77" s="3"/>
      <c r="N77" s="3"/>
      <c r="O77" s="3"/>
      <c r="P77" s="3"/>
      <c r="Q77" s="3"/>
      <c r="R77" s="3"/>
      <c r="S77" s="3"/>
      <c r="T77" s="3"/>
      <c r="U77" s="3"/>
      <c r="V77" s="3"/>
      <c r="W77" s="3"/>
      <c r="X77" s="3"/>
      <c r="Y77" s="3"/>
      <c r="Z77" s="3"/>
    </row>
    <row r="78" spans="1:26" ht="12" customHeight="1" x14ac:dyDescent="0.2">
      <c r="A78" s="37" t="s">
        <v>61</v>
      </c>
      <c r="B78" s="139" t="str">
        <f t="shared" si="10"/>
        <v>General Service &lt; 50 kW.LRAM Rate Rider</v>
      </c>
      <c r="C78" s="139" t="s">
        <v>179</v>
      </c>
      <c r="D78" s="125" t="s">
        <v>158</v>
      </c>
      <c r="E78" s="124">
        <v>6.9999999999999999E-4</v>
      </c>
      <c r="F78" s="39">
        <v>0</v>
      </c>
      <c r="G78" s="39">
        <v>0</v>
      </c>
      <c r="H78" s="39">
        <v>0</v>
      </c>
      <c r="I78" s="39">
        <v>0</v>
      </c>
      <c r="J78" s="39">
        <v>0</v>
      </c>
      <c r="K78" s="3"/>
      <c r="L78" s="3"/>
      <c r="M78" s="3"/>
      <c r="N78" s="3"/>
      <c r="O78" s="3"/>
      <c r="P78" s="3"/>
      <c r="Q78" s="3"/>
      <c r="R78" s="3"/>
      <c r="S78" s="3"/>
      <c r="T78" s="3"/>
      <c r="U78" s="3"/>
      <c r="V78" s="3"/>
      <c r="W78" s="3"/>
      <c r="X78" s="3"/>
      <c r="Y78" s="3"/>
      <c r="Z78" s="3"/>
    </row>
    <row r="79" spans="1:26" ht="12" customHeight="1" x14ac:dyDescent="0.2">
      <c r="A79" s="37" t="s">
        <v>61</v>
      </c>
      <c r="B79" s="139" t="str">
        <f t="shared" si="10"/>
        <v>General Service 50 to 1,499 KW.LRAM Rate Rider</v>
      </c>
      <c r="C79" s="139" t="s">
        <v>179</v>
      </c>
      <c r="D79" s="125" t="s">
        <v>159</v>
      </c>
      <c r="E79" s="124">
        <v>-0.2477</v>
      </c>
      <c r="F79" s="39">
        <v>0</v>
      </c>
      <c r="G79" s="39">
        <v>0</v>
      </c>
      <c r="H79" s="39">
        <v>0</v>
      </c>
      <c r="I79" s="39">
        <v>0</v>
      </c>
      <c r="J79" s="39">
        <v>0</v>
      </c>
      <c r="K79" s="3"/>
      <c r="L79" s="3"/>
      <c r="M79" s="3"/>
      <c r="N79" s="3"/>
      <c r="O79" s="3"/>
      <c r="P79" s="3"/>
      <c r="Q79" s="3"/>
      <c r="R79" s="3"/>
      <c r="S79" s="3"/>
      <c r="T79" s="3"/>
      <c r="U79" s="3"/>
      <c r="V79" s="3"/>
      <c r="W79" s="3"/>
      <c r="X79" s="3"/>
      <c r="Y79" s="3"/>
      <c r="Z79" s="3"/>
    </row>
    <row r="80" spans="1:26" ht="12" customHeight="1" x14ac:dyDescent="0.2">
      <c r="A80" s="37" t="s">
        <v>61</v>
      </c>
      <c r="B80" s="139" t="str">
        <f t="shared" si="10"/>
        <v>General Service 1,500 to 4,999 KW.LRAM Rate Rider</v>
      </c>
      <c r="C80" s="139" t="s">
        <v>179</v>
      </c>
      <c r="D80" s="125" t="s">
        <v>160</v>
      </c>
      <c r="E80" s="124">
        <v>0.2021</v>
      </c>
      <c r="F80" s="39">
        <v>0</v>
      </c>
      <c r="G80" s="39">
        <v>0</v>
      </c>
      <c r="H80" s="39">
        <v>0</v>
      </c>
      <c r="I80" s="39">
        <v>0</v>
      </c>
      <c r="J80" s="39">
        <v>0</v>
      </c>
      <c r="K80" s="3"/>
      <c r="L80" s="3"/>
      <c r="M80" s="3"/>
      <c r="N80" s="3"/>
      <c r="O80" s="3"/>
      <c r="P80" s="3"/>
      <c r="Q80" s="3"/>
      <c r="R80" s="3"/>
      <c r="S80" s="3"/>
      <c r="T80" s="3"/>
      <c r="U80" s="3"/>
      <c r="V80" s="3"/>
      <c r="W80" s="3"/>
      <c r="X80" s="3"/>
      <c r="Y80" s="3"/>
      <c r="Z80" s="3"/>
    </row>
    <row r="81" spans="1:26" ht="12" customHeight="1" x14ac:dyDescent="0.2">
      <c r="A81" s="37" t="s">
        <v>61</v>
      </c>
      <c r="B81" s="139" t="str">
        <f t="shared" si="10"/>
        <v>Large User.LRAM Rate Rider</v>
      </c>
      <c r="C81" s="139" t="s">
        <v>179</v>
      </c>
      <c r="D81" s="125" t="s">
        <v>161</v>
      </c>
      <c r="E81" s="124">
        <v>0.2011</v>
      </c>
      <c r="F81" s="39">
        <v>0</v>
      </c>
      <c r="G81" s="39">
        <v>0</v>
      </c>
      <c r="H81" s="39">
        <v>0</v>
      </c>
      <c r="I81" s="39">
        <v>0</v>
      </c>
      <c r="J81" s="39">
        <v>0</v>
      </c>
      <c r="K81" s="3"/>
      <c r="L81" s="3"/>
      <c r="M81" s="3"/>
      <c r="N81" s="3"/>
      <c r="O81" s="3"/>
      <c r="P81" s="3"/>
      <c r="Q81" s="3"/>
      <c r="R81" s="3"/>
      <c r="S81" s="3"/>
      <c r="T81" s="3"/>
      <c r="U81" s="3"/>
      <c r="V81" s="3"/>
      <c r="W81" s="3"/>
      <c r="X81" s="3"/>
      <c r="Y81" s="3"/>
      <c r="Z81" s="3"/>
    </row>
    <row r="82" spans="1:26" ht="12" customHeight="1" x14ac:dyDescent="0.2">
      <c r="A82" s="37" t="s">
        <v>61</v>
      </c>
      <c r="B82" s="139" t="str">
        <f t="shared" si="10"/>
        <v>Street Light.LRAM Rate Rider</v>
      </c>
      <c r="C82" s="139" t="s">
        <v>179</v>
      </c>
      <c r="D82" s="125" t="s">
        <v>162</v>
      </c>
      <c r="E82" s="124">
        <v>4.8925000000000001</v>
      </c>
      <c r="F82" s="124">
        <v>4.8925000000000001</v>
      </c>
      <c r="G82" s="39">
        <v>0</v>
      </c>
      <c r="H82" s="39">
        <v>0</v>
      </c>
      <c r="I82" s="39">
        <v>0</v>
      </c>
      <c r="J82" s="39">
        <v>0</v>
      </c>
      <c r="K82" s="3"/>
      <c r="L82" s="3"/>
      <c r="M82" s="3"/>
      <c r="N82" s="3"/>
      <c r="O82" s="3"/>
      <c r="P82" s="3"/>
      <c r="Q82" s="3"/>
      <c r="R82" s="3"/>
      <c r="S82" s="3"/>
      <c r="T82" s="3"/>
      <c r="U82" s="3"/>
      <c r="V82" s="3"/>
      <c r="W82" s="3"/>
      <c r="X82" s="3"/>
      <c r="Y82" s="3"/>
      <c r="Z82" s="3"/>
    </row>
    <row r="83" spans="1:26" ht="12" customHeight="1" x14ac:dyDescent="0.2">
      <c r="A83" s="37" t="s">
        <v>41</v>
      </c>
      <c r="B83" s="139" t="str">
        <f t="shared" si="10"/>
        <v>Sentinel Lights.LRAM Rate Rider</v>
      </c>
      <c r="C83" s="139" t="s">
        <v>179</v>
      </c>
      <c r="D83" s="125" t="s">
        <v>163</v>
      </c>
      <c r="E83" s="124">
        <v>0</v>
      </c>
      <c r="F83" s="39"/>
      <c r="G83" s="39">
        <v>0</v>
      </c>
      <c r="H83" s="39">
        <v>0</v>
      </c>
      <c r="I83" s="39">
        <v>0</v>
      </c>
      <c r="J83" s="39">
        <v>0</v>
      </c>
      <c r="K83" s="3"/>
      <c r="L83" s="3"/>
      <c r="M83" s="3"/>
      <c r="N83" s="3"/>
      <c r="O83" s="3"/>
      <c r="P83" s="3"/>
      <c r="Q83" s="3"/>
      <c r="R83" s="3"/>
      <c r="S83" s="3"/>
      <c r="T83" s="3"/>
      <c r="U83" s="3"/>
      <c r="V83" s="3"/>
      <c r="W83" s="3"/>
      <c r="X83" s="3"/>
      <c r="Y83" s="3"/>
      <c r="Z83" s="3"/>
    </row>
    <row r="84" spans="1:26" ht="12" customHeight="1" x14ac:dyDescent="0.2">
      <c r="A84" s="37" t="s">
        <v>61</v>
      </c>
      <c r="B84" s="139" t="str">
        <f t="shared" si="10"/>
        <v>Unmetered Scattered Load.LRAM Rate Rider</v>
      </c>
      <c r="C84" s="139" t="s">
        <v>179</v>
      </c>
      <c r="D84" s="125" t="s">
        <v>164</v>
      </c>
      <c r="E84" s="124">
        <v>0</v>
      </c>
      <c r="F84" s="39">
        <v>0</v>
      </c>
      <c r="G84" s="39">
        <v>0</v>
      </c>
      <c r="H84" s="39">
        <v>0</v>
      </c>
      <c r="I84" s="39">
        <v>0</v>
      </c>
      <c r="J84" s="39">
        <v>0</v>
      </c>
      <c r="K84" s="3"/>
      <c r="L84" s="3"/>
      <c r="M84" s="3"/>
      <c r="N84" s="3"/>
      <c r="O84" s="3"/>
      <c r="P84" s="3"/>
      <c r="Q84" s="3"/>
      <c r="R84" s="3"/>
      <c r="S84" s="3"/>
      <c r="T84" s="3"/>
      <c r="U84" s="3"/>
      <c r="V84" s="3"/>
      <c r="W84" s="3"/>
      <c r="X84" s="3"/>
      <c r="Y84" s="3"/>
      <c r="Z84" s="3"/>
    </row>
    <row r="85" spans="1:26" ht="12" customHeight="1" x14ac:dyDescent="0.2">
      <c r="A85" s="37" t="s">
        <v>61</v>
      </c>
      <c r="B85" s="139" t="str">
        <f t="shared" si="10"/>
        <v>Standby Power General Service 50 to 1,499 KW.</v>
      </c>
      <c r="C85" s="139"/>
      <c r="D85" s="125" t="s">
        <v>165</v>
      </c>
      <c r="E85" s="124"/>
      <c r="F85" s="155"/>
      <c r="G85" s="3"/>
      <c r="H85" s="3"/>
      <c r="I85" s="3"/>
      <c r="J85" s="3"/>
      <c r="K85" s="3"/>
      <c r="L85" s="3"/>
      <c r="M85" s="3"/>
      <c r="N85" s="3"/>
      <c r="O85" s="3"/>
      <c r="P85" s="3"/>
      <c r="Q85" s="3"/>
      <c r="R85" s="3"/>
      <c r="S85" s="3"/>
      <c r="T85" s="3"/>
      <c r="U85" s="3"/>
      <c r="V85" s="3"/>
      <c r="W85" s="3"/>
      <c r="X85" s="3"/>
      <c r="Y85" s="3"/>
      <c r="Z85" s="3"/>
    </row>
    <row r="86" spans="1:26" ht="12" customHeight="1" x14ac:dyDescent="0.2">
      <c r="A86" s="37" t="s">
        <v>61</v>
      </c>
      <c r="B86" s="139" t="str">
        <f t="shared" si="10"/>
        <v>Standby Power General Service 1,500 to 4,999 KW.</v>
      </c>
      <c r="C86" s="139"/>
      <c r="D86" s="125" t="s">
        <v>166</v>
      </c>
      <c r="E86" s="124"/>
      <c r="F86" s="155"/>
      <c r="G86" s="3"/>
      <c r="H86" s="3"/>
      <c r="I86" s="3"/>
      <c r="J86" s="3"/>
      <c r="K86" s="3"/>
      <c r="L86" s="3"/>
      <c r="M86" s="3"/>
      <c r="N86" s="3"/>
      <c r="O86" s="3"/>
      <c r="P86" s="3"/>
      <c r="Q86" s="3"/>
      <c r="R86" s="3"/>
      <c r="S86" s="3"/>
      <c r="T86" s="3"/>
      <c r="U86" s="3"/>
      <c r="V86" s="3"/>
      <c r="W86" s="3"/>
      <c r="X86" s="3"/>
      <c r="Y86" s="3"/>
      <c r="Z86" s="3"/>
    </row>
    <row r="87" spans="1:26" ht="12" customHeight="1" x14ac:dyDescent="0.2">
      <c r="A87" s="3"/>
      <c r="B87" s="125"/>
      <c r="C87" s="139"/>
      <c r="D87" s="125" t="s">
        <v>167</v>
      </c>
      <c r="E87" s="124"/>
      <c r="F87" s="155"/>
      <c r="G87" s="3"/>
      <c r="H87" s="3"/>
      <c r="I87" s="3"/>
      <c r="J87" s="3"/>
      <c r="K87" s="3"/>
      <c r="L87" s="3"/>
      <c r="M87" s="3"/>
      <c r="N87" s="3"/>
      <c r="O87" s="3"/>
      <c r="P87" s="3"/>
      <c r="Q87" s="3"/>
      <c r="R87" s="3"/>
      <c r="S87" s="3"/>
      <c r="T87" s="3"/>
      <c r="U87" s="3"/>
      <c r="V87" s="3"/>
      <c r="W87" s="3"/>
      <c r="X87" s="3"/>
      <c r="Y87" s="3"/>
      <c r="Z87" s="3"/>
    </row>
    <row r="88" spans="1:26" ht="12" customHeight="1" x14ac:dyDescent="0.2">
      <c r="A88" s="3"/>
      <c r="B88" s="125"/>
      <c r="C88" s="3"/>
      <c r="D88" s="125"/>
      <c r="E88" s="3"/>
      <c r="F88" s="154"/>
      <c r="G88" s="3"/>
      <c r="H88" s="37"/>
      <c r="I88" s="37"/>
      <c r="J88" s="3"/>
      <c r="K88" s="3"/>
      <c r="L88" s="3"/>
      <c r="M88" s="3"/>
      <c r="N88" s="3"/>
      <c r="O88" s="3"/>
      <c r="P88" s="3"/>
      <c r="Q88" s="3"/>
      <c r="R88" s="3"/>
      <c r="S88" s="3"/>
      <c r="T88" s="3"/>
      <c r="U88" s="3"/>
      <c r="V88" s="3"/>
      <c r="W88" s="3"/>
      <c r="X88" s="3"/>
      <c r="Y88" s="3"/>
      <c r="Z88" s="3"/>
    </row>
    <row r="89" spans="1:26" ht="12" customHeight="1" x14ac:dyDescent="0.25">
      <c r="A89" s="3"/>
      <c r="B89" s="125"/>
      <c r="C89" s="156" t="s">
        <v>180</v>
      </c>
      <c r="D89" s="3"/>
      <c r="E89" s="137" t="s">
        <v>153</v>
      </c>
      <c r="F89" s="138" t="str">
        <f t="shared" ref="F89:J89" si="11">F$4</f>
        <v>2026F</v>
      </c>
      <c r="G89" s="138" t="str">
        <f t="shared" si="11"/>
        <v>2027F</v>
      </c>
      <c r="H89" s="138" t="str">
        <f t="shared" si="11"/>
        <v>2028F</v>
      </c>
      <c r="I89" s="138" t="str">
        <f t="shared" si="11"/>
        <v>2029F</v>
      </c>
      <c r="J89" s="138" t="str">
        <f t="shared" si="11"/>
        <v>2030F</v>
      </c>
      <c r="K89" s="3"/>
      <c r="L89" s="3"/>
      <c r="M89" s="3"/>
      <c r="N89" s="3"/>
      <c r="O89" s="3"/>
      <c r="P89" s="3"/>
      <c r="Q89" s="3"/>
      <c r="R89" s="3"/>
      <c r="S89" s="3"/>
      <c r="T89" s="3"/>
      <c r="U89" s="3"/>
      <c r="V89" s="3"/>
      <c r="W89" s="3"/>
      <c r="X89" s="3"/>
      <c r="Y89" s="3"/>
      <c r="Z89" s="3"/>
    </row>
    <row r="90" spans="1:26" ht="12" customHeight="1" x14ac:dyDescent="0.2">
      <c r="A90" s="37" t="s">
        <v>177</v>
      </c>
      <c r="B90" s="139" t="str">
        <f t="shared" ref="B90:B100" si="12">D90&amp;"."&amp;C90&amp;"2"</f>
        <v>Residential.LRAM Rate Rider2</v>
      </c>
      <c r="C90" s="139" t="s">
        <v>179</v>
      </c>
      <c r="D90" s="125" t="s">
        <v>157</v>
      </c>
      <c r="E90" s="39">
        <v>0</v>
      </c>
      <c r="F90" s="39">
        <v>0</v>
      </c>
      <c r="G90" s="39">
        <v>0</v>
      </c>
      <c r="H90" s="39">
        <v>0</v>
      </c>
      <c r="I90" s="39">
        <v>0</v>
      </c>
      <c r="J90" s="39">
        <v>0</v>
      </c>
      <c r="K90" s="3"/>
      <c r="L90" s="3"/>
      <c r="M90" s="3"/>
      <c r="N90" s="3"/>
      <c r="O90" s="3"/>
      <c r="P90" s="3"/>
      <c r="Q90" s="3"/>
      <c r="R90" s="3"/>
      <c r="S90" s="3"/>
      <c r="T90" s="3"/>
      <c r="U90" s="3"/>
      <c r="V90" s="3"/>
      <c r="W90" s="3"/>
      <c r="X90" s="3"/>
      <c r="Y90" s="3"/>
      <c r="Z90" s="3"/>
    </row>
    <row r="91" spans="1:26" ht="12" customHeight="1" x14ac:dyDescent="0.2">
      <c r="A91" s="37" t="s">
        <v>41</v>
      </c>
      <c r="B91" s="139" t="str">
        <f t="shared" si="12"/>
        <v>General Service &lt; 50 kW.LRAM Rate Rider2</v>
      </c>
      <c r="C91" s="139" t="s">
        <v>179</v>
      </c>
      <c r="D91" s="125" t="s">
        <v>158</v>
      </c>
      <c r="E91" s="39">
        <v>0</v>
      </c>
      <c r="F91" s="39">
        <v>4.0000000000000002E-4</v>
      </c>
      <c r="G91" s="39">
        <v>0</v>
      </c>
      <c r="H91" s="39">
        <v>0</v>
      </c>
      <c r="I91" s="39">
        <v>0</v>
      </c>
      <c r="J91" s="39">
        <v>0</v>
      </c>
      <c r="K91" s="3"/>
      <c r="L91" s="3"/>
      <c r="M91" s="3"/>
      <c r="N91" s="3"/>
      <c r="O91" s="3"/>
      <c r="P91" s="3"/>
      <c r="Q91" s="3"/>
      <c r="R91" s="3"/>
      <c r="S91" s="3"/>
      <c r="T91" s="3"/>
      <c r="U91" s="3"/>
      <c r="V91" s="3"/>
      <c r="W91" s="3"/>
      <c r="X91" s="3"/>
      <c r="Y91" s="3"/>
      <c r="Z91" s="3"/>
    </row>
    <row r="92" spans="1:26" ht="12" customHeight="1" x14ac:dyDescent="0.2">
      <c r="A92" s="37" t="s">
        <v>61</v>
      </c>
      <c r="B92" s="139" t="str">
        <f t="shared" si="12"/>
        <v>General Service 50 to 1,499 KW.LRAM Rate Rider2</v>
      </c>
      <c r="C92" s="139" t="s">
        <v>179</v>
      </c>
      <c r="D92" s="125" t="s">
        <v>159</v>
      </c>
      <c r="E92" s="39">
        <v>0</v>
      </c>
      <c r="F92" s="39">
        <v>0</v>
      </c>
      <c r="G92" s="39">
        <v>2.8400000000000002E-2</v>
      </c>
      <c r="H92" s="39">
        <v>0</v>
      </c>
      <c r="I92" s="39">
        <v>0</v>
      </c>
      <c r="J92" s="39">
        <v>0</v>
      </c>
      <c r="K92" s="3"/>
      <c r="L92" s="3"/>
      <c r="M92" s="3"/>
      <c r="N92" s="3"/>
      <c r="O92" s="3"/>
      <c r="P92" s="3"/>
      <c r="Q92" s="3"/>
      <c r="R92" s="3"/>
      <c r="S92" s="3"/>
      <c r="T92" s="3"/>
      <c r="U92" s="3"/>
      <c r="V92" s="3"/>
      <c r="W92" s="3"/>
      <c r="X92" s="3"/>
      <c r="Y92" s="3"/>
      <c r="Z92" s="3"/>
    </row>
    <row r="93" spans="1:26" ht="12" customHeight="1" x14ac:dyDescent="0.2">
      <c r="A93" s="37" t="s">
        <v>61</v>
      </c>
      <c r="B93" s="139" t="str">
        <f t="shared" si="12"/>
        <v>General Service 1,500 to 4,999 KW.LRAM Rate Rider2</v>
      </c>
      <c r="C93" s="139" t="s">
        <v>179</v>
      </c>
      <c r="D93" s="125" t="s">
        <v>160</v>
      </c>
      <c r="E93" s="39">
        <v>0</v>
      </c>
      <c r="F93" s="39">
        <v>-0.39979999999999999</v>
      </c>
      <c r="G93" s="39">
        <v>0</v>
      </c>
      <c r="H93" s="39">
        <v>0</v>
      </c>
      <c r="I93" s="39">
        <v>0</v>
      </c>
      <c r="J93" s="39">
        <v>0</v>
      </c>
      <c r="K93" s="3"/>
      <c r="L93" s="3"/>
      <c r="M93" s="3"/>
      <c r="N93" s="3"/>
      <c r="O93" s="3"/>
      <c r="P93" s="3"/>
      <c r="Q93" s="3"/>
      <c r="R93" s="3"/>
      <c r="S93" s="3"/>
      <c r="T93" s="3"/>
      <c r="U93" s="3"/>
      <c r="V93" s="3"/>
      <c r="W93" s="3"/>
      <c r="X93" s="3"/>
      <c r="Y93" s="3"/>
      <c r="Z93" s="3"/>
    </row>
    <row r="94" spans="1:26" ht="12" customHeight="1" x14ac:dyDescent="0.2">
      <c r="A94" s="37" t="s">
        <v>61</v>
      </c>
      <c r="B94" s="139" t="str">
        <f t="shared" si="12"/>
        <v>Large User.LRAM Rate Rider2</v>
      </c>
      <c r="C94" s="139" t="s">
        <v>179</v>
      </c>
      <c r="D94" s="125" t="s">
        <v>161</v>
      </c>
      <c r="E94" s="39">
        <v>0</v>
      </c>
      <c r="F94" s="39">
        <v>-0.48039999999999999</v>
      </c>
      <c r="G94" s="39">
        <v>0</v>
      </c>
      <c r="H94" s="39">
        <v>0</v>
      </c>
      <c r="I94" s="39">
        <v>0</v>
      </c>
      <c r="J94" s="39">
        <v>0</v>
      </c>
      <c r="K94" s="3"/>
      <c r="L94" s="3"/>
      <c r="M94" s="3"/>
      <c r="N94" s="3"/>
      <c r="O94" s="3"/>
      <c r="P94" s="3"/>
      <c r="Q94" s="3"/>
      <c r="R94" s="3"/>
      <c r="S94" s="3"/>
      <c r="T94" s="3"/>
      <c r="U94" s="3"/>
      <c r="V94" s="3"/>
      <c r="W94" s="3"/>
      <c r="X94" s="3"/>
      <c r="Y94" s="3"/>
      <c r="Z94" s="3"/>
    </row>
    <row r="95" spans="1:26" ht="12" customHeight="1" x14ac:dyDescent="0.2">
      <c r="A95" s="37" t="s">
        <v>61</v>
      </c>
      <c r="B95" s="139" t="str">
        <f t="shared" si="12"/>
        <v>Street Light.LRAM Rate Rider2</v>
      </c>
      <c r="C95" s="139" t="s">
        <v>179</v>
      </c>
      <c r="D95" s="125" t="s">
        <v>162</v>
      </c>
      <c r="E95" s="39">
        <v>0</v>
      </c>
      <c r="F95" s="39">
        <v>-0.59819999999999995</v>
      </c>
      <c r="G95" s="39">
        <v>0</v>
      </c>
      <c r="H95" s="39">
        <v>0</v>
      </c>
      <c r="I95" s="39">
        <v>0</v>
      </c>
      <c r="J95" s="39">
        <v>0</v>
      </c>
      <c r="K95" s="3"/>
      <c r="L95" s="3"/>
      <c r="M95" s="3"/>
      <c r="N95" s="3"/>
      <c r="O95" s="3"/>
      <c r="P95" s="3"/>
      <c r="Q95" s="3"/>
      <c r="R95" s="3"/>
      <c r="S95" s="3"/>
      <c r="T95" s="3"/>
      <c r="U95" s="3"/>
      <c r="V95" s="3"/>
      <c r="W95" s="3"/>
      <c r="X95" s="3"/>
      <c r="Y95" s="3"/>
      <c r="Z95" s="3"/>
    </row>
    <row r="96" spans="1:26" ht="12" customHeight="1" x14ac:dyDescent="0.2">
      <c r="A96" s="37" t="s">
        <v>61</v>
      </c>
      <c r="B96" s="139" t="str">
        <f t="shared" si="12"/>
        <v>Sentinel Lights.LRAM Rate Rider2</v>
      </c>
      <c r="C96" s="139" t="s">
        <v>179</v>
      </c>
      <c r="D96" s="125" t="s">
        <v>163</v>
      </c>
      <c r="E96" s="39">
        <v>0</v>
      </c>
      <c r="F96" s="39"/>
      <c r="G96" s="39">
        <v>0</v>
      </c>
      <c r="H96" s="39">
        <v>0</v>
      </c>
      <c r="I96" s="39">
        <v>0</v>
      </c>
      <c r="J96" s="39">
        <v>0</v>
      </c>
      <c r="K96" s="3"/>
      <c r="L96" s="3"/>
      <c r="M96" s="3"/>
      <c r="N96" s="3"/>
      <c r="O96" s="3"/>
      <c r="P96" s="3"/>
      <c r="Q96" s="3"/>
      <c r="R96" s="3"/>
      <c r="S96" s="3"/>
      <c r="T96" s="3"/>
      <c r="U96" s="3"/>
      <c r="V96" s="3"/>
      <c r="W96" s="3"/>
      <c r="X96" s="3"/>
      <c r="Y96" s="3"/>
      <c r="Z96" s="3"/>
    </row>
    <row r="97" spans="1:26" ht="12" customHeight="1" x14ac:dyDescent="0.2">
      <c r="A97" s="37" t="s">
        <v>41</v>
      </c>
      <c r="B97" s="139" t="str">
        <f t="shared" si="12"/>
        <v>Unmetered Scattered Load.LRAM Rate Rider2</v>
      </c>
      <c r="C97" s="139" t="s">
        <v>179</v>
      </c>
      <c r="D97" s="125" t="s">
        <v>164</v>
      </c>
      <c r="E97" s="39">
        <v>0</v>
      </c>
      <c r="F97" s="39">
        <v>-5.0000000000000001E-4</v>
      </c>
      <c r="G97" s="39">
        <v>0</v>
      </c>
      <c r="H97" s="39">
        <v>0</v>
      </c>
      <c r="I97" s="39">
        <v>0</v>
      </c>
      <c r="J97" s="39">
        <v>0</v>
      </c>
      <c r="K97" s="3"/>
      <c r="L97" s="3"/>
      <c r="M97" s="3"/>
      <c r="N97" s="3"/>
      <c r="O97" s="3"/>
      <c r="P97" s="3"/>
      <c r="Q97" s="3"/>
      <c r="R97" s="3"/>
      <c r="S97" s="3"/>
      <c r="T97" s="3"/>
      <c r="U97" s="3"/>
      <c r="V97" s="3"/>
      <c r="W97" s="3"/>
      <c r="X97" s="3"/>
      <c r="Y97" s="3"/>
      <c r="Z97" s="3"/>
    </row>
    <row r="98" spans="1:26" ht="12" customHeight="1" x14ac:dyDescent="0.2">
      <c r="A98" s="37" t="s">
        <v>61</v>
      </c>
      <c r="B98" s="139" t="str">
        <f t="shared" si="12"/>
        <v>Standby Power General Service 50 to 1,499 KW.2</v>
      </c>
      <c r="C98" s="139"/>
      <c r="D98" s="125" t="s">
        <v>165</v>
      </c>
      <c r="E98" s="124"/>
      <c r="F98" s="155"/>
      <c r="G98" s="3"/>
      <c r="H98" s="3"/>
      <c r="I98" s="3"/>
      <c r="J98" s="3"/>
      <c r="K98" s="3"/>
      <c r="L98" s="3"/>
      <c r="M98" s="3"/>
      <c r="N98" s="3"/>
      <c r="O98" s="3"/>
      <c r="P98" s="3"/>
      <c r="Q98" s="3"/>
      <c r="R98" s="3"/>
      <c r="S98" s="3"/>
      <c r="T98" s="3"/>
      <c r="U98" s="3"/>
      <c r="V98" s="3"/>
      <c r="W98" s="3"/>
      <c r="X98" s="3"/>
      <c r="Y98" s="3"/>
      <c r="Z98" s="3"/>
    </row>
    <row r="99" spans="1:26" ht="12" customHeight="1" x14ac:dyDescent="0.2">
      <c r="A99" s="37" t="s">
        <v>61</v>
      </c>
      <c r="B99" s="139" t="str">
        <f t="shared" si="12"/>
        <v>Standby Power General Service 1,500 to 4,999 KW.2</v>
      </c>
      <c r="C99" s="139"/>
      <c r="D99" s="125" t="s">
        <v>166</v>
      </c>
      <c r="E99" s="124"/>
      <c r="F99" s="155"/>
      <c r="G99" s="3"/>
      <c r="H99" s="3"/>
      <c r="I99" s="3"/>
      <c r="J99" s="3"/>
      <c r="K99" s="3"/>
      <c r="L99" s="3"/>
      <c r="M99" s="3"/>
      <c r="N99" s="3"/>
      <c r="O99" s="3"/>
      <c r="P99" s="3"/>
      <c r="Q99" s="3"/>
      <c r="R99" s="3"/>
      <c r="S99" s="3"/>
      <c r="T99" s="3"/>
      <c r="U99" s="3"/>
      <c r="V99" s="3"/>
      <c r="W99" s="3"/>
      <c r="X99" s="3"/>
      <c r="Y99" s="3"/>
      <c r="Z99" s="3"/>
    </row>
    <row r="100" spans="1:26" ht="12" customHeight="1" x14ac:dyDescent="0.2">
      <c r="A100" s="37" t="s">
        <v>61</v>
      </c>
      <c r="B100" s="139" t="str">
        <f t="shared" si="12"/>
        <v>Standby Power Large Use.2</v>
      </c>
      <c r="C100" s="139"/>
      <c r="D100" s="125" t="s">
        <v>167</v>
      </c>
      <c r="E100" s="124"/>
      <c r="F100" s="155"/>
      <c r="G100" s="3"/>
      <c r="H100" s="3"/>
      <c r="I100" s="3"/>
      <c r="J100" s="3"/>
      <c r="K100" s="3"/>
      <c r="L100" s="3"/>
      <c r="M100" s="3"/>
      <c r="N100" s="3"/>
      <c r="O100" s="3"/>
      <c r="P100" s="3"/>
      <c r="Q100" s="3"/>
      <c r="R100" s="3"/>
      <c r="S100" s="3"/>
      <c r="T100" s="3"/>
      <c r="U100" s="3"/>
      <c r="V100" s="3"/>
      <c r="W100" s="3"/>
      <c r="X100" s="3"/>
      <c r="Y100" s="3"/>
      <c r="Z100" s="3"/>
    </row>
    <row r="101" spans="1:26" ht="12" customHeight="1" x14ac:dyDescent="0.2">
      <c r="A101" s="3"/>
      <c r="B101" s="125"/>
      <c r="C101" s="3"/>
      <c r="D101" s="125"/>
      <c r="E101" s="157"/>
      <c r="F101" s="125"/>
      <c r="G101" s="3"/>
      <c r="H101" s="158"/>
      <c r="I101" s="158"/>
      <c r="J101" s="3"/>
      <c r="K101" s="3"/>
      <c r="L101" s="3"/>
      <c r="M101" s="3"/>
      <c r="N101" s="3"/>
      <c r="O101" s="3"/>
      <c r="P101" s="3"/>
      <c r="Q101" s="3"/>
      <c r="R101" s="3"/>
      <c r="S101" s="3"/>
      <c r="T101" s="3"/>
      <c r="U101" s="3"/>
      <c r="V101" s="3"/>
      <c r="W101" s="3"/>
      <c r="X101" s="3"/>
      <c r="Y101" s="3"/>
      <c r="Z101" s="3"/>
    </row>
    <row r="102" spans="1:26" ht="12" customHeight="1" x14ac:dyDescent="0.25">
      <c r="A102" s="3"/>
      <c r="B102" s="125"/>
      <c r="C102" s="136" t="s">
        <v>181</v>
      </c>
      <c r="D102" s="3"/>
      <c r="E102" s="137" t="s">
        <v>153</v>
      </c>
      <c r="F102" s="138" t="str">
        <f t="shared" ref="F102:J102" si="13">F$4</f>
        <v>2026F</v>
      </c>
      <c r="G102" s="138" t="str">
        <f t="shared" si="13"/>
        <v>2027F</v>
      </c>
      <c r="H102" s="138" t="str">
        <f t="shared" si="13"/>
        <v>2028F</v>
      </c>
      <c r="I102" s="138" t="str">
        <f t="shared" si="13"/>
        <v>2029F</v>
      </c>
      <c r="J102" s="138" t="str">
        <f t="shared" si="13"/>
        <v>2030F</v>
      </c>
      <c r="K102" s="3"/>
      <c r="L102" s="3"/>
      <c r="M102" s="3"/>
      <c r="N102" s="3"/>
      <c r="O102" s="3"/>
      <c r="P102" s="3"/>
      <c r="Q102" s="3"/>
      <c r="R102" s="3"/>
      <c r="S102" s="3"/>
      <c r="T102" s="3"/>
      <c r="U102" s="3"/>
      <c r="V102" s="3"/>
      <c r="W102" s="3"/>
      <c r="X102" s="3"/>
      <c r="Y102" s="3"/>
      <c r="Z102" s="3"/>
    </row>
    <row r="103" spans="1:26" ht="12" customHeight="1" x14ac:dyDescent="0.2">
      <c r="A103" s="37" t="s">
        <v>41</v>
      </c>
      <c r="B103" s="139" t="str">
        <f t="shared" ref="B103:B113" si="14">D103&amp;"."&amp;C103</f>
        <v>Residential.CBR Class B Rate Riders</v>
      </c>
      <c r="C103" s="139" t="s">
        <v>182</v>
      </c>
      <c r="D103" s="125" t="s">
        <v>157</v>
      </c>
      <c r="E103" s="124">
        <v>2.0000000000000001E-4</v>
      </c>
      <c r="F103" s="39">
        <v>0</v>
      </c>
      <c r="G103" s="39">
        <v>0</v>
      </c>
      <c r="H103" s="39">
        <v>0</v>
      </c>
      <c r="I103" s="39">
        <v>0</v>
      </c>
      <c r="J103" s="39">
        <v>0</v>
      </c>
      <c r="K103" s="3"/>
      <c r="L103" s="3"/>
      <c r="M103" s="3"/>
      <c r="N103" s="3"/>
      <c r="O103" s="3"/>
      <c r="P103" s="3"/>
      <c r="Q103" s="3"/>
      <c r="R103" s="3"/>
      <c r="S103" s="3"/>
      <c r="T103" s="3"/>
      <c r="U103" s="3"/>
      <c r="V103" s="3"/>
      <c r="W103" s="3"/>
      <c r="X103" s="3"/>
      <c r="Y103" s="3"/>
      <c r="Z103" s="3"/>
    </row>
    <row r="104" spans="1:26" ht="12" customHeight="1" x14ac:dyDescent="0.2">
      <c r="A104" s="37" t="s">
        <v>41</v>
      </c>
      <c r="B104" s="139" t="str">
        <f t="shared" si="14"/>
        <v>General Service &lt; 50 kW.CBR Class B Rate Riders</v>
      </c>
      <c r="C104" s="139" t="s">
        <v>182</v>
      </c>
      <c r="D104" s="125" t="s">
        <v>158</v>
      </c>
      <c r="E104" s="124">
        <v>2.0000000000000001E-4</v>
      </c>
      <c r="F104" s="39">
        <v>0</v>
      </c>
      <c r="G104" s="39">
        <v>0</v>
      </c>
      <c r="H104" s="39">
        <v>0</v>
      </c>
      <c r="I104" s="39">
        <v>0</v>
      </c>
      <c r="J104" s="39">
        <v>0</v>
      </c>
      <c r="K104" s="3"/>
      <c r="L104" s="3"/>
      <c r="M104" s="3"/>
      <c r="N104" s="3"/>
      <c r="O104" s="3"/>
      <c r="P104" s="3"/>
      <c r="Q104" s="3"/>
      <c r="R104" s="3"/>
      <c r="S104" s="3"/>
      <c r="T104" s="3"/>
      <c r="U104" s="3"/>
      <c r="V104" s="3"/>
      <c r="W104" s="3"/>
      <c r="X104" s="3"/>
      <c r="Y104" s="3"/>
      <c r="Z104" s="3"/>
    </row>
    <row r="105" spans="1:26" ht="12" customHeight="1" x14ac:dyDescent="0.2">
      <c r="A105" s="37" t="s">
        <v>41</v>
      </c>
      <c r="B105" s="139" t="str">
        <f t="shared" si="14"/>
        <v>General Service 50 to 1,499 KW.CBR Class B Rate Riders</v>
      </c>
      <c r="C105" s="139" t="s">
        <v>182</v>
      </c>
      <c r="D105" s="125" t="s">
        <v>159</v>
      </c>
      <c r="E105" s="124">
        <v>2.0000000000000001E-4</v>
      </c>
      <c r="F105" s="39">
        <v>0</v>
      </c>
      <c r="G105" s="39">
        <v>0</v>
      </c>
      <c r="H105" s="39">
        <v>0</v>
      </c>
      <c r="I105" s="39">
        <v>0</v>
      </c>
      <c r="J105" s="39">
        <v>0</v>
      </c>
      <c r="K105" s="3"/>
      <c r="L105" s="3"/>
      <c r="M105" s="3"/>
      <c r="N105" s="3"/>
      <c r="O105" s="3"/>
      <c r="P105" s="3"/>
      <c r="Q105" s="3"/>
      <c r="R105" s="3"/>
      <c r="S105" s="3"/>
      <c r="T105" s="3"/>
      <c r="U105" s="3"/>
      <c r="V105" s="3"/>
      <c r="W105" s="3"/>
      <c r="X105" s="3"/>
      <c r="Y105" s="3"/>
      <c r="Z105" s="3"/>
    </row>
    <row r="106" spans="1:26" ht="12" customHeight="1" x14ac:dyDescent="0.2">
      <c r="A106" s="37" t="s">
        <v>41</v>
      </c>
      <c r="B106" s="139" t="str">
        <f t="shared" si="14"/>
        <v>General Service 1,500 to 4,999 KW.CBR Class B Rate Riders</v>
      </c>
      <c r="C106" s="139" t="s">
        <v>182</v>
      </c>
      <c r="D106" s="125" t="s">
        <v>160</v>
      </c>
      <c r="E106" s="124">
        <v>2.0000000000000001E-4</v>
      </c>
      <c r="F106" s="39">
        <v>0</v>
      </c>
      <c r="G106" s="39">
        <v>0</v>
      </c>
      <c r="H106" s="39">
        <v>0</v>
      </c>
      <c r="I106" s="39">
        <v>0</v>
      </c>
      <c r="J106" s="39">
        <v>0</v>
      </c>
      <c r="K106" s="3"/>
      <c r="L106" s="3"/>
      <c r="M106" s="3"/>
      <c r="N106" s="3"/>
      <c r="O106" s="3"/>
      <c r="P106" s="3"/>
      <c r="Q106" s="3"/>
      <c r="R106" s="3"/>
      <c r="S106" s="3"/>
      <c r="T106" s="3"/>
      <c r="U106" s="3"/>
      <c r="V106" s="3"/>
      <c r="W106" s="3"/>
      <c r="X106" s="3"/>
      <c r="Y106" s="3"/>
      <c r="Z106" s="3"/>
    </row>
    <row r="107" spans="1:26" ht="12" customHeight="1" x14ac:dyDescent="0.2">
      <c r="A107" s="37" t="s">
        <v>41</v>
      </c>
      <c r="B107" s="139" t="str">
        <f t="shared" si="14"/>
        <v>Large User.CBR Class B Rate Riders</v>
      </c>
      <c r="C107" s="139" t="s">
        <v>182</v>
      </c>
      <c r="D107" s="125" t="s">
        <v>161</v>
      </c>
      <c r="E107" s="124">
        <v>2.0000000000000001E-4</v>
      </c>
      <c r="F107" s="39">
        <v>0</v>
      </c>
      <c r="G107" s="39">
        <v>0</v>
      </c>
      <c r="H107" s="39">
        <v>0</v>
      </c>
      <c r="I107" s="39">
        <v>0</v>
      </c>
      <c r="J107" s="39">
        <v>0</v>
      </c>
      <c r="K107" s="3"/>
      <c r="L107" s="3"/>
      <c r="M107" s="3"/>
      <c r="N107" s="3"/>
      <c r="O107" s="3"/>
      <c r="P107" s="3"/>
      <c r="Q107" s="3"/>
      <c r="R107" s="3"/>
      <c r="S107" s="3"/>
      <c r="T107" s="3"/>
      <c r="U107" s="3"/>
      <c r="V107" s="3"/>
      <c r="W107" s="3"/>
      <c r="X107" s="3"/>
      <c r="Y107" s="3"/>
      <c r="Z107" s="3"/>
    </row>
    <row r="108" spans="1:26" ht="12" customHeight="1" x14ac:dyDescent="0.2">
      <c r="A108" s="37" t="s">
        <v>41</v>
      </c>
      <c r="B108" s="139" t="str">
        <f t="shared" si="14"/>
        <v>Street Light.CBR Class B Rate Riders</v>
      </c>
      <c r="C108" s="139" t="s">
        <v>182</v>
      </c>
      <c r="D108" s="125" t="s">
        <v>162</v>
      </c>
      <c r="E108" s="124">
        <v>2.0000000000000001E-4</v>
      </c>
      <c r="F108" s="39">
        <v>0</v>
      </c>
      <c r="G108" s="39">
        <v>0</v>
      </c>
      <c r="H108" s="39">
        <v>0</v>
      </c>
      <c r="I108" s="39">
        <v>0</v>
      </c>
      <c r="J108" s="39">
        <v>0</v>
      </c>
      <c r="K108" s="3"/>
      <c r="L108" s="3"/>
      <c r="M108" s="3"/>
      <c r="N108" s="3"/>
      <c r="O108" s="3"/>
      <c r="P108" s="3"/>
      <c r="Q108" s="3"/>
      <c r="R108" s="3"/>
      <c r="S108" s="3"/>
      <c r="T108" s="3"/>
      <c r="U108" s="3"/>
      <c r="V108" s="3"/>
      <c r="W108" s="3"/>
      <c r="X108" s="3"/>
      <c r="Y108" s="3"/>
      <c r="Z108" s="3"/>
    </row>
    <row r="109" spans="1:26" ht="12" customHeight="1" x14ac:dyDescent="0.2">
      <c r="A109" s="37" t="s">
        <v>41</v>
      </c>
      <c r="B109" s="139" t="str">
        <f t="shared" si="14"/>
        <v>Sentinel Lights.CBR Class B Rate Riders</v>
      </c>
      <c r="C109" s="139" t="s">
        <v>182</v>
      </c>
      <c r="D109" s="125" t="s">
        <v>163</v>
      </c>
      <c r="E109" s="124">
        <v>2.0000000000000001E-4</v>
      </c>
      <c r="F109" s="39">
        <v>0</v>
      </c>
      <c r="G109" s="39">
        <v>0</v>
      </c>
      <c r="H109" s="39">
        <v>0</v>
      </c>
      <c r="I109" s="39">
        <v>0</v>
      </c>
      <c r="J109" s="39">
        <v>0</v>
      </c>
      <c r="K109" s="3"/>
      <c r="L109" s="3"/>
      <c r="M109" s="3"/>
      <c r="N109" s="3"/>
      <c r="O109" s="3"/>
      <c r="P109" s="3"/>
      <c r="Q109" s="3"/>
      <c r="R109" s="3"/>
      <c r="S109" s="3"/>
      <c r="T109" s="3"/>
      <c r="U109" s="3"/>
      <c r="V109" s="3"/>
      <c r="W109" s="3"/>
      <c r="X109" s="3"/>
      <c r="Y109" s="3"/>
      <c r="Z109" s="3"/>
    </row>
    <row r="110" spans="1:26" ht="12" customHeight="1" x14ac:dyDescent="0.2">
      <c r="A110" s="37" t="s">
        <v>41</v>
      </c>
      <c r="B110" s="139" t="str">
        <f t="shared" si="14"/>
        <v>Unmetered Scattered Load.CBR Class B Rate Riders</v>
      </c>
      <c r="C110" s="139" t="s">
        <v>182</v>
      </c>
      <c r="D110" s="125" t="s">
        <v>164</v>
      </c>
      <c r="E110" s="124">
        <v>2.0000000000000001E-4</v>
      </c>
      <c r="F110" s="39">
        <v>0</v>
      </c>
      <c r="G110" s="39">
        <v>0</v>
      </c>
      <c r="H110" s="39">
        <v>0</v>
      </c>
      <c r="I110" s="39">
        <v>0</v>
      </c>
      <c r="J110" s="39">
        <v>0</v>
      </c>
      <c r="K110" s="3"/>
      <c r="L110" s="3"/>
      <c r="M110" s="3"/>
      <c r="N110" s="3"/>
      <c r="O110" s="3"/>
      <c r="P110" s="3"/>
      <c r="Q110" s="3"/>
      <c r="R110" s="3"/>
      <c r="S110" s="3"/>
      <c r="T110" s="3"/>
      <c r="U110" s="3"/>
      <c r="V110" s="3"/>
      <c r="W110" s="3"/>
      <c r="X110" s="3"/>
      <c r="Y110" s="3"/>
      <c r="Z110" s="3"/>
    </row>
    <row r="111" spans="1:26" ht="12" customHeight="1" x14ac:dyDescent="0.2">
      <c r="A111" s="37" t="s">
        <v>41</v>
      </c>
      <c r="B111" s="139" t="str">
        <f t="shared" si="14"/>
        <v>Standby Power General Service 50 to 1,499 KW.</v>
      </c>
      <c r="C111" s="139"/>
      <c r="D111" s="125" t="s">
        <v>165</v>
      </c>
      <c r="E111" s="3"/>
      <c r="F111" s="155"/>
      <c r="G111" s="3"/>
      <c r="H111" s="3"/>
      <c r="I111" s="3"/>
      <c r="J111" s="38"/>
      <c r="K111" s="3"/>
      <c r="L111" s="3"/>
      <c r="M111" s="3"/>
      <c r="N111" s="3"/>
      <c r="O111" s="3"/>
      <c r="P111" s="3"/>
      <c r="Q111" s="3"/>
      <c r="R111" s="3"/>
      <c r="S111" s="3"/>
      <c r="T111" s="3"/>
      <c r="U111" s="3"/>
      <c r="V111" s="3"/>
      <c r="W111" s="3"/>
      <c r="X111" s="3"/>
      <c r="Y111" s="3"/>
      <c r="Z111" s="3"/>
    </row>
    <row r="112" spans="1:26" ht="12" customHeight="1" x14ac:dyDescent="0.2">
      <c r="A112" s="37" t="s">
        <v>41</v>
      </c>
      <c r="B112" s="139" t="str">
        <f t="shared" si="14"/>
        <v>Standby Power General Service 1,500 to 4,999 KW.</v>
      </c>
      <c r="C112" s="139"/>
      <c r="D112" s="125" t="s">
        <v>166</v>
      </c>
      <c r="E112" s="3"/>
      <c r="F112" s="155"/>
      <c r="G112" s="3"/>
      <c r="H112" s="3"/>
      <c r="I112" s="3"/>
      <c r="J112" s="38"/>
      <c r="K112" s="3"/>
      <c r="L112" s="3"/>
      <c r="M112" s="3"/>
      <c r="N112" s="3"/>
      <c r="O112" s="3"/>
      <c r="P112" s="3"/>
      <c r="Q112" s="3"/>
      <c r="R112" s="3"/>
      <c r="S112" s="3"/>
      <c r="T112" s="3"/>
      <c r="U112" s="3"/>
      <c r="V112" s="3"/>
      <c r="W112" s="3"/>
      <c r="X112" s="3"/>
      <c r="Y112" s="3"/>
      <c r="Z112" s="3"/>
    </row>
    <row r="113" spans="1:26" ht="12" customHeight="1" x14ac:dyDescent="0.2">
      <c r="A113" s="37" t="s">
        <v>41</v>
      </c>
      <c r="B113" s="139" t="str">
        <f t="shared" si="14"/>
        <v>Standby Power Large Use.</v>
      </c>
      <c r="C113" s="139"/>
      <c r="D113" s="125" t="s">
        <v>167</v>
      </c>
      <c r="E113" s="3"/>
      <c r="F113" s="155"/>
      <c r="G113" s="3"/>
      <c r="H113" s="3"/>
      <c r="I113" s="3"/>
      <c r="J113" s="38"/>
      <c r="K113" s="3"/>
      <c r="L113" s="3"/>
      <c r="M113" s="3"/>
      <c r="N113" s="3"/>
      <c r="O113" s="3"/>
      <c r="P113" s="3"/>
      <c r="Q113" s="3"/>
      <c r="R113" s="3"/>
      <c r="S113" s="3"/>
      <c r="T113" s="3"/>
      <c r="U113" s="3"/>
      <c r="V113" s="3"/>
      <c r="W113" s="3"/>
      <c r="X113" s="3"/>
      <c r="Y113" s="3"/>
      <c r="Z113" s="3"/>
    </row>
    <row r="114" spans="1:26" ht="12" hidden="1" customHeight="1" x14ac:dyDescent="0.2">
      <c r="A114" s="3"/>
      <c r="B114" s="125"/>
      <c r="C114" s="3"/>
      <c r="D114" s="37"/>
      <c r="E114" s="3"/>
      <c r="F114" s="37" t="s">
        <v>183</v>
      </c>
      <c r="G114" s="3"/>
      <c r="H114" s="3"/>
      <c r="I114" s="3"/>
      <c r="J114" s="3"/>
      <c r="K114" s="3"/>
      <c r="L114" s="3"/>
      <c r="M114" s="3"/>
      <c r="N114" s="3"/>
      <c r="O114" s="3"/>
      <c r="P114" s="3"/>
      <c r="Q114" s="3"/>
      <c r="R114" s="3"/>
      <c r="S114" s="3"/>
      <c r="T114" s="3"/>
      <c r="U114" s="3"/>
      <c r="V114" s="3"/>
      <c r="W114" s="3"/>
      <c r="X114" s="3"/>
      <c r="Y114" s="3"/>
      <c r="Z114" s="3"/>
    </row>
    <row r="115" spans="1:26" ht="12" hidden="1" customHeight="1" x14ac:dyDescent="0.25">
      <c r="A115" s="37"/>
      <c r="B115" s="37"/>
      <c r="C115" s="159" t="s">
        <v>184</v>
      </c>
      <c r="D115" s="160"/>
      <c r="E115" s="157">
        <v>2025</v>
      </c>
      <c r="F115" s="125">
        <v>2021</v>
      </c>
      <c r="G115" s="125">
        <v>2022</v>
      </c>
      <c r="H115" s="125">
        <v>2023</v>
      </c>
      <c r="I115" s="125">
        <v>2024</v>
      </c>
      <c r="J115" s="125">
        <v>2025</v>
      </c>
      <c r="K115" s="3"/>
      <c r="L115" s="3"/>
      <c r="M115" s="3"/>
      <c r="N115" s="3"/>
      <c r="O115" s="3"/>
      <c r="P115" s="3"/>
      <c r="Q115" s="3"/>
      <c r="R115" s="3"/>
      <c r="S115" s="3"/>
      <c r="T115" s="3"/>
      <c r="U115" s="3"/>
      <c r="V115" s="3"/>
      <c r="W115" s="3"/>
      <c r="X115" s="3"/>
      <c r="Y115" s="3"/>
      <c r="Z115" s="3"/>
    </row>
    <row r="116" spans="1:26" ht="12" hidden="1" customHeight="1" x14ac:dyDescent="0.2">
      <c r="A116" s="37"/>
      <c r="B116" s="139" t="str">
        <f t="shared" ref="B116:B126" si="15">D116&amp;"."&amp;C116</f>
        <v>Residential.Rate Rider Calculation for PILs</v>
      </c>
      <c r="C116" s="139" t="str">
        <f t="shared" ref="C116:C126" si="16">C$115</f>
        <v>Rate Rider Calculation for PILs</v>
      </c>
      <c r="D116" s="125" t="s">
        <v>157</v>
      </c>
      <c r="E116" s="3"/>
      <c r="F116" s="155"/>
      <c r="G116" s="37"/>
      <c r="H116" s="37"/>
      <c r="I116" s="37"/>
      <c r="J116" s="37"/>
      <c r="K116" s="3"/>
      <c r="L116" s="3"/>
      <c r="M116" s="3"/>
      <c r="N116" s="3"/>
      <c r="O116" s="3"/>
      <c r="P116" s="3"/>
      <c r="Q116" s="3"/>
      <c r="R116" s="3"/>
      <c r="S116" s="3"/>
      <c r="T116" s="3"/>
      <c r="U116" s="3"/>
      <c r="V116" s="3"/>
      <c r="W116" s="3"/>
      <c r="X116" s="3"/>
      <c r="Y116" s="3"/>
      <c r="Z116" s="3"/>
    </row>
    <row r="117" spans="1:26" ht="12" hidden="1" customHeight="1" x14ac:dyDescent="0.2">
      <c r="A117" s="37"/>
      <c r="B117" s="139" t="str">
        <f t="shared" si="15"/>
        <v>General Service &lt; 50 kW.Rate Rider Calculation for PILs</v>
      </c>
      <c r="C117" s="139" t="str">
        <f t="shared" si="16"/>
        <v>Rate Rider Calculation for PILs</v>
      </c>
      <c r="D117" s="125" t="s">
        <v>158</v>
      </c>
      <c r="E117" s="3"/>
      <c r="F117" s="155"/>
      <c r="G117" s="37"/>
      <c r="H117" s="37"/>
      <c r="I117" s="37"/>
      <c r="J117" s="37"/>
      <c r="K117" s="3"/>
      <c r="L117" s="3"/>
      <c r="M117" s="3"/>
      <c r="N117" s="3"/>
      <c r="O117" s="3"/>
      <c r="P117" s="3"/>
      <c r="Q117" s="3"/>
      <c r="R117" s="3"/>
      <c r="S117" s="3"/>
      <c r="T117" s="3"/>
      <c r="U117" s="3"/>
      <c r="V117" s="3"/>
      <c r="W117" s="3"/>
      <c r="X117" s="3"/>
      <c r="Y117" s="3"/>
      <c r="Z117" s="3"/>
    </row>
    <row r="118" spans="1:26" ht="12" hidden="1" customHeight="1" x14ac:dyDescent="0.2">
      <c r="A118" s="37"/>
      <c r="B118" s="139" t="str">
        <f t="shared" si="15"/>
        <v>General Service 50 to 1,499 KW.Rate Rider Calculation for PILs</v>
      </c>
      <c r="C118" s="139" t="str">
        <f t="shared" si="16"/>
        <v>Rate Rider Calculation for PILs</v>
      </c>
      <c r="D118" s="125" t="s">
        <v>159</v>
      </c>
      <c r="E118" s="3"/>
      <c r="F118" s="155"/>
      <c r="G118" s="37"/>
      <c r="H118" s="37"/>
      <c r="I118" s="37"/>
      <c r="J118" s="37"/>
      <c r="K118" s="3"/>
      <c r="L118" s="3"/>
      <c r="M118" s="3"/>
      <c r="N118" s="3"/>
      <c r="O118" s="3"/>
      <c r="P118" s="3"/>
      <c r="Q118" s="3"/>
      <c r="R118" s="3"/>
      <c r="S118" s="3"/>
      <c r="T118" s="3"/>
      <c r="U118" s="3"/>
      <c r="V118" s="3"/>
      <c r="W118" s="3"/>
      <c r="X118" s="3"/>
      <c r="Y118" s="3"/>
      <c r="Z118" s="3"/>
    </row>
    <row r="119" spans="1:26" ht="12" hidden="1" customHeight="1" x14ac:dyDescent="0.2">
      <c r="A119" s="37"/>
      <c r="B119" s="139" t="str">
        <f t="shared" si="15"/>
        <v>General Service 1,500 to 4,999 KW.Rate Rider Calculation for PILs</v>
      </c>
      <c r="C119" s="139" t="str">
        <f t="shared" si="16"/>
        <v>Rate Rider Calculation for PILs</v>
      </c>
      <c r="D119" s="125" t="s">
        <v>160</v>
      </c>
      <c r="E119" s="3"/>
      <c r="F119" s="155"/>
      <c r="G119" s="37"/>
      <c r="H119" s="37"/>
      <c r="I119" s="37"/>
      <c r="J119" s="37"/>
      <c r="K119" s="3"/>
      <c r="L119" s="3"/>
      <c r="M119" s="3"/>
      <c r="N119" s="3"/>
      <c r="O119" s="3"/>
      <c r="P119" s="3"/>
      <c r="Q119" s="3"/>
      <c r="R119" s="3"/>
      <c r="S119" s="3"/>
      <c r="T119" s="3"/>
      <c r="U119" s="3"/>
      <c r="V119" s="3"/>
      <c r="W119" s="3"/>
      <c r="X119" s="3"/>
      <c r="Y119" s="3"/>
      <c r="Z119" s="3"/>
    </row>
    <row r="120" spans="1:26" ht="12" hidden="1" customHeight="1" x14ac:dyDescent="0.2">
      <c r="A120" s="37"/>
      <c r="B120" s="139" t="str">
        <f t="shared" si="15"/>
        <v>Large User.Rate Rider Calculation for PILs</v>
      </c>
      <c r="C120" s="139" t="str">
        <f t="shared" si="16"/>
        <v>Rate Rider Calculation for PILs</v>
      </c>
      <c r="D120" s="125" t="s">
        <v>161</v>
      </c>
      <c r="E120" s="3"/>
      <c r="F120" s="155"/>
      <c r="G120" s="37"/>
      <c r="H120" s="37"/>
      <c r="I120" s="37"/>
      <c r="J120" s="37"/>
      <c r="K120" s="3"/>
      <c r="L120" s="3"/>
      <c r="M120" s="3"/>
      <c r="N120" s="3"/>
      <c r="O120" s="3"/>
      <c r="P120" s="3"/>
      <c r="Q120" s="3"/>
      <c r="R120" s="3"/>
      <c r="S120" s="3"/>
      <c r="T120" s="3"/>
      <c r="U120" s="3"/>
      <c r="V120" s="3"/>
      <c r="W120" s="3"/>
      <c r="X120" s="3"/>
      <c r="Y120" s="3"/>
      <c r="Z120" s="3"/>
    </row>
    <row r="121" spans="1:26" ht="12" hidden="1" customHeight="1" x14ac:dyDescent="0.2">
      <c r="A121" s="37"/>
      <c r="B121" s="139" t="str">
        <f t="shared" si="15"/>
        <v>Street Light.Rate Rider Calculation for PILs</v>
      </c>
      <c r="C121" s="139" t="str">
        <f t="shared" si="16"/>
        <v>Rate Rider Calculation for PILs</v>
      </c>
      <c r="D121" s="125" t="s">
        <v>162</v>
      </c>
      <c r="E121" s="3"/>
      <c r="F121" s="155"/>
      <c r="G121" s="37"/>
      <c r="H121" s="37"/>
      <c r="I121" s="37"/>
      <c r="J121" s="37"/>
      <c r="K121" s="3"/>
      <c r="L121" s="3"/>
      <c r="M121" s="3"/>
      <c r="N121" s="3"/>
      <c r="O121" s="3"/>
      <c r="P121" s="3"/>
      <c r="Q121" s="3"/>
      <c r="R121" s="3"/>
      <c r="S121" s="3"/>
      <c r="T121" s="3"/>
      <c r="U121" s="3"/>
      <c r="V121" s="3"/>
      <c r="W121" s="3"/>
      <c r="X121" s="3"/>
      <c r="Y121" s="3"/>
      <c r="Z121" s="3"/>
    </row>
    <row r="122" spans="1:26" ht="12" hidden="1" customHeight="1" x14ac:dyDescent="0.2">
      <c r="A122" s="37"/>
      <c r="B122" s="139" t="str">
        <f t="shared" si="15"/>
        <v>Sentinel Lights.Rate Rider Calculation for PILs</v>
      </c>
      <c r="C122" s="139" t="str">
        <f t="shared" si="16"/>
        <v>Rate Rider Calculation for PILs</v>
      </c>
      <c r="D122" s="125" t="s">
        <v>163</v>
      </c>
      <c r="E122" s="3"/>
      <c r="F122" s="155"/>
      <c r="G122" s="37"/>
      <c r="H122" s="37"/>
      <c r="I122" s="37"/>
      <c r="J122" s="37"/>
      <c r="K122" s="3"/>
      <c r="L122" s="3"/>
      <c r="M122" s="3"/>
      <c r="N122" s="3"/>
      <c r="O122" s="3"/>
      <c r="P122" s="3"/>
      <c r="Q122" s="3"/>
      <c r="R122" s="3"/>
      <c r="S122" s="3"/>
      <c r="T122" s="3"/>
      <c r="U122" s="3"/>
      <c r="V122" s="3"/>
      <c r="W122" s="3"/>
      <c r="X122" s="3"/>
      <c r="Y122" s="3"/>
      <c r="Z122" s="3"/>
    </row>
    <row r="123" spans="1:26" ht="12" hidden="1" customHeight="1" x14ac:dyDescent="0.2">
      <c r="A123" s="37"/>
      <c r="B123" s="139" t="str">
        <f t="shared" si="15"/>
        <v>Unmetered Scattered Load.Rate Rider Calculation for PILs</v>
      </c>
      <c r="C123" s="139" t="str">
        <f t="shared" si="16"/>
        <v>Rate Rider Calculation for PILs</v>
      </c>
      <c r="D123" s="125" t="s">
        <v>164</v>
      </c>
      <c r="E123" s="3"/>
      <c r="F123" s="155"/>
      <c r="G123" s="37"/>
      <c r="H123" s="37"/>
      <c r="I123" s="37"/>
      <c r="J123" s="37"/>
      <c r="K123" s="3"/>
      <c r="L123" s="3"/>
      <c r="M123" s="3"/>
      <c r="N123" s="3"/>
      <c r="O123" s="3"/>
      <c r="P123" s="3"/>
      <c r="Q123" s="3"/>
      <c r="R123" s="3"/>
      <c r="S123" s="3"/>
      <c r="T123" s="3"/>
      <c r="U123" s="3"/>
      <c r="V123" s="3"/>
      <c r="W123" s="3"/>
      <c r="X123" s="3"/>
      <c r="Y123" s="3"/>
      <c r="Z123" s="3"/>
    </row>
    <row r="124" spans="1:26" ht="12" hidden="1" customHeight="1" x14ac:dyDescent="0.2">
      <c r="A124" s="37"/>
      <c r="B124" s="139" t="str">
        <f t="shared" si="15"/>
        <v>Standby Power General Service 50 to 1,499 KW.Rate Rider Calculation for PILs</v>
      </c>
      <c r="C124" s="139" t="str">
        <f t="shared" si="16"/>
        <v>Rate Rider Calculation for PILs</v>
      </c>
      <c r="D124" s="125" t="s">
        <v>165</v>
      </c>
      <c r="E124" s="3"/>
      <c r="F124" s="155"/>
      <c r="G124" s="37"/>
      <c r="H124" s="37"/>
      <c r="I124" s="37"/>
      <c r="J124" s="37"/>
      <c r="K124" s="3"/>
      <c r="L124" s="3"/>
      <c r="M124" s="3"/>
      <c r="N124" s="3"/>
      <c r="O124" s="3"/>
      <c r="P124" s="3"/>
      <c r="Q124" s="3"/>
      <c r="R124" s="3"/>
      <c r="S124" s="3"/>
      <c r="T124" s="3"/>
      <c r="U124" s="3"/>
      <c r="V124" s="3"/>
      <c r="W124" s="3"/>
      <c r="X124" s="3"/>
      <c r="Y124" s="3"/>
      <c r="Z124" s="3"/>
    </row>
    <row r="125" spans="1:26" ht="12" hidden="1" customHeight="1" x14ac:dyDescent="0.2">
      <c r="A125" s="37"/>
      <c r="B125" s="139" t="str">
        <f t="shared" si="15"/>
        <v>Standby Power General Service 1,500 to 4,999 KW.Rate Rider Calculation for PILs</v>
      </c>
      <c r="C125" s="139" t="str">
        <f t="shared" si="16"/>
        <v>Rate Rider Calculation for PILs</v>
      </c>
      <c r="D125" s="125" t="s">
        <v>166</v>
      </c>
      <c r="E125" s="3"/>
      <c r="F125" s="155"/>
      <c r="G125" s="37"/>
      <c r="H125" s="37"/>
      <c r="I125" s="37"/>
      <c r="J125" s="37"/>
      <c r="K125" s="3"/>
      <c r="L125" s="3"/>
      <c r="M125" s="3"/>
      <c r="N125" s="3"/>
      <c r="O125" s="3"/>
      <c r="P125" s="3"/>
      <c r="Q125" s="3"/>
      <c r="R125" s="3"/>
      <c r="S125" s="3"/>
      <c r="T125" s="3"/>
      <c r="U125" s="3"/>
      <c r="V125" s="3"/>
      <c r="W125" s="3"/>
      <c r="X125" s="3"/>
      <c r="Y125" s="3"/>
      <c r="Z125" s="3"/>
    </row>
    <row r="126" spans="1:26" ht="12" hidden="1" customHeight="1" x14ac:dyDescent="0.2">
      <c r="A126" s="37"/>
      <c r="B126" s="139" t="str">
        <f t="shared" si="15"/>
        <v>Standby Power Large Use.Rate Rider Calculation for PILs</v>
      </c>
      <c r="C126" s="139" t="str">
        <f t="shared" si="16"/>
        <v>Rate Rider Calculation for PILs</v>
      </c>
      <c r="D126" s="125" t="s">
        <v>167</v>
      </c>
      <c r="E126" s="3"/>
      <c r="F126" s="155"/>
      <c r="G126" s="37"/>
      <c r="H126" s="37"/>
      <c r="I126" s="37"/>
      <c r="J126" s="37"/>
      <c r="K126" s="3"/>
      <c r="L126" s="3"/>
      <c r="M126" s="3"/>
      <c r="N126" s="3"/>
      <c r="O126" s="3"/>
      <c r="P126" s="3"/>
      <c r="Q126" s="3"/>
      <c r="R126" s="3"/>
      <c r="S126" s="3"/>
      <c r="T126" s="3"/>
      <c r="U126" s="3"/>
      <c r="V126" s="3"/>
      <c r="W126" s="3"/>
      <c r="X126" s="3"/>
      <c r="Y126" s="3"/>
      <c r="Z126" s="3"/>
    </row>
    <row r="127" spans="1:26" ht="12" hidden="1" customHeight="1" x14ac:dyDescent="0.2">
      <c r="A127" s="3"/>
      <c r="B127" s="125"/>
      <c r="C127" s="3"/>
      <c r="D127" s="37"/>
      <c r="E127" s="3"/>
      <c r="F127" s="37" t="s">
        <v>183</v>
      </c>
      <c r="G127" s="3"/>
      <c r="H127" s="3"/>
      <c r="I127" s="3"/>
      <c r="J127" s="3"/>
      <c r="K127" s="3"/>
      <c r="L127" s="3"/>
      <c r="M127" s="3"/>
      <c r="N127" s="3"/>
      <c r="O127" s="3"/>
      <c r="P127" s="3"/>
      <c r="Q127" s="3"/>
      <c r="R127" s="3"/>
      <c r="S127" s="3"/>
      <c r="T127" s="3"/>
      <c r="U127" s="3"/>
      <c r="V127" s="3"/>
      <c r="W127" s="3"/>
      <c r="X127" s="3"/>
      <c r="Y127" s="3"/>
      <c r="Z127" s="3"/>
    </row>
    <row r="128" spans="1:26" ht="12" hidden="1" customHeight="1" x14ac:dyDescent="0.25">
      <c r="A128" s="3"/>
      <c r="B128" s="139"/>
      <c r="C128" s="159" t="s">
        <v>185</v>
      </c>
      <c r="D128" s="161"/>
      <c r="E128" s="137" t="s">
        <v>153</v>
      </c>
      <c r="F128" s="138" t="str">
        <f t="shared" ref="F128:J128" si="17">F$4</f>
        <v>2026F</v>
      </c>
      <c r="G128" s="138" t="str">
        <f t="shared" si="17"/>
        <v>2027F</v>
      </c>
      <c r="H128" s="138" t="str">
        <f t="shared" si="17"/>
        <v>2028F</v>
      </c>
      <c r="I128" s="138" t="str">
        <f t="shared" si="17"/>
        <v>2029F</v>
      </c>
      <c r="J128" s="138" t="str">
        <f t="shared" si="17"/>
        <v>2030F</v>
      </c>
      <c r="K128" s="3"/>
      <c r="L128" s="3"/>
      <c r="M128" s="3"/>
      <c r="N128" s="3"/>
      <c r="O128" s="3"/>
      <c r="P128" s="3"/>
      <c r="Q128" s="3"/>
      <c r="R128" s="3"/>
      <c r="S128" s="3"/>
      <c r="T128" s="3"/>
      <c r="U128" s="3"/>
      <c r="V128" s="3"/>
      <c r="W128" s="3"/>
      <c r="X128" s="3"/>
      <c r="Y128" s="3"/>
      <c r="Z128" s="3"/>
    </row>
    <row r="129" spans="1:26" ht="12" hidden="1" customHeight="1" x14ac:dyDescent="0.2">
      <c r="A129" s="37"/>
      <c r="B129" s="139" t="str">
        <f t="shared" ref="B129:B139" si="18">D129&amp;"."&amp;C129</f>
        <v>Residential.Rate Rider Calculation for Generic</v>
      </c>
      <c r="C129" s="139" t="str">
        <f t="shared" ref="C129:C139" si="19">$C$128</f>
        <v>Rate Rider Calculation for Generic</v>
      </c>
      <c r="D129" s="125" t="s">
        <v>157</v>
      </c>
      <c r="E129" s="3"/>
      <c r="F129" s="155"/>
      <c r="G129" s="37"/>
      <c r="H129" s="37"/>
      <c r="I129" s="37"/>
      <c r="J129" s="37"/>
      <c r="K129" s="3"/>
      <c r="L129" s="3"/>
      <c r="M129" s="3"/>
      <c r="N129" s="3"/>
      <c r="O129" s="3"/>
      <c r="P129" s="3"/>
      <c r="Q129" s="3"/>
      <c r="R129" s="3"/>
      <c r="S129" s="3"/>
      <c r="T129" s="3"/>
      <c r="U129" s="3"/>
      <c r="V129" s="3"/>
      <c r="W129" s="3"/>
      <c r="X129" s="3"/>
      <c r="Y129" s="3"/>
      <c r="Z129" s="3"/>
    </row>
    <row r="130" spans="1:26" ht="12" hidden="1" customHeight="1" x14ac:dyDescent="0.2">
      <c r="A130" s="37"/>
      <c r="B130" s="139" t="str">
        <f t="shared" si="18"/>
        <v>General Service &lt; 50 kW.Rate Rider Calculation for Generic</v>
      </c>
      <c r="C130" s="139" t="str">
        <f t="shared" si="19"/>
        <v>Rate Rider Calculation for Generic</v>
      </c>
      <c r="D130" s="125" t="s">
        <v>158</v>
      </c>
      <c r="E130" s="3"/>
      <c r="F130" s="155"/>
      <c r="G130" s="37"/>
      <c r="H130" s="37"/>
      <c r="I130" s="37"/>
      <c r="J130" s="37"/>
      <c r="K130" s="3"/>
      <c r="L130" s="3"/>
      <c r="M130" s="3"/>
      <c r="N130" s="3"/>
      <c r="O130" s="3"/>
      <c r="P130" s="3"/>
      <c r="Q130" s="3"/>
      <c r="R130" s="3"/>
      <c r="S130" s="3"/>
      <c r="T130" s="3"/>
      <c r="U130" s="3"/>
      <c r="V130" s="3"/>
      <c r="W130" s="3"/>
      <c r="X130" s="3"/>
      <c r="Y130" s="3"/>
      <c r="Z130" s="3"/>
    </row>
    <row r="131" spans="1:26" ht="12" hidden="1" customHeight="1" x14ac:dyDescent="0.2">
      <c r="A131" s="37"/>
      <c r="B131" s="139" t="str">
        <f t="shared" si="18"/>
        <v>General Service 50 to 1,499 KW.Rate Rider Calculation for Generic</v>
      </c>
      <c r="C131" s="139" t="str">
        <f t="shared" si="19"/>
        <v>Rate Rider Calculation for Generic</v>
      </c>
      <c r="D131" s="125" t="s">
        <v>159</v>
      </c>
      <c r="E131" s="3"/>
      <c r="F131" s="155"/>
      <c r="G131" s="37"/>
      <c r="H131" s="37"/>
      <c r="I131" s="37"/>
      <c r="J131" s="37"/>
      <c r="K131" s="3"/>
      <c r="L131" s="3"/>
      <c r="M131" s="3"/>
      <c r="N131" s="3"/>
      <c r="O131" s="3"/>
      <c r="P131" s="3"/>
      <c r="Q131" s="3"/>
      <c r="R131" s="3"/>
      <c r="S131" s="3"/>
      <c r="T131" s="3"/>
      <c r="U131" s="3"/>
      <c r="V131" s="3"/>
      <c r="W131" s="3"/>
      <c r="X131" s="3"/>
      <c r="Y131" s="3"/>
      <c r="Z131" s="3"/>
    </row>
    <row r="132" spans="1:26" ht="12" hidden="1" customHeight="1" x14ac:dyDescent="0.2">
      <c r="A132" s="37"/>
      <c r="B132" s="139" t="str">
        <f t="shared" si="18"/>
        <v>General Service 1,500 to 4,999 KW.Rate Rider Calculation for Generic</v>
      </c>
      <c r="C132" s="139" t="str">
        <f t="shared" si="19"/>
        <v>Rate Rider Calculation for Generic</v>
      </c>
      <c r="D132" s="125" t="s">
        <v>160</v>
      </c>
      <c r="E132" s="3"/>
      <c r="F132" s="155"/>
      <c r="G132" s="37"/>
      <c r="H132" s="37"/>
      <c r="I132" s="37"/>
      <c r="J132" s="37"/>
      <c r="K132" s="3"/>
      <c r="L132" s="3"/>
      <c r="M132" s="3"/>
      <c r="N132" s="3"/>
      <c r="O132" s="3"/>
      <c r="P132" s="3"/>
      <c r="Q132" s="3"/>
      <c r="R132" s="3"/>
      <c r="S132" s="3"/>
      <c r="T132" s="3"/>
      <c r="U132" s="3"/>
      <c r="V132" s="3"/>
      <c r="W132" s="3"/>
      <c r="X132" s="3"/>
      <c r="Y132" s="3"/>
      <c r="Z132" s="3"/>
    </row>
    <row r="133" spans="1:26" ht="12" hidden="1" customHeight="1" x14ac:dyDescent="0.2">
      <c r="A133" s="37"/>
      <c r="B133" s="139" t="str">
        <f t="shared" si="18"/>
        <v>Large User.Rate Rider Calculation for Generic</v>
      </c>
      <c r="C133" s="139" t="str">
        <f t="shared" si="19"/>
        <v>Rate Rider Calculation for Generic</v>
      </c>
      <c r="D133" s="125" t="s">
        <v>161</v>
      </c>
      <c r="E133" s="3"/>
      <c r="F133" s="155"/>
      <c r="G133" s="37"/>
      <c r="H133" s="37"/>
      <c r="I133" s="37"/>
      <c r="J133" s="37"/>
      <c r="K133" s="3"/>
      <c r="L133" s="3"/>
      <c r="M133" s="3"/>
      <c r="N133" s="3"/>
      <c r="O133" s="3"/>
      <c r="P133" s="3"/>
      <c r="Q133" s="3"/>
      <c r="R133" s="3"/>
      <c r="S133" s="3"/>
      <c r="T133" s="3"/>
      <c r="U133" s="3"/>
      <c r="V133" s="3"/>
      <c r="W133" s="3"/>
      <c r="X133" s="3"/>
      <c r="Y133" s="3"/>
      <c r="Z133" s="3"/>
    </row>
    <row r="134" spans="1:26" ht="12" hidden="1" customHeight="1" x14ac:dyDescent="0.2">
      <c r="A134" s="37"/>
      <c r="B134" s="139" t="str">
        <f t="shared" si="18"/>
        <v>Street Light.Rate Rider Calculation for Generic</v>
      </c>
      <c r="C134" s="139" t="str">
        <f t="shared" si="19"/>
        <v>Rate Rider Calculation for Generic</v>
      </c>
      <c r="D134" s="125" t="s">
        <v>162</v>
      </c>
      <c r="E134" s="3"/>
      <c r="F134" s="155"/>
      <c r="G134" s="37"/>
      <c r="H134" s="37"/>
      <c r="I134" s="37"/>
      <c r="J134" s="37"/>
      <c r="K134" s="3"/>
      <c r="L134" s="3"/>
      <c r="M134" s="3"/>
      <c r="N134" s="3"/>
      <c r="O134" s="3"/>
      <c r="P134" s="3"/>
      <c r="Q134" s="3"/>
      <c r="R134" s="3"/>
      <c r="S134" s="3"/>
      <c r="T134" s="3"/>
      <c r="U134" s="3"/>
      <c r="V134" s="3"/>
      <c r="W134" s="3"/>
      <c r="X134" s="3"/>
      <c r="Y134" s="3"/>
      <c r="Z134" s="3"/>
    </row>
    <row r="135" spans="1:26" ht="12" hidden="1" customHeight="1" x14ac:dyDescent="0.2">
      <c r="A135" s="37"/>
      <c r="B135" s="139" t="str">
        <f t="shared" si="18"/>
        <v>Sentinel Lights.Rate Rider Calculation for Generic</v>
      </c>
      <c r="C135" s="139" t="str">
        <f t="shared" si="19"/>
        <v>Rate Rider Calculation for Generic</v>
      </c>
      <c r="D135" s="125" t="s">
        <v>163</v>
      </c>
      <c r="E135" s="3"/>
      <c r="F135" s="155"/>
      <c r="G135" s="37"/>
      <c r="H135" s="37"/>
      <c r="I135" s="37"/>
      <c r="J135" s="37"/>
      <c r="K135" s="3"/>
      <c r="L135" s="3"/>
      <c r="M135" s="3"/>
      <c r="N135" s="3"/>
      <c r="O135" s="3"/>
      <c r="P135" s="3"/>
      <c r="Q135" s="3"/>
      <c r="R135" s="3"/>
      <c r="S135" s="3"/>
      <c r="T135" s="3"/>
      <c r="U135" s="3"/>
      <c r="V135" s="3"/>
      <c r="W135" s="3"/>
      <c r="X135" s="3"/>
      <c r="Y135" s="3"/>
      <c r="Z135" s="3"/>
    </row>
    <row r="136" spans="1:26" ht="12" hidden="1" customHeight="1" x14ac:dyDescent="0.2">
      <c r="A136" s="37"/>
      <c r="B136" s="139" t="str">
        <f t="shared" si="18"/>
        <v>Unmetered Scattered Load.Rate Rider Calculation for Generic</v>
      </c>
      <c r="C136" s="139" t="str">
        <f t="shared" si="19"/>
        <v>Rate Rider Calculation for Generic</v>
      </c>
      <c r="D136" s="125" t="s">
        <v>164</v>
      </c>
      <c r="E136" s="3"/>
      <c r="F136" s="155"/>
      <c r="G136" s="37"/>
      <c r="H136" s="37"/>
      <c r="I136" s="37"/>
      <c r="J136" s="37"/>
      <c r="K136" s="3"/>
      <c r="L136" s="3"/>
      <c r="M136" s="3"/>
      <c r="N136" s="3"/>
      <c r="O136" s="3"/>
      <c r="P136" s="3"/>
      <c r="Q136" s="3"/>
      <c r="R136" s="3"/>
      <c r="S136" s="3"/>
      <c r="T136" s="3"/>
      <c r="U136" s="3"/>
      <c r="V136" s="3"/>
      <c r="W136" s="3"/>
      <c r="X136" s="3"/>
      <c r="Y136" s="3"/>
      <c r="Z136" s="3"/>
    </row>
    <row r="137" spans="1:26" ht="12" hidden="1" customHeight="1" x14ac:dyDescent="0.2">
      <c r="A137" s="37"/>
      <c r="B137" s="139" t="str">
        <f t="shared" si="18"/>
        <v>Standby Power General Service 50 to 1,499 KW.Rate Rider Calculation for Generic</v>
      </c>
      <c r="C137" s="139" t="str">
        <f t="shared" si="19"/>
        <v>Rate Rider Calculation for Generic</v>
      </c>
      <c r="D137" s="125" t="s">
        <v>165</v>
      </c>
      <c r="E137" s="3"/>
      <c r="F137" s="155"/>
      <c r="G137" s="37"/>
      <c r="H137" s="37"/>
      <c r="I137" s="37"/>
      <c r="J137" s="37"/>
      <c r="K137" s="3"/>
      <c r="L137" s="3"/>
      <c r="M137" s="3"/>
      <c r="N137" s="3"/>
      <c r="O137" s="3"/>
      <c r="P137" s="3"/>
      <c r="Q137" s="3"/>
      <c r="R137" s="3"/>
      <c r="S137" s="3"/>
      <c r="T137" s="3"/>
      <c r="U137" s="3"/>
      <c r="V137" s="3"/>
      <c r="W137" s="3"/>
      <c r="X137" s="3"/>
      <c r="Y137" s="3"/>
      <c r="Z137" s="3"/>
    </row>
    <row r="138" spans="1:26" ht="12" hidden="1" customHeight="1" x14ac:dyDescent="0.2">
      <c r="A138" s="37"/>
      <c r="B138" s="139" t="str">
        <f t="shared" si="18"/>
        <v>Standby Power General Service 1,500 to 4,999 KW.Rate Rider Calculation for Generic</v>
      </c>
      <c r="C138" s="139" t="str">
        <f t="shared" si="19"/>
        <v>Rate Rider Calculation for Generic</v>
      </c>
      <c r="D138" s="125" t="s">
        <v>166</v>
      </c>
      <c r="E138" s="3"/>
      <c r="F138" s="155"/>
      <c r="G138" s="37"/>
      <c r="H138" s="37"/>
      <c r="I138" s="37"/>
      <c r="J138" s="37"/>
      <c r="K138" s="3"/>
      <c r="L138" s="3"/>
      <c r="M138" s="3"/>
      <c r="N138" s="3"/>
      <c r="O138" s="3"/>
      <c r="P138" s="3"/>
      <c r="Q138" s="3"/>
      <c r="R138" s="3"/>
      <c r="S138" s="3"/>
      <c r="T138" s="3"/>
      <c r="U138" s="3"/>
      <c r="V138" s="3"/>
      <c r="W138" s="3"/>
      <c r="X138" s="3"/>
      <c r="Y138" s="3"/>
      <c r="Z138" s="3"/>
    </row>
    <row r="139" spans="1:26" ht="12" hidden="1" customHeight="1" x14ac:dyDescent="0.2">
      <c r="A139" s="37"/>
      <c r="B139" s="139" t="str">
        <f t="shared" si="18"/>
        <v>Standby Power Large Use.Rate Rider Calculation for Generic</v>
      </c>
      <c r="C139" s="139" t="str">
        <f t="shared" si="19"/>
        <v>Rate Rider Calculation for Generic</v>
      </c>
      <c r="D139" s="125" t="s">
        <v>167</v>
      </c>
      <c r="E139" s="3"/>
      <c r="F139" s="155"/>
      <c r="G139" s="37"/>
      <c r="H139" s="37"/>
      <c r="I139" s="37"/>
      <c r="J139" s="37"/>
      <c r="K139" s="3"/>
      <c r="L139" s="3"/>
      <c r="M139" s="3"/>
      <c r="N139" s="3"/>
      <c r="O139" s="3"/>
      <c r="P139" s="3"/>
      <c r="Q139" s="3"/>
      <c r="R139" s="3"/>
      <c r="S139" s="3"/>
      <c r="T139" s="3"/>
      <c r="U139" s="3"/>
      <c r="V139" s="3"/>
      <c r="W139" s="3"/>
      <c r="X139" s="3"/>
      <c r="Y139" s="3"/>
      <c r="Z139" s="3"/>
    </row>
    <row r="140" spans="1:26" ht="12" customHeight="1" x14ac:dyDescent="0.2">
      <c r="A140" s="3"/>
      <c r="B140" s="125"/>
      <c r="C140" s="3"/>
      <c r="D140" s="3"/>
      <c r="E140" s="3"/>
      <c r="F140" s="3"/>
      <c r="G140" s="3"/>
      <c r="H140" s="158"/>
      <c r="I140" s="158"/>
      <c r="J140" s="3"/>
      <c r="K140" s="3"/>
      <c r="L140" s="3"/>
      <c r="M140" s="3"/>
      <c r="N140" s="3"/>
      <c r="O140" s="3"/>
      <c r="P140" s="3"/>
      <c r="Q140" s="3"/>
      <c r="R140" s="3"/>
      <c r="S140" s="3"/>
      <c r="T140" s="3"/>
      <c r="U140" s="3"/>
      <c r="V140" s="3"/>
      <c r="W140" s="3"/>
      <c r="X140" s="3"/>
      <c r="Y140" s="3"/>
      <c r="Z140" s="3"/>
    </row>
    <row r="141" spans="1:26" ht="12" customHeight="1" x14ac:dyDescent="0.25">
      <c r="A141" s="3"/>
      <c r="B141" s="37"/>
      <c r="C141" s="136" t="s">
        <v>186</v>
      </c>
      <c r="D141" s="3"/>
      <c r="E141" s="137" t="s">
        <v>153</v>
      </c>
      <c r="F141" s="138" t="str">
        <f t="shared" ref="F141:J141" si="20">F$4</f>
        <v>2026F</v>
      </c>
      <c r="G141" s="138" t="str">
        <f t="shared" si="20"/>
        <v>2027F</v>
      </c>
      <c r="H141" s="138" t="str">
        <f t="shared" si="20"/>
        <v>2028F</v>
      </c>
      <c r="I141" s="138" t="str">
        <f t="shared" si="20"/>
        <v>2029F</v>
      </c>
      <c r="J141" s="138" t="str">
        <f t="shared" si="20"/>
        <v>2030F</v>
      </c>
      <c r="K141" s="3"/>
      <c r="L141" s="3"/>
      <c r="M141" s="3"/>
      <c r="N141" s="3"/>
      <c r="O141" s="3"/>
      <c r="P141" s="3"/>
      <c r="Q141" s="3"/>
      <c r="R141" s="3"/>
      <c r="S141" s="3"/>
      <c r="T141" s="3"/>
      <c r="U141" s="3"/>
      <c r="V141" s="3"/>
      <c r="W141" s="3"/>
      <c r="X141" s="3"/>
      <c r="Y141" s="3"/>
      <c r="Z141" s="3"/>
    </row>
    <row r="142" spans="1:26" ht="12" customHeight="1" x14ac:dyDescent="0.2">
      <c r="A142" s="3"/>
      <c r="B142" s="139" t="str">
        <f t="shared" ref="B142:B152" si="21">D142&amp;"."&amp;C142</f>
        <v>Residential.GA Rate Riders</v>
      </c>
      <c r="C142" s="139" t="s">
        <v>187</v>
      </c>
      <c r="D142" s="125" t="s">
        <v>157</v>
      </c>
      <c r="E142" s="124">
        <v>3.8999999999999998E-3</v>
      </c>
      <c r="F142" s="39">
        <v>0</v>
      </c>
      <c r="G142" s="39">
        <v>0</v>
      </c>
      <c r="H142" s="39">
        <v>0</v>
      </c>
      <c r="I142" s="39">
        <v>0</v>
      </c>
      <c r="J142" s="39">
        <v>0</v>
      </c>
      <c r="K142" s="3"/>
      <c r="L142" s="3"/>
      <c r="M142" s="3"/>
      <c r="N142" s="3"/>
      <c r="O142" s="3"/>
      <c r="P142" s="3"/>
      <c r="Q142" s="3"/>
      <c r="R142" s="3"/>
      <c r="S142" s="3"/>
      <c r="T142" s="3"/>
      <c r="U142" s="3"/>
      <c r="V142" s="3"/>
      <c r="W142" s="3"/>
      <c r="X142" s="3"/>
      <c r="Y142" s="3"/>
      <c r="Z142" s="3"/>
    </row>
    <row r="143" spans="1:26" ht="12" customHeight="1" x14ac:dyDescent="0.2">
      <c r="A143" s="3"/>
      <c r="B143" s="139" t="str">
        <f t="shared" si="21"/>
        <v>General Service &lt; 50 kW.GA Rate Riders</v>
      </c>
      <c r="C143" s="139" t="s">
        <v>187</v>
      </c>
      <c r="D143" s="125" t="s">
        <v>158</v>
      </c>
      <c r="E143" s="124">
        <v>3.8999999999999998E-3</v>
      </c>
      <c r="F143" s="39">
        <v>0</v>
      </c>
      <c r="G143" s="39">
        <v>0</v>
      </c>
      <c r="H143" s="39">
        <v>0</v>
      </c>
      <c r="I143" s="39">
        <v>0</v>
      </c>
      <c r="J143" s="39">
        <v>0</v>
      </c>
      <c r="K143" s="3"/>
      <c r="L143" s="3"/>
      <c r="M143" s="3"/>
      <c r="N143" s="3"/>
      <c r="O143" s="3"/>
      <c r="P143" s="3"/>
      <c r="Q143" s="3"/>
      <c r="R143" s="3"/>
      <c r="S143" s="3"/>
      <c r="T143" s="3"/>
      <c r="U143" s="3"/>
      <c r="V143" s="3"/>
      <c r="W143" s="3"/>
      <c r="X143" s="3"/>
      <c r="Y143" s="3"/>
      <c r="Z143" s="3"/>
    </row>
    <row r="144" spans="1:26" ht="12" customHeight="1" x14ac:dyDescent="0.2">
      <c r="A144" s="3"/>
      <c r="B144" s="139" t="str">
        <f t="shared" si="21"/>
        <v>General Service 50 to 1,499 KW.GA Rate Riders</v>
      </c>
      <c r="C144" s="139" t="s">
        <v>187</v>
      </c>
      <c r="D144" s="125" t="s">
        <v>159</v>
      </c>
      <c r="E144" s="124">
        <v>3.8999999999999998E-3</v>
      </c>
      <c r="F144" s="39">
        <v>0</v>
      </c>
      <c r="G144" s="39">
        <v>0</v>
      </c>
      <c r="H144" s="39">
        <v>0</v>
      </c>
      <c r="I144" s="39">
        <v>0</v>
      </c>
      <c r="J144" s="39">
        <v>0</v>
      </c>
      <c r="K144" s="3"/>
      <c r="L144" s="3"/>
      <c r="M144" s="3"/>
      <c r="N144" s="3"/>
      <c r="O144" s="3"/>
      <c r="P144" s="3"/>
      <c r="Q144" s="3"/>
      <c r="R144" s="3"/>
      <c r="S144" s="3"/>
      <c r="T144" s="3"/>
      <c r="U144" s="3"/>
      <c r="V144" s="3"/>
      <c r="W144" s="3"/>
      <c r="X144" s="3"/>
      <c r="Y144" s="3"/>
      <c r="Z144" s="3"/>
    </row>
    <row r="145" spans="1:26" ht="12" customHeight="1" x14ac:dyDescent="0.2">
      <c r="A145" s="3"/>
      <c r="B145" s="139" t="str">
        <f t="shared" si="21"/>
        <v>General Service 1,500 to 4,999 KW.GA Rate Riders</v>
      </c>
      <c r="C145" s="139" t="s">
        <v>187</v>
      </c>
      <c r="D145" s="125" t="s">
        <v>160</v>
      </c>
      <c r="E145" s="124">
        <v>3.8999999999999998E-3</v>
      </c>
      <c r="F145" s="39">
        <v>0</v>
      </c>
      <c r="G145" s="39">
        <v>0</v>
      </c>
      <c r="H145" s="39">
        <v>0</v>
      </c>
      <c r="I145" s="39">
        <v>0</v>
      </c>
      <c r="J145" s="39">
        <v>0</v>
      </c>
      <c r="K145" s="3"/>
      <c r="L145" s="3"/>
      <c r="M145" s="3"/>
      <c r="N145" s="3"/>
      <c r="O145" s="3"/>
      <c r="P145" s="3"/>
      <c r="Q145" s="3"/>
      <c r="R145" s="3"/>
      <c r="S145" s="3"/>
      <c r="T145" s="3"/>
      <c r="U145" s="3"/>
      <c r="V145" s="3"/>
      <c r="W145" s="3"/>
      <c r="X145" s="3"/>
      <c r="Y145" s="3"/>
      <c r="Z145" s="3"/>
    </row>
    <row r="146" spans="1:26" ht="12" customHeight="1" x14ac:dyDescent="0.2">
      <c r="A146" s="3"/>
      <c r="B146" s="139" t="str">
        <f t="shared" si="21"/>
        <v>Large User.GA Rate Riders</v>
      </c>
      <c r="C146" s="139" t="s">
        <v>187</v>
      </c>
      <c r="D146" s="125" t="s">
        <v>161</v>
      </c>
      <c r="E146" s="124">
        <v>3.8999999999999998E-3</v>
      </c>
      <c r="F146" s="39">
        <v>0</v>
      </c>
      <c r="G146" s="39">
        <v>0</v>
      </c>
      <c r="H146" s="39">
        <v>0</v>
      </c>
      <c r="I146" s="39">
        <v>0</v>
      </c>
      <c r="J146" s="39">
        <v>0</v>
      </c>
      <c r="K146" s="3"/>
      <c r="L146" s="3"/>
      <c r="M146" s="3"/>
      <c r="N146" s="3"/>
      <c r="O146" s="3"/>
      <c r="P146" s="3"/>
      <c r="Q146" s="3"/>
      <c r="R146" s="3"/>
      <c r="S146" s="3"/>
      <c r="T146" s="3"/>
      <c r="U146" s="3"/>
      <c r="V146" s="3"/>
      <c r="W146" s="3"/>
      <c r="X146" s="3"/>
      <c r="Y146" s="3"/>
      <c r="Z146" s="3"/>
    </row>
    <row r="147" spans="1:26" ht="12" customHeight="1" x14ac:dyDescent="0.2">
      <c r="A147" s="3"/>
      <c r="B147" s="139" t="str">
        <f t="shared" si="21"/>
        <v>Street Light.GA Rate Riders</v>
      </c>
      <c r="C147" s="139" t="s">
        <v>187</v>
      </c>
      <c r="D147" s="125" t="s">
        <v>162</v>
      </c>
      <c r="E147" s="124">
        <v>3.8999999999999998E-3</v>
      </c>
      <c r="F147" s="39">
        <v>0</v>
      </c>
      <c r="G147" s="39">
        <v>0</v>
      </c>
      <c r="H147" s="39">
        <v>0</v>
      </c>
      <c r="I147" s="39">
        <v>0</v>
      </c>
      <c r="J147" s="39">
        <v>0</v>
      </c>
      <c r="K147" s="3"/>
      <c r="L147" s="3"/>
      <c r="M147" s="3"/>
      <c r="N147" s="3"/>
      <c r="O147" s="3"/>
      <c r="P147" s="3"/>
      <c r="Q147" s="3"/>
      <c r="R147" s="3"/>
      <c r="S147" s="3"/>
      <c r="T147" s="3"/>
      <c r="U147" s="3"/>
      <c r="V147" s="3"/>
      <c r="W147" s="3"/>
      <c r="X147" s="3"/>
      <c r="Y147" s="3"/>
      <c r="Z147" s="3"/>
    </row>
    <row r="148" spans="1:26" ht="12" customHeight="1" x14ac:dyDescent="0.2">
      <c r="A148" s="3"/>
      <c r="B148" s="139" t="str">
        <f t="shared" si="21"/>
        <v>Sentinel Lights.GA Rate Riders</v>
      </c>
      <c r="C148" s="139" t="s">
        <v>187</v>
      </c>
      <c r="D148" s="125" t="s">
        <v>163</v>
      </c>
      <c r="E148" s="124">
        <v>0</v>
      </c>
      <c r="F148" s="39">
        <v>0</v>
      </c>
      <c r="G148" s="39">
        <v>0</v>
      </c>
      <c r="H148" s="39">
        <v>0</v>
      </c>
      <c r="I148" s="39">
        <v>0</v>
      </c>
      <c r="J148" s="39">
        <v>0</v>
      </c>
      <c r="K148" s="3"/>
      <c r="L148" s="3"/>
      <c r="M148" s="3"/>
      <c r="N148" s="3"/>
      <c r="O148" s="3"/>
      <c r="P148" s="3"/>
      <c r="Q148" s="3"/>
      <c r="R148" s="3"/>
      <c r="S148" s="3"/>
      <c r="T148" s="3"/>
      <c r="U148" s="3"/>
      <c r="V148" s="3"/>
      <c r="W148" s="3"/>
      <c r="X148" s="3"/>
      <c r="Y148" s="3"/>
      <c r="Z148" s="3"/>
    </row>
    <row r="149" spans="1:26" ht="12" customHeight="1" x14ac:dyDescent="0.2">
      <c r="A149" s="3"/>
      <c r="B149" s="139" t="str">
        <f t="shared" si="21"/>
        <v>Unmetered Scattered Load.GA Rate Riders</v>
      </c>
      <c r="C149" s="139" t="s">
        <v>187</v>
      </c>
      <c r="D149" s="125" t="s">
        <v>164</v>
      </c>
      <c r="E149" s="124">
        <v>0</v>
      </c>
      <c r="F149" s="39">
        <v>0</v>
      </c>
      <c r="G149" s="39">
        <v>0</v>
      </c>
      <c r="H149" s="39">
        <v>0</v>
      </c>
      <c r="I149" s="39">
        <v>0</v>
      </c>
      <c r="J149" s="39">
        <v>0</v>
      </c>
      <c r="K149" s="3"/>
      <c r="L149" s="3"/>
      <c r="M149" s="3"/>
      <c r="N149" s="3"/>
      <c r="O149" s="3"/>
      <c r="P149" s="3"/>
      <c r="Q149" s="3"/>
      <c r="R149" s="3"/>
      <c r="S149" s="3"/>
      <c r="T149" s="3"/>
      <c r="U149" s="3"/>
      <c r="V149" s="3"/>
      <c r="W149" s="3"/>
      <c r="X149" s="3"/>
      <c r="Y149" s="3"/>
      <c r="Z149" s="3"/>
    </row>
    <row r="150" spans="1:26" ht="12" customHeight="1" x14ac:dyDescent="0.2">
      <c r="A150" s="3"/>
      <c r="B150" s="139" t="str">
        <f t="shared" si="21"/>
        <v>Standby Power General Service 50 to 1,499 KW.</v>
      </c>
      <c r="C150" s="139"/>
      <c r="D150" s="125" t="s">
        <v>165</v>
      </c>
      <c r="E150" s="3"/>
      <c r="F150" s="155"/>
      <c r="G150" s="3"/>
      <c r="H150" s="3"/>
      <c r="I150" s="162"/>
      <c r="J150" s="3"/>
      <c r="K150" s="3"/>
      <c r="L150" s="3"/>
      <c r="M150" s="3"/>
      <c r="N150" s="3"/>
      <c r="O150" s="3"/>
      <c r="P150" s="3"/>
      <c r="Q150" s="3"/>
      <c r="R150" s="3"/>
      <c r="S150" s="3"/>
      <c r="T150" s="3"/>
      <c r="U150" s="3"/>
      <c r="V150" s="3"/>
      <c r="W150" s="3"/>
      <c r="X150" s="3"/>
      <c r="Y150" s="3"/>
      <c r="Z150" s="3"/>
    </row>
    <row r="151" spans="1:26" ht="12" customHeight="1" x14ac:dyDescent="0.2">
      <c r="A151" s="3"/>
      <c r="B151" s="139" t="str">
        <f t="shared" si="21"/>
        <v>Standby Power General Service 1,500 to 4,999 KW.</v>
      </c>
      <c r="C151" s="139"/>
      <c r="D151" s="125" t="s">
        <v>166</v>
      </c>
      <c r="E151" s="3"/>
      <c r="F151" s="155"/>
      <c r="G151" s="3"/>
      <c r="H151" s="3"/>
      <c r="I151" s="162"/>
      <c r="J151" s="3"/>
      <c r="K151" s="3"/>
      <c r="L151" s="3"/>
      <c r="M151" s="3"/>
      <c r="N151" s="3"/>
      <c r="O151" s="3"/>
      <c r="P151" s="3"/>
      <c r="Q151" s="3"/>
      <c r="R151" s="3"/>
      <c r="S151" s="3"/>
      <c r="T151" s="3"/>
      <c r="U151" s="3"/>
      <c r="V151" s="3"/>
      <c r="W151" s="3"/>
      <c r="X151" s="3"/>
      <c r="Y151" s="3"/>
      <c r="Z151" s="3"/>
    </row>
    <row r="152" spans="1:26" ht="12" customHeight="1" x14ac:dyDescent="0.2">
      <c r="A152" s="3"/>
      <c r="B152" s="139" t="str">
        <f t="shared" si="21"/>
        <v>Standby Power Large Use.</v>
      </c>
      <c r="C152" s="139"/>
      <c r="D152" s="125" t="s">
        <v>167</v>
      </c>
      <c r="E152" s="3"/>
      <c r="F152" s="155"/>
      <c r="G152" s="3"/>
      <c r="H152" s="3"/>
      <c r="I152" s="162"/>
      <c r="J152" s="3"/>
      <c r="K152" s="3"/>
      <c r="L152" s="3"/>
      <c r="M152" s="3"/>
      <c r="N152" s="3"/>
      <c r="O152" s="3"/>
      <c r="P152" s="3"/>
      <c r="Q152" s="3"/>
      <c r="R152" s="3"/>
      <c r="S152" s="3"/>
      <c r="T152" s="3"/>
      <c r="U152" s="3"/>
      <c r="V152" s="3"/>
      <c r="W152" s="3"/>
      <c r="X152" s="3"/>
      <c r="Y152" s="3"/>
      <c r="Z152" s="3"/>
    </row>
    <row r="153" spans="1:26" ht="12" customHeight="1" x14ac:dyDescent="0.2">
      <c r="A153" s="3"/>
      <c r="B153" s="125"/>
      <c r="C153" s="3"/>
      <c r="D153" s="125"/>
      <c r="E153" s="3"/>
      <c r="F153" s="125"/>
      <c r="G153" s="125"/>
      <c r="H153" s="158"/>
      <c r="I153" s="37"/>
      <c r="J153" s="125"/>
      <c r="K153" s="3"/>
      <c r="L153" s="3"/>
      <c r="M153" s="3"/>
      <c r="N153" s="3"/>
      <c r="O153" s="3"/>
      <c r="P153" s="3"/>
      <c r="Q153" s="3"/>
      <c r="R153" s="3"/>
      <c r="S153" s="3"/>
      <c r="T153" s="3"/>
      <c r="U153" s="3"/>
      <c r="V153" s="3"/>
      <c r="W153" s="3"/>
      <c r="X153" s="3"/>
      <c r="Y153" s="3"/>
      <c r="Z153" s="3"/>
    </row>
    <row r="154" spans="1:26" ht="12" customHeight="1" x14ac:dyDescent="0.25">
      <c r="A154" s="3"/>
      <c r="B154" s="125"/>
      <c r="C154" s="136" t="s">
        <v>188</v>
      </c>
      <c r="D154" s="125"/>
      <c r="E154" s="3"/>
      <c r="F154" s="125"/>
      <c r="G154" s="125"/>
      <c r="H154" s="125"/>
      <c r="I154" s="125"/>
      <c r="J154" s="125"/>
      <c r="K154" s="3"/>
      <c r="L154" s="3"/>
      <c r="M154" s="3"/>
      <c r="N154" s="3"/>
      <c r="O154" s="3"/>
      <c r="P154" s="3"/>
      <c r="Q154" s="3"/>
      <c r="R154" s="3"/>
      <c r="S154" s="3"/>
      <c r="T154" s="3"/>
      <c r="U154" s="3"/>
      <c r="V154" s="3"/>
      <c r="W154" s="3"/>
      <c r="X154" s="3"/>
      <c r="Y154" s="3"/>
      <c r="Z154" s="3"/>
    </row>
    <row r="155" spans="1:26" ht="12" customHeight="1" x14ac:dyDescent="0.25">
      <c r="A155" s="3"/>
      <c r="B155" s="37"/>
      <c r="C155" s="136" t="s">
        <v>189</v>
      </c>
      <c r="D155" s="3"/>
      <c r="E155" s="137" t="s">
        <v>153</v>
      </c>
      <c r="F155" s="138" t="str">
        <f t="shared" ref="F155:J155" si="22">F$4</f>
        <v>2026F</v>
      </c>
      <c r="G155" s="138" t="str">
        <f t="shared" si="22"/>
        <v>2027F</v>
      </c>
      <c r="H155" s="138" t="str">
        <f t="shared" si="22"/>
        <v>2028F</v>
      </c>
      <c r="I155" s="138" t="str">
        <f t="shared" si="22"/>
        <v>2029F</v>
      </c>
      <c r="J155" s="138" t="str">
        <f t="shared" si="22"/>
        <v>2030F</v>
      </c>
      <c r="K155" s="3"/>
      <c r="L155" s="3"/>
      <c r="M155" s="3"/>
      <c r="N155" s="3"/>
      <c r="O155" s="3"/>
      <c r="P155" s="3"/>
      <c r="Q155" s="3"/>
      <c r="R155" s="3"/>
      <c r="S155" s="3"/>
      <c r="T155" s="3"/>
      <c r="U155" s="3"/>
      <c r="V155" s="3"/>
      <c r="W155" s="3"/>
      <c r="X155" s="3"/>
      <c r="Y155" s="3"/>
      <c r="Z155" s="3"/>
    </row>
    <row r="156" spans="1:26" ht="12" customHeight="1" x14ac:dyDescent="0.2">
      <c r="A156" s="3"/>
      <c r="B156" s="139" t="str">
        <f t="shared" ref="B156:B166" si="23">D156&amp;"."&amp;C156</f>
        <v>Residential.Total Deferral/Variance Account Rate RidersYr2</v>
      </c>
      <c r="C156" s="139" t="s">
        <v>190</v>
      </c>
      <c r="D156" s="125" t="s">
        <v>157</v>
      </c>
      <c r="E156" s="163"/>
      <c r="F156" s="148"/>
      <c r="G156" s="148"/>
      <c r="H156" s="148"/>
      <c r="I156" s="148"/>
      <c r="J156" s="148"/>
      <c r="K156" s="3"/>
      <c r="L156" s="3"/>
      <c r="M156" s="3"/>
      <c r="N156" s="3"/>
      <c r="O156" s="3"/>
      <c r="P156" s="3"/>
      <c r="Q156" s="3"/>
      <c r="R156" s="3"/>
      <c r="S156" s="3"/>
      <c r="T156" s="3"/>
      <c r="U156" s="3"/>
      <c r="V156" s="3"/>
      <c r="W156" s="3"/>
      <c r="X156" s="3"/>
      <c r="Y156" s="3"/>
      <c r="Z156" s="3"/>
    </row>
    <row r="157" spans="1:26" ht="12" customHeight="1" x14ac:dyDescent="0.2">
      <c r="A157" s="3"/>
      <c r="B157" s="139" t="str">
        <f t="shared" si="23"/>
        <v>General Service &lt; 50 kW.Total Deferral/Variance Account Rate RidersYr2</v>
      </c>
      <c r="C157" s="139" t="s">
        <v>190</v>
      </c>
      <c r="D157" s="125" t="s">
        <v>158</v>
      </c>
      <c r="E157" s="163"/>
      <c r="F157" s="148"/>
      <c r="G157" s="148"/>
      <c r="H157" s="148"/>
      <c r="I157" s="148"/>
      <c r="J157" s="148"/>
      <c r="K157" s="3"/>
      <c r="L157" s="3"/>
      <c r="M157" s="3"/>
      <c r="N157" s="3"/>
      <c r="O157" s="3"/>
      <c r="P157" s="3"/>
      <c r="Q157" s="3"/>
      <c r="R157" s="3"/>
      <c r="S157" s="3"/>
      <c r="T157" s="3"/>
      <c r="U157" s="3"/>
      <c r="V157" s="3"/>
      <c r="W157" s="3"/>
      <c r="X157" s="3"/>
      <c r="Y157" s="3"/>
      <c r="Z157" s="3"/>
    </row>
    <row r="158" spans="1:26" ht="12" customHeight="1" x14ac:dyDescent="0.2">
      <c r="A158" s="3"/>
      <c r="B158" s="139" t="str">
        <f t="shared" si="23"/>
        <v>General Service 50 to 1,499 KW.Total Deferral/Variance Account Rate RidersYr2</v>
      </c>
      <c r="C158" s="139" t="s">
        <v>190</v>
      </c>
      <c r="D158" s="125" t="s">
        <v>159</v>
      </c>
      <c r="E158" s="124">
        <v>-0.30499999999999999</v>
      </c>
      <c r="F158" s="39">
        <v>0</v>
      </c>
      <c r="G158" s="39">
        <v>0</v>
      </c>
      <c r="H158" s="39">
        <v>0</v>
      </c>
      <c r="I158" s="39">
        <v>0</v>
      </c>
      <c r="J158" s="39">
        <v>0</v>
      </c>
      <c r="K158" s="3"/>
      <c r="L158" s="3"/>
      <c r="M158" s="3"/>
      <c r="N158" s="3"/>
      <c r="O158" s="3"/>
      <c r="P158" s="3"/>
      <c r="Q158" s="3"/>
      <c r="R158" s="3"/>
      <c r="S158" s="3"/>
      <c r="T158" s="3"/>
      <c r="U158" s="3"/>
      <c r="V158" s="3"/>
      <c r="W158" s="3"/>
      <c r="X158" s="3"/>
      <c r="Y158" s="3"/>
      <c r="Z158" s="3"/>
    </row>
    <row r="159" spans="1:26" ht="12" customHeight="1" x14ac:dyDescent="0.2">
      <c r="A159" s="3"/>
      <c r="B159" s="139" t="str">
        <f t="shared" si="23"/>
        <v>General Service 1,500 to 4,999 KW.Total Deferral/Variance Account Rate RidersYr2</v>
      </c>
      <c r="C159" s="139" t="s">
        <v>190</v>
      </c>
      <c r="D159" s="125" t="s">
        <v>160</v>
      </c>
      <c r="E159" s="163"/>
      <c r="F159" s="39"/>
      <c r="G159" s="39"/>
      <c r="H159" s="39"/>
      <c r="I159" s="148"/>
      <c r="J159" s="148"/>
      <c r="K159" s="3"/>
      <c r="L159" s="3"/>
      <c r="M159" s="3"/>
      <c r="N159" s="3"/>
      <c r="O159" s="3"/>
      <c r="P159" s="3"/>
      <c r="Q159" s="3"/>
      <c r="R159" s="3"/>
      <c r="S159" s="3"/>
      <c r="T159" s="3"/>
      <c r="U159" s="3"/>
      <c r="V159" s="3"/>
      <c r="W159" s="3"/>
      <c r="X159" s="3"/>
      <c r="Y159" s="3"/>
      <c r="Z159" s="3"/>
    </row>
    <row r="160" spans="1:26" ht="12" customHeight="1" x14ac:dyDescent="0.2">
      <c r="A160" s="3"/>
      <c r="B160" s="139" t="str">
        <f t="shared" si="23"/>
        <v>Large User.Total Deferral/Variance Account Rate RidersYr2</v>
      </c>
      <c r="C160" s="139" t="s">
        <v>190</v>
      </c>
      <c r="D160" s="125" t="s">
        <v>161</v>
      </c>
      <c r="E160" s="163"/>
      <c r="F160" s="148"/>
      <c r="G160" s="148"/>
      <c r="H160" s="148"/>
      <c r="I160" s="148"/>
      <c r="J160" s="148"/>
      <c r="K160" s="3"/>
      <c r="L160" s="3"/>
      <c r="M160" s="3"/>
      <c r="N160" s="3"/>
      <c r="O160" s="3"/>
      <c r="P160" s="3"/>
      <c r="Q160" s="3"/>
      <c r="R160" s="3"/>
      <c r="S160" s="3"/>
      <c r="T160" s="3"/>
      <c r="U160" s="3"/>
      <c r="V160" s="3"/>
      <c r="W160" s="3"/>
      <c r="X160" s="3"/>
      <c r="Y160" s="3"/>
      <c r="Z160" s="3"/>
    </row>
    <row r="161" spans="1:26" ht="12" customHeight="1" x14ac:dyDescent="0.2">
      <c r="A161" s="3"/>
      <c r="B161" s="139" t="str">
        <f t="shared" si="23"/>
        <v>Street Light.Total Deferral/Variance Account Rate RidersYr2</v>
      </c>
      <c r="C161" s="139" t="s">
        <v>190</v>
      </c>
      <c r="D161" s="125" t="s">
        <v>162</v>
      </c>
      <c r="E161" s="163"/>
      <c r="F161" s="148"/>
      <c r="G161" s="148"/>
      <c r="H161" s="148"/>
      <c r="I161" s="148"/>
      <c r="J161" s="148"/>
      <c r="K161" s="3"/>
      <c r="L161" s="3"/>
      <c r="M161" s="3"/>
      <c r="N161" s="3"/>
      <c r="O161" s="3"/>
      <c r="P161" s="3"/>
      <c r="Q161" s="3"/>
      <c r="R161" s="3"/>
      <c r="S161" s="3"/>
      <c r="T161" s="3"/>
      <c r="U161" s="3"/>
      <c r="V161" s="3"/>
      <c r="W161" s="3"/>
      <c r="X161" s="3"/>
      <c r="Y161" s="3"/>
      <c r="Z161" s="3"/>
    </row>
    <row r="162" spans="1:26" ht="12" customHeight="1" x14ac:dyDescent="0.2">
      <c r="A162" s="3"/>
      <c r="B162" s="139" t="str">
        <f t="shared" si="23"/>
        <v>Sentinel Lights.Total Deferral/Variance Account Rate RidersYr2</v>
      </c>
      <c r="C162" s="139" t="s">
        <v>190</v>
      </c>
      <c r="D162" s="125" t="s">
        <v>163</v>
      </c>
      <c r="E162" s="163"/>
      <c r="F162" s="148"/>
      <c r="G162" s="148"/>
      <c r="H162" s="148"/>
      <c r="I162" s="148"/>
      <c r="J162" s="148"/>
      <c r="K162" s="3"/>
      <c r="L162" s="3"/>
      <c r="M162" s="3"/>
      <c r="N162" s="3"/>
      <c r="O162" s="3"/>
      <c r="P162" s="3"/>
      <c r="Q162" s="3"/>
      <c r="R162" s="3"/>
      <c r="S162" s="3"/>
      <c r="T162" s="3"/>
      <c r="U162" s="3"/>
      <c r="V162" s="3"/>
      <c r="W162" s="3"/>
      <c r="X162" s="3"/>
      <c r="Y162" s="3"/>
      <c r="Z162" s="3"/>
    </row>
    <row r="163" spans="1:26" ht="12" customHeight="1" x14ac:dyDescent="0.2">
      <c r="A163" s="3"/>
      <c r="B163" s="139" t="str">
        <f t="shared" si="23"/>
        <v>Unmetered Scattered Load.Total Deferral/Variance Account Rate RidersYr2</v>
      </c>
      <c r="C163" s="139" t="s">
        <v>190</v>
      </c>
      <c r="D163" s="125" t="s">
        <v>164</v>
      </c>
      <c r="E163" s="163"/>
      <c r="F163" s="148"/>
      <c r="G163" s="148"/>
      <c r="H163" s="148"/>
      <c r="I163" s="148"/>
      <c r="J163" s="148"/>
      <c r="K163" s="3"/>
      <c r="L163" s="3"/>
      <c r="M163" s="3"/>
      <c r="N163" s="3"/>
      <c r="O163" s="3"/>
      <c r="P163" s="3"/>
      <c r="Q163" s="3"/>
      <c r="R163" s="3"/>
      <c r="S163" s="3"/>
      <c r="T163" s="3"/>
      <c r="U163" s="3"/>
      <c r="V163" s="3"/>
      <c r="W163" s="3"/>
      <c r="X163" s="3"/>
      <c r="Y163" s="3"/>
      <c r="Z163" s="3"/>
    </row>
    <row r="164" spans="1:26" ht="12" customHeight="1" x14ac:dyDescent="0.2">
      <c r="A164" s="3"/>
      <c r="B164" s="139" t="str">
        <f t="shared" si="23"/>
        <v>Standby Power General Service 50 to 1,499 KW.Total Deferral/Variance Account Rate RidersYr2</v>
      </c>
      <c r="C164" s="139" t="s">
        <v>190</v>
      </c>
      <c r="D164" s="125" t="s">
        <v>165</v>
      </c>
      <c r="E164" s="163"/>
      <c r="F164" s="148"/>
      <c r="G164" s="148"/>
      <c r="H164" s="148"/>
      <c r="I164" s="148"/>
      <c r="J164" s="148"/>
      <c r="K164" s="3"/>
      <c r="L164" s="3"/>
      <c r="M164" s="3"/>
      <c r="N164" s="3"/>
      <c r="O164" s="3"/>
      <c r="P164" s="3"/>
      <c r="Q164" s="3"/>
      <c r="R164" s="3"/>
      <c r="S164" s="3"/>
      <c r="T164" s="3"/>
      <c r="U164" s="3"/>
      <c r="V164" s="3"/>
      <c r="W164" s="3"/>
      <c r="X164" s="3"/>
      <c r="Y164" s="3"/>
      <c r="Z164" s="3"/>
    </row>
    <row r="165" spans="1:26" ht="12" customHeight="1" x14ac:dyDescent="0.2">
      <c r="A165" s="3"/>
      <c r="B165" s="139" t="str">
        <f t="shared" si="23"/>
        <v>Standby Power General Service 1,500 to 4,999 KW.Total Deferral/Variance Account Rate RidersYr2</v>
      </c>
      <c r="C165" s="139" t="s">
        <v>190</v>
      </c>
      <c r="D165" s="125" t="s">
        <v>166</v>
      </c>
      <c r="E165" s="163"/>
      <c r="F165" s="148"/>
      <c r="G165" s="148"/>
      <c r="H165" s="148"/>
      <c r="I165" s="148"/>
      <c r="J165" s="148"/>
      <c r="K165" s="3"/>
      <c r="L165" s="3"/>
      <c r="M165" s="3"/>
      <c r="N165" s="3"/>
      <c r="O165" s="3"/>
      <c r="P165" s="3"/>
      <c r="Q165" s="3"/>
      <c r="R165" s="3"/>
      <c r="S165" s="3"/>
      <c r="T165" s="3"/>
      <c r="U165" s="3"/>
      <c r="V165" s="3"/>
      <c r="W165" s="3"/>
      <c r="X165" s="3"/>
      <c r="Y165" s="3"/>
      <c r="Z165" s="3"/>
    </row>
    <row r="166" spans="1:26" ht="12" customHeight="1" x14ac:dyDescent="0.2">
      <c r="A166" s="3"/>
      <c r="B166" s="139" t="str">
        <f t="shared" si="23"/>
        <v>Standby Power Large Use.Total Deferral/Variance Account Rate RidersYr2</v>
      </c>
      <c r="C166" s="139" t="s">
        <v>190</v>
      </c>
      <c r="D166" s="125" t="s">
        <v>167</v>
      </c>
      <c r="E166" s="163"/>
      <c r="F166" s="148"/>
      <c r="G166" s="148"/>
      <c r="H166" s="148"/>
      <c r="I166" s="148"/>
      <c r="J166" s="148"/>
      <c r="K166" s="3"/>
      <c r="L166" s="3"/>
      <c r="M166" s="3"/>
      <c r="N166" s="3"/>
      <c r="O166" s="3"/>
      <c r="P166" s="3"/>
      <c r="Q166" s="3"/>
      <c r="R166" s="3"/>
      <c r="S166" s="3"/>
      <c r="T166" s="3"/>
      <c r="U166" s="3"/>
      <c r="V166" s="3"/>
      <c r="W166" s="3"/>
      <c r="X166" s="3"/>
      <c r="Y166" s="3"/>
      <c r="Z166" s="3"/>
    </row>
    <row r="167" spans="1:26" ht="12" customHeight="1" x14ac:dyDescent="0.2">
      <c r="A167" s="3"/>
      <c r="B167" s="125"/>
      <c r="C167" s="3"/>
      <c r="D167" s="125"/>
      <c r="E167" s="3"/>
      <c r="F167" s="125"/>
      <c r="G167" s="125"/>
      <c r="H167" s="158"/>
      <c r="I167" s="125"/>
      <c r="J167" s="125"/>
      <c r="K167" s="3"/>
      <c r="L167" s="3"/>
      <c r="M167" s="3"/>
      <c r="N167" s="3"/>
      <c r="O167" s="3"/>
      <c r="P167" s="3"/>
      <c r="Q167" s="3"/>
      <c r="R167" s="3"/>
      <c r="S167" s="3"/>
      <c r="T167" s="3"/>
      <c r="U167" s="3"/>
      <c r="V167" s="3"/>
      <c r="W167" s="3"/>
      <c r="X167" s="3"/>
      <c r="Y167" s="3"/>
      <c r="Z167" s="3"/>
    </row>
    <row r="168" spans="1:26" ht="12" customHeight="1" x14ac:dyDescent="0.25">
      <c r="A168" s="3"/>
      <c r="B168" s="125"/>
      <c r="C168" s="136" t="s">
        <v>191</v>
      </c>
      <c r="D168" s="125"/>
      <c r="E168" s="3"/>
      <c r="F168" s="125"/>
      <c r="G168" s="125"/>
      <c r="H168" s="125"/>
      <c r="I168" s="158"/>
      <c r="J168" s="125"/>
      <c r="K168" s="3"/>
      <c r="L168" s="3"/>
      <c r="M168" s="3"/>
      <c r="N168" s="3"/>
      <c r="O168" s="3"/>
      <c r="P168" s="3"/>
      <c r="Q168" s="3"/>
      <c r="R168" s="3"/>
      <c r="S168" s="3"/>
      <c r="T168" s="3"/>
      <c r="U168" s="3"/>
      <c r="V168" s="3"/>
      <c r="W168" s="3"/>
      <c r="X168" s="3"/>
      <c r="Y168" s="3"/>
      <c r="Z168" s="3"/>
    </row>
    <row r="169" spans="1:26" ht="12" customHeight="1" x14ac:dyDescent="0.25">
      <c r="A169" s="3"/>
      <c r="B169" s="37"/>
      <c r="C169" s="136" t="s">
        <v>189</v>
      </c>
      <c r="D169" s="3"/>
      <c r="E169" s="137" t="s">
        <v>153</v>
      </c>
      <c r="F169" s="138" t="str">
        <f t="shared" ref="F169:J169" si="24">F$4</f>
        <v>2026F</v>
      </c>
      <c r="G169" s="138" t="str">
        <f t="shared" si="24"/>
        <v>2027F</v>
      </c>
      <c r="H169" s="138" t="str">
        <f t="shared" si="24"/>
        <v>2028F</v>
      </c>
      <c r="I169" s="138" t="str">
        <f t="shared" si="24"/>
        <v>2029F</v>
      </c>
      <c r="J169" s="138" t="str">
        <f t="shared" si="24"/>
        <v>2030F</v>
      </c>
      <c r="K169" s="3"/>
      <c r="L169" s="3"/>
      <c r="M169" s="3"/>
      <c r="N169" s="3"/>
      <c r="O169" s="3"/>
      <c r="P169" s="3"/>
      <c r="Q169" s="3"/>
      <c r="R169" s="3"/>
      <c r="S169" s="3"/>
      <c r="T169" s="3"/>
      <c r="U169" s="3"/>
      <c r="V169" s="3"/>
      <c r="W169" s="3"/>
      <c r="X169" s="3"/>
      <c r="Y169" s="3"/>
      <c r="Z169" s="3"/>
    </row>
    <row r="170" spans="1:26" ht="12" customHeight="1" x14ac:dyDescent="0.2">
      <c r="A170" s="37" t="s">
        <v>41</v>
      </c>
      <c r="B170" s="139" t="str">
        <f t="shared" ref="B170:B180" si="25">D170&amp;"."&amp;C170</f>
        <v>Residential.Total Deferral/Variance Account Rate Riders</v>
      </c>
      <c r="C170" s="139" t="s">
        <v>192</v>
      </c>
      <c r="D170" s="125" t="s">
        <v>157</v>
      </c>
      <c r="E170" s="3"/>
      <c r="F170" s="37"/>
      <c r="G170" s="37"/>
      <c r="H170" s="37"/>
      <c r="I170" s="37"/>
      <c r="J170" s="37"/>
      <c r="K170" s="3"/>
      <c r="L170" s="3"/>
      <c r="M170" s="3"/>
      <c r="N170" s="3"/>
      <c r="O170" s="3"/>
      <c r="P170" s="3"/>
      <c r="Q170" s="3"/>
      <c r="R170" s="3"/>
      <c r="S170" s="3"/>
      <c r="T170" s="3"/>
      <c r="U170" s="3"/>
      <c r="V170" s="3"/>
      <c r="W170" s="3"/>
      <c r="X170" s="3"/>
      <c r="Y170" s="3"/>
      <c r="Z170" s="3"/>
    </row>
    <row r="171" spans="1:26" ht="12" customHeight="1" x14ac:dyDescent="0.2">
      <c r="A171" s="37" t="s">
        <v>41</v>
      </c>
      <c r="B171" s="139" t="str">
        <f t="shared" si="25"/>
        <v>General Service &lt; 50 kW.Total Deferral/Variance Account Rate Riders</v>
      </c>
      <c r="C171" s="139" t="s">
        <v>192</v>
      </c>
      <c r="D171" s="125" t="s">
        <v>158</v>
      </c>
      <c r="E171" s="3"/>
      <c r="F171" s="37"/>
      <c r="G171" s="37"/>
      <c r="H171" s="37"/>
      <c r="I171" s="37"/>
      <c r="J171" s="37"/>
      <c r="K171" s="3"/>
      <c r="L171" s="3"/>
      <c r="M171" s="3"/>
      <c r="N171" s="3"/>
      <c r="O171" s="3"/>
      <c r="P171" s="3"/>
      <c r="Q171" s="3"/>
      <c r="R171" s="3"/>
      <c r="S171" s="3"/>
      <c r="T171" s="3"/>
      <c r="U171" s="3"/>
      <c r="V171" s="3"/>
      <c r="W171" s="3"/>
      <c r="X171" s="3"/>
      <c r="Y171" s="3"/>
      <c r="Z171" s="3"/>
    </row>
    <row r="172" spans="1:26" ht="12" customHeight="1" x14ac:dyDescent="0.2">
      <c r="A172" s="37" t="s">
        <v>61</v>
      </c>
      <c r="B172" s="139" t="str">
        <f t="shared" si="25"/>
        <v>General Service 50 to 1,499 KW.Total Deferral/Variance Account Rate Riders</v>
      </c>
      <c r="C172" s="139" t="s">
        <v>192</v>
      </c>
      <c r="D172" s="125" t="s">
        <v>159</v>
      </c>
      <c r="E172" s="124"/>
      <c r="F172" s="39"/>
      <c r="G172" s="39"/>
      <c r="H172" s="39"/>
      <c r="I172" s="39"/>
      <c r="J172" s="39"/>
      <c r="K172" s="3"/>
      <c r="L172" s="3"/>
      <c r="M172" s="3"/>
      <c r="N172" s="3"/>
      <c r="O172" s="3"/>
      <c r="P172" s="3"/>
      <c r="Q172" s="3"/>
      <c r="R172" s="3"/>
      <c r="S172" s="3"/>
      <c r="T172" s="3"/>
      <c r="U172" s="3"/>
      <c r="V172" s="3"/>
      <c r="W172" s="3"/>
      <c r="X172" s="3"/>
      <c r="Y172" s="3"/>
      <c r="Z172" s="3"/>
    </row>
    <row r="173" spans="1:26" ht="12" customHeight="1" x14ac:dyDescent="0.2">
      <c r="A173" s="37" t="s">
        <v>61</v>
      </c>
      <c r="B173" s="139" t="str">
        <f t="shared" si="25"/>
        <v>General Service 1,500 to 4,999 KW.Total Deferral/Variance Account Rate Riders</v>
      </c>
      <c r="C173" s="139" t="s">
        <v>192</v>
      </c>
      <c r="D173" s="125" t="s">
        <v>160</v>
      </c>
      <c r="E173" s="3"/>
      <c r="F173" s="39"/>
      <c r="G173" s="39"/>
      <c r="H173" s="37"/>
      <c r="I173" s="37"/>
      <c r="J173" s="37"/>
      <c r="K173" s="3"/>
      <c r="L173" s="3"/>
      <c r="M173" s="3"/>
      <c r="N173" s="3"/>
      <c r="O173" s="3"/>
      <c r="P173" s="3"/>
      <c r="Q173" s="3"/>
      <c r="R173" s="3"/>
      <c r="S173" s="3"/>
      <c r="T173" s="3"/>
      <c r="U173" s="3"/>
      <c r="V173" s="3"/>
      <c r="W173" s="3"/>
      <c r="X173" s="3"/>
      <c r="Y173" s="3"/>
      <c r="Z173" s="3"/>
    </row>
    <row r="174" spans="1:26" ht="12" customHeight="1" x14ac:dyDescent="0.2">
      <c r="A174" s="37" t="s">
        <v>61</v>
      </c>
      <c r="B174" s="139" t="str">
        <f t="shared" si="25"/>
        <v>Large User.Total Deferral/Variance Account Rate Riders</v>
      </c>
      <c r="C174" s="139" t="s">
        <v>192</v>
      </c>
      <c r="D174" s="125" t="s">
        <v>161</v>
      </c>
      <c r="E174" s="3"/>
      <c r="F174" s="37"/>
      <c r="G174" s="39"/>
      <c r="H174" s="37"/>
      <c r="I174" s="37"/>
      <c r="J174" s="37"/>
      <c r="K174" s="3"/>
      <c r="L174" s="3"/>
      <c r="M174" s="3"/>
      <c r="N174" s="3"/>
      <c r="O174" s="3"/>
      <c r="P174" s="3"/>
      <c r="Q174" s="3"/>
      <c r="R174" s="3"/>
      <c r="S174" s="3"/>
      <c r="T174" s="3"/>
      <c r="U174" s="3"/>
      <c r="V174" s="3"/>
      <c r="W174" s="3"/>
      <c r="X174" s="3"/>
      <c r="Y174" s="3"/>
      <c r="Z174" s="3"/>
    </row>
    <row r="175" spans="1:26" ht="12" customHeight="1" x14ac:dyDescent="0.2">
      <c r="A175" s="37" t="s">
        <v>61</v>
      </c>
      <c r="B175" s="139" t="str">
        <f t="shared" si="25"/>
        <v>Street Light.Total Deferral/Variance Account Rate Riders</v>
      </c>
      <c r="C175" s="139" t="s">
        <v>192</v>
      </c>
      <c r="D175" s="125" t="s">
        <v>162</v>
      </c>
      <c r="E175" s="3"/>
      <c r="F175" s="37"/>
      <c r="G175" s="37"/>
      <c r="H175" s="37"/>
      <c r="I175" s="37"/>
      <c r="J175" s="37"/>
      <c r="K175" s="3"/>
      <c r="L175" s="3"/>
      <c r="M175" s="3"/>
      <c r="N175" s="3"/>
      <c r="O175" s="3"/>
      <c r="P175" s="3"/>
      <c r="Q175" s="3"/>
      <c r="R175" s="3"/>
      <c r="S175" s="3"/>
      <c r="T175" s="3"/>
      <c r="U175" s="3"/>
      <c r="V175" s="3"/>
      <c r="W175" s="3"/>
      <c r="X175" s="3"/>
      <c r="Y175" s="3"/>
      <c r="Z175" s="3"/>
    </row>
    <row r="176" spans="1:26" ht="12" customHeight="1" x14ac:dyDescent="0.2">
      <c r="A176" s="37" t="s">
        <v>61</v>
      </c>
      <c r="B176" s="139" t="str">
        <f t="shared" si="25"/>
        <v>Sentinel Lights.Total Deferral/Variance Account Rate Riders</v>
      </c>
      <c r="C176" s="139" t="s">
        <v>192</v>
      </c>
      <c r="D176" s="125" t="s">
        <v>163</v>
      </c>
      <c r="E176" s="3"/>
      <c r="F176" s="37"/>
      <c r="G176" s="37"/>
      <c r="H176" s="37"/>
      <c r="I176" s="37"/>
      <c r="J176" s="37"/>
      <c r="K176" s="3"/>
      <c r="L176" s="3"/>
      <c r="M176" s="3"/>
      <c r="N176" s="3"/>
      <c r="O176" s="3"/>
      <c r="P176" s="3"/>
      <c r="Q176" s="3"/>
      <c r="R176" s="3"/>
      <c r="S176" s="3"/>
      <c r="T176" s="3"/>
      <c r="U176" s="3"/>
      <c r="V176" s="3"/>
      <c r="W176" s="3"/>
      <c r="X176" s="3"/>
      <c r="Y176" s="3"/>
      <c r="Z176" s="3"/>
    </row>
    <row r="177" spans="1:26" ht="12" customHeight="1" x14ac:dyDescent="0.2">
      <c r="A177" s="37" t="s">
        <v>41</v>
      </c>
      <c r="B177" s="139" t="str">
        <f t="shared" si="25"/>
        <v>Unmetered Scattered Load.Total Deferral/Variance Account Rate Riders</v>
      </c>
      <c r="C177" s="139" t="s">
        <v>192</v>
      </c>
      <c r="D177" s="125" t="s">
        <v>164</v>
      </c>
      <c r="E177" s="3"/>
      <c r="F177" s="37"/>
      <c r="G177" s="37"/>
      <c r="H177" s="37"/>
      <c r="I177" s="37"/>
      <c r="J177" s="37"/>
      <c r="K177" s="3"/>
      <c r="L177" s="3"/>
      <c r="M177" s="3"/>
      <c r="N177" s="3"/>
      <c r="O177" s="3"/>
      <c r="P177" s="3"/>
      <c r="Q177" s="3"/>
      <c r="R177" s="3"/>
      <c r="S177" s="3"/>
      <c r="T177" s="3"/>
      <c r="U177" s="3"/>
      <c r="V177" s="3"/>
      <c r="W177" s="3"/>
      <c r="X177" s="3"/>
      <c r="Y177" s="3"/>
      <c r="Z177" s="3"/>
    </row>
    <row r="178" spans="1:26" ht="12" customHeight="1" x14ac:dyDescent="0.2">
      <c r="A178" s="37" t="s">
        <v>61</v>
      </c>
      <c r="B178" s="139" t="str">
        <f t="shared" si="25"/>
        <v>Standby Power General Service 50 to 1,499 KW.Total Deferral/Variance Account Rate Riders</v>
      </c>
      <c r="C178" s="139" t="s">
        <v>192</v>
      </c>
      <c r="D178" s="125" t="s">
        <v>165</v>
      </c>
      <c r="E178" s="163"/>
      <c r="F178" s="148"/>
      <c r="G178" s="148"/>
      <c r="H178" s="148"/>
      <c r="I178" s="148"/>
      <c r="J178" s="148"/>
      <c r="K178" s="3"/>
      <c r="L178" s="3"/>
      <c r="M178" s="3"/>
      <c r="N178" s="3"/>
      <c r="O178" s="3"/>
      <c r="P178" s="3"/>
      <c r="Q178" s="3"/>
      <c r="R178" s="3"/>
      <c r="S178" s="3"/>
      <c r="T178" s="3"/>
      <c r="U178" s="3"/>
      <c r="V178" s="3"/>
      <c r="W178" s="3"/>
      <c r="X178" s="3"/>
      <c r="Y178" s="3"/>
      <c r="Z178" s="3"/>
    </row>
    <row r="179" spans="1:26" ht="12" customHeight="1" x14ac:dyDescent="0.2">
      <c r="A179" s="37" t="s">
        <v>61</v>
      </c>
      <c r="B179" s="139" t="str">
        <f t="shared" si="25"/>
        <v>Standby Power General Service 1,500 to 4,999 KW.Total Deferral/Variance Account Rate Riders</v>
      </c>
      <c r="C179" s="139" t="s">
        <v>192</v>
      </c>
      <c r="D179" s="125" t="s">
        <v>166</v>
      </c>
      <c r="E179" s="163"/>
      <c r="F179" s="148"/>
      <c r="G179" s="148"/>
      <c r="H179" s="148"/>
      <c r="I179" s="148"/>
      <c r="J179" s="148"/>
      <c r="K179" s="3"/>
      <c r="L179" s="3"/>
      <c r="M179" s="3"/>
      <c r="N179" s="3"/>
      <c r="O179" s="3"/>
      <c r="P179" s="3"/>
      <c r="Q179" s="3"/>
      <c r="R179" s="3"/>
      <c r="S179" s="3"/>
      <c r="T179" s="3"/>
      <c r="U179" s="3"/>
      <c r="V179" s="3"/>
      <c r="W179" s="3"/>
      <c r="X179" s="3"/>
      <c r="Y179" s="3"/>
      <c r="Z179" s="3"/>
    </row>
    <row r="180" spans="1:26" ht="12" customHeight="1" x14ac:dyDescent="0.2">
      <c r="A180" s="37" t="s">
        <v>61</v>
      </c>
      <c r="B180" s="139" t="str">
        <f t="shared" si="25"/>
        <v>Standby Power Large Use.Total Deferral/Variance Account Rate Riders</v>
      </c>
      <c r="C180" s="139" t="s">
        <v>192</v>
      </c>
      <c r="D180" s="125" t="s">
        <v>167</v>
      </c>
      <c r="E180" s="163"/>
      <c r="F180" s="148"/>
      <c r="G180" s="148"/>
      <c r="H180" s="148"/>
      <c r="I180" s="148"/>
      <c r="J180" s="148"/>
      <c r="K180" s="3"/>
      <c r="L180" s="3"/>
      <c r="M180" s="3"/>
      <c r="N180" s="3"/>
      <c r="O180" s="3"/>
      <c r="P180" s="3"/>
      <c r="Q180" s="3"/>
      <c r="R180" s="3"/>
      <c r="S180" s="3"/>
      <c r="T180" s="3"/>
      <c r="U180" s="3"/>
      <c r="V180" s="3"/>
      <c r="W180" s="3"/>
      <c r="X180" s="3"/>
      <c r="Y180" s="3"/>
      <c r="Z180" s="3"/>
    </row>
    <row r="181" spans="1:26" ht="12" customHeight="1" x14ac:dyDescent="0.2">
      <c r="A181" s="3"/>
      <c r="B181" s="125"/>
      <c r="C181" s="3"/>
      <c r="D181" s="3"/>
      <c r="E181" s="3"/>
      <c r="F181" s="164"/>
      <c r="G181" s="3"/>
      <c r="H181" s="3"/>
      <c r="I181" s="3"/>
      <c r="J181" s="3"/>
      <c r="K181" s="3"/>
      <c r="L181" s="3"/>
      <c r="M181" s="3"/>
      <c r="N181" s="3"/>
      <c r="O181" s="3"/>
      <c r="P181" s="3"/>
      <c r="Q181" s="3"/>
      <c r="R181" s="3"/>
      <c r="S181" s="3"/>
      <c r="T181" s="3"/>
      <c r="U181" s="3"/>
      <c r="V181" s="3"/>
      <c r="W181" s="3"/>
      <c r="X181" s="3"/>
      <c r="Y181" s="3"/>
      <c r="Z181" s="3"/>
    </row>
    <row r="182" spans="1:26" ht="12" customHeight="1" x14ac:dyDescent="0.25">
      <c r="A182" s="3"/>
      <c r="B182" s="37"/>
      <c r="C182" s="136" t="s">
        <v>193</v>
      </c>
      <c r="D182" s="3"/>
      <c r="E182" s="137" t="s">
        <v>153</v>
      </c>
      <c r="F182" s="138" t="str">
        <f t="shared" ref="F182:J182" si="26">F$4</f>
        <v>2026F</v>
      </c>
      <c r="G182" s="138" t="str">
        <f t="shared" si="26"/>
        <v>2027F</v>
      </c>
      <c r="H182" s="138" t="str">
        <f t="shared" si="26"/>
        <v>2028F</v>
      </c>
      <c r="I182" s="138" t="str">
        <f t="shared" si="26"/>
        <v>2029F</v>
      </c>
      <c r="J182" s="138" t="str">
        <f t="shared" si="26"/>
        <v>2030F</v>
      </c>
      <c r="K182" s="3"/>
      <c r="L182" s="3"/>
      <c r="M182" s="3"/>
      <c r="N182" s="3"/>
      <c r="O182" s="3"/>
      <c r="P182" s="3"/>
      <c r="Q182" s="3"/>
      <c r="R182" s="3"/>
      <c r="S182" s="3"/>
      <c r="T182" s="3"/>
      <c r="U182" s="3"/>
      <c r="V182" s="3"/>
      <c r="W182" s="3"/>
      <c r="X182" s="3"/>
      <c r="Y182" s="3"/>
      <c r="Z182" s="3"/>
    </row>
    <row r="183" spans="1:26" ht="12" customHeight="1" x14ac:dyDescent="0.2">
      <c r="A183" s="37" t="s">
        <v>41</v>
      </c>
      <c r="B183" s="139" t="str">
        <f t="shared" ref="B183:B193" si="27">D183&amp;"."&amp;C183</f>
        <v>Residential.RTSR - Network</v>
      </c>
      <c r="C183" s="139" t="s">
        <v>193</v>
      </c>
      <c r="D183" s="125" t="s">
        <v>157</v>
      </c>
      <c r="E183" s="124">
        <v>1.26E-2</v>
      </c>
      <c r="F183" s="124">
        <v>1.3299999999999999E-2</v>
      </c>
      <c r="G183" s="124">
        <v>1.3299999999999999E-2</v>
      </c>
      <c r="H183" s="124">
        <v>1.3299999999999999E-2</v>
      </c>
      <c r="I183" s="124">
        <v>1.3299999999999999E-2</v>
      </c>
      <c r="J183" s="124">
        <v>1.3299999999999999E-2</v>
      </c>
      <c r="K183" s="3"/>
      <c r="L183" s="3"/>
      <c r="M183" s="3"/>
      <c r="N183" s="3"/>
      <c r="O183" s="3"/>
      <c r="P183" s="3"/>
      <c r="Q183" s="3"/>
      <c r="R183" s="3"/>
      <c r="S183" s="3"/>
      <c r="T183" s="3"/>
      <c r="U183" s="3"/>
      <c r="V183" s="3"/>
      <c r="W183" s="3"/>
      <c r="X183" s="3"/>
      <c r="Y183" s="3"/>
      <c r="Z183" s="3"/>
    </row>
    <row r="184" spans="1:26" ht="12" customHeight="1" x14ac:dyDescent="0.2">
      <c r="A184" s="37" t="s">
        <v>41</v>
      </c>
      <c r="B184" s="139" t="str">
        <f t="shared" si="27"/>
        <v>General Service &lt; 50 kW.RTSR - Network</v>
      </c>
      <c r="C184" s="139" t="s">
        <v>193</v>
      </c>
      <c r="D184" s="125" t="s">
        <v>158</v>
      </c>
      <c r="E184" s="124">
        <v>1.18E-2</v>
      </c>
      <c r="F184" s="124">
        <v>1.24E-2</v>
      </c>
      <c r="G184" s="124">
        <v>1.24E-2</v>
      </c>
      <c r="H184" s="124">
        <v>1.24E-2</v>
      </c>
      <c r="I184" s="124">
        <v>1.24E-2</v>
      </c>
      <c r="J184" s="124">
        <v>1.24E-2</v>
      </c>
      <c r="K184" s="3"/>
      <c r="L184" s="3"/>
      <c r="M184" s="3"/>
      <c r="N184" s="3"/>
      <c r="O184" s="3"/>
      <c r="P184" s="3"/>
      <c r="Q184" s="3"/>
      <c r="R184" s="3"/>
      <c r="S184" s="3"/>
      <c r="T184" s="3"/>
      <c r="U184" s="3"/>
      <c r="V184" s="3"/>
      <c r="W184" s="3"/>
      <c r="X184" s="3"/>
      <c r="Y184" s="3"/>
      <c r="Z184" s="3"/>
    </row>
    <row r="185" spans="1:26" ht="12" customHeight="1" x14ac:dyDescent="0.2">
      <c r="A185" s="37" t="s">
        <v>61</v>
      </c>
      <c r="B185" s="139" t="str">
        <f t="shared" si="27"/>
        <v>General Service 50 to 1,499 KW.RTSR - Network</v>
      </c>
      <c r="C185" s="139" t="s">
        <v>193</v>
      </c>
      <c r="D185" s="125" t="s">
        <v>159</v>
      </c>
      <c r="E185" s="124">
        <v>4.8479999999999999</v>
      </c>
      <c r="F185" s="124">
        <v>5.1058000000000003</v>
      </c>
      <c r="G185" s="124">
        <v>5.1058000000000003</v>
      </c>
      <c r="H185" s="124">
        <v>5.1058000000000003</v>
      </c>
      <c r="I185" s="124">
        <v>5.1058000000000003</v>
      </c>
      <c r="J185" s="124">
        <v>5.1058000000000003</v>
      </c>
      <c r="K185" s="3"/>
      <c r="L185" s="3"/>
      <c r="M185" s="3"/>
      <c r="N185" s="3"/>
      <c r="O185" s="3"/>
      <c r="P185" s="3"/>
      <c r="Q185" s="3"/>
      <c r="R185" s="3"/>
      <c r="S185" s="3"/>
      <c r="T185" s="3"/>
      <c r="U185" s="3"/>
      <c r="V185" s="3"/>
      <c r="W185" s="3"/>
      <c r="X185" s="3"/>
      <c r="Y185" s="3"/>
      <c r="Z185" s="3"/>
    </row>
    <row r="186" spans="1:26" ht="12" customHeight="1" x14ac:dyDescent="0.2">
      <c r="A186" s="37" t="s">
        <v>61</v>
      </c>
      <c r="B186" s="139" t="str">
        <f t="shared" si="27"/>
        <v>General Service 1,500 to 4,999 KW.RTSR - Network</v>
      </c>
      <c r="C186" s="139" t="s">
        <v>193</v>
      </c>
      <c r="D186" s="125" t="s">
        <v>160</v>
      </c>
      <c r="E186" s="124">
        <v>5.0336999999999996</v>
      </c>
      <c r="F186" s="124">
        <v>5.3013000000000003</v>
      </c>
      <c r="G186" s="124">
        <v>5.3013000000000003</v>
      </c>
      <c r="H186" s="124">
        <v>5.3013000000000003</v>
      </c>
      <c r="I186" s="124">
        <v>5.3013000000000003</v>
      </c>
      <c r="J186" s="124">
        <v>5.3013000000000003</v>
      </c>
      <c r="K186" s="3"/>
      <c r="L186" s="3"/>
      <c r="M186" s="3"/>
      <c r="N186" s="3"/>
      <c r="O186" s="3"/>
      <c r="P186" s="3"/>
      <c r="Q186" s="3"/>
      <c r="R186" s="3"/>
      <c r="S186" s="3"/>
      <c r="T186" s="3"/>
      <c r="U186" s="3"/>
      <c r="V186" s="3"/>
      <c r="W186" s="3"/>
      <c r="X186" s="3"/>
      <c r="Y186" s="3"/>
      <c r="Z186" s="3"/>
    </row>
    <row r="187" spans="1:26" ht="12" customHeight="1" x14ac:dyDescent="0.2">
      <c r="A187" s="37" t="s">
        <v>61</v>
      </c>
      <c r="B187" s="139" t="str">
        <f t="shared" si="27"/>
        <v>Large User.RTSR - Network</v>
      </c>
      <c r="C187" s="139" t="s">
        <v>193</v>
      </c>
      <c r="D187" s="125" t="s">
        <v>161</v>
      </c>
      <c r="E187" s="124">
        <v>5.5801999999999996</v>
      </c>
      <c r="F187" s="124">
        <v>5.8769</v>
      </c>
      <c r="G187" s="124">
        <v>5.8769</v>
      </c>
      <c r="H187" s="124">
        <v>5.8769</v>
      </c>
      <c r="I187" s="124">
        <v>5.8769</v>
      </c>
      <c r="J187" s="124">
        <v>5.8769</v>
      </c>
      <c r="K187" s="3"/>
      <c r="L187" s="3"/>
      <c r="M187" s="3"/>
      <c r="N187" s="3"/>
      <c r="O187" s="3"/>
      <c r="P187" s="3"/>
      <c r="Q187" s="3"/>
      <c r="R187" s="3"/>
      <c r="S187" s="3"/>
      <c r="T187" s="3"/>
      <c r="U187" s="3"/>
      <c r="V187" s="3"/>
      <c r="W187" s="3"/>
      <c r="X187" s="3"/>
      <c r="Y187" s="3"/>
      <c r="Z187" s="3"/>
    </row>
    <row r="188" spans="1:26" ht="12" customHeight="1" x14ac:dyDescent="0.2">
      <c r="A188" s="37" t="s">
        <v>61</v>
      </c>
      <c r="B188" s="139" t="str">
        <f t="shared" si="27"/>
        <v>Street Light.RTSR - Network</v>
      </c>
      <c r="C188" s="139" t="s">
        <v>193</v>
      </c>
      <c r="D188" s="125" t="s">
        <v>162</v>
      </c>
      <c r="E188" s="124">
        <v>3.597</v>
      </c>
      <c r="F188" s="124">
        <v>3.7881999999999998</v>
      </c>
      <c r="G188" s="124">
        <v>3.7881999999999998</v>
      </c>
      <c r="H188" s="124">
        <v>3.7881999999999998</v>
      </c>
      <c r="I188" s="124">
        <v>3.7881999999999998</v>
      </c>
      <c r="J188" s="124">
        <v>3.7881999999999998</v>
      </c>
      <c r="K188" s="3"/>
      <c r="L188" s="3"/>
      <c r="M188" s="3"/>
      <c r="N188" s="3"/>
      <c r="O188" s="3"/>
      <c r="P188" s="3"/>
      <c r="Q188" s="3"/>
      <c r="R188" s="3"/>
      <c r="S188" s="3"/>
      <c r="T188" s="3"/>
      <c r="U188" s="3"/>
      <c r="V188" s="3"/>
      <c r="W188" s="3"/>
      <c r="X188" s="3"/>
      <c r="Y188" s="3"/>
      <c r="Z188" s="3"/>
    </row>
    <row r="189" spans="1:26" ht="12" customHeight="1" x14ac:dyDescent="0.2">
      <c r="A189" s="37" t="s">
        <v>61</v>
      </c>
      <c r="B189" s="139" t="str">
        <f t="shared" si="27"/>
        <v>Sentinel Lights.RTSR - Network</v>
      </c>
      <c r="C189" s="139" t="s">
        <v>193</v>
      </c>
      <c r="D189" s="125" t="s">
        <v>163</v>
      </c>
      <c r="E189" s="124">
        <v>3.5788000000000002</v>
      </c>
      <c r="F189" s="124">
        <v>3.7690000000000001</v>
      </c>
      <c r="G189" s="124">
        <v>3.7690000000000001</v>
      </c>
      <c r="H189" s="124">
        <v>3.7690000000000001</v>
      </c>
      <c r="I189" s="124">
        <v>3.7690000000000001</v>
      </c>
      <c r="J189" s="124">
        <v>3.7690000000000001</v>
      </c>
      <c r="K189" s="3"/>
      <c r="L189" s="3"/>
      <c r="M189" s="3"/>
      <c r="N189" s="3"/>
      <c r="O189" s="3"/>
      <c r="P189" s="3"/>
      <c r="Q189" s="3"/>
      <c r="R189" s="3"/>
      <c r="S189" s="3"/>
      <c r="T189" s="3"/>
      <c r="U189" s="3"/>
      <c r="V189" s="3"/>
      <c r="W189" s="3"/>
      <c r="X189" s="3"/>
      <c r="Y189" s="3"/>
      <c r="Z189" s="3"/>
    </row>
    <row r="190" spans="1:26" ht="12" customHeight="1" x14ac:dyDescent="0.2">
      <c r="A190" s="37" t="s">
        <v>61</v>
      </c>
      <c r="B190" s="139" t="str">
        <f t="shared" si="27"/>
        <v>Unmetered Scattered Load.RTSR - Network</v>
      </c>
      <c r="C190" s="139" t="s">
        <v>193</v>
      </c>
      <c r="D190" s="125" t="s">
        <v>164</v>
      </c>
      <c r="E190" s="124">
        <v>1.18E-2</v>
      </c>
      <c r="F190" s="124">
        <v>1.24E-2</v>
      </c>
      <c r="G190" s="124">
        <v>1.24E-2</v>
      </c>
      <c r="H190" s="124">
        <v>1.24E-2</v>
      </c>
      <c r="I190" s="124">
        <v>1.24E-2</v>
      </c>
      <c r="J190" s="124">
        <v>1.24E-2</v>
      </c>
      <c r="K190" s="3"/>
      <c r="L190" s="3"/>
      <c r="M190" s="3"/>
      <c r="N190" s="3"/>
      <c r="O190" s="3"/>
      <c r="P190" s="3"/>
      <c r="Q190" s="3"/>
      <c r="R190" s="3"/>
      <c r="S190" s="3"/>
      <c r="T190" s="3"/>
      <c r="U190" s="3"/>
      <c r="V190" s="3"/>
      <c r="W190" s="3"/>
      <c r="X190" s="3"/>
      <c r="Y190" s="3"/>
      <c r="Z190" s="3"/>
    </row>
    <row r="191" spans="1:26" ht="12" customHeight="1" x14ac:dyDescent="0.2">
      <c r="A191" s="37" t="s">
        <v>61</v>
      </c>
      <c r="B191" s="139" t="str">
        <f t="shared" si="27"/>
        <v>Standby Power General Service 50 to 1,499 KW.</v>
      </c>
      <c r="C191" s="139"/>
      <c r="D191" s="125" t="s">
        <v>165</v>
      </c>
      <c r="E191" s="3"/>
      <c r="F191" s="148"/>
      <c r="G191" s="148"/>
      <c r="H191" s="148"/>
      <c r="I191" s="148"/>
      <c r="J191" s="148"/>
      <c r="K191" s="3"/>
      <c r="L191" s="3"/>
      <c r="M191" s="3"/>
      <c r="N191" s="3"/>
      <c r="O191" s="3"/>
      <c r="P191" s="3"/>
      <c r="Q191" s="3"/>
      <c r="R191" s="3"/>
      <c r="S191" s="3"/>
      <c r="T191" s="3"/>
      <c r="U191" s="3"/>
      <c r="V191" s="3"/>
      <c r="W191" s="3"/>
      <c r="X191" s="3"/>
      <c r="Y191" s="3"/>
      <c r="Z191" s="3"/>
    </row>
    <row r="192" spans="1:26" ht="12" customHeight="1" x14ac:dyDescent="0.2">
      <c r="A192" s="37" t="s">
        <v>61</v>
      </c>
      <c r="B192" s="139" t="str">
        <f t="shared" si="27"/>
        <v>Standby Power General Service 1,500 to 4,999 KW.</v>
      </c>
      <c r="C192" s="139"/>
      <c r="D192" s="125" t="s">
        <v>166</v>
      </c>
      <c r="E192" s="3"/>
      <c r="F192" s="148"/>
      <c r="G192" s="148"/>
      <c r="H192" s="148"/>
      <c r="I192" s="148"/>
      <c r="J192" s="148"/>
      <c r="K192" s="3"/>
      <c r="L192" s="3"/>
      <c r="M192" s="3"/>
      <c r="N192" s="3"/>
      <c r="O192" s="3"/>
      <c r="P192" s="3"/>
      <c r="Q192" s="3"/>
      <c r="R192" s="3"/>
      <c r="S192" s="3"/>
      <c r="T192" s="3"/>
      <c r="U192" s="3"/>
      <c r="V192" s="3"/>
      <c r="W192" s="3"/>
      <c r="X192" s="3"/>
      <c r="Y192" s="3"/>
      <c r="Z192" s="3"/>
    </row>
    <row r="193" spans="1:26" ht="12" customHeight="1" x14ac:dyDescent="0.2">
      <c r="A193" s="37" t="s">
        <v>61</v>
      </c>
      <c r="B193" s="139" t="str">
        <f t="shared" si="27"/>
        <v>Standby Power Large Use.</v>
      </c>
      <c r="C193" s="139"/>
      <c r="D193" s="125" t="s">
        <v>167</v>
      </c>
      <c r="E193" s="3"/>
      <c r="F193" s="148"/>
      <c r="G193" s="148"/>
      <c r="H193" s="148"/>
      <c r="I193" s="148"/>
      <c r="J193" s="148"/>
      <c r="K193" s="3"/>
      <c r="L193" s="3"/>
      <c r="M193" s="3"/>
      <c r="N193" s="3"/>
      <c r="O193" s="3"/>
      <c r="P193" s="3"/>
      <c r="Q193" s="3"/>
      <c r="R193" s="3"/>
      <c r="S193" s="3"/>
      <c r="T193" s="3"/>
      <c r="U193" s="3"/>
      <c r="V193" s="3"/>
      <c r="W193" s="3"/>
      <c r="X193" s="3"/>
      <c r="Y193" s="3"/>
      <c r="Z193" s="3"/>
    </row>
    <row r="194" spans="1:26" ht="12" customHeight="1" x14ac:dyDescent="0.2">
      <c r="A194" s="3"/>
      <c r="B194" s="125"/>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 customHeight="1" x14ac:dyDescent="0.25">
      <c r="A195" s="3"/>
      <c r="B195" s="37"/>
      <c r="C195" s="136" t="s">
        <v>194</v>
      </c>
      <c r="D195" s="3"/>
      <c r="E195" s="137" t="s">
        <v>153</v>
      </c>
      <c r="F195" s="138" t="str">
        <f t="shared" ref="F195:J195" si="28">F$4</f>
        <v>2026F</v>
      </c>
      <c r="G195" s="138" t="str">
        <f t="shared" si="28"/>
        <v>2027F</v>
      </c>
      <c r="H195" s="138" t="str">
        <f t="shared" si="28"/>
        <v>2028F</v>
      </c>
      <c r="I195" s="138" t="str">
        <f t="shared" si="28"/>
        <v>2029F</v>
      </c>
      <c r="J195" s="138" t="str">
        <f t="shared" si="28"/>
        <v>2030F</v>
      </c>
      <c r="K195" s="3"/>
      <c r="L195" s="3"/>
      <c r="M195" s="3"/>
      <c r="N195" s="3"/>
      <c r="O195" s="3"/>
      <c r="P195" s="3"/>
      <c r="Q195" s="3"/>
      <c r="R195" s="3"/>
      <c r="S195" s="3"/>
      <c r="T195" s="3"/>
      <c r="U195" s="3"/>
      <c r="V195" s="3"/>
      <c r="W195" s="3"/>
      <c r="X195" s="3"/>
      <c r="Y195" s="3"/>
      <c r="Z195" s="3"/>
    </row>
    <row r="196" spans="1:26" ht="12" customHeight="1" x14ac:dyDescent="0.2">
      <c r="A196" s="37" t="s">
        <v>41</v>
      </c>
      <c r="B196" s="139" t="str">
        <f t="shared" ref="B196:B206" si="29">D196&amp;"."&amp;C196</f>
        <v>Residential.RTSR - Line and Transformation Connection</v>
      </c>
      <c r="C196" s="139" t="s">
        <v>194</v>
      </c>
      <c r="D196" s="125" t="s">
        <v>157</v>
      </c>
      <c r="E196" s="124">
        <v>7.1999999999999998E-3</v>
      </c>
      <c r="F196" s="124">
        <v>7.4000000000000003E-3</v>
      </c>
      <c r="G196" s="124">
        <v>7.4000000000000003E-3</v>
      </c>
      <c r="H196" s="124">
        <v>7.4000000000000003E-3</v>
      </c>
      <c r="I196" s="124">
        <v>7.4000000000000003E-3</v>
      </c>
      <c r="J196" s="124">
        <v>7.4000000000000003E-3</v>
      </c>
      <c r="K196" s="3"/>
      <c r="L196" s="3"/>
      <c r="M196" s="3"/>
      <c r="N196" s="3"/>
      <c r="O196" s="3"/>
      <c r="P196" s="3"/>
      <c r="Q196" s="3"/>
      <c r="R196" s="3"/>
      <c r="S196" s="3"/>
      <c r="T196" s="3"/>
      <c r="U196" s="3"/>
      <c r="V196" s="3"/>
      <c r="W196" s="3"/>
      <c r="X196" s="3"/>
      <c r="Y196" s="3"/>
      <c r="Z196" s="3"/>
    </row>
    <row r="197" spans="1:26" ht="12" customHeight="1" x14ac:dyDescent="0.2">
      <c r="A197" s="37" t="s">
        <v>41</v>
      </c>
      <c r="B197" s="139" t="str">
        <f t="shared" si="29"/>
        <v>General Service &lt; 50 kW.RTSR - Line and Transformation Connection</v>
      </c>
      <c r="C197" s="139" t="s">
        <v>194</v>
      </c>
      <c r="D197" s="125" t="s">
        <v>158</v>
      </c>
      <c r="E197" s="124">
        <v>7.0000000000000001E-3</v>
      </c>
      <c r="F197" s="124">
        <v>7.1999999999999998E-3</v>
      </c>
      <c r="G197" s="124">
        <v>7.1999999999999998E-3</v>
      </c>
      <c r="H197" s="124">
        <v>7.1999999999999998E-3</v>
      </c>
      <c r="I197" s="124">
        <v>7.1999999999999998E-3</v>
      </c>
      <c r="J197" s="124">
        <v>7.1999999999999998E-3</v>
      </c>
      <c r="K197" s="3"/>
      <c r="L197" s="3"/>
      <c r="M197" s="3"/>
      <c r="N197" s="3"/>
      <c r="O197" s="3"/>
      <c r="P197" s="3"/>
      <c r="Q197" s="3"/>
      <c r="R197" s="3"/>
      <c r="S197" s="3"/>
      <c r="T197" s="3"/>
      <c r="U197" s="3"/>
      <c r="V197" s="3"/>
      <c r="W197" s="3"/>
      <c r="X197" s="3"/>
      <c r="Y197" s="3"/>
      <c r="Z197" s="3"/>
    </row>
    <row r="198" spans="1:26" ht="12" customHeight="1" x14ac:dyDescent="0.2">
      <c r="A198" s="37" t="s">
        <v>61</v>
      </c>
      <c r="B198" s="139" t="str">
        <f t="shared" si="29"/>
        <v>General Service 50 to 1,499 KW.RTSR - Line and Transformation Connection</v>
      </c>
      <c r="C198" s="139" t="s">
        <v>194</v>
      </c>
      <c r="D198" s="125" t="s">
        <v>159</v>
      </c>
      <c r="E198" s="124">
        <v>2.8187000000000002</v>
      </c>
      <c r="F198" s="124">
        <v>2.915</v>
      </c>
      <c r="G198" s="124">
        <v>2.915</v>
      </c>
      <c r="H198" s="124">
        <v>2.915</v>
      </c>
      <c r="I198" s="124">
        <v>2.915</v>
      </c>
      <c r="J198" s="124">
        <v>2.915</v>
      </c>
      <c r="K198" s="3"/>
      <c r="L198" s="3"/>
      <c r="M198" s="3"/>
      <c r="N198" s="3"/>
      <c r="O198" s="3"/>
      <c r="P198" s="3"/>
      <c r="Q198" s="3"/>
      <c r="R198" s="3"/>
      <c r="S198" s="3"/>
      <c r="T198" s="3"/>
      <c r="U198" s="3"/>
      <c r="V198" s="3"/>
      <c r="W198" s="3"/>
      <c r="X198" s="3"/>
      <c r="Y198" s="3"/>
      <c r="Z198" s="3"/>
    </row>
    <row r="199" spans="1:26" ht="12" customHeight="1" x14ac:dyDescent="0.2">
      <c r="A199" s="37" t="s">
        <v>61</v>
      </c>
      <c r="B199" s="139" t="str">
        <f t="shared" si="29"/>
        <v>General Service 1,500 to 4,999 KW.RTSR - Line and Transformation Connection</v>
      </c>
      <c r="C199" s="139" t="s">
        <v>194</v>
      </c>
      <c r="D199" s="125" t="s">
        <v>160</v>
      </c>
      <c r="E199" s="124">
        <v>3.0125999999999999</v>
      </c>
      <c r="F199" s="124">
        <v>3.1154999999999999</v>
      </c>
      <c r="G199" s="124">
        <v>3.1154999999999999</v>
      </c>
      <c r="H199" s="124">
        <v>3.1154999999999999</v>
      </c>
      <c r="I199" s="124">
        <v>3.1154999999999999</v>
      </c>
      <c r="J199" s="124">
        <v>3.1154999999999999</v>
      </c>
      <c r="K199" s="3"/>
      <c r="L199" s="3"/>
      <c r="M199" s="3"/>
      <c r="N199" s="3"/>
      <c r="O199" s="3"/>
      <c r="P199" s="3"/>
      <c r="Q199" s="3"/>
      <c r="R199" s="3"/>
      <c r="S199" s="3"/>
      <c r="T199" s="3"/>
      <c r="U199" s="3"/>
      <c r="V199" s="3"/>
      <c r="W199" s="3"/>
      <c r="X199" s="3"/>
      <c r="Y199" s="3"/>
      <c r="Z199" s="3"/>
    </row>
    <row r="200" spans="1:26" ht="12" customHeight="1" x14ac:dyDescent="0.2">
      <c r="A200" s="37" t="s">
        <v>61</v>
      </c>
      <c r="B200" s="139" t="str">
        <f t="shared" si="29"/>
        <v>Large User.RTSR - Line and Transformation Connection</v>
      </c>
      <c r="C200" s="139" t="s">
        <v>194</v>
      </c>
      <c r="D200" s="125" t="s">
        <v>161</v>
      </c>
      <c r="E200" s="124">
        <v>3.3923999999999999</v>
      </c>
      <c r="F200" s="124">
        <v>3.5083000000000002</v>
      </c>
      <c r="G200" s="124">
        <v>3.5083000000000002</v>
      </c>
      <c r="H200" s="124">
        <v>3.5083000000000002</v>
      </c>
      <c r="I200" s="124">
        <v>3.5083000000000002</v>
      </c>
      <c r="J200" s="124">
        <v>3.5083000000000002</v>
      </c>
      <c r="K200" s="3"/>
      <c r="L200" s="3"/>
      <c r="M200" s="3"/>
      <c r="N200" s="3"/>
      <c r="O200" s="3"/>
      <c r="P200" s="3"/>
      <c r="Q200" s="3"/>
      <c r="R200" s="3"/>
      <c r="S200" s="3"/>
      <c r="T200" s="3"/>
      <c r="U200" s="3"/>
      <c r="V200" s="3"/>
      <c r="W200" s="3"/>
      <c r="X200" s="3"/>
      <c r="Y200" s="3"/>
      <c r="Z200" s="3"/>
    </row>
    <row r="201" spans="1:26" ht="12" customHeight="1" x14ac:dyDescent="0.2">
      <c r="A201" s="37" t="s">
        <v>61</v>
      </c>
      <c r="B201" s="139" t="str">
        <f t="shared" si="29"/>
        <v>Street Light.RTSR - Line and Transformation Connection</v>
      </c>
      <c r="C201" s="139" t="s">
        <v>194</v>
      </c>
      <c r="D201" s="125" t="s">
        <v>162</v>
      </c>
      <c r="E201" s="124">
        <v>2.1377000000000002</v>
      </c>
      <c r="F201" s="124">
        <v>2.2107000000000001</v>
      </c>
      <c r="G201" s="124">
        <v>2.2107000000000001</v>
      </c>
      <c r="H201" s="124">
        <v>2.2107000000000001</v>
      </c>
      <c r="I201" s="124">
        <v>2.2107000000000001</v>
      </c>
      <c r="J201" s="124">
        <v>2.2107000000000001</v>
      </c>
      <c r="K201" s="3"/>
      <c r="L201" s="3"/>
      <c r="M201" s="3"/>
      <c r="N201" s="3"/>
      <c r="O201" s="3"/>
      <c r="P201" s="3"/>
      <c r="Q201" s="3"/>
      <c r="R201" s="3"/>
      <c r="S201" s="3"/>
      <c r="T201" s="3"/>
      <c r="U201" s="3"/>
      <c r="V201" s="3"/>
      <c r="W201" s="3"/>
      <c r="X201" s="3"/>
      <c r="Y201" s="3"/>
      <c r="Z201" s="3"/>
    </row>
    <row r="202" spans="1:26" ht="12" customHeight="1" x14ac:dyDescent="0.2">
      <c r="A202" s="37" t="s">
        <v>61</v>
      </c>
      <c r="B202" s="139" t="str">
        <f t="shared" si="29"/>
        <v>Sentinel Lights.RTSR - Line and Transformation Connection</v>
      </c>
      <c r="C202" s="139" t="s">
        <v>194</v>
      </c>
      <c r="D202" s="125" t="s">
        <v>163</v>
      </c>
      <c r="E202" s="124">
        <v>2.0941999999999998</v>
      </c>
      <c r="F202" s="124">
        <v>2.1657000000000002</v>
      </c>
      <c r="G202" s="124">
        <v>2.1657000000000002</v>
      </c>
      <c r="H202" s="124">
        <v>2.1657000000000002</v>
      </c>
      <c r="I202" s="124">
        <v>2.1657000000000002</v>
      </c>
      <c r="J202" s="124">
        <v>2.1657000000000002</v>
      </c>
      <c r="K202" s="3"/>
      <c r="L202" s="3"/>
      <c r="M202" s="3"/>
      <c r="N202" s="3"/>
      <c r="O202" s="3"/>
      <c r="P202" s="3"/>
      <c r="Q202" s="3"/>
      <c r="R202" s="3"/>
      <c r="S202" s="3"/>
      <c r="T202" s="3"/>
      <c r="U202" s="3"/>
      <c r="V202" s="3"/>
      <c r="W202" s="3"/>
      <c r="X202" s="3"/>
      <c r="Y202" s="3"/>
      <c r="Z202" s="3"/>
    </row>
    <row r="203" spans="1:26" ht="12" customHeight="1" x14ac:dyDescent="0.2">
      <c r="A203" s="37" t="s">
        <v>61</v>
      </c>
      <c r="B203" s="139" t="str">
        <f t="shared" si="29"/>
        <v>Unmetered Scattered Load.RTSR - Line and Transformation Connection</v>
      </c>
      <c r="C203" s="139" t="s">
        <v>194</v>
      </c>
      <c r="D203" s="125" t="s">
        <v>164</v>
      </c>
      <c r="E203" s="124">
        <v>7.0000000000000001E-3</v>
      </c>
      <c r="F203" s="124">
        <v>7.1999999999999998E-3</v>
      </c>
      <c r="G203" s="124">
        <v>7.1999999999999998E-3</v>
      </c>
      <c r="H203" s="124">
        <v>7.1999999999999998E-3</v>
      </c>
      <c r="I203" s="124">
        <v>7.1999999999999998E-3</v>
      </c>
      <c r="J203" s="124">
        <v>7.1999999999999998E-3</v>
      </c>
      <c r="K203" s="3"/>
      <c r="L203" s="3"/>
      <c r="M203" s="3"/>
      <c r="N203" s="3"/>
      <c r="O203" s="3"/>
      <c r="P203" s="3"/>
      <c r="Q203" s="3"/>
      <c r="R203" s="3"/>
      <c r="S203" s="3"/>
      <c r="T203" s="3"/>
      <c r="U203" s="3"/>
      <c r="V203" s="3"/>
      <c r="W203" s="3"/>
      <c r="X203" s="3"/>
      <c r="Y203" s="3"/>
      <c r="Z203" s="3"/>
    </row>
    <row r="204" spans="1:26" ht="12" customHeight="1" x14ac:dyDescent="0.2">
      <c r="A204" s="37" t="s">
        <v>61</v>
      </c>
      <c r="B204" s="139" t="str">
        <f t="shared" si="29"/>
        <v>Standby Power General Service 50 to 1,499 KW.RTSR - Line and Transformation Connection</v>
      </c>
      <c r="C204" s="139" t="s">
        <v>194</v>
      </c>
      <c r="D204" s="125" t="s">
        <v>165</v>
      </c>
      <c r="E204" s="3"/>
      <c r="F204" s="3"/>
      <c r="G204" s="3"/>
      <c r="H204" s="3"/>
      <c r="I204" s="3"/>
      <c r="J204" s="3"/>
      <c r="K204" s="3"/>
      <c r="L204" s="3"/>
      <c r="M204" s="3"/>
      <c r="N204" s="3"/>
      <c r="O204" s="3"/>
      <c r="P204" s="3"/>
      <c r="Q204" s="3"/>
      <c r="R204" s="3"/>
      <c r="S204" s="3"/>
      <c r="T204" s="3"/>
      <c r="U204" s="3"/>
      <c r="V204" s="3"/>
      <c r="W204" s="3"/>
      <c r="X204" s="3"/>
      <c r="Y204" s="3"/>
      <c r="Z204" s="3"/>
    </row>
    <row r="205" spans="1:26" ht="12" customHeight="1" x14ac:dyDescent="0.2">
      <c r="A205" s="37" t="s">
        <v>61</v>
      </c>
      <c r="B205" s="139" t="str">
        <f t="shared" si="29"/>
        <v>Standby Power General Service 1,500 to 4,999 KW.RTSR - Line and Transformation Connection</v>
      </c>
      <c r="C205" s="139" t="s">
        <v>194</v>
      </c>
      <c r="D205" s="125" t="s">
        <v>166</v>
      </c>
      <c r="E205" s="3"/>
      <c r="F205" s="148"/>
      <c r="G205" s="3"/>
      <c r="H205" s="3"/>
      <c r="I205" s="3"/>
      <c r="J205" s="3"/>
      <c r="K205" s="3"/>
      <c r="L205" s="3"/>
      <c r="M205" s="3"/>
      <c r="N205" s="3"/>
      <c r="O205" s="3"/>
      <c r="P205" s="3"/>
      <c r="Q205" s="3"/>
      <c r="R205" s="3"/>
      <c r="S205" s="3"/>
      <c r="T205" s="3"/>
      <c r="U205" s="3"/>
      <c r="V205" s="3"/>
      <c r="W205" s="3"/>
      <c r="X205" s="3"/>
      <c r="Y205" s="3"/>
      <c r="Z205" s="3"/>
    </row>
    <row r="206" spans="1:26" ht="12" customHeight="1" x14ac:dyDescent="0.2">
      <c r="A206" s="37" t="s">
        <v>61</v>
      </c>
      <c r="B206" s="139" t="str">
        <f t="shared" si="29"/>
        <v>Standby Power Large Use.RTSR - Line and Transformation Connection</v>
      </c>
      <c r="C206" s="139" t="s">
        <v>194</v>
      </c>
      <c r="D206" s="125" t="s">
        <v>167</v>
      </c>
      <c r="E206" s="3"/>
      <c r="F206" s="148"/>
      <c r="G206" s="3"/>
      <c r="H206" s="3"/>
      <c r="I206" s="3"/>
      <c r="J206" s="3"/>
      <c r="K206" s="3"/>
      <c r="L206" s="3"/>
      <c r="M206" s="3"/>
      <c r="N206" s="3"/>
      <c r="O206" s="3"/>
      <c r="P206" s="3"/>
      <c r="Q206" s="3"/>
      <c r="R206" s="3"/>
      <c r="S206" s="3"/>
      <c r="T206" s="3"/>
      <c r="U206" s="3"/>
      <c r="V206" s="3"/>
      <c r="W206" s="3"/>
      <c r="X206" s="3"/>
      <c r="Y206" s="3"/>
      <c r="Z206" s="3"/>
    </row>
    <row r="207" spans="1:26" ht="12" customHeight="1" x14ac:dyDescent="0.2">
      <c r="A207" s="3"/>
      <c r="B207" s="125"/>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 customHeight="1" x14ac:dyDescent="0.25">
      <c r="A208" s="3"/>
      <c r="B208" s="37"/>
      <c r="C208" s="136" t="s">
        <v>195</v>
      </c>
      <c r="D208" s="3"/>
      <c r="E208" s="137" t="s">
        <v>153</v>
      </c>
      <c r="F208" s="138" t="str">
        <f t="shared" ref="F208:J208" si="30">F$4</f>
        <v>2026F</v>
      </c>
      <c r="G208" s="138" t="str">
        <f t="shared" si="30"/>
        <v>2027F</v>
      </c>
      <c r="H208" s="138" t="str">
        <f t="shared" si="30"/>
        <v>2028F</v>
      </c>
      <c r="I208" s="138" t="str">
        <f t="shared" si="30"/>
        <v>2029F</v>
      </c>
      <c r="J208" s="138" t="str">
        <f t="shared" si="30"/>
        <v>2030F</v>
      </c>
      <c r="K208" s="3"/>
      <c r="L208" s="3"/>
      <c r="M208" s="3"/>
      <c r="N208" s="3"/>
      <c r="O208" s="3"/>
      <c r="P208" s="3"/>
      <c r="Q208" s="3"/>
      <c r="R208" s="3"/>
      <c r="S208" s="3"/>
      <c r="T208" s="3"/>
      <c r="U208" s="3"/>
      <c r="V208" s="3"/>
      <c r="W208" s="3"/>
      <c r="X208" s="3"/>
      <c r="Y208" s="3"/>
      <c r="Z208" s="3"/>
    </row>
    <row r="209" spans="1:26" ht="12" customHeight="1" x14ac:dyDescent="0.2">
      <c r="A209" s="37" t="s">
        <v>41</v>
      </c>
      <c r="B209" s="139" t="str">
        <f t="shared" ref="B209:B219" si="31">D209&amp;"."&amp;C209</f>
        <v>Residential.Wholesale Market Service Charge (WMSC)</v>
      </c>
      <c r="C209" s="139" t="s">
        <v>195</v>
      </c>
      <c r="D209" s="125" t="s">
        <v>157</v>
      </c>
      <c r="E209" s="124">
        <v>4.4999999999999997E-3</v>
      </c>
      <c r="F209" s="124">
        <f t="shared" ref="F209:J209" si="32">E209</f>
        <v>4.4999999999999997E-3</v>
      </c>
      <c r="G209" s="124">
        <f t="shared" si="32"/>
        <v>4.4999999999999997E-3</v>
      </c>
      <c r="H209" s="124">
        <f t="shared" si="32"/>
        <v>4.4999999999999997E-3</v>
      </c>
      <c r="I209" s="124">
        <f t="shared" si="32"/>
        <v>4.4999999999999997E-3</v>
      </c>
      <c r="J209" s="124">
        <f t="shared" si="32"/>
        <v>4.4999999999999997E-3</v>
      </c>
      <c r="K209" s="3"/>
      <c r="L209" s="3"/>
      <c r="M209" s="3"/>
      <c r="N209" s="3"/>
      <c r="O209" s="3"/>
      <c r="P209" s="3"/>
      <c r="Q209" s="3"/>
      <c r="R209" s="3"/>
      <c r="S209" s="3"/>
      <c r="T209" s="3"/>
      <c r="U209" s="3"/>
      <c r="V209" s="3"/>
      <c r="W209" s="3"/>
      <c r="X209" s="3"/>
      <c r="Y209" s="3"/>
      <c r="Z209" s="3"/>
    </row>
    <row r="210" spans="1:26" ht="12" customHeight="1" x14ac:dyDescent="0.2">
      <c r="A210" s="37" t="s">
        <v>41</v>
      </c>
      <c r="B210" s="139" t="str">
        <f t="shared" si="31"/>
        <v>General Service &lt; 50 kW.Wholesale Market Service Charge (WMSC)</v>
      </c>
      <c r="C210" s="139" t="s">
        <v>195</v>
      </c>
      <c r="D210" s="125" t="s">
        <v>158</v>
      </c>
      <c r="E210" s="124">
        <v>4.4999999999999997E-3</v>
      </c>
      <c r="F210" s="124">
        <f t="shared" ref="F210:J210" si="33">E210</f>
        <v>4.4999999999999997E-3</v>
      </c>
      <c r="G210" s="124">
        <f t="shared" si="33"/>
        <v>4.4999999999999997E-3</v>
      </c>
      <c r="H210" s="124">
        <f t="shared" si="33"/>
        <v>4.4999999999999997E-3</v>
      </c>
      <c r="I210" s="124">
        <f t="shared" si="33"/>
        <v>4.4999999999999997E-3</v>
      </c>
      <c r="J210" s="124">
        <f t="shared" si="33"/>
        <v>4.4999999999999997E-3</v>
      </c>
      <c r="K210" s="3"/>
      <c r="L210" s="3"/>
      <c r="M210" s="3"/>
      <c r="N210" s="3"/>
      <c r="O210" s="3"/>
      <c r="P210" s="3"/>
      <c r="Q210" s="3"/>
      <c r="R210" s="3"/>
      <c r="S210" s="3"/>
      <c r="T210" s="3"/>
      <c r="U210" s="3"/>
      <c r="V210" s="3"/>
      <c r="W210" s="3"/>
      <c r="X210" s="3"/>
      <c r="Y210" s="3"/>
      <c r="Z210" s="3"/>
    </row>
    <row r="211" spans="1:26" ht="12" customHeight="1" x14ac:dyDescent="0.2">
      <c r="A211" s="37" t="s">
        <v>41</v>
      </c>
      <c r="B211" s="139" t="str">
        <f t="shared" si="31"/>
        <v>General Service 50 to 1,499 KW.Wholesale Market Service Charge (WMSC)</v>
      </c>
      <c r="C211" s="139" t="s">
        <v>195</v>
      </c>
      <c r="D211" s="125" t="s">
        <v>159</v>
      </c>
      <c r="E211" s="124">
        <v>4.4999999999999997E-3</v>
      </c>
      <c r="F211" s="124">
        <f t="shared" ref="F211:J211" si="34">E211</f>
        <v>4.4999999999999997E-3</v>
      </c>
      <c r="G211" s="124">
        <f t="shared" si="34"/>
        <v>4.4999999999999997E-3</v>
      </c>
      <c r="H211" s="124">
        <f t="shared" si="34"/>
        <v>4.4999999999999997E-3</v>
      </c>
      <c r="I211" s="124">
        <f t="shared" si="34"/>
        <v>4.4999999999999997E-3</v>
      </c>
      <c r="J211" s="124">
        <f t="shared" si="34"/>
        <v>4.4999999999999997E-3</v>
      </c>
      <c r="K211" s="3"/>
      <c r="L211" s="3"/>
      <c r="M211" s="3"/>
      <c r="N211" s="3"/>
      <c r="O211" s="3"/>
      <c r="P211" s="3"/>
      <c r="Q211" s="3"/>
      <c r="R211" s="3"/>
      <c r="S211" s="3"/>
      <c r="T211" s="3"/>
      <c r="U211" s="3"/>
      <c r="V211" s="3"/>
      <c r="W211" s="3"/>
      <c r="X211" s="3"/>
      <c r="Y211" s="3"/>
      <c r="Z211" s="3"/>
    </row>
    <row r="212" spans="1:26" ht="12" customHeight="1" x14ac:dyDescent="0.2">
      <c r="A212" s="37" t="s">
        <v>41</v>
      </c>
      <c r="B212" s="139" t="str">
        <f t="shared" si="31"/>
        <v>General Service 1,500 to 4,999 KW.Wholesale Market Service Charge (WMSC)</v>
      </c>
      <c r="C212" s="139" t="s">
        <v>195</v>
      </c>
      <c r="D212" s="125" t="s">
        <v>160</v>
      </c>
      <c r="E212" s="124">
        <v>4.4999999999999997E-3</v>
      </c>
      <c r="F212" s="124">
        <f t="shared" ref="F212:J212" si="35">E212</f>
        <v>4.4999999999999997E-3</v>
      </c>
      <c r="G212" s="124">
        <f t="shared" si="35"/>
        <v>4.4999999999999997E-3</v>
      </c>
      <c r="H212" s="124">
        <f t="shared" si="35"/>
        <v>4.4999999999999997E-3</v>
      </c>
      <c r="I212" s="124">
        <f t="shared" si="35"/>
        <v>4.4999999999999997E-3</v>
      </c>
      <c r="J212" s="124">
        <f t="shared" si="35"/>
        <v>4.4999999999999997E-3</v>
      </c>
      <c r="K212" s="3"/>
      <c r="L212" s="3"/>
      <c r="M212" s="3"/>
      <c r="N212" s="3"/>
      <c r="O212" s="3"/>
      <c r="P212" s="3"/>
      <c r="Q212" s="3"/>
      <c r="R212" s="3"/>
      <c r="S212" s="3"/>
      <c r="T212" s="3"/>
      <c r="U212" s="3"/>
      <c r="V212" s="3"/>
      <c r="W212" s="3"/>
      <c r="X212" s="3"/>
      <c r="Y212" s="3"/>
      <c r="Z212" s="3"/>
    </row>
    <row r="213" spans="1:26" ht="12" customHeight="1" x14ac:dyDescent="0.2">
      <c r="A213" s="37" t="s">
        <v>41</v>
      </c>
      <c r="B213" s="139" t="str">
        <f t="shared" si="31"/>
        <v>Large User.Wholesale Market Service Charge (WMSC)</v>
      </c>
      <c r="C213" s="139" t="s">
        <v>195</v>
      </c>
      <c r="D213" s="125" t="s">
        <v>161</v>
      </c>
      <c r="E213" s="124">
        <v>4.4999999999999997E-3</v>
      </c>
      <c r="F213" s="124">
        <f t="shared" ref="F213:J213" si="36">E213</f>
        <v>4.4999999999999997E-3</v>
      </c>
      <c r="G213" s="124">
        <f t="shared" si="36"/>
        <v>4.4999999999999997E-3</v>
      </c>
      <c r="H213" s="124">
        <f t="shared" si="36"/>
        <v>4.4999999999999997E-3</v>
      </c>
      <c r="I213" s="124">
        <f t="shared" si="36"/>
        <v>4.4999999999999997E-3</v>
      </c>
      <c r="J213" s="124">
        <f t="shared" si="36"/>
        <v>4.4999999999999997E-3</v>
      </c>
      <c r="K213" s="3"/>
      <c r="L213" s="3"/>
      <c r="M213" s="3"/>
      <c r="N213" s="3"/>
      <c r="O213" s="3"/>
      <c r="P213" s="3"/>
      <c r="Q213" s="3"/>
      <c r="R213" s="3"/>
      <c r="S213" s="3"/>
      <c r="T213" s="3"/>
      <c r="U213" s="3"/>
      <c r="V213" s="3"/>
      <c r="W213" s="3"/>
      <c r="X213" s="3"/>
      <c r="Y213" s="3"/>
      <c r="Z213" s="3"/>
    </row>
    <row r="214" spans="1:26" ht="12" customHeight="1" x14ac:dyDescent="0.2">
      <c r="A214" s="37" t="s">
        <v>41</v>
      </c>
      <c r="B214" s="139" t="str">
        <f t="shared" si="31"/>
        <v>Street Light.Wholesale Market Service Charge (WMSC)</v>
      </c>
      <c r="C214" s="139" t="s">
        <v>195</v>
      </c>
      <c r="D214" s="125" t="s">
        <v>162</v>
      </c>
      <c r="E214" s="124">
        <v>4.4999999999999997E-3</v>
      </c>
      <c r="F214" s="124">
        <f t="shared" ref="F214:J214" si="37">E214</f>
        <v>4.4999999999999997E-3</v>
      </c>
      <c r="G214" s="124">
        <f t="shared" si="37"/>
        <v>4.4999999999999997E-3</v>
      </c>
      <c r="H214" s="124">
        <f t="shared" si="37"/>
        <v>4.4999999999999997E-3</v>
      </c>
      <c r="I214" s="124">
        <f t="shared" si="37"/>
        <v>4.4999999999999997E-3</v>
      </c>
      <c r="J214" s="124">
        <f t="shared" si="37"/>
        <v>4.4999999999999997E-3</v>
      </c>
      <c r="K214" s="3"/>
      <c r="L214" s="3"/>
      <c r="M214" s="3"/>
      <c r="N214" s="3"/>
      <c r="O214" s="3"/>
      <c r="P214" s="3"/>
      <c r="Q214" s="3"/>
      <c r="R214" s="3"/>
      <c r="S214" s="3"/>
      <c r="T214" s="3"/>
      <c r="U214" s="3"/>
      <c r="V214" s="3"/>
      <c r="W214" s="3"/>
      <c r="X214" s="3"/>
      <c r="Y214" s="3"/>
      <c r="Z214" s="3"/>
    </row>
    <row r="215" spans="1:26" ht="12" customHeight="1" x14ac:dyDescent="0.2">
      <c r="A215" s="37" t="s">
        <v>41</v>
      </c>
      <c r="B215" s="139" t="str">
        <f t="shared" si="31"/>
        <v>Sentinel Lights.Wholesale Market Service Charge (WMSC)</v>
      </c>
      <c r="C215" s="139" t="s">
        <v>195</v>
      </c>
      <c r="D215" s="125" t="s">
        <v>163</v>
      </c>
      <c r="E215" s="124">
        <v>4.4999999999999997E-3</v>
      </c>
      <c r="F215" s="124">
        <f t="shared" ref="F215:J215" si="38">E215</f>
        <v>4.4999999999999997E-3</v>
      </c>
      <c r="G215" s="124">
        <f t="shared" si="38"/>
        <v>4.4999999999999997E-3</v>
      </c>
      <c r="H215" s="124">
        <f t="shared" si="38"/>
        <v>4.4999999999999997E-3</v>
      </c>
      <c r="I215" s="124">
        <f t="shared" si="38"/>
        <v>4.4999999999999997E-3</v>
      </c>
      <c r="J215" s="124">
        <f t="shared" si="38"/>
        <v>4.4999999999999997E-3</v>
      </c>
      <c r="K215" s="3"/>
      <c r="L215" s="3"/>
      <c r="M215" s="3"/>
      <c r="N215" s="3"/>
      <c r="O215" s="3"/>
      <c r="P215" s="3"/>
      <c r="Q215" s="3"/>
      <c r="R215" s="3"/>
      <c r="S215" s="3"/>
      <c r="T215" s="3"/>
      <c r="U215" s="3"/>
      <c r="V215" s="3"/>
      <c r="W215" s="3"/>
      <c r="X215" s="3"/>
      <c r="Y215" s="3"/>
      <c r="Z215" s="3"/>
    </row>
    <row r="216" spans="1:26" ht="12" customHeight="1" x14ac:dyDescent="0.2">
      <c r="A216" s="37" t="s">
        <v>41</v>
      </c>
      <c r="B216" s="139" t="str">
        <f t="shared" si="31"/>
        <v>Unmetered Scattered Load.Wholesale Market Service Charge (WMSC)</v>
      </c>
      <c r="C216" s="139" t="s">
        <v>195</v>
      </c>
      <c r="D216" s="125" t="s">
        <v>164</v>
      </c>
      <c r="E216" s="124">
        <v>4.4999999999999997E-3</v>
      </c>
      <c r="F216" s="124">
        <f t="shared" ref="F216:J216" si="39">E216</f>
        <v>4.4999999999999997E-3</v>
      </c>
      <c r="G216" s="124">
        <f t="shared" si="39"/>
        <v>4.4999999999999997E-3</v>
      </c>
      <c r="H216" s="124">
        <f t="shared" si="39"/>
        <v>4.4999999999999997E-3</v>
      </c>
      <c r="I216" s="124">
        <f t="shared" si="39"/>
        <v>4.4999999999999997E-3</v>
      </c>
      <c r="J216" s="124">
        <f t="shared" si="39"/>
        <v>4.4999999999999997E-3</v>
      </c>
      <c r="K216" s="3"/>
      <c r="L216" s="3"/>
      <c r="M216" s="3"/>
      <c r="N216" s="3"/>
      <c r="O216" s="3"/>
      <c r="P216" s="3"/>
      <c r="Q216" s="3"/>
      <c r="R216" s="3"/>
      <c r="S216" s="3"/>
      <c r="T216" s="3"/>
      <c r="U216" s="3"/>
      <c r="V216" s="3"/>
      <c r="W216" s="3"/>
      <c r="X216" s="3"/>
      <c r="Y216" s="3"/>
      <c r="Z216" s="3"/>
    </row>
    <row r="217" spans="1:26" ht="12" customHeight="1" x14ac:dyDescent="0.2">
      <c r="A217" s="37" t="s">
        <v>41</v>
      </c>
      <c r="B217" s="139" t="str">
        <f t="shared" si="31"/>
        <v>Standby Power General Service 50 to 1,499 KW.Wholesale Market Service Charge (WMSC)</v>
      </c>
      <c r="C217" s="139" t="s">
        <v>195</v>
      </c>
      <c r="D217" s="125" t="s">
        <v>165</v>
      </c>
      <c r="E217" s="124">
        <v>4.4999999999999997E-3</v>
      </c>
      <c r="F217" s="124">
        <f t="shared" ref="F217:J217" si="40">E217</f>
        <v>4.4999999999999997E-3</v>
      </c>
      <c r="G217" s="124">
        <f t="shared" si="40"/>
        <v>4.4999999999999997E-3</v>
      </c>
      <c r="H217" s="124">
        <f t="shared" si="40"/>
        <v>4.4999999999999997E-3</v>
      </c>
      <c r="I217" s="124">
        <f t="shared" si="40"/>
        <v>4.4999999999999997E-3</v>
      </c>
      <c r="J217" s="124">
        <f t="shared" si="40"/>
        <v>4.4999999999999997E-3</v>
      </c>
      <c r="K217" s="3"/>
      <c r="L217" s="3"/>
      <c r="M217" s="3"/>
      <c r="N217" s="3"/>
      <c r="O217" s="3"/>
      <c r="P217" s="3"/>
      <c r="Q217" s="3"/>
      <c r="R217" s="3"/>
      <c r="S217" s="3"/>
      <c r="T217" s="3"/>
      <c r="U217" s="3"/>
      <c r="V217" s="3"/>
      <c r="W217" s="3"/>
      <c r="X217" s="3"/>
      <c r="Y217" s="3"/>
      <c r="Z217" s="3"/>
    </row>
    <row r="218" spans="1:26" ht="12" customHeight="1" x14ac:dyDescent="0.2">
      <c r="A218" s="37" t="s">
        <v>41</v>
      </c>
      <c r="B218" s="139" t="str">
        <f t="shared" si="31"/>
        <v>Standby Power General Service 1,500 to 4,999 KW.Wholesale Market Service Charge (WMSC)</v>
      </c>
      <c r="C218" s="139" t="s">
        <v>195</v>
      </c>
      <c r="D218" s="125" t="s">
        <v>166</v>
      </c>
      <c r="E218" s="124">
        <v>4.4999999999999997E-3</v>
      </c>
      <c r="F218" s="124">
        <f t="shared" ref="F218:J218" si="41">E218</f>
        <v>4.4999999999999997E-3</v>
      </c>
      <c r="G218" s="124">
        <f t="shared" si="41"/>
        <v>4.4999999999999997E-3</v>
      </c>
      <c r="H218" s="124">
        <f t="shared" si="41"/>
        <v>4.4999999999999997E-3</v>
      </c>
      <c r="I218" s="124">
        <f t="shared" si="41"/>
        <v>4.4999999999999997E-3</v>
      </c>
      <c r="J218" s="124">
        <f t="shared" si="41"/>
        <v>4.4999999999999997E-3</v>
      </c>
      <c r="K218" s="3"/>
      <c r="L218" s="3"/>
      <c r="M218" s="3"/>
      <c r="N218" s="3"/>
      <c r="O218" s="3"/>
      <c r="P218" s="3"/>
      <c r="Q218" s="3"/>
      <c r="R218" s="3"/>
      <c r="S218" s="3"/>
      <c r="T218" s="3"/>
      <c r="U218" s="3"/>
      <c r="V218" s="3"/>
      <c r="W218" s="3"/>
      <c r="X218" s="3"/>
      <c r="Y218" s="3"/>
      <c r="Z218" s="3"/>
    </row>
    <row r="219" spans="1:26" ht="12" customHeight="1" x14ac:dyDescent="0.2">
      <c r="A219" s="37" t="s">
        <v>41</v>
      </c>
      <c r="B219" s="139" t="str">
        <f t="shared" si="31"/>
        <v>Standby Power Large Use.Wholesale Market Service Charge (WMSC)</v>
      </c>
      <c r="C219" s="139" t="s">
        <v>195</v>
      </c>
      <c r="D219" s="125" t="s">
        <v>167</v>
      </c>
      <c r="E219" s="124">
        <v>4.4999999999999997E-3</v>
      </c>
      <c r="F219" s="124">
        <f t="shared" ref="F219:J219" si="42">E219</f>
        <v>4.4999999999999997E-3</v>
      </c>
      <c r="G219" s="124">
        <f t="shared" si="42"/>
        <v>4.4999999999999997E-3</v>
      </c>
      <c r="H219" s="124">
        <f t="shared" si="42"/>
        <v>4.4999999999999997E-3</v>
      </c>
      <c r="I219" s="124">
        <f t="shared" si="42"/>
        <v>4.4999999999999997E-3</v>
      </c>
      <c r="J219" s="124">
        <f t="shared" si="42"/>
        <v>4.4999999999999997E-3</v>
      </c>
      <c r="K219" s="3"/>
      <c r="L219" s="3"/>
      <c r="M219" s="3"/>
      <c r="N219" s="3"/>
      <c r="O219" s="3"/>
      <c r="P219" s="3"/>
      <c r="Q219" s="3"/>
      <c r="R219" s="3"/>
      <c r="S219" s="3"/>
      <c r="T219" s="3"/>
      <c r="U219" s="3"/>
      <c r="V219" s="3"/>
      <c r="W219" s="3"/>
      <c r="X219" s="3"/>
      <c r="Y219" s="3"/>
      <c r="Z219" s="3"/>
    </row>
    <row r="220" spans="1:26" ht="12" customHeight="1" x14ac:dyDescent="0.2">
      <c r="A220" s="3"/>
      <c r="B220" s="125"/>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 customHeight="1" x14ac:dyDescent="0.25">
      <c r="A221" s="3"/>
      <c r="B221" s="37"/>
      <c r="C221" s="136" t="s">
        <v>196</v>
      </c>
      <c r="D221" s="3"/>
      <c r="E221" s="137" t="s">
        <v>153</v>
      </c>
      <c r="F221" s="138" t="str">
        <f t="shared" ref="F221:J221" si="43">F$4</f>
        <v>2026F</v>
      </c>
      <c r="G221" s="138" t="str">
        <f t="shared" si="43"/>
        <v>2027F</v>
      </c>
      <c r="H221" s="138" t="str">
        <f t="shared" si="43"/>
        <v>2028F</v>
      </c>
      <c r="I221" s="138" t="str">
        <f t="shared" si="43"/>
        <v>2029F</v>
      </c>
      <c r="J221" s="138" t="str">
        <f t="shared" si="43"/>
        <v>2030F</v>
      </c>
      <c r="K221" s="3"/>
      <c r="L221" s="3"/>
      <c r="M221" s="3"/>
      <c r="N221" s="3"/>
      <c r="O221" s="3"/>
      <c r="P221" s="3"/>
      <c r="Q221" s="3"/>
      <c r="R221" s="3"/>
      <c r="S221" s="3"/>
      <c r="T221" s="3"/>
      <c r="U221" s="3"/>
      <c r="V221" s="3"/>
      <c r="W221" s="3"/>
      <c r="X221" s="3"/>
      <c r="Y221" s="3"/>
      <c r="Z221" s="3"/>
    </row>
    <row r="222" spans="1:26" ht="12" customHeight="1" x14ac:dyDescent="0.2">
      <c r="A222" s="37" t="s">
        <v>41</v>
      </c>
      <c r="B222" s="139" t="str">
        <f t="shared" ref="B222:B232" si="44">D222&amp;"."&amp;C222</f>
        <v>Residential.Rural and Remote Rate Protection (RRRP)</v>
      </c>
      <c r="C222" s="139" t="s">
        <v>196</v>
      </c>
      <c r="D222" s="125" t="s">
        <v>157</v>
      </c>
      <c r="E222" s="124">
        <v>1.5E-3</v>
      </c>
      <c r="F222" s="39">
        <f t="shared" ref="F222:J222" si="45">E222</f>
        <v>1.5E-3</v>
      </c>
      <c r="G222" s="39">
        <f t="shared" si="45"/>
        <v>1.5E-3</v>
      </c>
      <c r="H222" s="39">
        <f t="shared" si="45"/>
        <v>1.5E-3</v>
      </c>
      <c r="I222" s="39">
        <f t="shared" si="45"/>
        <v>1.5E-3</v>
      </c>
      <c r="J222" s="39">
        <f t="shared" si="45"/>
        <v>1.5E-3</v>
      </c>
      <c r="K222" s="3"/>
      <c r="L222" s="3"/>
      <c r="M222" s="3"/>
      <c r="N222" s="3"/>
      <c r="O222" s="3"/>
      <c r="P222" s="3"/>
      <c r="Q222" s="3"/>
      <c r="R222" s="3"/>
      <c r="S222" s="3"/>
      <c r="T222" s="3"/>
      <c r="U222" s="3"/>
      <c r="V222" s="3"/>
      <c r="W222" s="3"/>
      <c r="X222" s="3"/>
      <c r="Y222" s="3"/>
      <c r="Z222" s="3"/>
    </row>
    <row r="223" spans="1:26" ht="12" customHeight="1" x14ac:dyDescent="0.2">
      <c r="A223" s="37" t="s">
        <v>41</v>
      </c>
      <c r="B223" s="139" t="str">
        <f t="shared" si="44"/>
        <v>General Service &lt; 50 kW.Rural and Remote Rate Protection (RRRP)</v>
      </c>
      <c r="C223" s="139" t="s">
        <v>196</v>
      </c>
      <c r="D223" s="125" t="s">
        <v>158</v>
      </c>
      <c r="E223" s="124">
        <v>1.5E-3</v>
      </c>
      <c r="F223" s="39">
        <f t="shared" ref="F223:J223" si="46">E223</f>
        <v>1.5E-3</v>
      </c>
      <c r="G223" s="39">
        <f t="shared" si="46"/>
        <v>1.5E-3</v>
      </c>
      <c r="H223" s="39">
        <f t="shared" si="46"/>
        <v>1.5E-3</v>
      </c>
      <c r="I223" s="39">
        <f t="shared" si="46"/>
        <v>1.5E-3</v>
      </c>
      <c r="J223" s="39">
        <f t="shared" si="46"/>
        <v>1.5E-3</v>
      </c>
      <c r="K223" s="3"/>
      <c r="L223" s="3"/>
      <c r="M223" s="3"/>
      <c r="N223" s="3"/>
      <c r="O223" s="3"/>
      <c r="P223" s="3"/>
      <c r="Q223" s="3"/>
      <c r="R223" s="3"/>
      <c r="S223" s="3"/>
      <c r="T223" s="3"/>
      <c r="U223" s="3"/>
      <c r="V223" s="3"/>
      <c r="W223" s="3"/>
      <c r="X223" s="3"/>
      <c r="Y223" s="3"/>
      <c r="Z223" s="3"/>
    </row>
    <row r="224" spans="1:26" ht="12" customHeight="1" x14ac:dyDescent="0.2">
      <c r="A224" s="37" t="s">
        <v>41</v>
      </c>
      <c r="B224" s="139" t="str">
        <f t="shared" si="44"/>
        <v>General Service 50 to 1,499 KW.Rural and Remote Rate Protection (RRRP)</v>
      </c>
      <c r="C224" s="139" t="s">
        <v>196</v>
      </c>
      <c r="D224" s="125" t="s">
        <v>159</v>
      </c>
      <c r="E224" s="124">
        <v>1.5E-3</v>
      </c>
      <c r="F224" s="39">
        <f t="shared" ref="F224:J224" si="47">E224</f>
        <v>1.5E-3</v>
      </c>
      <c r="G224" s="39">
        <f t="shared" si="47"/>
        <v>1.5E-3</v>
      </c>
      <c r="H224" s="39">
        <f t="shared" si="47"/>
        <v>1.5E-3</v>
      </c>
      <c r="I224" s="39">
        <f t="shared" si="47"/>
        <v>1.5E-3</v>
      </c>
      <c r="J224" s="39">
        <f t="shared" si="47"/>
        <v>1.5E-3</v>
      </c>
      <c r="K224" s="3"/>
      <c r="L224" s="3"/>
      <c r="M224" s="3"/>
      <c r="N224" s="3"/>
      <c r="O224" s="3"/>
      <c r="P224" s="3"/>
      <c r="Q224" s="3"/>
      <c r="R224" s="3"/>
      <c r="S224" s="3"/>
      <c r="T224" s="3"/>
      <c r="U224" s="3"/>
      <c r="V224" s="3"/>
      <c r="W224" s="3"/>
      <c r="X224" s="3"/>
      <c r="Y224" s="3"/>
      <c r="Z224" s="3"/>
    </row>
    <row r="225" spans="1:26" ht="12" customHeight="1" x14ac:dyDescent="0.2">
      <c r="A225" s="37" t="s">
        <v>41</v>
      </c>
      <c r="B225" s="139" t="str">
        <f t="shared" si="44"/>
        <v>General Service 1,500 to 4,999 KW.Rural and Remote Rate Protection (RRRP)</v>
      </c>
      <c r="C225" s="139" t="s">
        <v>196</v>
      </c>
      <c r="D225" s="125" t="s">
        <v>160</v>
      </c>
      <c r="E225" s="124">
        <v>1.5E-3</v>
      </c>
      <c r="F225" s="39">
        <f t="shared" ref="F225:J225" si="48">E225</f>
        <v>1.5E-3</v>
      </c>
      <c r="G225" s="39">
        <f t="shared" si="48"/>
        <v>1.5E-3</v>
      </c>
      <c r="H225" s="39">
        <f t="shared" si="48"/>
        <v>1.5E-3</v>
      </c>
      <c r="I225" s="39">
        <f t="shared" si="48"/>
        <v>1.5E-3</v>
      </c>
      <c r="J225" s="39">
        <f t="shared" si="48"/>
        <v>1.5E-3</v>
      </c>
      <c r="K225" s="3"/>
      <c r="L225" s="3"/>
      <c r="M225" s="3"/>
      <c r="N225" s="3"/>
      <c r="O225" s="3"/>
      <c r="P225" s="3"/>
      <c r="Q225" s="3"/>
      <c r="R225" s="3"/>
      <c r="S225" s="3"/>
      <c r="T225" s="3"/>
      <c r="U225" s="3"/>
      <c r="V225" s="3"/>
      <c r="W225" s="3"/>
      <c r="X225" s="3"/>
      <c r="Y225" s="3"/>
      <c r="Z225" s="3"/>
    </row>
    <row r="226" spans="1:26" ht="12" customHeight="1" x14ac:dyDescent="0.2">
      <c r="A226" s="37" t="s">
        <v>41</v>
      </c>
      <c r="B226" s="139" t="str">
        <f t="shared" si="44"/>
        <v>Large User.Rural and Remote Rate Protection (RRRP)</v>
      </c>
      <c r="C226" s="139" t="s">
        <v>196</v>
      </c>
      <c r="D226" s="125" t="s">
        <v>161</v>
      </c>
      <c r="E226" s="124">
        <v>1.5E-3</v>
      </c>
      <c r="F226" s="39">
        <f t="shared" ref="F226:J226" si="49">E226</f>
        <v>1.5E-3</v>
      </c>
      <c r="G226" s="39">
        <f t="shared" si="49"/>
        <v>1.5E-3</v>
      </c>
      <c r="H226" s="39">
        <f t="shared" si="49"/>
        <v>1.5E-3</v>
      </c>
      <c r="I226" s="39">
        <f t="shared" si="49"/>
        <v>1.5E-3</v>
      </c>
      <c r="J226" s="39">
        <f t="shared" si="49"/>
        <v>1.5E-3</v>
      </c>
      <c r="K226" s="3"/>
      <c r="L226" s="3"/>
      <c r="M226" s="3"/>
      <c r="N226" s="3"/>
      <c r="O226" s="3"/>
      <c r="P226" s="3"/>
      <c r="Q226" s="3"/>
      <c r="R226" s="3"/>
      <c r="S226" s="3"/>
      <c r="T226" s="3"/>
      <c r="U226" s="3"/>
      <c r="V226" s="3"/>
      <c r="W226" s="3"/>
      <c r="X226" s="3"/>
      <c r="Y226" s="3"/>
      <c r="Z226" s="3"/>
    </row>
    <row r="227" spans="1:26" ht="12" customHeight="1" x14ac:dyDescent="0.2">
      <c r="A227" s="37" t="s">
        <v>41</v>
      </c>
      <c r="B227" s="139" t="str">
        <f t="shared" si="44"/>
        <v>Street Light.Rural and Remote Rate Protection (RRRP)</v>
      </c>
      <c r="C227" s="139" t="s">
        <v>196</v>
      </c>
      <c r="D227" s="125" t="s">
        <v>162</v>
      </c>
      <c r="E227" s="124">
        <v>1.5E-3</v>
      </c>
      <c r="F227" s="39">
        <f t="shared" ref="F227:J227" si="50">E227</f>
        <v>1.5E-3</v>
      </c>
      <c r="G227" s="39">
        <f t="shared" si="50"/>
        <v>1.5E-3</v>
      </c>
      <c r="H227" s="39">
        <f t="shared" si="50"/>
        <v>1.5E-3</v>
      </c>
      <c r="I227" s="39">
        <f t="shared" si="50"/>
        <v>1.5E-3</v>
      </c>
      <c r="J227" s="39">
        <f t="shared" si="50"/>
        <v>1.5E-3</v>
      </c>
      <c r="K227" s="3"/>
      <c r="L227" s="3"/>
      <c r="M227" s="3"/>
      <c r="N227" s="3"/>
      <c r="O227" s="3"/>
      <c r="P227" s="3"/>
      <c r="Q227" s="3"/>
      <c r="R227" s="3"/>
      <c r="S227" s="3"/>
      <c r="T227" s="3"/>
      <c r="U227" s="3"/>
      <c r="V227" s="3"/>
      <c r="W227" s="3"/>
      <c r="X227" s="3"/>
      <c r="Y227" s="3"/>
      <c r="Z227" s="3"/>
    </row>
    <row r="228" spans="1:26" ht="12" customHeight="1" x14ac:dyDescent="0.2">
      <c r="A228" s="37" t="s">
        <v>41</v>
      </c>
      <c r="B228" s="139" t="str">
        <f t="shared" si="44"/>
        <v>Sentinel Lights.Rural and Remote Rate Protection (RRRP)</v>
      </c>
      <c r="C228" s="139" t="s">
        <v>196</v>
      </c>
      <c r="D228" s="125" t="s">
        <v>163</v>
      </c>
      <c r="E228" s="124">
        <v>1.5E-3</v>
      </c>
      <c r="F228" s="39">
        <f t="shared" ref="F228:J228" si="51">E228</f>
        <v>1.5E-3</v>
      </c>
      <c r="G228" s="39">
        <f t="shared" si="51"/>
        <v>1.5E-3</v>
      </c>
      <c r="H228" s="39">
        <f t="shared" si="51"/>
        <v>1.5E-3</v>
      </c>
      <c r="I228" s="39">
        <f t="shared" si="51"/>
        <v>1.5E-3</v>
      </c>
      <c r="J228" s="39">
        <f t="shared" si="51"/>
        <v>1.5E-3</v>
      </c>
      <c r="K228" s="3"/>
      <c r="L228" s="3"/>
      <c r="M228" s="3"/>
      <c r="N228" s="3"/>
      <c r="O228" s="3"/>
      <c r="P228" s="3"/>
      <c r="Q228" s="3"/>
      <c r="R228" s="3"/>
      <c r="S228" s="3"/>
      <c r="T228" s="3"/>
      <c r="U228" s="3"/>
      <c r="V228" s="3"/>
      <c r="W228" s="3"/>
      <c r="X228" s="3"/>
      <c r="Y228" s="3"/>
      <c r="Z228" s="3"/>
    </row>
    <row r="229" spans="1:26" ht="12" customHeight="1" x14ac:dyDescent="0.2">
      <c r="A229" s="37" t="s">
        <v>41</v>
      </c>
      <c r="B229" s="139" t="str">
        <f t="shared" si="44"/>
        <v>Unmetered Scattered Load.Rural and Remote Rate Protection (RRRP)</v>
      </c>
      <c r="C229" s="139" t="s">
        <v>196</v>
      </c>
      <c r="D229" s="125" t="s">
        <v>164</v>
      </c>
      <c r="E229" s="124">
        <v>1.5E-3</v>
      </c>
      <c r="F229" s="39">
        <f t="shared" ref="F229:J229" si="52">E229</f>
        <v>1.5E-3</v>
      </c>
      <c r="G229" s="39">
        <f t="shared" si="52"/>
        <v>1.5E-3</v>
      </c>
      <c r="H229" s="39">
        <f t="shared" si="52"/>
        <v>1.5E-3</v>
      </c>
      <c r="I229" s="39">
        <f t="shared" si="52"/>
        <v>1.5E-3</v>
      </c>
      <c r="J229" s="39">
        <f t="shared" si="52"/>
        <v>1.5E-3</v>
      </c>
      <c r="K229" s="3"/>
      <c r="L229" s="3"/>
      <c r="M229" s="3"/>
      <c r="N229" s="3"/>
      <c r="O229" s="3"/>
      <c r="P229" s="3"/>
      <c r="Q229" s="3"/>
      <c r="R229" s="3"/>
      <c r="S229" s="3"/>
      <c r="T229" s="3"/>
      <c r="U229" s="3"/>
      <c r="V229" s="3"/>
      <c r="W229" s="3"/>
      <c r="X229" s="3"/>
      <c r="Y229" s="3"/>
      <c r="Z229" s="3"/>
    </row>
    <row r="230" spans="1:26" ht="12" customHeight="1" x14ac:dyDescent="0.2">
      <c r="A230" s="37" t="s">
        <v>41</v>
      </c>
      <c r="B230" s="139" t="str">
        <f t="shared" si="44"/>
        <v>Standby Power General Service 50 to 1,499 KW.Rural and Remote Rate Protection (RRRP)</v>
      </c>
      <c r="C230" s="139" t="s">
        <v>196</v>
      </c>
      <c r="D230" s="125" t="s">
        <v>165</v>
      </c>
      <c r="E230" s="124">
        <v>1.5E-3</v>
      </c>
      <c r="F230" s="39">
        <f t="shared" ref="F230:J230" si="53">E230</f>
        <v>1.5E-3</v>
      </c>
      <c r="G230" s="39">
        <f t="shared" si="53"/>
        <v>1.5E-3</v>
      </c>
      <c r="H230" s="39">
        <f t="shared" si="53"/>
        <v>1.5E-3</v>
      </c>
      <c r="I230" s="39">
        <f t="shared" si="53"/>
        <v>1.5E-3</v>
      </c>
      <c r="J230" s="39">
        <f t="shared" si="53"/>
        <v>1.5E-3</v>
      </c>
      <c r="K230" s="3"/>
      <c r="L230" s="3"/>
      <c r="M230" s="3"/>
      <c r="N230" s="3"/>
      <c r="O230" s="3"/>
      <c r="P230" s="3"/>
      <c r="Q230" s="3"/>
      <c r="R230" s="3"/>
      <c r="S230" s="3"/>
      <c r="T230" s="3"/>
      <c r="U230" s="3"/>
      <c r="V230" s="3"/>
      <c r="W230" s="3"/>
      <c r="X230" s="3"/>
      <c r="Y230" s="3"/>
      <c r="Z230" s="3"/>
    </row>
    <row r="231" spans="1:26" ht="12" customHeight="1" x14ac:dyDescent="0.2">
      <c r="A231" s="37" t="s">
        <v>41</v>
      </c>
      <c r="B231" s="139" t="str">
        <f t="shared" si="44"/>
        <v>Standby Power General Service 1,500 to 4,999 KW.Rural and Remote Rate Protection (RRRP)</v>
      </c>
      <c r="C231" s="139" t="s">
        <v>196</v>
      </c>
      <c r="D231" s="125" t="s">
        <v>166</v>
      </c>
      <c r="E231" s="124">
        <v>1.5E-3</v>
      </c>
      <c r="F231" s="39">
        <f t="shared" ref="F231:J231" si="54">E231</f>
        <v>1.5E-3</v>
      </c>
      <c r="G231" s="39">
        <f t="shared" si="54"/>
        <v>1.5E-3</v>
      </c>
      <c r="H231" s="39">
        <f t="shared" si="54"/>
        <v>1.5E-3</v>
      </c>
      <c r="I231" s="39">
        <f t="shared" si="54"/>
        <v>1.5E-3</v>
      </c>
      <c r="J231" s="39">
        <f t="shared" si="54"/>
        <v>1.5E-3</v>
      </c>
      <c r="K231" s="3"/>
      <c r="L231" s="3"/>
      <c r="M231" s="3"/>
      <c r="N231" s="3"/>
      <c r="O231" s="3"/>
      <c r="P231" s="3"/>
      <c r="Q231" s="3"/>
      <c r="R231" s="3"/>
      <c r="S231" s="3"/>
      <c r="T231" s="3"/>
      <c r="U231" s="3"/>
      <c r="V231" s="3"/>
      <c r="W231" s="3"/>
      <c r="X231" s="3"/>
      <c r="Y231" s="3"/>
      <c r="Z231" s="3"/>
    </row>
    <row r="232" spans="1:26" ht="12" customHeight="1" x14ac:dyDescent="0.2">
      <c r="A232" s="37" t="s">
        <v>41</v>
      </c>
      <c r="B232" s="139" t="str">
        <f t="shared" si="44"/>
        <v>Standby Power Large Use.Rural and Remote Rate Protection (RRRP)</v>
      </c>
      <c r="C232" s="139" t="s">
        <v>196</v>
      </c>
      <c r="D232" s="125" t="s">
        <v>167</v>
      </c>
      <c r="E232" s="124">
        <v>1.5E-3</v>
      </c>
      <c r="F232" s="39">
        <f t="shared" ref="F232:J232" si="55">E232</f>
        <v>1.5E-3</v>
      </c>
      <c r="G232" s="39">
        <f t="shared" si="55"/>
        <v>1.5E-3</v>
      </c>
      <c r="H232" s="39">
        <f t="shared" si="55"/>
        <v>1.5E-3</v>
      </c>
      <c r="I232" s="39">
        <f t="shared" si="55"/>
        <v>1.5E-3</v>
      </c>
      <c r="J232" s="39">
        <f t="shared" si="55"/>
        <v>1.5E-3</v>
      </c>
      <c r="K232" s="3"/>
      <c r="L232" s="3"/>
      <c r="M232" s="3"/>
      <c r="N232" s="3"/>
      <c r="O232" s="3"/>
      <c r="P232" s="3"/>
      <c r="Q232" s="3"/>
      <c r="R232" s="3"/>
      <c r="S232" s="3"/>
      <c r="T232" s="3"/>
      <c r="U232" s="3"/>
      <c r="V232" s="3"/>
      <c r="W232" s="3"/>
      <c r="X232" s="3"/>
      <c r="Y232" s="3"/>
      <c r="Z232" s="3"/>
    </row>
    <row r="233" spans="1:26" ht="12" customHeight="1" x14ac:dyDescent="0.2">
      <c r="A233" s="37"/>
      <c r="B233" s="139"/>
      <c r="C233" s="139"/>
      <c r="D233" s="125"/>
      <c r="E233" s="124"/>
      <c r="F233" s="39"/>
      <c r="G233" s="39"/>
      <c r="H233" s="39"/>
      <c r="I233" s="39"/>
      <c r="J233" s="39"/>
      <c r="K233" s="3"/>
      <c r="L233" s="3"/>
      <c r="M233" s="3"/>
      <c r="N233" s="3"/>
      <c r="O233" s="3"/>
      <c r="P233" s="3"/>
      <c r="Q233" s="3"/>
      <c r="R233" s="3"/>
      <c r="S233" s="3"/>
      <c r="T233" s="3"/>
      <c r="U233" s="3"/>
      <c r="V233" s="3"/>
      <c r="W233" s="3"/>
      <c r="X233" s="3"/>
      <c r="Y233" s="3"/>
      <c r="Z233" s="3"/>
    </row>
    <row r="234" spans="1:26" ht="12" customHeight="1" x14ac:dyDescent="0.2">
      <c r="A234" s="3"/>
      <c r="B234" s="125"/>
      <c r="C234" s="3"/>
      <c r="D234" s="3"/>
      <c r="E234" s="3"/>
      <c r="F234" s="3" t="s">
        <v>197</v>
      </c>
      <c r="G234" s="3"/>
      <c r="H234" s="3"/>
      <c r="I234" s="3"/>
      <c r="J234" s="3"/>
      <c r="K234" s="3"/>
      <c r="L234" s="3"/>
      <c r="M234" s="3"/>
      <c r="N234" s="3"/>
      <c r="O234" s="3"/>
      <c r="P234" s="3"/>
      <c r="Q234" s="3"/>
      <c r="R234" s="3"/>
      <c r="S234" s="3"/>
      <c r="T234" s="3"/>
      <c r="U234" s="3"/>
      <c r="V234" s="3"/>
      <c r="W234" s="3"/>
      <c r="X234" s="3"/>
      <c r="Y234" s="3"/>
      <c r="Z234" s="3"/>
    </row>
    <row r="235" spans="1:26" ht="12" customHeight="1" x14ac:dyDescent="0.25">
      <c r="A235" s="3"/>
      <c r="B235" s="37"/>
      <c r="C235" s="136" t="s">
        <v>198</v>
      </c>
      <c r="D235" s="3"/>
      <c r="E235" s="137" t="s">
        <v>153</v>
      </c>
      <c r="F235" s="138" t="str">
        <f t="shared" ref="F235:J235" si="56">F$4</f>
        <v>2026F</v>
      </c>
      <c r="G235" s="138" t="str">
        <f t="shared" si="56"/>
        <v>2027F</v>
      </c>
      <c r="H235" s="138" t="str">
        <f t="shared" si="56"/>
        <v>2028F</v>
      </c>
      <c r="I235" s="138" t="str">
        <f t="shared" si="56"/>
        <v>2029F</v>
      </c>
      <c r="J235" s="138" t="str">
        <f t="shared" si="56"/>
        <v>2030F</v>
      </c>
      <c r="K235" s="3"/>
      <c r="L235" s="3"/>
      <c r="M235" s="3"/>
      <c r="N235" s="3"/>
      <c r="O235" s="3"/>
      <c r="P235" s="3"/>
      <c r="Q235" s="3"/>
      <c r="R235" s="3"/>
      <c r="S235" s="3"/>
      <c r="T235" s="3"/>
      <c r="U235" s="3"/>
      <c r="V235" s="3"/>
      <c r="W235" s="3"/>
      <c r="X235" s="3"/>
      <c r="Y235" s="3"/>
      <c r="Z235" s="3"/>
    </row>
    <row r="236" spans="1:26" ht="12" customHeight="1" x14ac:dyDescent="0.2">
      <c r="A236" s="37" t="s">
        <v>177</v>
      </c>
      <c r="B236" s="139" t="str">
        <f t="shared" ref="B236:B246" si="57">D236&amp;"."&amp;C236</f>
        <v>Residential.Standard Supply Service Charge</v>
      </c>
      <c r="C236" s="139" t="s">
        <v>198</v>
      </c>
      <c r="D236" s="125" t="s">
        <v>157</v>
      </c>
      <c r="E236" s="124">
        <v>0.25</v>
      </c>
      <c r="F236" s="39">
        <v>1.51</v>
      </c>
      <c r="G236" s="39">
        <v>1.54</v>
      </c>
      <c r="H236" s="39">
        <v>1.57</v>
      </c>
      <c r="I236" s="39">
        <v>1.6</v>
      </c>
      <c r="J236" s="39">
        <v>1.63</v>
      </c>
      <c r="K236" s="3"/>
      <c r="L236" s="3"/>
      <c r="M236" s="3"/>
      <c r="N236" s="3"/>
      <c r="O236" s="3"/>
      <c r="P236" s="3"/>
      <c r="Q236" s="3"/>
      <c r="R236" s="3"/>
      <c r="S236" s="3"/>
      <c r="T236" s="3"/>
      <c r="U236" s="3"/>
      <c r="V236" s="3"/>
      <c r="W236" s="3"/>
      <c r="X236" s="3"/>
      <c r="Y236" s="3"/>
      <c r="Z236" s="3"/>
    </row>
    <row r="237" spans="1:26" ht="12" customHeight="1" x14ac:dyDescent="0.2">
      <c r="A237" s="37" t="s">
        <v>177</v>
      </c>
      <c r="B237" s="139" t="str">
        <f t="shared" si="57"/>
        <v>General Service &lt; 50 kW.Standard Supply Service Charge</v>
      </c>
      <c r="C237" s="139" t="s">
        <v>198</v>
      </c>
      <c r="D237" s="125" t="s">
        <v>158</v>
      </c>
      <c r="E237" s="124">
        <v>0.25</v>
      </c>
      <c r="F237" s="39">
        <v>1.51</v>
      </c>
      <c r="G237" s="39">
        <v>1.54</v>
      </c>
      <c r="H237" s="39">
        <v>1.57</v>
      </c>
      <c r="I237" s="39">
        <v>1.6</v>
      </c>
      <c r="J237" s="39">
        <v>1.63</v>
      </c>
      <c r="K237" s="3"/>
      <c r="L237" s="3"/>
      <c r="M237" s="3"/>
      <c r="N237" s="3"/>
      <c r="O237" s="3"/>
      <c r="P237" s="3"/>
      <c r="Q237" s="3"/>
      <c r="R237" s="3"/>
      <c r="S237" s="3"/>
      <c r="T237" s="3"/>
      <c r="U237" s="3"/>
      <c r="V237" s="3"/>
      <c r="W237" s="3"/>
      <c r="X237" s="3"/>
      <c r="Y237" s="3"/>
      <c r="Z237" s="3"/>
    </row>
    <row r="238" spans="1:26" ht="12" customHeight="1" x14ac:dyDescent="0.2">
      <c r="A238" s="37" t="s">
        <v>177</v>
      </c>
      <c r="B238" s="139" t="str">
        <f t="shared" si="57"/>
        <v>General Service 50 to 1,499 KW.Standard Supply Service Charge</v>
      </c>
      <c r="C238" s="139" t="s">
        <v>198</v>
      </c>
      <c r="D238" s="125" t="s">
        <v>159</v>
      </c>
      <c r="E238" s="124">
        <v>0.25</v>
      </c>
      <c r="F238" s="39">
        <v>1.51</v>
      </c>
      <c r="G238" s="39">
        <v>1.54</v>
      </c>
      <c r="H238" s="39">
        <v>1.57</v>
      </c>
      <c r="I238" s="39">
        <v>1.6</v>
      </c>
      <c r="J238" s="39">
        <v>1.63</v>
      </c>
      <c r="K238" s="3"/>
      <c r="L238" s="3"/>
      <c r="M238" s="3"/>
      <c r="N238" s="3"/>
      <c r="O238" s="3"/>
      <c r="P238" s="3"/>
      <c r="Q238" s="3"/>
      <c r="R238" s="3"/>
      <c r="S238" s="3"/>
      <c r="T238" s="3"/>
      <c r="U238" s="3"/>
      <c r="V238" s="3"/>
      <c r="W238" s="3"/>
      <c r="X238" s="3"/>
      <c r="Y238" s="3"/>
      <c r="Z238" s="3"/>
    </row>
    <row r="239" spans="1:26" ht="12" customHeight="1" x14ac:dyDescent="0.2">
      <c r="A239" s="37" t="s">
        <v>177</v>
      </c>
      <c r="B239" s="139" t="str">
        <f t="shared" si="57"/>
        <v>General Service 1,500 to 4,999 KW.Standard Supply Service Charge</v>
      </c>
      <c r="C239" s="139" t="s">
        <v>198</v>
      </c>
      <c r="D239" s="125" t="s">
        <v>160</v>
      </c>
      <c r="E239" s="124">
        <v>0.25</v>
      </c>
      <c r="F239" s="39">
        <v>1.51</v>
      </c>
      <c r="G239" s="39">
        <v>1.54</v>
      </c>
      <c r="H239" s="39">
        <v>1.57</v>
      </c>
      <c r="I239" s="39">
        <v>1.6</v>
      </c>
      <c r="J239" s="39">
        <v>1.63</v>
      </c>
      <c r="K239" s="3"/>
      <c r="L239" s="3"/>
      <c r="M239" s="3"/>
      <c r="N239" s="3"/>
      <c r="O239" s="3"/>
      <c r="P239" s="3"/>
      <c r="Q239" s="3"/>
      <c r="R239" s="3"/>
      <c r="S239" s="3"/>
      <c r="T239" s="3"/>
      <c r="U239" s="3"/>
      <c r="V239" s="3"/>
      <c r="W239" s="3"/>
      <c r="X239" s="3"/>
      <c r="Y239" s="3"/>
      <c r="Z239" s="3"/>
    </row>
    <row r="240" spans="1:26" ht="12" customHeight="1" x14ac:dyDescent="0.2">
      <c r="A240" s="37" t="s">
        <v>177</v>
      </c>
      <c r="B240" s="139" t="str">
        <f t="shared" si="57"/>
        <v>Large User.Standard Supply Service Charge</v>
      </c>
      <c r="C240" s="139" t="s">
        <v>198</v>
      </c>
      <c r="D240" s="125" t="s">
        <v>161</v>
      </c>
      <c r="E240" s="124">
        <v>0.25</v>
      </c>
      <c r="F240" s="39">
        <v>1.51</v>
      </c>
      <c r="G240" s="39">
        <v>1.54</v>
      </c>
      <c r="H240" s="39">
        <v>1.57</v>
      </c>
      <c r="I240" s="39">
        <v>1.6</v>
      </c>
      <c r="J240" s="39">
        <v>1.63</v>
      </c>
      <c r="K240" s="3"/>
      <c r="L240" s="3"/>
      <c r="M240" s="3"/>
      <c r="N240" s="3"/>
      <c r="O240" s="3"/>
      <c r="P240" s="3"/>
      <c r="Q240" s="3"/>
      <c r="R240" s="3"/>
      <c r="S240" s="3"/>
      <c r="T240" s="3"/>
      <c r="U240" s="3"/>
      <c r="V240" s="3"/>
      <c r="W240" s="3"/>
      <c r="X240" s="3"/>
      <c r="Y240" s="3"/>
      <c r="Z240" s="3"/>
    </row>
    <row r="241" spans="1:26" ht="12" customHeight="1" x14ac:dyDescent="0.2">
      <c r="A241" s="37" t="s">
        <v>177</v>
      </c>
      <c r="B241" s="139" t="str">
        <f t="shared" si="57"/>
        <v>Street Light.Standard Supply Service Charge</v>
      </c>
      <c r="C241" s="139" t="s">
        <v>198</v>
      </c>
      <c r="D241" s="125" t="s">
        <v>162</v>
      </c>
      <c r="E241" s="124">
        <v>0.25</v>
      </c>
      <c r="F241" s="39">
        <v>1.51</v>
      </c>
      <c r="G241" s="39">
        <v>1.54</v>
      </c>
      <c r="H241" s="39">
        <v>1.57</v>
      </c>
      <c r="I241" s="39">
        <v>1.6</v>
      </c>
      <c r="J241" s="39">
        <v>1.63</v>
      </c>
      <c r="K241" s="3"/>
      <c r="L241" s="3"/>
      <c r="M241" s="3"/>
      <c r="N241" s="3"/>
      <c r="O241" s="3"/>
      <c r="P241" s="3"/>
      <c r="Q241" s="3"/>
      <c r="R241" s="3"/>
      <c r="S241" s="3"/>
      <c r="T241" s="3"/>
      <c r="U241" s="3"/>
      <c r="V241" s="3"/>
      <c r="W241" s="3"/>
      <c r="X241" s="3"/>
      <c r="Y241" s="3"/>
      <c r="Z241" s="3"/>
    </row>
    <row r="242" spans="1:26" ht="12" customHeight="1" x14ac:dyDescent="0.2">
      <c r="A242" s="37" t="s">
        <v>177</v>
      </c>
      <c r="B242" s="139" t="str">
        <f t="shared" si="57"/>
        <v>Sentinel Lights.Standard Supply Service Charge</v>
      </c>
      <c r="C242" s="139" t="s">
        <v>198</v>
      </c>
      <c r="D242" s="125" t="s">
        <v>163</v>
      </c>
      <c r="E242" s="124">
        <v>0.25</v>
      </c>
      <c r="F242" s="39">
        <v>1.51</v>
      </c>
      <c r="G242" s="39">
        <v>1.54</v>
      </c>
      <c r="H242" s="39">
        <v>1.57</v>
      </c>
      <c r="I242" s="39">
        <v>1.6</v>
      </c>
      <c r="J242" s="39">
        <v>1.63</v>
      </c>
      <c r="K242" s="3"/>
      <c r="L242" s="3"/>
      <c r="M242" s="3"/>
      <c r="N242" s="3"/>
      <c r="O242" s="3"/>
      <c r="P242" s="3"/>
      <c r="Q242" s="3"/>
      <c r="R242" s="3"/>
      <c r="S242" s="3"/>
      <c r="T242" s="3"/>
      <c r="U242" s="3"/>
      <c r="V242" s="3"/>
      <c r="W242" s="3"/>
      <c r="X242" s="3"/>
      <c r="Y242" s="3"/>
      <c r="Z242" s="3"/>
    </row>
    <row r="243" spans="1:26" ht="12" customHeight="1" x14ac:dyDescent="0.2">
      <c r="A243" s="37" t="s">
        <v>177</v>
      </c>
      <c r="B243" s="139" t="str">
        <f t="shared" si="57"/>
        <v>Unmetered Scattered Load.Standard Supply Service Charge</v>
      </c>
      <c r="C243" s="139" t="s">
        <v>198</v>
      </c>
      <c r="D243" s="125" t="s">
        <v>164</v>
      </c>
      <c r="E243" s="124">
        <v>0.25</v>
      </c>
      <c r="F243" s="39">
        <v>1.51</v>
      </c>
      <c r="G243" s="39">
        <v>1.54</v>
      </c>
      <c r="H243" s="39">
        <v>1.57</v>
      </c>
      <c r="I243" s="39">
        <v>1.6</v>
      </c>
      <c r="J243" s="39">
        <v>1.63</v>
      </c>
      <c r="K243" s="3"/>
      <c r="L243" s="3"/>
      <c r="M243" s="3"/>
      <c r="N243" s="3"/>
      <c r="O243" s="3"/>
      <c r="P243" s="3"/>
      <c r="Q243" s="3"/>
      <c r="R243" s="3"/>
      <c r="S243" s="3"/>
      <c r="T243" s="3"/>
      <c r="U243" s="3"/>
      <c r="V243" s="3"/>
      <c r="W243" s="3"/>
      <c r="X243" s="3"/>
      <c r="Y243" s="3"/>
      <c r="Z243" s="3"/>
    </row>
    <row r="244" spans="1:26" ht="12" customHeight="1" x14ac:dyDescent="0.2">
      <c r="A244" s="37" t="s">
        <v>177</v>
      </c>
      <c r="B244" s="139" t="str">
        <f t="shared" si="57"/>
        <v>Standby Power General Service 50 to 1,499 KW.Standard Supply Service Charge</v>
      </c>
      <c r="C244" s="139" t="s">
        <v>198</v>
      </c>
      <c r="D244" s="125" t="s">
        <v>165</v>
      </c>
      <c r="E244" s="124">
        <v>0.25</v>
      </c>
      <c r="F244" s="39">
        <v>1.51</v>
      </c>
      <c r="G244" s="39">
        <v>1.54</v>
      </c>
      <c r="H244" s="39">
        <v>1.57</v>
      </c>
      <c r="I244" s="39">
        <v>1.6</v>
      </c>
      <c r="J244" s="39">
        <v>1.63</v>
      </c>
      <c r="K244" s="3"/>
      <c r="L244" s="3"/>
      <c r="M244" s="3"/>
      <c r="N244" s="3"/>
      <c r="O244" s="3"/>
      <c r="P244" s="3"/>
      <c r="Q244" s="3"/>
      <c r="R244" s="3"/>
      <c r="S244" s="3"/>
      <c r="T244" s="3"/>
      <c r="U244" s="3"/>
      <c r="V244" s="3"/>
      <c r="W244" s="3"/>
      <c r="X244" s="3"/>
      <c r="Y244" s="3"/>
      <c r="Z244" s="3"/>
    </row>
    <row r="245" spans="1:26" ht="12" customHeight="1" x14ac:dyDescent="0.2">
      <c r="A245" s="37" t="s">
        <v>177</v>
      </c>
      <c r="B245" s="139" t="str">
        <f t="shared" si="57"/>
        <v>Standby Power General Service 1,500 to 4,999 KW.Standard Supply Service Charge</v>
      </c>
      <c r="C245" s="139" t="s">
        <v>198</v>
      </c>
      <c r="D245" s="125" t="s">
        <v>166</v>
      </c>
      <c r="E245" s="124">
        <v>0.25</v>
      </c>
      <c r="F245" s="39">
        <v>1.51</v>
      </c>
      <c r="G245" s="39">
        <v>1.54</v>
      </c>
      <c r="H245" s="39">
        <v>1.57</v>
      </c>
      <c r="I245" s="39">
        <v>1.6</v>
      </c>
      <c r="J245" s="39">
        <v>1.63</v>
      </c>
      <c r="K245" s="3"/>
      <c r="L245" s="3"/>
      <c r="M245" s="3"/>
      <c r="N245" s="3"/>
      <c r="O245" s="3"/>
      <c r="P245" s="3"/>
      <c r="Q245" s="3"/>
      <c r="R245" s="3"/>
      <c r="S245" s="3"/>
      <c r="T245" s="3"/>
      <c r="U245" s="3"/>
      <c r="V245" s="3"/>
      <c r="W245" s="3"/>
      <c r="X245" s="3"/>
      <c r="Y245" s="3"/>
      <c r="Z245" s="3"/>
    </row>
    <row r="246" spans="1:26" ht="12" customHeight="1" x14ac:dyDescent="0.2">
      <c r="A246" s="37" t="s">
        <v>177</v>
      </c>
      <c r="B246" s="139" t="str">
        <f t="shared" si="57"/>
        <v>Standby Power Large Use.Standard Supply Service Charge</v>
      </c>
      <c r="C246" s="139" t="s">
        <v>198</v>
      </c>
      <c r="D246" s="125" t="s">
        <v>167</v>
      </c>
      <c r="E246" s="124">
        <v>0.25</v>
      </c>
      <c r="F246" s="39">
        <v>1.51</v>
      </c>
      <c r="G246" s="39">
        <v>1.54</v>
      </c>
      <c r="H246" s="39">
        <v>1.57</v>
      </c>
      <c r="I246" s="39">
        <v>1.6</v>
      </c>
      <c r="J246" s="39">
        <v>1.63</v>
      </c>
      <c r="K246" s="3"/>
      <c r="L246" s="3"/>
      <c r="M246" s="3"/>
      <c r="N246" s="3"/>
      <c r="O246" s="3"/>
      <c r="P246" s="3"/>
      <c r="Q246" s="3"/>
      <c r="R246" s="3"/>
      <c r="S246" s="3"/>
      <c r="T246" s="3"/>
      <c r="U246" s="3"/>
      <c r="V246" s="3"/>
      <c r="W246" s="3"/>
      <c r="X246" s="3"/>
      <c r="Y246" s="3"/>
      <c r="Z246" s="3"/>
    </row>
    <row r="247" spans="1:26" ht="12" customHeight="1" x14ac:dyDescent="0.2">
      <c r="A247" s="37"/>
      <c r="B247" s="37"/>
      <c r="C247" s="37"/>
      <c r="D247" s="125"/>
      <c r="E247" s="165"/>
      <c r="F247" s="155"/>
      <c r="G247" s="166"/>
      <c r="H247" s="155"/>
      <c r="I247" s="155"/>
      <c r="J247" s="155"/>
      <c r="K247" s="3"/>
      <c r="L247" s="3"/>
      <c r="M247" s="3"/>
      <c r="N247" s="3"/>
      <c r="O247" s="3"/>
      <c r="P247" s="3"/>
      <c r="Q247" s="3"/>
      <c r="R247" s="3"/>
      <c r="S247" s="3"/>
      <c r="T247" s="3"/>
      <c r="U247" s="3"/>
      <c r="V247" s="3"/>
      <c r="W247" s="3"/>
      <c r="X247" s="3"/>
      <c r="Y247" s="3"/>
      <c r="Z247" s="3"/>
    </row>
    <row r="248" spans="1:26" ht="12" customHeight="1" x14ac:dyDescent="0.25">
      <c r="A248" s="37"/>
      <c r="B248" s="125"/>
      <c r="C248" s="136" t="s">
        <v>199</v>
      </c>
      <c r="D248" s="3"/>
      <c r="E248" s="137" t="s">
        <v>153</v>
      </c>
      <c r="F248" s="138" t="str">
        <f t="shared" ref="F248:J248" si="58">F$4</f>
        <v>2026F</v>
      </c>
      <c r="G248" s="138" t="str">
        <f t="shared" si="58"/>
        <v>2027F</v>
      </c>
      <c r="H248" s="138" t="str">
        <f t="shared" si="58"/>
        <v>2028F</v>
      </c>
      <c r="I248" s="138" t="str">
        <f t="shared" si="58"/>
        <v>2029F</v>
      </c>
      <c r="J248" s="138" t="str">
        <f t="shared" si="58"/>
        <v>2030F</v>
      </c>
      <c r="K248" s="167" t="s">
        <v>95</v>
      </c>
      <c r="L248" s="3"/>
      <c r="M248" s="3"/>
      <c r="N248" s="3"/>
      <c r="O248" s="3"/>
      <c r="P248" s="3"/>
      <c r="Q248" s="3"/>
      <c r="R248" s="3"/>
      <c r="S248" s="3"/>
      <c r="T248" s="3"/>
      <c r="U248" s="3"/>
      <c r="V248" s="3"/>
      <c r="W248" s="3"/>
      <c r="X248" s="3"/>
      <c r="Y248" s="3"/>
      <c r="Z248" s="3"/>
    </row>
    <row r="249" spans="1:26" ht="12" customHeight="1" x14ac:dyDescent="0.2">
      <c r="A249" s="37"/>
      <c r="B249" s="139" t="str">
        <f t="shared" ref="B249:B255" si="59">D249&amp;"."&amp;C249</f>
        <v>TOU - Off Peak.TOU - Off Peak</v>
      </c>
      <c r="C249" s="139" t="s">
        <v>200</v>
      </c>
      <c r="D249" s="125" t="s">
        <v>200</v>
      </c>
      <c r="E249" s="124">
        <v>7.5999999999999998E-2</v>
      </c>
      <c r="F249" s="39">
        <f t="shared" ref="F249:J249" si="60">E249</f>
        <v>7.5999999999999998E-2</v>
      </c>
      <c r="G249" s="39">
        <f t="shared" si="60"/>
        <v>7.5999999999999998E-2</v>
      </c>
      <c r="H249" s="39">
        <f t="shared" si="60"/>
        <v>7.5999999999999998E-2</v>
      </c>
      <c r="I249" s="39">
        <f t="shared" si="60"/>
        <v>7.5999999999999998E-2</v>
      </c>
      <c r="J249" s="39">
        <f t="shared" si="60"/>
        <v>7.5999999999999998E-2</v>
      </c>
      <c r="K249" s="168">
        <v>0.64</v>
      </c>
      <c r="L249" s="3"/>
      <c r="M249" s="3"/>
      <c r="N249" s="3"/>
      <c r="O249" s="3"/>
      <c r="P249" s="3"/>
      <c r="Q249" s="3"/>
      <c r="R249" s="3"/>
      <c r="S249" s="3"/>
      <c r="T249" s="3"/>
      <c r="U249" s="3"/>
      <c r="V249" s="3"/>
      <c r="W249" s="3"/>
      <c r="X249" s="3"/>
      <c r="Y249" s="3"/>
      <c r="Z249" s="3"/>
    </row>
    <row r="250" spans="1:26" ht="12" customHeight="1" x14ac:dyDescent="0.2">
      <c r="A250" s="37"/>
      <c r="B250" s="139" t="str">
        <f t="shared" si="59"/>
        <v>TOU - Mid Peak.TOU - Mid Peak</v>
      </c>
      <c r="C250" s="139" t="s">
        <v>201</v>
      </c>
      <c r="D250" s="125" t="s">
        <v>201</v>
      </c>
      <c r="E250" s="124">
        <v>0.122</v>
      </c>
      <c r="F250" s="39">
        <f t="shared" ref="F250:J250" si="61">E250</f>
        <v>0.122</v>
      </c>
      <c r="G250" s="39">
        <f t="shared" si="61"/>
        <v>0.122</v>
      </c>
      <c r="H250" s="39">
        <f t="shared" si="61"/>
        <v>0.122</v>
      </c>
      <c r="I250" s="39">
        <f t="shared" si="61"/>
        <v>0.122</v>
      </c>
      <c r="J250" s="39">
        <f t="shared" si="61"/>
        <v>0.122</v>
      </c>
      <c r="K250" s="168">
        <v>0.18</v>
      </c>
      <c r="L250" s="3"/>
      <c r="M250" s="3"/>
      <c r="N250" s="3"/>
      <c r="O250" s="3"/>
      <c r="P250" s="3"/>
      <c r="Q250" s="3"/>
      <c r="R250" s="3"/>
      <c r="S250" s="3"/>
      <c r="T250" s="3"/>
      <c r="U250" s="3"/>
      <c r="V250" s="3"/>
      <c r="W250" s="3"/>
      <c r="X250" s="3"/>
      <c r="Y250" s="3"/>
      <c r="Z250" s="3"/>
    </row>
    <row r="251" spans="1:26" ht="12" customHeight="1" x14ac:dyDescent="0.2">
      <c r="A251" s="37"/>
      <c r="B251" s="139" t="str">
        <f t="shared" si="59"/>
        <v>TOU - On Peak.TOU - On Peak</v>
      </c>
      <c r="C251" s="139" t="s">
        <v>202</v>
      </c>
      <c r="D251" s="125" t="s">
        <v>202</v>
      </c>
      <c r="E251" s="124">
        <v>0.158</v>
      </c>
      <c r="F251" s="39">
        <f t="shared" ref="F251:J251" si="62">E251</f>
        <v>0.158</v>
      </c>
      <c r="G251" s="39">
        <f t="shared" si="62"/>
        <v>0.158</v>
      </c>
      <c r="H251" s="39">
        <f t="shared" si="62"/>
        <v>0.158</v>
      </c>
      <c r="I251" s="39">
        <f t="shared" si="62"/>
        <v>0.158</v>
      </c>
      <c r="J251" s="39">
        <f t="shared" si="62"/>
        <v>0.158</v>
      </c>
      <c r="K251" s="168">
        <v>0.18</v>
      </c>
      <c r="L251" s="3"/>
      <c r="M251" s="3"/>
      <c r="N251" s="3"/>
      <c r="O251" s="3"/>
      <c r="P251" s="3"/>
      <c r="Q251" s="3"/>
      <c r="R251" s="3"/>
      <c r="S251" s="3"/>
      <c r="T251" s="3"/>
      <c r="U251" s="3"/>
      <c r="V251" s="3"/>
      <c r="W251" s="3"/>
      <c r="X251" s="3"/>
      <c r="Y251" s="3"/>
      <c r="Z251" s="3"/>
    </row>
    <row r="252" spans="1:26" ht="12" customHeight="1" x14ac:dyDescent="0.2">
      <c r="A252" s="37"/>
      <c r="B252" s="139" t="str">
        <f t="shared" si="59"/>
        <v>.</v>
      </c>
      <c r="C252" s="139"/>
      <c r="D252" s="125"/>
      <c r="E252" s="3"/>
      <c r="F252" s="37"/>
      <c r="G252" s="37"/>
      <c r="H252" s="37"/>
      <c r="I252" s="37"/>
      <c r="J252" s="37"/>
      <c r="K252" s="3"/>
      <c r="L252" s="3"/>
      <c r="M252" s="3"/>
      <c r="N252" s="3"/>
      <c r="O252" s="3"/>
      <c r="P252" s="3"/>
      <c r="Q252" s="3"/>
      <c r="R252" s="3"/>
      <c r="S252" s="3"/>
      <c r="T252" s="3"/>
      <c r="U252" s="3"/>
      <c r="V252" s="3"/>
      <c r="W252" s="3"/>
      <c r="X252" s="3"/>
      <c r="Y252" s="3"/>
      <c r="Z252" s="3"/>
    </row>
    <row r="253" spans="1:26" ht="12" customHeight="1" x14ac:dyDescent="0.2">
      <c r="A253" s="37"/>
      <c r="B253" s="139" t="str">
        <f t="shared" si="59"/>
        <v>Energy - RPP - Tier 1.</v>
      </c>
      <c r="C253" s="139"/>
      <c r="D253" s="125" t="s">
        <v>203</v>
      </c>
      <c r="E253" s="124">
        <v>9.2999999999999999E-2</v>
      </c>
      <c r="F253" s="39">
        <f t="shared" ref="F253:J253" si="63">E253</f>
        <v>9.2999999999999999E-2</v>
      </c>
      <c r="G253" s="39">
        <f t="shared" si="63"/>
        <v>9.2999999999999999E-2</v>
      </c>
      <c r="H253" s="39">
        <f t="shared" si="63"/>
        <v>9.2999999999999999E-2</v>
      </c>
      <c r="I253" s="39">
        <f t="shared" si="63"/>
        <v>9.2999999999999999E-2</v>
      </c>
      <c r="J253" s="39">
        <f t="shared" si="63"/>
        <v>9.2999999999999999E-2</v>
      </c>
      <c r="K253" s="3"/>
      <c r="L253" s="3"/>
      <c r="M253" s="3"/>
      <c r="N253" s="3"/>
      <c r="O253" s="3"/>
      <c r="P253" s="3"/>
      <c r="Q253" s="3"/>
      <c r="R253" s="3"/>
      <c r="S253" s="3"/>
      <c r="T253" s="3"/>
      <c r="U253" s="3"/>
      <c r="V253" s="3"/>
      <c r="W253" s="3"/>
      <c r="X253" s="3"/>
      <c r="Y253" s="3"/>
      <c r="Z253" s="3"/>
    </row>
    <row r="254" spans="1:26" ht="12" customHeight="1" x14ac:dyDescent="0.2">
      <c r="A254" s="37"/>
      <c r="B254" s="139" t="str">
        <f t="shared" si="59"/>
        <v>Energy - RPP - Tier 2.</v>
      </c>
      <c r="C254" s="139"/>
      <c r="D254" s="125" t="s">
        <v>204</v>
      </c>
      <c r="E254" s="124">
        <v>0.11</v>
      </c>
      <c r="F254" s="39">
        <f t="shared" ref="F254:J254" si="64">E254</f>
        <v>0.11</v>
      </c>
      <c r="G254" s="39">
        <f t="shared" si="64"/>
        <v>0.11</v>
      </c>
      <c r="H254" s="39">
        <f t="shared" si="64"/>
        <v>0.11</v>
      </c>
      <c r="I254" s="39">
        <f t="shared" si="64"/>
        <v>0.11</v>
      </c>
      <c r="J254" s="39">
        <f t="shared" si="64"/>
        <v>0.11</v>
      </c>
      <c r="K254" s="3"/>
      <c r="L254" s="3"/>
      <c r="M254" s="3"/>
      <c r="N254" s="3"/>
      <c r="O254" s="3"/>
      <c r="P254" s="3"/>
      <c r="Q254" s="3"/>
      <c r="R254" s="3"/>
      <c r="S254" s="3"/>
      <c r="T254" s="3"/>
      <c r="U254" s="3"/>
      <c r="V254" s="3"/>
      <c r="W254" s="3"/>
      <c r="X254" s="3"/>
      <c r="Y254" s="3"/>
      <c r="Z254" s="3"/>
    </row>
    <row r="255" spans="1:26" ht="12" customHeight="1" x14ac:dyDescent="0.2">
      <c r="A255" s="37"/>
      <c r="B255" s="139" t="str">
        <f t="shared" si="59"/>
        <v>.</v>
      </c>
      <c r="C255" s="139"/>
      <c r="D255" s="125"/>
      <c r="E255" s="3"/>
      <c r="F255" s="37"/>
      <c r="G255" s="37"/>
      <c r="H255" s="37"/>
      <c r="I255" s="37"/>
      <c r="J255" s="37"/>
      <c r="K255" s="3"/>
      <c r="L255" s="3"/>
      <c r="M255" s="3"/>
      <c r="N255" s="3"/>
      <c r="O255" s="3"/>
      <c r="P255" s="3"/>
      <c r="Q255" s="3"/>
      <c r="R255" s="3"/>
      <c r="S255" s="3"/>
      <c r="T255" s="3"/>
      <c r="U255" s="3"/>
      <c r="V255" s="3"/>
      <c r="W255" s="3"/>
      <c r="X255" s="3"/>
      <c r="Y255" s="3"/>
      <c r="Z255" s="3"/>
    </row>
    <row r="256" spans="1:26" ht="12" customHeight="1" x14ac:dyDescent="0.2">
      <c r="A256" s="37"/>
      <c r="B256" s="139" t="s">
        <v>205</v>
      </c>
      <c r="C256" s="139" t="s">
        <v>205</v>
      </c>
      <c r="D256" s="125" t="s">
        <v>205</v>
      </c>
      <c r="E256" s="124">
        <v>0.10453</v>
      </c>
      <c r="F256" s="39">
        <f t="shared" ref="F256:J256" si="65">E256</f>
        <v>0.10453</v>
      </c>
      <c r="G256" s="39">
        <f t="shared" si="65"/>
        <v>0.10453</v>
      </c>
      <c r="H256" s="39">
        <f t="shared" si="65"/>
        <v>0.10453</v>
      </c>
      <c r="I256" s="39">
        <f t="shared" si="65"/>
        <v>0.10453</v>
      </c>
      <c r="J256" s="39">
        <f t="shared" si="65"/>
        <v>0.10453</v>
      </c>
      <c r="K256" s="3"/>
      <c r="L256" s="3"/>
      <c r="M256" s="3"/>
      <c r="N256" s="3"/>
      <c r="O256" s="3"/>
      <c r="P256" s="3"/>
      <c r="Q256" s="3"/>
      <c r="R256" s="3"/>
      <c r="S256" s="3"/>
      <c r="T256" s="3"/>
      <c r="U256" s="3"/>
      <c r="V256" s="3"/>
      <c r="W256" s="3"/>
      <c r="X256" s="3"/>
      <c r="Y256" s="3"/>
      <c r="Z256" s="3"/>
    </row>
    <row r="257" spans="1:26" ht="12" customHeight="1" x14ac:dyDescent="0.2">
      <c r="A257" s="37"/>
      <c r="B257" s="169"/>
      <c r="C257" s="37"/>
      <c r="D257" s="125"/>
      <c r="E257" s="3"/>
      <c r="F257" s="3"/>
      <c r="G257" s="3"/>
      <c r="H257" s="3"/>
      <c r="I257" s="3"/>
      <c r="J257" s="3"/>
      <c r="K257" s="3"/>
      <c r="L257" s="3"/>
      <c r="M257" s="3"/>
      <c r="N257" s="3"/>
      <c r="O257" s="3"/>
      <c r="P257" s="3"/>
      <c r="Q257" s="3"/>
      <c r="R257" s="3"/>
      <c r="S257" s="3"/>
      <c r="T257" s="3"/>
      <c r="U257" s="3"/>
      <c r="V257" s="3"/>
      <c r="W257" s="3"/>
      <c r="X257" s="3"/>
      <c r="Y257" s="3"/>
      <c r="Z257" s="3"/>
    </row>
    <row r="258" spans="1:26" ht="12" customHeight="1" x14ac:dyDescent="0.2">
      <c r="A258" s="37"/>
      <c r="B258" s="125"/>
      <c r="C258" s="3"/>
      <c r="D258" s="3"/>
      <c r="E258" s="3"/>
      <c r="F258" s="164"/>
      <c r="G258" s="3"/>
      <c r="H258" s="164"/>
      <c r="I258" s="37"/>
      <c r="J258" s="37"/>
      <c r="K258" s="37"/>
      <c r="L258" s="3"/>
      <c r="M258" s="3"/>
      <c r="N258" s="3"/>
      <c r="O258" s="3"/>
      <c r="P258" s="3"/>
      <c r="Q258" s="3"/>
      <c r="R258" s="3"/>
      <c r="S258" s="3"/>
      <c r="T258" s="3"/>
      <c r="U258" s="3"/>
      <c r="V258" s="3"/>
      <c r="W258" s="3"/>
      <c r="X258" s="3"/>
      <c r="Y258" s="3"/>
      <c r="Z258" s="3"/>
    </row>
    <row r="259" spans="1:26" ht="12" customHeight="1" x14ac:dyDescent="0.25">
      <c r="A259" s="37"/>
      <c r="B259" s="37"/>
      <c r="C259" s="136" t="s">
        <v>206</v>
      </c>
      <c r="D259" s="3"/>
      <c r="E259" s="137" t="s">
        <v>153</v>
      </c>
      <c r="F259" s="138" t="str">
        <f t="shared" ref="F259:J259" si="66">F$4</f>
        <v>2026F</v>
      </c>
      <c r="G259" s="138" t="str">
        <f t="shared" si="66"/>
        <v>2027F</v>
      </c>
      <c r="H259" s="138" t="str">
        <f t="shared" si="66"/>
        <v>2028F</v>
      </c>
      <c r="I259" s="138" t="str">
        <f t="shared" si="66"/>
        <v>2029F</v>
      </c>
      <c r="J259" s="138" t="str">
        <f t="shared" si="66"/>
        <v>2030F</v>
      </c>
      <c r="K259" s="3"/>
      <c r="L259" s="3"/>
      <c r="M259" s="3"/>
      <c r="N259" s="3"/>
      <c r="O259" s="3"/>
      <c r="P259" s="3"/>
      <c r="Q259" s="3"/>
      <c r="R259" s="3"/>
      <c r="S259" s="3"/>
      <c r="T259" s="3"/>
      <c r="U259" s="3"/>
      <c r="V259" s="3"/>
      <c r="W259" s="3"/>
      <c r="X259" s="3"/>
      <c r="Y259" s="3"/>
      <c r="Z259" s="3"/>
    </row>
    <row r="260" spans="1:26" ht="12" customHeight="1" x14ac:dyDescent="0.2">
      <c r="A260" s="37"/>
      <c r="B260" s="139" t="str">
        <f t="shared" ref="B260:B270" si="67">D260&amp;"."&amp;C260</f>
        <v>Residential.Low Voltage Service Charge</v>
      </c>
      <c r="C260" s="139" t="s">
        <v>207</v>
      </c>
      <c r="D260" s="125" t="s">
        <v>157</v>
      </c>
      <c r="E260" s="165">
        <v>5.0000000000000002E-5</v>
      </c>
      <c r="F260" s="155">
        <v>6.0000000000000002E-5</v>
      </c>
      <c r="G260" s="155">
        <v>6.9999999999999994E-5</v>
      </c>
      <c r="H260" s="155">
        <v>6.9999999999999994E-5</v>
      </c>
      <c r="I260" s="155">
        <v>6.9999999999999994E-5</v>
      </c>
      <c r="J260" s="155">
        <v>6.9999999999999994E-5</v>
      </c>
      <c r="K260" s="3"/>
      <c r="L260" s="3"/>
      <c r="M260" s="3"/>
      <c r="N260" s="3"/>
      <c r="O260" s="3"/>
      <c r="P260" s="3"/>
      <c r="Q260" s="3"/>
      <c r="R260" s="3"/>
      <c r="S260" s="3"/>
      <c r="T260" s="3"/>
      <c r="U260" s="3"/>
      <c r="V260" s="3"/>
      <c r="W260" s="3"/>
      <c r="X260" s="3"/>
      <c r="Y260" s="3"/>
      <c r="Z260" s="3"/>
    </row>
    <row r="261" spans="1:26" ht="12" customHeight="1" x14ac:dyDescent="0.2">
      <c r="A261" s="37"/>
      <c r="B261" s="139" t="str">
        <f t="shared" si="67"/>
        <v>General Service &lt; 50 kW.Low Voltage Service Charge</v>
      </c>
      <c r="C261" s="139" t="s">
        <v>207</v>
      </c>
      <c r="D261" s="125" t="s">
        <v>158</v>
      </c>
      <c r="E261" s="165">
        <v>5.0000000000000002E-5</v>
      </c>
      <c r="F261" s="155">
        <v>6.0000000000000002E-5</v>
      </c>
      <c r="G261" s="155">
        <v>6.0000000000000002E-5</v>
      </c>
      <c r="H261" s="155">
        <v>6.9999999999999994E-5</v>
      </c>
      <c r="I261" s="155">
        <v>6.9999999999999994E-5</v>
      </c>
      <c r="J261" s="155">
        <v>6.9999999999999994E-5</v>
      </c>
      <c r="K261" s="170"/>
      <c r="L261" s="3"/>
      <c r="M261" s="3"/>
      <c r="N261" s="3"/>
      <c r="O261" s="3"/>
      <c r="P261" s="3"/>
      <c r="Q261" s="3"/>
      <c r="R261" s="3"/>
      <c r="S261" s="3"/>
      <c r="T261" s="3"/>
      <c r="U261" s="3"/>
      <c r="V261" s="3"/>
      <c r="W261" s="3"/>
      <c r="X261" s="3"/>
      <c r="Y261" s="3"/>
      <c r="Z261" s="3"/>
    </row>
    <row r="262" spans="1:26" ht="12" customHeight="1" x14ac:dyDescent="0.2">
      <c r="A262" s="37"/>
      <c r="B262" s="139" t="str">
        <f t="shared" si="67"/>
        <v>General Service 50 to 1,499 KW.Low Voltage Service Charge</v>
      </c>
      <c r="C262" s="139" t="s">
        <v>207</v>
      </c>
      <c r="D262" s="125" t="s">
        <v>159</v>
      </c>
      <c r="E262" s="165">
        <v>2.0629999999999999E-2</v>
      </c>
      <c r="F262" s="155">
        <v>2.4559999999999998E-2</v>
      </c>
      <c r="G262" s="155">
        <v>2.52E-2</v>
      </c>
      <c r="H262" s="155">
        <v>2.5530000000000001E-2</v>
      </c>
      <c r="I262" s="155">
        <v>2.5950000000000001E-2</v>
      </c>
      <c r="J262" s="155">
        <v>2.64E-2</v>
      </c>
      <c r="K262" s="170"/>
      <c r="L262" s="3"/>
      <c r="M262" s="3"/>
      <c r="N262" s="3"/>
      <c r="O262" s="3"/>
      <c r="P262" s="3"/>
      <c r="Q262" s="3"/>
      <c r="R262" s="3"/>
      <c r="S262" s="3"/>
      <c r="T262" s="3"/>
      <c r="U262" s="3"/>
      <c r="V262" s="3"/>
      <c r="W262" s="3"/>
      <c r="X262" s="3"/>
      <c r="Y262" s="3"/>
      <c r="Z262" s="3"/>
    </row>
    <row r="263" spans="1:26" ht="12" customHeight="1" x14ac:dyDescent="0.2">
      <c r="A263" s="37"/>
      <c r="B263" s="139" t="str">
        <f t="shared" si="67"/>
        <v>General Service 1,500 to 4,999 KW.Low Voltage Service Charge</v>
      </c>
      <c r="C263" s="139" t="s">
        <v>207</v>
      </c>
      <c r="D263" s="125" t="s">
        <v>160</v>
      </c>
      <c r="E263" s="165">
        <v>2.2040000000000001E-2</v>
      </c>
      <c r="F263" s="155">
        <v>2.6249999999999999E-2</v>
      </c>
      <c r="G263" s="155">
        <v>2.6939999999999999E-2</v>
      </c>
      <c r="H263" s="155">
        <v>2.7289999999999998E-2</v>
      </c>
      <c r="I263" s="155">
        <v>2.7730000000000001E-2</v>
      </c>
      <c r="J263" s="155">
        <v>2.8219999999999999E-2</v>
      </c>
      <c r="K263" s="170"/>
      <c r="L263" s="3"/>
      <c r="M263" s="3"/>
      <c r="N263" s="3"/>
      <c r="O263" s="3"/>
      <c r="P263" s="3"/>
      <c r="Q263" s="3"/>
      <c r="R263" s="3"/>
      <c r="S263" s="3"/>
      <c r="T263" s="3"/>
      <c r="U263" s="3"/>
      <c r="V263" s="3"/>
      <c r="W263" s="3"/>
      <c r="X263" s="3"/>
      <c r="Y263" s="3"/>
      <c r="Z263" s="3"/>
    </row>
    <row r="264" spans="1:26" ht="12" customHeight="1" x14ac:dyDescent="0.2">
      <c r="A264" s="37"/>
      <c r="B264" s="139" t="str">
        <f t="shared" si="67"/>
        <v>Large User.Low Voltage Service Charge</v>
      </c>
      <c r="C264" s="139" t="s">
        <v>207</v>
      </c>
      <c r="D264" s="125" t="s">
        <v>161</v>
      </c>
      <c r="E264" s="165">
        <v>2.4819999999999998E-2</v>
      </c>
      <c r="F264" s="155">
        <v>2.9559999999999999E-2</v>
      </c>
      <c r="G264" s="155">
        <v>3.0339999999999999E-2</v>
      </c>
      <c r="H264" s="155">
        <v>3.073E-2</v>
      </c>
      <c r="I264" s="155">
        <v>3.1230000000000001E-2</v>
      </c>
      <c r="J264" s="155">
        <v>3.177E-2</v>
      </c>
      <c r="K264" s="170"/>
      <c r="L264" s="3"/>
      <c r="M264" s="3"/>
      <c r="N264" s="3"/>
      <c r="O264" s="3"/>
      <c r="P264" s="3"/>
      <c r="Q264" s="3"/>
      <c r="R264" s="3"/>
      <c r="S264" s="3"/>
      <c r="T264" s="3"/>
      <c r="U264" s="3"/>
      <c r="V264" s="3"/>
      <c r="W264" s="3"/>
      <c r="X264" s="3"/>
      <c r="Y264" s="3"/>
      <c r="Z264" s="3"/>
    </row>
    <row r="265" spans="1:26" ht="12" customHeight="1" x14ac:dyDescent="0.2">
      <c r="A265" s="37"/>
      <c r="B265" s="139" t="str">
        <f t="shared" si="67"/>
        <v>Street Light.Low Voltage Service Charge</v>
      </c>
      <c r="C265" s="139" t="s">
        <v>207</v>
      </c>
      <c r="D265" s="125" t="s">
        <v>162</v>
      </c>
      <c r="E265" s="165">
        <v>1.5640000000000001E-2</v>
      </c>
      <c r="F265" s="155">
        <v>1.8630000000000001E-2</v>
      </c>
      <c r="G265" s="155">
        <v>1.9120000000000002E-2</v>
      </c>
      <c r="H265" s="155">
        <v>1.9359999999999999E-2</v>
      </c>
      <c r="I265" s="155">
        <v>1.968E-2</v>
      </c>
      <c r="J265" s="155">
        <v>2.002E-2</v>
      </c>
      <c r="K265" s="170"/>
      <c r="L265" s="3"/>
      <c r="M265" s="3"/>
      <c r="N265" s="3"/>
      <c r="O265" s="3"/>
      <c r="P265" s="3"/>
      <c r="Q265" s="3"/>
      <c r="R265" s="3"/>
      <c r="S265" s="3"/>
      <c r="T265" s="3"/>
      <c r="U265" s="3"/>
      <c r="V265" s="3"/>
      <c r="W265" s="3"/>
      <c r="X265" s="3"/>
      <c r="Y265" s="3"/>
      <c r="Z265" s="3"/>
    </row>
    <row r="266" spans="1:26" ht="12" customHeight="1" x14ac:dyDescent="0.2">
      <c r="A266" s="37"/>
      <c r="B266" s="139" t="str">
        <f t="shared" si="67"/>
        <v>Sentinel Lights.Low Voltage Service Charge</v>
      </c>
      <c r="C266" s="139" t="s">
        <v>207</v>
      </c>
      <c r="D266" s="125" t="s">
        <v>163</v>
      </c>
      <c r="E266" s="165">
        <v>1.532E-2</v>
      </c>
      <c r="F266" s="155">
        <v>1.8249999999999999E-2</v>
      </c>
      <c r="G266" s="155">
        <v>1.873E-2</v>
      </c>
      <c r="H266" s="155">
        <v>1.8970000000000001E-2</v>
      </c>
      <c r="I266" s="155">
        <v>1.9279999999999999E-2</v>
      </c>
      <c r="J266" s="155">
        <v>1.9609999999999999E-2</v>
      </c>
      <c r="K266" s="170"/>
      <c r="L266" s="3"/>
      <c r="M266" s="3"/>
      <c r="N266" s="3"/>
      <c r="O266" s="3"/>
      <c r="P266" s="3"/>
      <c r="Q266" s="3"/>
      <c r="R266" s="3"/>
      <c r="S266" s="3"/>
      <c r="T266" s="3"/>
      <c r="U266" s="3"/>
      <c r="V266" s="3"/>
      <c r="W266" s="3"/>
      <c r="X266" s="3"/>
      <c r="Y266" s="3"/>
      <c r="Z266" s="3"/>
    </row>
    <row r="267" spans="1:26" ht="12" customHeight="1" x14ac:dyDescent="0.2">
      <c r="A267" s="37"/>
      <c r="B267" s="139" t="str">
        <f t="shared" si="67"/>
        <v>Unmetered Scattered Load.Low Voltage Service Charge</v>
      </c>
      <c r="C267" s="139" t="s">
        <v>207</v>
      </c>
      <c r="D267" s="125" t="s">
        <v>164</v>
      </c>
      <c r="E267" s="165">
        <v>5.0000000000000002E-5</v>
      </c>
      <c r="F267" s="155">
        <v>6.0000000000000002E-5</v>
      </c>
      <c r="G267" s="155">
        <v>6.0000000000000002E-5</v>
      </c>
      <c r="H267" s="155">
        <v>6.9999999999999994E-5</v>
      </c>
      <c r="I267" s="155">
        <v>6.9999999999999994E-5</v>
      </c>
      <c r="J267" s="155">
        <v>6.9999999999999994E-5</v>
      </c>
      <c r="K267" s="170"/>
      <c r="L267" s="3"/>
      <c r="M267" s="3"/>
      <c r="N267" s="3"/>
      <c r="O267" s="3"/>
      <c r="P267" s="3"/>
      <c r="Q267" s="3"/>
      <c r="R267" s="3"/>
      <c r="S267" s="3"/>
      <c r="T267" s="3"/>
      <c r="U267" s="3"/>
      <c r="V267" s="3"/>
      <c r="W267" s="3"/>
      <c r="X267" s="3"/>
      <c r="Y267" s="3"/>
      <c r="Z267" s="3"/>
    </row>
    <row r="268" spans="1:26" ht="12" customHeight="1" x14ac:dyDescent="0.2">
      <c r="A268" s="37"/>
      <c r="B268" s="139" t="str">
        <f t="shared" si="67"/>
        <v>Standby Power General Service 50 to 1,499 KW.Low Voltage Service Charge</v>
      </c>
      <c r="C268" s="139" t="s">
        <v>207</v>
      </c>
      <c r="D268" s="125" t="s">
        <v>165</v>
      </c>
      <c r="E268" s="3"/>
      <c r="F268" s="155"/>
      <c r="G268" s="155"/>
      <c r="H268" s="3"/>
      <c r="I268" s="3"/>
      <c r="J268" s="3"/>
      <c r="K268" s="170"/>
      <c r="L268" s="3"/>
      <c r="M268" s="3"/>
      <c r="N268" s="3"/>
      <c r="O268" s="3"/>
      <c r="P268" s="3"/>
      <c r="Q268" s="3"/>
      <c r="R268" s="3"/>
      <c r="S268" s="3"/>
      <c r="T268" s="3"/>
      <c r="U268" s="3"/>
      <c r="V268" s="3"/>
      <c r="W268" s="3"/>
      <c r="X268" s="3"/>
      <c r="Y268" s="3"/>
      <c r="Z268" s="3"/>
    </row>
    <row r="269" spans="1:26" ht="12" customHeight="1" x14ac:dyDescent="0.2">
      <c r="A269" s="37"/>
      <c r="B269" s="139" t="str">
        <f t="shared" si="67"/>
        <v>Standby Power General Service 1,500 to 4,999 KW.</v>
      </c>
      <c r="C269" s="139"/>
      <c r="D269" s="125" t="s">
        <v>166</v>
      </c>
      <c r="E269" s="3"/>
      <c r="F269" s="155"/>
      <c r="G269" s="3"/>
      <c r="H269" s="3"/>
      <c r="I269" s="3"/>
      <c r="J269" s="3"/>
      <c r="K269" s="170"/>
      <c r="L269" s="3"/>
      <c r="M269" s="3"/>
      <c r="N269" s="3"/>
      <c r="O269" s="3"/>
      <c r="P269" s="3"/>
      <c r="Q269" s="3"/>
      <c r="R269" s="3"/>
      <c r="S269" s="3"/>
      <c r="T269" s="3"/>
      <c r="U269" s="3"/>
      <c r="V269" s="3"/>
      <c r="W269" s="3"/>
      <c r="X269" s="3"/>
      <c r="Y269" s="3"/>
      <c r="Z269" s="3"/>
    </row>
    <row r="270" spans="1:26" ht="12" customHeight="1" x14ac:dyDescent="0.2">
      <c r="A270" s="37"/>
      <c r="B270" s="139" t="str">
        <f t="shared" si="67"/>
        <v>Standby Power Large Use.</v>
      </c>
      <c r="C270" s="139"/>
      <c r="D270" s="125" t="s">
        <v>167</v>
      </c>
      <c r="E270" s="3"/>
      <c r="F270" s="155"/>
      <c r="G270" s="3"/>
      <c r="H270" s="3"/>
      <c r="I270" s="3"/>
      <c r="J270" s="3"/>
      <c r="K270" s="170"/>
      <c r="L270" s="3"/>
      <c r="M270" s="3"/>
      <c r="N270" s="3"/>
      <c r="O270" s="3"/>
      <c r="P270" s="3"/>
      <c r="Q270" s="3"/>
      <c r="R270" s="3"/>
      <c r="S270" s="3"/>
      <c r="T270" s="3"/>
      <c r="U270" s="3"/>
      <c r="V270" s="3"/>
      <c r="W270" s="3"/>
      <c r="X270" s="3"/>
      <c r="Y270" s="3"/>
      <c r="Z270" s="3"/>
    </row>
    <row r="271" spans="1:26" ht="12" customHeight="1" x14ac:dyDescent="0.2">
      <c r="A271" s="37"/>
      <c r="B271" s="125"/>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 customHeight="1" x14ac:dyDescent="0.25">
      <c r="A272" s="37"/>
      <c r="B272" s="37"/>
      <c r="C272" s="136" t="s">
        <v>208</v>
      </c>
      <c r="D272" s="3"/>
      <c r="E272" s="137" t="s">
        <v>153</v>
      </c>
      <c r="F272" s="138" t="str">
        <f t="shared" ref="F272:J272" si="68">F$4</f>
        <v>2026F</v>
      </c>
      <c r="G272" s="138" t="str">
        <f t="shared" si="68"/>
        <v>2027F</v>
      </c>
      <c r="H272" s="138" t="str">
        <f t="shared" si="68"/>
        <v>2028F</v>
      </c>
      <c r="I272" s="138" t="str">
        <f t="shared" si="68"/>
        <v>2029F</v>
      </c>
      <c r="J272" s="138" t="str">
        <f t="shared" si="68"/>
        <v>2030F</v>
      </c>
      <c r="K272" s="3"/>
      <c r="L272" s="3"/>
      <c r="M272" s="3"/>
      <c r="N272" s="3"/>
      <c r="O272" s="3"/>
      <c r="P272" s="3"/>
      <c r="Q272" s="3"/>
      <c r="R272" s="3"/>
      <c r="S272" s="3"/>
      <c r="T272" s="3"/>
      <c r="U272" s="3"/>
      <c r="V272" s="3"/>
      <c r="W272" s="3"/>
      <c r="X272" s="3"/>
      <c r="Y272" s="3"/>
      <c r="Z272" s="3"/>
    </row>
    <row r="273" spans="1:26" ht="12" customHeight="1" x14ac:dyDescent="0.2">
      <c r="A273" s="37"/>
      <c r="B273" s="139" t="str">
        <f t="shared" ref="B273:B280" si="69">D273&amp;"."&amp;C273</f>
        <v>Residential.Smart Meter Entity Charge</v>
      </c>
      <c r="C273" s="139" t="s">
        <v>209</v>
      </c>
      <c r="D273" s="125" t="s">
        <v>157</v>
      </c>
      <c r="E273" s="171">
        <v>0.42</v>
      </c>
      <c r="F273" s="153">
        <f t="shared" ref="F273:G273" si="70">E273</f>
        <v>0.42</v>
      </c>
      <c r="G273" s="153">
        <f t="shared" si="70"/>
        <v>0.42</v>
      </c>
      <c r="H273" s="153">
        <v>0.43</v>
      </c>
      <c r="I273" s="153">
        <v>0.44</v>
      </c>
      <c r="J273" s="153">
        <v>0.45</v>
      </c>
      <c r="K273" s="3"/>
      <c r="L273" s="3"/>
      <c r="M273" s="3"/>
      <c r="N273" s="3"/>
      <c r="O273" s="3"/>
      <c r="P273" s="3"/>
      <c r="Q273" s="3"/>
      <c r="R273" s="3"/>
      <c r="S273" s="3"/>
      <c r="T273" s="3"/>
      <c r="U273" s="3"/>
      <c r="V273" s="3"/>
      <c r="W273" s="3"/>
      <c r="X273" s="3"/>
      <c r="Y273" s="3"/>
      <c r="Z273" s="3"/>
    </row>
    <row r="274" spans="1:26" ht="12" customHeight="1" x14ac:dyDescent="0.2">
      <c r="A274" s="37"/>
      <c r="B274" s="139" t="str">
        <f t="shared" si="69"/>
        <v>General Service &lt; 50 kW.Smart Meter Entity Charge</v>
      </c>
      <c r="C274" s="139" t="s">
        <v>209</v>
      </c>
      <c r="D274" s="125" t="s">
        <v>158</v>
      </c>
      <c r="E274" s="171">
        <v>0.42</v>
      </c>
      <c r="F274" s="153">
        <f t="shared" ref="F274:G274" si="71">E274</f>
        <v>0.42</v>
      </c>
      <c r="G274" s="153">
        <f t="shared" si="71"/>
        <v>0.42</v>
      </c>
      <c r="H274" s="153">
        <v>0.43</v>
      </c>
      <c r="I274" s="153">
        <v>0.44</v>
      </c>
      <c r="J274" s="153">
        <v>0.45</v>
      </c>
      <c r="K274" s="3"/>
      <c r="L274" s="3"/>
      <c r="M274" s="3"/>
      <c r="N274" s="3"/>
      <c r="O274" s="3"/>
      <c r="P274" s="3"/>
      <c r="Q274" s="3"/>
      <c r="R274" s="3"/>
      <c r="S274" s="3"/>
      <c r="T274" s="3"/>
      <c r="U274" s="3"/>
      <c r="V274" s="3"/>
      <c r="W274" s="3"/>
      <c r="X274" s="3"/>
      <c r="Y274" s="3"/>
      <c r="Z274" s="3"/>
    </row>
    <row r="275" spans="1:26" ht="12" customHeight="1" x14ac:dyDescent="0.2">
      <c r="A275" s="37"/>
      <c r="B275" s="139" t="str">
        <f t="shared" si="69"/>
        <v>General Service 50 to 1,499 KW.Smart Meter Entity Charge</v>
      </c>
      <c r="C275" s="139" t="s">
        <v>209</v>
      </c>
      <c r="D275" s="125" t="s">
        <v>159</v>
      </c>
      <c r="E275" s="3">
        <v>0</v>
      </c>
      <c r="F275" s="37">
        <v>0</v>
      </c>
      <c r="G275" s="37">
        <v>0</v>
      </c>
      <c r="H275" s="37">
        <v>0</v>
      </c>
      <c r="I275" s="37">
        <v>0</v>
      </c>
      <c r="J275" s="37">
        <v>0</v>
      </c>
      <c r="K275" s="3"/>
      <c r="L275" s="3"/>
      <c r="M275" s="3"/>
      <c r="N275" s="3"/>
      <c r="O275" s="3"/>
      <c r="P275" s="3"/>
      <c r="Q275" s="3"/>
      <c r="R275" s="3"/>
      <c r="S275" s="3"/>
      <c r="T275" s="3"/>
      <c r="U275" s="3"/>
      <c r="V275" s="3"/>
      <c r="W275" s="3"/>
      <c r="X275" s="3"/>
      <c r="Y275" s="3"/>
      <c r="Z275" s="3"/>
    </row>
    <row r="276" spans="1:26" ht="12" customHeight="1" x14ac:dyDescent="0.2">
      <c r="A276" s="37"/>
      <c r="B276" s="139" t="str">
        <f t="shared" si="69"/>
        <v>General Service 1,500 to 4,999 KW.Smart Meter Entity Charge</v>
      </c>
      <c r="C276" s="139" t="s">
        <v>209</v>
      </c>
      <c r="D276" s="125" t="s">
        <v>160</v>
      </c>
      <c r="E276" s="3">
        <v>0</v>
      </c>
      <c r="F276" s="37">
        <v>0</v>
      </c>
      <c r="G276" s="37">
        <v>0</v>
      </c>
      <c r="H276" s="37">
        <v>0</v>
      </c>
      <c r="I276" s="37">
        <v>0</v>
      </c>
      <c r="J276" s="37">
        <v>0</v>
      </c>
      <c r="K276" s="3"/>
      <c r="L276" s="3"/>
      <c r="M276" s="3"/>
      <c r="N276" s="3"/>
      <c r="O276" s="3"/>
      <c r="P276" s="3"/>
      <c r="Q276" s="3"/>
      <c r="R276" s="3"/>
      <c r="S276" s="3"/>
      <c r="T276" s="3"/>
      <c r="U276" s="3"/>
      <c r="V276" s="3"/>
      <c r="W276" s="3"/>
      <c r="X276" s="3"/>
      <c r="Y276" s="3"/>
      <c r="Z276" s="3"/>
    </row>
    <row r="277" spans="1:26" ht="12" customHeight="1" x14ac:dyDescent="0.2">
      <c r="A277" s="37"/>
      <c r="B277" s="139" t="str">
        <f t="shared" si="69"/>
        <v>Large User.Smart Meter Entity Charge</v>
      </c>
      <c r="C277" s="139" t="s">
        <v>209</v>
      </c>
      <c r="D277" s="125" t="s">
        <v>161</v>
      </c>
      <c r="E277" s="3">
        <v>0</v>
      </c>
      <c r="F277" s="37">
        <v>0</v>
      </c>
      <c r="G277" s="37">
        <v>0</v>
      </c>
      <c r="H277" s="37">
        <v>0</v>
      </c>
      <c r="I277" s="37">
        <v>0</v>
      </c>
      <c r="J277" s="37">
        <v>0</v>
      </c>
      <c r="K277" s="3"/>
      <c r="L277" s="3"/>
      <c r="M277" s="3"/>
      <c r="N277" s="3"/>
      <c r="O277" s="3"/>
      <c r="P277" s="3"/>
      <c r="Q277" s="3"/>
      <c r="R277" s="3"/>
      <c r="S277" s="3"/>
      <c r="T277" s="3"/>
      <c r="U277" s="3"/>
      <c r="V277" s="3"/>
      <c r="W277" s="3"/>
      <c r="X277" s="3"/>
      <c r="Y277" s="3"/>
      <c r="Z277" s="3"/>
    </row>
    <row r="278" spans="1:26" ht="12" customHeight="1" x14ac:dyDescent="0.2">
      <c r="A278" s="37"/>
      <c r="B278" s="139" t="str">
        <f t="shared" si="69"/>
        <v>Street Light.Smart Meter Entity Charge</v>
      </c>
      <c r="C278" s="139" t="s">
        <v>209</v>
      </c>
      <c r="D278" s="125" t="s">
        <v>162</v>
      </c>
      <c r="E278" s="3">
        <v>0</v>
      </c>
      <c r="F278" s="37">
        <v>0</v>
      </c>
      <c r="G278" s="37">
        <v>0</v>
      </c>
      <c r="H278" s="37">
        <v>0</v>
      </c>
      <c r="I278" s="37">
        <v>0</v>
      </c>
      <c r="J278" s="37">
        <v>0</v>
      </c>
      <c r="K278" s="3"/>
      <c r="L278" s="3"/>
      <c r="M278" s="3"/>
      <c r="N278" s="3"/>
      <c r="O278" s="3"/>
      <c r="P278" s="3"/>
      <c r="Q278" s="3"/>
      <c r="R278" s="3"/>
      <c r="S278" s="3"/>
      <c r="T278" s="3"/>
      <c r="U278" s="3"/>
      <c r="V278" s="3"/>
      <c r="W278" s="3"/>
      <c r="X278" s="3"/>
      <c r="Y278" s="3"/>
      <c r="Z278" s="3"/>
    </row>
    <row r="279" spans="1:26" ht="12" customHeight="1" x14ac:dyDescent="0.2">
      <c r="A279" s="37"/>
      <c r="B279" s="139" t="str">
        <f t="shared" si="69"/>
        <v>Sentinel Lights.Smart Meter Entity Charge</v>
      </c>
      <c r="C279" s="139" t="s">
        <v>209</v>
      </c>
      <c r="D279" s="125" t="s">
        <v>163</v>
      </c>
      <c r="E279" s="3">
        <v>0</v>
      </c>
      <c r="F279" s="37">
        <v>0</v>
      </c>
      <c r="G279" s="37">
        <v>0</v>
      </c>
      <c r="H279" s="37">
        <v>0</v>
      </c>
      <c r="I279" s="37">
        <v>0</v>
      </c>
      <c r="J279" s="37">
        <v>0</v>
      </c>
      <c r="K279" s="3"/>
      <c r="L279" s="3"/>
      <c r="M279" s="3"/>
      <c r="N279" s="3"/>
      <c r="O279" s="3"/>
      <c r="P279" s="3"/>
      <c r="Q279" s="3"/>
      <c r="R279" s="3"/>
      <c r="S279" s="3"/>
      <c r="T279" s="3"/>
      <c r="U279" s="3"/>
      <c r="V279" s="3"/>
      <c r="W279" s="3"/>
      <c r="X279" s="3"/>
      <c r="Y279" s="3"/>
      <c r="Z279" s="3"/>
    </row>
    <row r="280" spans="1:26" ht="12" customHeight="1" x14ac:dyDescent="0.2">
      <c r="A280" s="37"/>
      <c r="B280" s="139" t="str">
        <f t="shared" si="69"/>
        <v>Unmetered Scattered Load.Smart Meter Entity Charge</v>
      </c>
      <c r="C280" s="139" t="s">
        <v>209</v>
      </c>
      <c r="D280" s="125" t="s">
        <v>164</v>
      </c>
      <c r="E280" s="3">
        <v>0</v>
      </c>
      <c r="F280" s="37">
        <v>0</v>
      </c>
      <c r="G280" s="37">
        <v>0</v>
      </c>
      <c r="H280" s="37">
        <v>0</v>
      </c>
      <c r="I280" s="37">
        <v>0</v>
      </c>
      <c r="J280" s="37">
        <v>0</v>
      </c>
      <c r="K280" s="3"/>
      <c r="L280" s="3"/>
      <c r="M280" s="3"/>
      <c r="N280" s="3"/>
      <c r="O280" s="3"/>
      <c r="P280" s="3"/>
      <c r="Q280" s="3"/>
      <c r="R280" s="3"/>
      <c r="S280" s="3"/>
      <c r="T280" s="3"/>
      <c r="U280" s="3"/>
      <c r="V280" s="3"/>
      <c r="W280" s="3"/>
      <c r="X280" s="3"/>
      <c r="Y280" s="3"/>
      <c r="Z280" s="3"/>
    </row>
    <row r="281" spans="1:26" ht="12" customHeight="1" x14ac:dyDescent="0.2">
      <c r="A281" s="37"/>
      <c r="B281" s="139"/>
      <c r="C281" s="139"/>
      <c r="D281" s="125" t="s">
        <v>165</v>
      </c>
      <c r="E281" s="3">
        <v>0</v>
      </c>
      <c r="F281" s="37">
        <v>0</v>
      </c>
      <c r="G281" s="37">
        <v>0</v>
      </c>
      <c r="H281" s="37">
        <v>0</v>
      </c>
      <c r="I281" s="37">
        <v>0</v>
      </c>
      <c r="J281" s="37">
        <v>0</v>
      </c>
      <c r="K281" s="3"/>
      <c r="L281" s="3"/>
      <c r="M281" s="3"/>
      <c r="N281" s="3"/>
      <c r="O281" s="3"/>
      <c r="P281" s="3"/>
      <c r="Q281" s="3"/>
      <c r="R281" s="3"/>
      <c r="S281" s="3"/>
      <c r="T281" s="3"/>
      <c r="U281" s="3"/>
      <c r="V281" s="3"/>
      <c r="W281" s="3"/>
      <c r="X281" s="3"/>
      <c r="Y281" s="3"/>
      <c r="Z281" s="3"/>
    </row>
    <row r="282" spans="1:26" ht="12" customHeight="1" x14ac:dyDescent="0.2">
      <c r="A282" s="37"/>
      <c r="B282" s="37"/>
      <c r="C282" s="37"/>
      <c r="D282" s="125" t="s">
        <v>166</v>
      </c>
      <c r="E282" s="3">
        <v>0</v>
      </c>
      <c r="F282" s="37">
        <v>0</v>
      </c>
      <c r="G282" s="37">
        <v>0</v>
      </c>
      <c r="H282" s="37">
        <v>0</v>
      </c>
      <c r="I282" s="37">
        <v>0</v>
      </c>
      <c r="J282" s="37">
        <v>0</v>
      </c>
      <c r="K282" s="3"/>
      <c r="L282" s="3"/>
      <c r="M282" s="3"/>
      <c r="N282" s="3"/>
      <c r="O282" s="3"/>
      <c r="P282" s="3"/>
      <c r="Q282" s="3"/>
      <c r="R282" s="3"/>
      <c r="S282" s="3"/>
      <c r="T282" s="3"/>
      <c r="U282" s="3"/>
      <c r="V282" s="3"/>
      <c r="W282" s="3"/>
      <c r="X282" s="3"/>
      <c r="Y282" s="3"/>
      <c r="Z282" s="3"/>
    </row>
    <row r="283" spans="1:26" ht="12" customHeight="1" x14ac:dyDescent="0.2">
      <c r="A283" s="37"/>
      <c r="B283" s="37"/>
      <c r="C283" s="37"/>
      <c r="D283" s="125" t="s">
        <v>167</v>
      </c>
      <c r="E283" s="3">
        <v>0</v>
      </c>
      <c r="F283" s="37">
        <v>0</v>
      </c>
      <c r="G283" s="37">
        <v>0</v>
      </c>
      <c r="H283" s="37">
        <v>0</v>
      </c>
      <c r="I283" s="37">
        <v>0</v>
      </c>
      <c r="J283" s="37">
        <v>0</v>
      </c>
      <c r="K283" s="3"/>
      <c r="L283" s="3"/>
      <c r="M283" s="3"/>
      <c r="N283" s="3"/>
      <c r="O283" s="3"/>
      <c r="P283" s="3"/>
      <c r="Q283" s="3"/>
      <c r="R283" s="3"/>
      <c r="S283" s="3"/>
      <c r="T283" s="3"/>
      <c r="U283" s="3"/>
      <c r="V283" s="3"/>
      <c r="W283" s="3"/>
      <c r="X283" s="3"/>
      <c r="Y283" s="3"/>
      <c r="Z283" s="3"/>
    </row>
    <row r="284" spans="1:26" ht="12" customHeight="1" x14ac:dyDescent="0.2">
      <c r="A284" s="37"/>
      <c r="B284" s="125"/>
      <c r="C284" s="3"/>
      <c r="D284" s="3"/>
      <c r="E284" s="3"/>
      <c r="F284" s="3"/>
      <c r="G284" s="166"/>
      <c r="H284" s="166"/>
      <c r="I284" s="3"/>
      <c r="J284" s="3"/>
      <c r="K284" s="3"/>
      <c r="L284" s="3"/>
      <c r="M284" s="3"/>
      <c r="N284" s="3"/>
      <c r="O284" s="3"/>
      <c r="P284" s="3"/>
      <c r="Q284" s="3"/>
      <c r="R284" s="3"/>
      <c r="S284" s="3"/>
      <c r="T284" s="3"/>
      <c r="U284" s="3"/>
      <c r="V284" s="3"/>
      <c r="W284" s="3"/>
      <c r="X284" s="3"/>
      <c r="Y284" s="3"/>
      <c r="Z284" s="3"/>
    </row>
    <row r="285" spans="1:26" ht="12" customHeight="1" x14ac:dyDescent="0.25">
      <c r="A285" s="37"/>
      <c r="B285" s="37"/>
      <c r="C285" s="136" t="s">
        <v>210</v>
      </c>
      <c r="D285" s="3"/>
      <c r="E285" s="137" t="s">
        <v>153</v>
      </c>
      <c r="F285" s="138" t="str">
        <f t="shared" ref="F285:J285" si="72">F$4</f>
        <v>2026F</v>
      </c>
      <c r="G285" s="138" t="str">
        <f t="shared" si="72"/>
        <v>2027F</v>
      </c>
      <c r="H285" s="138" t="str">
        <f t="shared" si="72"/>
        <v>2028F</v>
      </c>
      <c r="I285" s="138" t="str">
        <f t="shared" si="72"/>
        <v>2029F</v>
      </c>
      <c r="J285" s="138" t="str">
        <f t="shared" si="72"/>
        <v>2030F</v>
      </c>
      <c r="K285" s="3"/>
      <c r="L285" s="3"/>
      <c r="M285" s="3"/>
      <c r="N285" s="3"/>
      <c r="O285" s="3"/>
      <c r="P285" s="3"/>
      <c r="Q285" s="3"/>
      <c r="R285" s="3"/>
      <c r="S285" s="3"/>
      <c r="T285" s="3"/>
      <c r="U285" s="3"/>
      <c r="V285" s="3"/>
      <c r="W285" s="3"/>
      <c r="X285" s="3"/>
      <c r="Y285" s="3"/>
      <c r="Z285" s="3"/>
    </row>
    <row r="286" spans="1:26" ht="12" customHeight="1" x14ac:dyDescent="0.2">
      <c r="A286" s="37"/>
      <c r="B286" s="139" t="str">
        <f t="shared" ref="B286:B296" si="73">D286&amp;"."&amp;C286</f>
        <v>Residential.Provincial Rebate</v>
      </c>
      <c r="C286" s="139" t="s">
        <v>211</v>
      </c>
      <c r="D286" s="125" t="s">
        <v>157</v>
      </c>
      <c r="E286" s="172">
        <v>0.13100000000000001</v>
      </c>
      <c r="F286" s="173">
        <v>0.13100000000000001</v>
      </c>
      <c r="G286" s="173">
        <v>0.13100000000000001</v>
      </c>
      <c r="H286" s="173">
        <v>0.13100000000000001</v>
      </c>
      <c r="I286" s="173">
        <v>0.13100000000000001</v>
      </c>
      <c r="J286" s="173">
        <v>0.13100000000000001</v>
      </c>
      <c r="K286" s="3"/>
      <c r="L286" s="3"/>
      <c r="M286" s="3"/>
      <c r="N286" s="3"/>
      <c r="O286" s="3"/>
      <c r="P286" s="3"/>
      <c r="Q286" s="3"/>
      <c r="R286" s="3"/>
      <c r="S286" s="3"/>
      <c r="T286" s="3"/>
      <c r="U286" s="3"/>
      <c r="V286" s="3"/>
      <c r="W286" s="3"/>
      <c r="X286" s="3"/>
      <c r="Y286" s="3"/>
      <c r="Z286" s="3"/>
    </row>
    <row r="287" spans="1:26" ht="12" customHeight="1" x14ac:dyDescent="0.2">
      <c r="A287" s="37"/>
      <c r="B287" s="139" t="str">
        <f t="shared" si="73"/>
        <v>General Service &lt; 50 kW.Provincial Rebate</v>
      </c>
      <c r="C287" s="139" t="s">
        <v>211</v>
      </c>
      <c r="D287" s="174" t="s">
        <v>158</v>
      </c>
      <c r="E287" s="172">
        <v>0.13100000000000001</v>
      </c>
      <c r="F287" s="173">
        <v>0.13100000000000001</v>
      </c>
      <c r="G287" s="173">
        <v>0.13100000000000001</v>
      </c>
      <c r="H287" s="173">
        <v>0.13100000000000001</v>
      </c>
      <c r="I287" s="173">
        <v>0.13100000000000001</v>
      </c>
      <c r="J287" s="173">
        <v>0.13100000000000001</v>
      </c>
      <c r="K287" s="3"/>
      <c r="L287" s="3"/>
      <c r="M287" s="3"/>
      <c r="N287" s="3"/>
      <c r="O287" s="3"/>
      <c r="P287" s="3"/>
      <c r="Q287" s="3"/>
      <c r="R287" s="3"/>
      <c r="S287" s="3"/>
      <c r="T287" s="3"/>
      <c r="U287" s="3"/>
      <c r="V287" s="3"/>
      <c r="W287" s="3"/>
      <c r="X287" s="3"/>
      <c r="Y287" s="3"/>
      <c r="Z287" s="3"/>
    </row>
    <row r="288" spans="1:26" ht="12" customHeight="1" x14ac:dyDescent="0.2">
      <c r="A288" s="37"/>
      <c r="B288" s="139" t="str">
        <f t="shared" si="73"/>
        <v>General Service 50 to 1,499 KW.Provincial Rebate</v>
      </c>
      <c r="C288" s="139" t="s">
        <v>211</v>
      </c>
      <c r="D288" s="125" t="s">
        <v>159</v>
      </c>
      <c r="E288" s="175"/>
      <c r="F288" s="176"/>
      <c r="G288" s="176"/>
      <c r="H288" s="176"/>
      <c r="I288" s="176"/>
      <c r="J288" s="176"/>
      <c r="K288" s="3"/>
      <c r="L288" s="3"/>
      <c r="M288" s="3"/>
      <c r="N288" s="3"/>
      <c r="O288" s="3"/>
      <c r="P288" s="3"/>
      <c r="Q288" s="3"/>
      <c r="R288" s="3"/>
      <c r="S288" s="3"/>
      <c r="T288" s="3"/>
      <c r="U288" s="3"/>
      <c r="V288" s="3"/>
      <c r="W288" s="3"/>
      <c r="X288" s="3"/>
      <c r="Y288" s="3"/>
      <c r="Z288" s="3"/>
    </row>
    <row r="289" spans="1:26" ht="12" customHeight="1" x14ac:dyDescent="0.2">
      <c r="A289" s="37"/>
      <c r="B289" s="139" t="str">
        <f t="shared" si="73"/>
        <v>General Service 1,500 to 4,999 KW.Provincial Rebate</v>
      </c>
      <c r="C289" s="139" t="s">
        <v>211</v>
      </c>
      <c r="D289" s="125" t="s">
        <v>160</v>
      </c>
      <c r="E289" s="175"/>
      <c r="F289" s="176"/>
      <c r="G289" s="176"/>
      <c r="H289" s="176"/>
      <c r="I289" s="176"/>
      <c r="J289" s="176"/>
      <c r="K289" s="3"/>
      <c r="L289" s="3"/>
      <c r="M289" s="3"/>
      <c r="N289" s="3"/>
      <c r="O289" s="3"/>
      <c r="P289" s="3"/>
      <c r="Q289" s="3"/>
      <c r="R289" s="3"/>
      <c r="S289" s="3"/>
      <c r="T289" s="3"/>
      <c r="U289" s="3"/>
      <c r="V289" s="3"/>
      <c r="W289" s="3"/>
      <c r="X289" s="3"/>
      <c r="Y289" s="3"/>
      <c r="Z289" s="3"/>
    </row>
    <row r="290" spans="1:26" ht="12" customHeight="1" x14ac:dyDescent="0.2">
      <c r="A290" s="37"/>
      <c r="B290" s="139" t="str">
        <f t="shared" si="73"/>
        <v>Large User.Provincial Rebate</v>
      </c>
      <c r="C290" s="139" t="s">
        <v>211</v>
      </c>
      <c r="D290" s="125" t="s">
        <v>161</v>
      </c>
      <c r="E290" s="175"/>
      <c r="F290" s="176"/>
      <c r="G290" s="176"/>
      <c r="H290" s="176"/>
      <c r="I290" s="176"/>
      <c r="J290" s="176"/>
      <c r="K290" s="3"/>
      <c r="L290" s="3"/>
      <c r="M290" s="3"/>
      <c r="N290" s="3"/>
      <c r="O290" s="3"/>
      <c r="P290" s="3"/>
      <c r="Q290" s="3"/>
      <c r="R290" s="3"/>
      <c r="S290" s="3"/>
      <c r="T290" s="3"/>
      <c r="U290" s="3"/>
      <c r="V290" s="3"/>
      <c r="W290" s="3"/>
      <c r="X290" s="3"/>
      <c r="Y290" s="3"/>
      <c r="Z290" s="3"/>
    </row>
    <row r="291" spans="1:26" ht="12" customHeight="1" x14ac:dyDescent="0.2">
      <c r="A291" s="37"/>
      <c r="B291" s="139" t="str">
        <f t="shared" si="73"/>
        <v>Street Light.Provincial Rebate</v>
      </c>
      <c r="C291" s="139" t="s">
        <v>211</v>
      </c>
      <c r="D291" s="125" t="s">
        <v>162</v>
      </c>
      <c r="E291" s="172">
        <v>0.13100000000000001</v>
      </c>
      <c r="F291" s="173">
        <v>0.13100000000000001</v>
      </c>
      <c r="G291" s="173">
        <v>0.13100000000000001</v>
      </c>
      <c r="H291" s="173">
        <v>0.13100000000000001</v>
      </c>
      <c r="I291" s="173">
        <v>0.13100000000000001</v>
      </c>
      <c r="J291" s="173">
        <v>0.13100000000000001</v>
      </c>
      <c r="K291" s="3"/>
      <c r="L291" s="3"/>
      <c r="M291" s="3"/>
      <c r="N291" s="3"/>
      <c r="O291" s="3"/>
      <c r="P291" s="3"/>
      <c r="Q291" s="3"/>
      <c r="R291" s="3"/>
      <c r="S291" s="3"/>
      <c r="T291" s="3"/>
      <c r="U291" s="3"/>
      <c r="V291" s="3"/>
      <c r="W291" s="3"/>
      <c r="X291" s="3"/>
      <c r="Y291" s="3"/>
      <c r="Z291" s="3"/>
    </row>
    <row r="292" spans="1:26" ht="12" customHeight="1" x14ac:dyDescent="0.2">
      <c r="A292" s="37"/>
      <c r="B292" s="139" t="str">
        <f t="shared" si="73"/>
        <v>Sentinel Lights.Provincial Rebate</v>
      </c>
      <c r="C292" s="139" t="s">
        <v>211</v>
      </c>
      <c r="D292" s="125" t="s">
        <v>163</v>
      </c>
      <c r="E292" s="172">
        <v>0.13100000000000001</v>
      </c>
      <c r="F292" s="173">
        <v>0.13100000000000001</v>
      </c>
      <c r="G292" s="173">
        <v>0.13100000000000001</v>
      </c>
      <c r="H292" s="173">
        <v>0.13100000000000001</v>
      </c>
      <c r="I292" s="173">
        <v>0.13100000000000001</v>
      </c>
      <c r="J292" s="173">
        <v>0.13100000000000001</v>
      </c>
      <c r="K292" s="3"/>
      <c r="L292" s="3"/>
      <c r="M292" s="3"/>
      <c r="N292" s="3"/>
      <c r="O292" s="3"/>
      <c r="P292" s="3"/>
      <c r="Q292" s="3"/>
      <c r="R292" s="3"/>
      <c r="S292" s="3"/>
      <c r="T292" s="3"/>
      <c r="U292" s="3"/>
      <c r="V292" s="3"/>
      <c r="W292" s="3"/>
      <c r="X292" s="3"/>
      <c r="Y292" s="3"/>
      <c r="Z292" s="3"/>
    </row>
    <row r="293" spans="1:26" ht="12" customHeight="1" x14ac:dyDescent="0.2">
      <c r="A293" s="37"/>
      <c r="B293" s="139" t="str">
        <f t="shared" si="73"/>
        <v>Unmetered Scattered Load.Provincial Rebate</v>
      </c>
      <c r="C293" s="139" t="s">
        <v>211</v>
      </c>
      <c r="D293" s="125" t="s">
        <v>164</v>
      </c>
      <c r="E293" s="172">
        <v>0.13100000000000001</v>
      </c>
      <c r="F293" s="173">
        <v>0.13100000000000001</v>
      </c>
      <c r="G293" s="173">
        <v>0.13100000000000001</v>
      </c>
      <c r="H293" s="173">
        <v>0.13100000000000001</v>
      </c>
      <c r="I293" s="173">
        <v>0.13100000000000001</v>
      </c>
      <c r="J293" s="173">
        <v>0.13100000000000001</v>
      </c>
      <c r="K293" s="3"/>
      <c r="L293" s="3"/>
      <c r="M293" s="3"/>
      <c r="N293" s="3"/>
      <c r="O293" s="3"/>
      <c r="P293" s="3"/>
      <c r="Q293" s="3"/>
      <c r="R293" s="3"/>
      <c r="S293" s="3"/>
      <c r="T293" s="3"/>
      <c r="U293" s="3"/>
      <c r="V293" s="3"/>
      <c r="W293" s="3"/>
      <c r="X293" s="3"/>
      <c r="Y293" s="3"/>
      <c r="Z293" s="3"/>
    </row>
    <row r="294" spans="1:26" ht="12" customHeight="1" x14ac:dyDescent="0.2">
      <c r="A294" s="37"/>
      <c r="B294" s="139" t="str">
        <f t="shared" si="73"/>
        <v>Standby Power General Service 50 to 1,499 KW.Provincial Rebate</v>
      </c>
      <c r="C294" s="139" t="s">
        <v>211</v>
      </c>
      <c r="D294" s="125" t="s">
        <v>165</v>
      </c>
      <c r="E294" s="175"/>
      <c r="F294" s="176"/>
      <c r="G294" s="176"/>
      <c r="H294" s="176"/>
      <c r="I294" s="176"/>
      <c r="J294" s="176"/>
      <c r="K294" s="3"/>
      <c r="L294" s="3"/>
      <c r="M294" s="3"/>
      <c r="N294" s="3"/>
      <c r="O294" s="3"/>
      <c r="P294" s="3"/>
      <c r="Q294" s="3"/>
      <c r="R294" s="3"/>
      <c r="S294" s="3"/>
      <c r="T294" s="3"/>
      <c r="U294" s="3"/>
      <c r="V294" s="3"/>
      <c r="W294" s="3"/>
      <c r="X294" s="3"/>
      <c r="Y294" s="3"/>
      <c r="Z294" s="3"/>
    </row>
    <row r="295" spans="1:26" ht="12" customHeight="1" x14ac:dyDescent="0.2">
      <c r="A295" s="37"/>
      <c r="B295" s="139" t="str">
        <f t="shared" si="73"/>
        <v>Standby Power General Service 1,500 to 4,999 KW.Provincial Rebate</v>
      </c>
      <c r="C295" s="139" t="s">
        <v>211</v>
      </c>
      <c r="D295" s="125" t="s">
        <v>166</v>
      </c>
      <c r="E295" s="175"/>
      <c r="F295" s="176"/>
      <c r="G295" s="176"/>
      <c r="H295" s="176"/>
      <c r="I295" s="176"/>
      <c r="J295" s="176"/>
      <c r="K295" s="3"/>
      <c r="L295" s="3"/>
      <c r="M295" s="3"/>
      <c r="N295" s="3"/>
      <c r="O295" s="3"/>
      <c r="P295" s="3"/>
      <c r="Q295" s="3"/>
      <c r="R295" s="3"/>
      <c r="S295" s="3"/>
      <c r="T295" s="3"/>
      <c r="U295" s="3"/>
      <c r="V295" s="3"/>
      <c r="W295" s="3"/>
      <c r="X295" s="3"/>
      <c r="Y295" s="3"/>
      <c r="Z295" s="3"/>
    </row>
    <row r="296" spans="1:26" ht="12" customHeight="1" x14ac:dyDescent="0.2">
      <c r="A296" s="37"/>
      <c r="B296" s="139" t="str">
        <f t="shared" si="73"/>
        <v>Standby Power Large Use.Provincial Rebate</v>
      </c>
      <c r="C296" s="139" t="s">
        <v>211</v>
      </c>
      <c r="D296" s="125" t="s">
        <v>167</v>
      </c>
      <c r="E296" s="3"/>
      <c r="F296" s="3"/>
      <c r="G296" s="3"/>
      <c r="H296" s="3"/>
      <c r="I296" s="3"/>
      <c r="J296" s="3"/>
      <c r="K296" s="3"/>
      <c r="L296" s="3"/>
      <c r="M296" s="3"/>
      <c r="N296" s="3"/>
      <c r="O296" s="3"/>
      <c r="P296" s="3"/>
      <c r="Q296" s="3"/>
      <c r="R296" s="3"/>
      <c r="S296" s="3"/>
      <c r="T296" s="3"/>
      <c r="U296" s="3"/>
      <c r="V296" s="3"/>
      <c r="W296" s="3"/>
      <c r="X296" s="3"/>
      <c r="Y296" s="3"/>
      <c r="Z296" s="3"/>
    </row>
    <row r="297" spans="1:26" ht="12" customHeight="1" x14ac:dyDescent="0.2">
      <c r="A297" s="37"/>
      <c r="B297" s="125"/>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 customHeight="1" x14ac:dyDescent="0.25">
      <c r="A298" s="37"/>
      <c r="B298" s="37"/>
      <c r="C298" s="136" t="s">
        <v>212</v>
      </c>
      <c r="D298" s="3"/>
      <c r="E298" s="137" t="s">
        <v>153</v>
      </c>
      <c r="F298" s="138" t="str">
        <f t="shared" ref="F298:J298" si="74">F$4</f>
        <v>2026F</v>
      </c>
      <c r="G298" s="138" t="str">
        <f t="shared" si="74"/>
        <v>2027F</v>
      </c>
      <c r="H298" s="138" t="str">
        <f t="shared" si="74"/>
        <v>2028F</v>
      </c>
      <c r="I298" s="138" t="str">
        <f t="shared" si="74"/>
        <v>2029F</v>
      </c>
      <c r="J298" s="138" t="str">
        <f t="shared" si="74"/>
        <v>2030F</v>
      </c>
      <c r="K298" s="3"/>
      <c r="L298" s="3"/>
      <c r="M298" s="3"/>
      <c r="N298" s="3"/>
      <c r="O298" s="3"/>
      <c r="P298" s="3"/>
      <c r="Q298" s="3"/>
      <c r="R298" s="3"/>
      <c r="S298" s="3"/>
      <c r="T298" s="3"/>
      <c r="U298" s="3"/>
      <c r="V298" s="3"/>
      <c r="W298" s="3"/>
      <c r="X298" s="3"/>
      <c r="Y298" s="3"/>
      <c r="Z298" s="3"/>
    </row>
    <row r="299" spans="1:26" ht="12" customHeight="1" x14ac:dyDescent="0.2">
      <c r="A299" s="37"/>
      <c r="B299" s="139"/>
      <c r="C299" s="37"/>
      <c r="D299" s="125" t="s">
        <v>157</v>
      </c>
      <c r="E299" s="177">
        <v>3.3799999999999997E-2</v>
      </c>
      <c r="F299" s="146">
        <f t="shared" ref="F299:F302" si="75">(100%-$F$312)*-1</f>
        <v>3.3199999999999896E-2</v>
      </c>
      <c r="G299" s="146">
        <f t="shared" ref="G299:J299" si="76">F299</f>
        <v>3.3199999999999896E-2</v>
      </c>
      <c r="H299" s="146">
        <f t="shared" si="76"/>
        <v>3.3199999999999896E-2</v>
      </c>
      <c r="I299" s="146">
        <f t="shared" si="76"/>
        <v>3.3199999999999896E-2</v>
      </c>
      <c r="J299" s="146">
        <f t="shared" si="76"/>
        <v>3.3199999999999896E-2</v>
      </c>
      <c r="K299" s="3"/>
      <c r="L299" s="3"/>
      <c r="M299" s="3"/>
      <c r="N299" s="3"/>
      <c r="O299" s="3"/>
      <c r="P299" s="3"/>
      <c r="Q299" s="3"/>
      <c r="R299" s="3"/>
      <c r="S299" s="3"/>
      <c r="T299" s="3"/>
      <c r="U299" s="3"/>
      <c r="V299" s="3"/>
      <c r="W299" s="3"/>
      <c r="X299" s="3"/>
      <c r="Y299" s="3"/>
      <c r="Z299" s="3"/>
    </row>
    <row r="300" spans="1:26" ht="12" customHeight="1" x14ac:dyDescent="0.2">
      <c r="A300" s="37"/>
      <c r="B300" s="139"/>
      <c r="C300" s="37"/>
      <c r="D300" s="125" t="s">
        <v>158</v>
      </c>
      <c r="E300" s="177">
        <v>3.3799999999999997E-2</v>
      </c>
      <c r="F300" s="146">
        <f t="shared" si="75"/>
        <v>3.3199999999999896E-2</v>
      </c>
      <c r="G300" s="146">
        <f t="shared" ref="G300:J300" si="77">F300</f>
        <v>3.3199999999999896E-2</v>
      </c>
      <c r="H300" s="146">
        <f t="shared" si="77"/>
        <v>3.3199999999999896E-2</v>
      </c>
      <c r="I300" s="146">
        <f t="shared" si="77"/>
        <v>3.3199999999999896E-2</v>
      </c>
      <c r="J300" s="146">
        <f t="shared" si="77"/>
        <v>3.3199999999999896E-2</v>
      </c>
      <c r="K300" s="3"/>
      <c r="L300" s="3"/>
      <c r="M300" s="3"/>
      <c r="N300" s="3"/>
      <c r="O300" s="3"/>
      <c r="P300" s="3"/>
      <c r="Q300" s="3"/>
      <c r="R300" s="3"/>
      <c r="S300" s="3"/>
      <c r="T300" s="3"/>
      <c r="U300" s="3"/>
      <c r="V300" s="3"/>
      <c r="W300" s="3"/>
      <c r="X300" s="3"/>
      <c r="Y300" s="3"/>
      <c r="Z300" s="3"/>
    </row>
    <row r="301" spans="1:26" ht="12" customHeight="1" x14ac:dyDescent="0.2">
      <c r="A301" s="37"/>
      <c r="B301" s="139"/>
      <c r="C301" s="37"/>
      <c r="D301" s="125" t="s">
        <v>159</v>
      </c>
      <c r="E301" s="177">
        <v>3.3799999999999997E-2</v>
      </c>
      <c r="F301" s="146">
        <f t="shared" si="75"/>
        <v>3.3199999999999896E-2</v>
      </c>
      <c r="G301" s="146">
        <f t="shared" ref="G301:J301" si="78">F301</f>
        <v>3.3199999999999896E-2</v>
      </c>
      <c r="H301" s="146">
        <f t="shared" si="78"/>
        <v>3.3199999999999896E-2</v>
      </c>
      <c r="I301" s="146">
        <f t="shared" si="78"/>
        <v>3.3199999999999896E-2</v>
      </c>
      <c r="J301" s="146">
        <f t="shared" si="78"/>
        <v>3.3199999999999896E-2</v>
      </c>
      <c r="K301" s="3"/>
      <c r="L301" s="3"/>
      <c r="M301" s="3"/>
      <c r="N301" s="3"/>
      <c r="O301" s="3"/>
      <c r="P301" s="3"/>
      <c r="Q301" s="3"/>
      <c r="R301" s="3"/>
      <c r="S301" s="3"/>
      <c r="T301" s="3"/>
      <c r="U301" s="3"/>
      <c r="V301" s="3"/>
      <c r="W301" s="3"/>
      <c r="X301" s="3"/>
      <c r="Y301" s="3"/>
      <c r="Z301" s="3"/>
    </row>
    <row r="302" spans="1:26" ht="12" customHeight="1" x14ac:dyDescent="0.2">
      <c r="A302" s="37"/>
      <c r="B302" s="139"/>
      <c r="C302" s="37"/>
      <c r="D302" s="125" t="s">
        <v>160</v>
      </c>
      <c r="E302" s="177">
        <v>3.3799999999999997E-2</v>
      </c>
      <c r="F302" s="146">
        <f t="shared" si="75"/>
        <v>3.3199999999999896E-2</v>
      </c>
      <c r="G302" s="146">
        <f t="shared" ref="G302:J302" si="79">F302</f>
        <v>3.3199999999999896E-2</v>
      </c>
      <c r="H302" s="146">
        <f t="shared" si="79"/>
        <v>3.3199999999999896E-2</v>
      </c>
      <c r="I302" s="146">
        <f t="shared" si="79"/>
        <v>3.3199999999999896E-2</v>
      </c>
      <c r="J302" s="146">
        <f t="shared" si="79"/>
        <v>3.3199999999999896E-2</v>
      </c>
      <c r="K302" s="3"/>
      <c r="L302" s="3"/>
      <c r="M302" s="3"/>
      <c r="N302" s="3"/>
      <c r="O302" s="3"/>
      <c r="P302" s="3"/>
      <c r="Q302" s="3"/>
      <c r="R302" s="3"/>
      <c r="S302" s="3"/>
      <c r="T302" s="3"/>
      <c r="U302" s="3"/>
      <c r="V302" s="3"/>
      <c r="W302" s="3"/>
      <c r="X302" s="3"/>
      <c r="Y302" s="3"/>
      <c r="Z302" s="3"/>
    </row>
    <row r="303" spans="1:26" ht="12" customHeight="1" x14ac:dyDescent="0.2">
      <c r="A303" s="37"/>
      <c r="B303" s="139"/>
      <c r="C303" s="37"/>
      <c r="D303" s="125" t="s">
        <v>161</v>
      </c>
      <c r="E303" s="177">
        <v>5.1000000000000004E-3</v>
      </c>
      <c r="F303" s="146">
        <f>(100%-$F$315)*-1</f>
        <v>4.8999999999999044E-3</v>
      </c>
      <c r="G303" s="146">
        <f t="shared" ref="G303:J303" si="80">F303</f>
        <v>4.8999999999999044E-3</v>
      </c>
      <c r="H303" s="146">
        <f t="shared" si="80"/>
        <v>4.8999999999999044E-3</v>
      </c>
      <c r="I303" s="146">
        <f t="shared" si="80"/>
        <v>4.8999999999999044E-3</v>
      </c>
      <c r="J303" s="146">
        <f t="shared" si="80"/>
        <v>4.8999999999999044E-3</v>
      </c>
      <c r="K303" s="3"/>
      <c r="L303" s="3"/>
      <c r="M303" s="3"/>
      <c r="N303" s="3"/>
      <c r="O303" s="3"/>
      <c r="P303" s="3"/>
      <c r="Q303" s="3"/>
      <c r="R303" s="3"/>
      <c r="S303" s="3"/>
      <c r="T303" s="3"/>
      <c r="U303" s="3"/>
      <c r="V303" s="3"/>
      <c r="W303" s="3"/>
      <c r="X303" s="3"/>
      <c r="Y303" s="3"/>
      <c r="Z303" s="3"/>
    </row>
    <row r="304" spans="1:26" ht="12" customHeight="1" x14ac:dyDescent="0.2">
      <c r="A304" s="37"/>
      <c r="B304" s="139"/>
      <c r="C304" s="37"/>
      <c r="D304" s="125" t="s">
        <v>162</v>
      </c>
      <c r="E304" s="177">
        <v>3.3799999999999997E-2</v>
      </c>
      <c r="F304" s="146">
        <f t="shared" ref="F304:F306" si="81">(100%-$F$312)*-1</f>
        <v>3.3199999999999896E-2</v>
      </c>
      <c r="G304" s="146">
        <f t="shared" ref="G304:J304" si="82">F304</f>
        <v>3.3199999999999896E-2</v>
      </c>
      <c r="H304" s="146">
        <f t="shared" si="82"/>
        <v>3.3199999999999896E-2</v>
      </c>
      <c r="I304" s="146">
        <f t="shared" si="82"/>
        <v>3.3199999999999896E-2</v>
      </c>
      <c r="J304" s="146">
        <f t="shared" si="82"/>
        <v>3.3199999999999896E-2</v>
      </c>
      <c r="K304" s="3"/>
      <c r="L304" s="3"/>
      <c r="M304" s="3"/>
      <c r="N304" s="3"/>
      <c r="O304" s="3"/>
      <c r="P304" s="3"/>
      <c r="Q304" s="3"/>
      <c r="R304" s="3"/>
      <c r="S304" s="3"/>
      <c r="T304" s="3"/>
      <c r="U304" s="3"/>
      <c r="V304" s="3"/>
      <c r="W304" s="3"/>
      <c r="X304" s="3"/>
      <c r="Y304" s="3"/>
      <c r="Z304" s="3"/>
    </row>
    <row r="305" spans="1:26" ht="12" customHeight="1" x14ac:dyDescent="0.2">
      <c r="A305" s="37"/>
      <c r="B305" s="139"/>
      <c r="C305" s="37"/>
      <c r="D305" s="125" t="s">
        <v>163</v>
      </c>
      <c r="E305" s="177">
        <v>3.3799999999999997E-2</v>
      </c>
      <c r="F305" s="146">
        <f t="shared" si="81"/>
        <v>3.3199999999999896E-2</v>
      </c>
      <c r="G305" s="146">
        <f t="shared" ref="G305:J305" si="83">F305</f>
        <v>3.3199999999999896E-2</v>
      </c>
      <c r="H305" s="146">
        <f t="shared" si="83"/>
        <v>3.3199999999999896E-2</v>
      </c>
      <c r="I305" s="146">
        <f t="shared" si="83"/>
        <v>3.3199999999999896E-2</v>
      </c>
      <c r="J305" s="146">
        <f t="shared" si="83"/>
        <v>3.3199999999999896E-2</v>
      </c>
      <c r="K305" s="3"/>
      <c r="L305" s="3"/>
      <c r="M305" s="3"/>
      <c r="N305" s="3"/>
      <c r="O305" s="3"/>
      <c r="P305" s="3"/>
      <c r="Q305" s="3"/>
      <c r="R305" s="3"/>
      <c r="S305" s="3"/>
      <c r="T305" s="3"/>
      <c r="U305" s="3"/>
      <c r="V305" s="3"/>
      <c r="W305" s="3"/>
      <c r="X305" s="3"/>
      <c r="Y305" s="3"/>
      <c r="Z305" s="3"/>
    </row>
    <row r="306" spans="1:26" ht="12" customHeight="1" x14ac:dyDescent="0.2">
      <c r="A306" s="37"/>
      <c r="B306" s="139"/>
      <c r="C306" s="37"/>
      <c r="D306" s="125" t="s">
        <v>164</v>
      </c>
      <c r="E306" s="177">
        <v>3.3799999999999997E-2</v>
      </c>
      <c r="F306" s="146">
        <f t="shared" si="81"/>
        <v>3.3199999999999896E-2</v>
      </c>
      <c r="G306" s="146">
        <f t="shared" ref="G306:J306" si="84">F306</f>
        <v>3.3199999999999896E-2</v>
      </c>
      <c r="H306" s="146">
        <f t="shared" si="84"/>
        <v>3.3199999999999896E-2</v>
      </c>
      <c r="I306" s="146">
        <f t="shared" si="84"/>
        <v>3.3199999999999896E-2</v>
      </c>
      <c r="J306" s="146">
        <f t="shared" si="84"/>
        <v>3.3199999999999896E-2</v>
      </c>
      <c r="K306" s="3"/>
      <c r="L306" s="3"/>
      <c r="M306" s="3"/>
      <c r="N306" s="3"/>
      <c r="O306" s="3"/>
      <c r="P306" s="3"/>
      <c r="Q306" s="3"/>
      <c r="R306" s="3"/>
      <c r="S306" s="3"/>
      <c r="T306" s="3"/>
      <c r="U306" s="3"/>
      <c r="V306" s="3"/>
      <c r="W306" s="3"/>
      <c r="X306" s="3"/>
      <c r="Y306" s="3"/>
      <c r="Z306" s="3"/>
    </row>
    <row r="307" spans="1:26" ht="12" customHeight="1" x14ac:dyDescent="0.2">
      <c r="A307" s="37"/>
      <c r="B307" s="139"/>
      <c r="C307" s="37"/>
      <c r="D307" s="125" t="s">
        <v>165</v>
      </c>
      <c r="E307" s="3"/>
      <c r="F307" s="3"/>
      <c r="G307" s="3"/>
      <c r="H307" s="3"/>
      <c r="I307" s="3"/>
      <c r="J307" s="3"/>
      <c r="K307" s="3"/>
      <c r="L307" s="3"/>
      <c r="M307" s="3"/>
      <c r="N307" s="3"/>
      <c r="O307" s="3"/>
      <c r="P307" s="3"/>
      <c r="Q307" s="3"/>
      <c r="R307" s="3"/>
      <c r="S307" s="3"/>
      <c r="T307" s="3"/>
      <c r="U307" s="3"/>
      <c r="V307" s="3"/>
      <c r="W307" s="3"/>
      <c r="X307" s="3"/>
      <c r="Y307" s="3"/>
      <c r="Z307" s="3"/>
    </row>
    <row r="308" spans="1:26" ht="12" customHeight="1" x14ac:dyDescent="0.2">
      <c r="A308" s="37"/>
      <c r="B308" s="139"/>
      <c r="C308" s="37"/>
      <c r="D308" s="125" t="s">
        <v>166</v>
      </c>
      <c r="E308" s="3"/>
      <c r="F308" s="3"/>
      <c r="G308" s="3"/>
      <c r="H308" s="3"/>
      <c r="I308" s="3"/>
      <c r="J308" s="3"/>
      <c r="K308" s="3"/>
      <c r="L308" s="3"/>
      <c r="M308" s="3"/>
      <c r="N308" s="3"/>
      <c r="O308" s="3"/>
      <c r="P308" s="3"/>
      <c r="Q308" s="3"/>
      <c r="R308" s="3"/>
      <c r="S308" s="3"/>
      <c r="T308" s="3"/>
      <c r="U308" s="3"/>
      <c r="V308" s="3"/>
      <c r="W308" s="3"/>
      <c r="X308" s="3"/>
      <c r="Y308" s="3"/>
      <c r="Z308" s="3"/>
    </row>
    <row r="309" spans="1:26" ht="12" customHeight="1" x14ac:dyDescent="0.2">
      <c r="A309" s="37"/>
      <c r="B309" s="139"/>
      <c r="C309" s="37"/>
      <c r="D309" s="125" t="s">
        <v>167</v>
      </c>
      <c r="E309" s="3"/>
      <c r="F309" s="3"/>
      <c r="G309" s="3"/>
      <c r="H309" s="3"/>
      <c r="I309" s="3"/>
      <c r="J309" s="3"/>
      <c r="K309" s="3"/>
      <c r="L309" s="3"/>
      <c r="M309" s="3"/>
      <c r="N309" s="3"/>
      <c r="O309" s="3"/>
      <c r="P309" s="3"/>
      <c r="Q309" s="3"/>
      <c r="R309" s="3"/>
      <c r="S309" s="3"/>
      <c r="T309" s="3"/>
      <c r="U309" s="3"/>
      <c r="V309" s="3"/>
      <c r="W309" s="3"/>
      <c r="X309" s="3"/>
      <c r="Y309" s="3"/>
      <c r="Z309" s="3"/>
    </row>
    <row r="310" spans="1:26" ht="12" customHeight="1" x14ac:dyDescent="0.2">
      <c r="A310" s="37"/>
      <c r="B310" s="37"/>
      <c r="C310" s="37"/>
      <c r="D310" s="125"/>
      <c r="E310" s="3"/>
      <c r="F310" s="37"/>
      <c r="G310" s="37"/>
      <c r="H310" s="37"/>
      <c r="I310" s="37"/>
      <c r="J310" s="37"/>
      <c r="K310" s="3"/>
      <c r="L310" s="3"/>
      <c r="M310" s="3"/>
      <c r="N310" s="3"/>
      <c r="O310" s="3"/>
      <c r="P310" s="3"/>
      <c r="Q310" s="3"/>
      <c r="R310" s="3"/>
      <c r="S310" s="3"/>
      <c r="T310" s="3"/>
      <c r="U310" s="3"/>
      <c r="V310" s="3"/>
      <c r="W310" s="3"/>
      <c r="X310" s="3"/>
      <c r="Y310" s="3"/>
      <c r="Z310" s="3"/>
    </row>
    <row r="311" spans="1:26" ht="12" customHeight="1" x14ac:dyDescent="0.25">
      <c r="A311" s="37"/>
      <c r="B311" s="125"/>
      <c r="C311" s="136" t="s">
        <v>213</v>
      </c>
      <c r="D311" s="125"/>
      <c r="E311" s="3"/>
      <c r="F311" s="3"/>
      <c r="G311" s="3"/>
      <c r="H311" s="3"/>
      <c r="I311" s="3"/>
      <c r="J311" s="3"/>
      <c r="K311" s="3"/>
      <c r="L311" s="3"/>
      <c r="M311" s="3"/>
      <c r="N311" s="3"/>
      <c r="O311" s="3"/>
      <c r="P311" s="3"/>
      <c r="Q311" s="3"/>
      <c r="R311" s="3"/>
      <c r="S311" s="3"/>
      <c r="T311" s="3"/>
      <c r="U311" s="3"/>
      <c r="V311" s="3"/>
      <c r="W311" s="3"/>
      <c r="X311" s="3"/>
      <c r="Y311" s="3"/>
      <c r="Z311" s="3"/>
    </row>
    <row r="312" spans="1:26" ht="12" customHeight="1" x14ac:dyDescent="0.2">
      <c r="A312" s="37"/>
      <c r="B312" s="37"/>
      <c r="C312" s="37"/>
      <c r="D312" s="125" t="s">
        <v>142</v>
      </c>
      <c r="E312" s="3">
        <v>1.0338000000000001</v>
      </c>
      <c r="F312" s="37">
        <v>1.0331999999999999</v>
      </c>
      <c r="G312" s="37">
        <f t="shared" ref="G312:J312" si="85">F312</f>
        <v>1.0331999999999999</v>
      </c>
      <c r="H312" s="37">
        <f t="shared" si="85"/>
        <v>1.0331999999999999</v>
      </c>
      <c r="I312" s="37">
        <f t="shared" si="85"/>
        <v>1.0331999999999999</v>
      </c>
      <c r="J312" s="37">
        <f t="shared" si="85"/>
        <v>1.0331999999999999</v>
      </c>
      <c r="K312" s="3"/>
      <c r="L312" s="3"/>
      <c r="M312" s="3"/>
      <c r="N312" s="3"/>
      <c r="O312" s="3"/>
      <c r="P312" s="3"/>
      <c r="Q312" s="3"/>
      <c r="R312" s="3"/>
      <c r="S312" s="3"/>
      <c r="T312" s="3"/>
      <c r="U312" s="3"/>
      <c r="V312" s="3"/>
      <c r="W312" s="3"/>
      <c r="X312" s="3"/>
      <c r="Y312" s="3"/>
      <c r="Z312" s="3"/>
    </row>
    <row r="313" spans="1:26" ht="12" customHeight="1" x14ac:dyDescent="0.2">
      <c r="A313" s="37"/>
      <c r="B313" s="37"/>
      <c r="C313" s="37"/>
      <c r="D313" s="125" t="s">
        <v>143</v>
      </c>
      <c r="E313" s="3">
        <v>1.0152000000000001</v>
      </c>
      <c r="F313" s="37">
        <v>1.0150999999999999</v>
      </c>
      <c r="G313" s="37">
        <f t="shared" ref="G313:J313" si="86">F313</f>
        <v>1.0150999999999999</v>
      </c>
      <c r="H313" s="37">
        <f t="shared" si="86"/>
        <v>1.0150999999999999</v>
      </c>
      <c r="I313" s="37">
        <f t="shared" si="86"/>
        <v>1.0150999999999999</v>
      </c>
      <c r="J313" s="37">
        <f t="shared" si="86"/>
        <v>1.0150999999999999</v>
      </c>
      <c r="K313" s="3"/>
      <c r="L313" s="3"/>
      <c r="M313" s="3"/>
      <c r="N313" s="3"/>
      <c r="O313" s="3"/>
      <c r="P313" s="3"/>
      <c r="Q313" s="3"/>
      <c r="R313" s="3"/>
      <c r="S313" s="3"/>
      <c r="T313" s="3"/>
      <c r="U313" s="3"/>
      <c r="V313" s="3"/>
      <c r="W313" s="3"/>
      <c r="X313" s="3"/>
      <c r="Y313" s="3"/>
      <c r="Z313" s="3"/>
    </row>
    <row r="314" spans="1:26" ht="12" customHeight="1" x14ac:dyDescent="0.2">
      <c r="A314" s="37"/>
      <c r="B314" s="37"/>
      <c r="C314" s="37"/>
      <c r="D314" s="125" t="s">
        <v>144</v>
      </c>
      <c r="E314" s="3">
        <v>1.0234000000000001</v>
      </c>
      <c r="F314" s="37">
        <v>1.0228999999999999</v>
      </c>
      <c r="G314" s="37">
        <f t="shared" ref="G314:J314" si="87">F314</f>
        <v>1.0228999999999999</v>
      </c>
      <c r="H314" s="37">
        <f t="shared" si="87"/>
        <v>1.0228999999999999</v>
      </c>
      <c r="I314" s="37">
        <f t="shared" si="87"/>
        <v>1.0228999999999999</v>
      </c>
      <c r="J314" s="37">
        <f t="shared" si="87"/>
        <v>1.0228999999999999</v>
      </c>
      <c r="K314" s="3"/>
      <c r="L314" s="3"/>
      <c r="M314" s="3"/>
      <c r="N314" s="3"/>
      <c r="O314" s="3"/>
      <c r="P314" s="3"/>
      <c r="Q314" s="3"/>
      <c r="R314" s="3"/>
      <c r="S314" s="3"/>
      <c r="T314" s="3"/>
      <c r="U314" s="3"/>
      <c r="V314" s="3"/>
      <c r="W314" s="3"/>
      <c r="X314" s="3"/>
      <c r="Y314" s="3"/>
      <c r="Z314" s="3"/>
    </row>
    <row r="315" spans="1:26" ht="12" customHeight="1" x14ac:dyDescent="0.2">
      <c r="A315" s="37"/>
      <c r="B315" s="37"/>
      <c r="C315" s="37"/>
      <c r="D315" s="125" t="s">
        <v>145</v>
      </c>
      <c r="E315" s="3">
        <v>1.0051000000000001</v>
      </c>
      <c r="F315" s="37">
        <v>1.0048999999999999</v>
      </c>
      <c r="G315" s="37">
        <f t="shared" ref="G315:J315" si="88">F315</f>
        <v>1.0048999999999999</v>
      </c>
      <c r="H315" s="37">
        <f t="shared" si="88"/>
        <v>1.0048999999999999</v>
      </c>
      <c r="I315" s="37">
        <f t="shared" si="88"/>
        <v>1.0048999999999999</v>
      </c>
      <c r="J315" s="37">
        <f t="shared" si="88"/>
        <v>1.0048999999999999</v>
      </c>
      <c r="K315" s="3"/>
      <c r="L315" s="3"/>
      <c r="M315" s="3"/>
      <c r="N315" s="3"/>
      <c r="O315" s="3"/>
      <c r="P315" s="3"/>
      <c r="Q315" s="3"/>
      <c r="R315" s="3"/>
      <c r="S315" s="3"/>
      <c r="T315" s="3"/>
      <c r="U315" s="3"/>
      <c r="V315" s="3"/>
      <c r="W315" s="3"/>
      <c r="X315" s="3"/>
      <c r="Y315" s="3"/>
      <c r="Z315" s="3"/>
    </row>
    <row r="316" spans="1:26" ht="12" customHeight="1" x14ac:dyDescent="0.2">
      <c r="A316" s="37"/>
      <c r="B316" s="37"/>
      <c r="C316" s="37"/>
      <c r="D316" s="125"/>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x14ac:dyDescent="0.2">
      <c r="A317" s="37"/>
      <c r="B317" s="37"/>
      <c r="C317" s="37"/>
      <c r="D317" s="125"/>
      <c r="E317" s="3"/>
      <c r="F317" s="3"/>
      <c r="G317" s="3"/>
      <c r="H317" s="3"/>
      <c r="I317" s="3"/>
      <c r="J317" s="3"/>
      <c r="K317" s="3"/>
      <c r="L317" s="3"/>
      <c r="M317" s="3"/>
      <c r="N317" s="3"/>
      <c r="O317" s="3"/>
      <c r="P317" s="3"/>
      <c r="Q317" s="3"/>
      <c r="R317" s="3"/>
      <c r="S317" s="3"/>
      <c r="T317" s="3"/>
      <c r="U317" s="3"/>
      <c r="V317" s="3"/>
      <c r="W317" s="3"/>
      <c r="X317" s="3"/>
      <c r="Y317" s="3"/>
      <c r="Z317" s="3"/>
    </row>
    <row r="318" spans="1:26" ht="12" customHeight="1" x14ac:dyDescent="0.25">
      <c r="A318" s="37"/>
      <c r="B318" s="125"/>
      <c r="C318" s="136" t="s">
        <v>98</v>
      </c>
      <c r="D318" s="3"/>
      <c r="E318" s="137" t="s">
        <v>153</v>
      </c>
      <c r="F318" s="138" t="str">
        <f t="shared" ref="F318:J318" si="89">F$4</f>
        <v>2026F</v>
      </c>
      <c r="G318" s="138" t="str">
        <f t="shared" si="89"/>
        <v>2027F</v>
      </c>
      <c r="H318" s="138" t="str">
        <f t="shared" si="89"/>
        <v>2028F</v>
      </c>
      <c r="I318" s="138" t="str">
        <f t="shared" si="89"/>
        <v>2029F</v>
      </c>
      <c r="J318" s="138" t="str">
        <f t="shared" si="89"/>
        <v>2030F</v>
      </c>
      <c r="K318" s="3"/>
      <c r="L318" s="3"/>
      <c r="M318" s="3"/>
      <c r="N318" s="3"/>
      <c r="O318" s="3"/>
      <c r="P318" s="3"/>
      <c r="Q318" s="3"/>
      <c r="R318" s="3"/>
      <c r="S318" s="3"/>
      <c r="T318" s="3"/>
      <c r="U318" s="3"/>
      <c r="V318" s="3"/>
      <c r="W318" s="3"/>
      <c r="X318" s="3"/>
      <c r="Y318" s="3"/>
      <c r="Z318" s="3"/>
    </row>
    <row r="319" spans="1:26" ht="12" customHeight="1" x14ac:dyDescent="0.2">
      <c r="A319" s="37"/>
      <c r="B319" s="37"/>
      <c r="C319" s="37"/>
      <c r="D319" s="125" t="s">
        <v>99</v>
      </c>
      <c r="E319" s="180">
        <v>18</v>
      </c>
      <c r="F319" s="180">
        <v>0</v>
      </c>
      <c r="G319" s="180">
        <v>0</v>
      </c>
      <c r="H319" s="180">
        <v>0</v>
      </c>
      <c r="I319" s="180">
        <v>0</v>
      </c>
      <c r="J319" s="180">
        <v>0</v>
      </c>
      <c r="K319" s="37"/>
      <c r="L319" s="37"/>
      <c r="M319" s="37"/>
      <c r="N319" s="37"/>
      <c r="O319" s="37"/>
      <c r="P319" s="37"/>
      <c r="Q319" s="37"/>
      <c r="R319" s="37"/>
      <c r="S319" s="37"/>
      <c r="T319" s="37"/>
      <c r="U319" s="37"/>
      <c r="V319" s="37"/>
      <c r="W319" s="37"/>
      <c r="X319" s="37"/>
      <c r="Y319" s="37"/>
      <c r="Z319" s="37"/>
    </row>
    <row r="320" spans="1:26" ht="12" customHeight="1" x14ac:dyDescent="0.2">
      <c r="A320" s="37"/>
      <c r="B320" s="37"/>
      <c r="C320" s="37"/>
      <c r="D320" s="125" t="s">
        <v>100</v>
      </c>
      <c r="E320" s="180">
        <v>29</v>
      </c>
      <c r="F320" s="180">
        <v>30</v>
      </c>
      <c r="G320" s="180">
        <v>30</v>
      </c>
      <c r="H320" s="180">
        <v>30</v>
      </c>
      <c r="I320" s="180">
        <v>30</v>
      </c>
      <c r="J320" s="180">
        <v>30</v>
      </c>
      <c r="K320" s="37"/>
      <c r="L320" s="37"/>
      <c r="M320" s="37"/>
      <c r="N320" s="37"/>
      <c r="O320" s="37"/>
      <c r="P320" s="37"/>
      <c r="Q320" s="37"/>
      <c r="R320" s="37"/>
      <c r="S320" s="37"/>
      <c r="T320" s="37"/>
      <c r="U320" s="37"/>
      <c r="V320" s="37"/>
      <c r="W320" s="37"/>
      <c r="X320" s="37"/>
      <c r="Y320" s="37"/>
      <c r="Z320" s="37"/>
    </row>
    <row r="321" spans="1:26" ht="12" customHeight="1" x14ac:dyDescent="0.2">
      <c r="A321" s="37"/>
      <c r="B321" s="37"/>
      <c r="C321" s="37"/>
      <c r="D321" s="125" t="s">
        <v>101</v>
      </c>
      <c r="E321" s="180">
        <v>6</v>
      </c>
      <c r="F321" s="180">
        <v>7</v>
      </c>
      <c r="G321" s="180">
        <v>7</v>
      </c>
      <c r="H321" s="180">
        <v>7</v>
      </c>
      <c r="I321" s="180">
        <v>7</v>
      </c>
      <c r="J321" s="180">
        <v>7</v>
      </c>
      <c r="K321" s="37"/>
      <c r="L321" s="37"/>
      <c r="M321" s="37"/>
      <c r="N321" s="37"/>
      <c r="O321" s="37"/>
      <c r="P321" s="37"/>
      <c r="Q321" s="37"/>
      <c r="R321" s="37"/>
      <c r="S321" s="37"/>
      <c r="T321" s="37"/>
      <c r="U321" s="37"/>
      <c r="V321" s="37"/>
      <c r="W321" s="37"/>
      <c r="X321" s="37"/>
      <c r="Y321" s="37"/>
      <c r="Z321" s="37"/>
    </row>
    <row r="322" spans="1:26" ht="12" customHeight="1" x14ac:dyDescent="0.2">
      <c r="A322" s="37"/>
      <c r="B322" s="37"/>
      <c r="C322" s="37"/>
      <c r="D322" s="125" t="s">
        <v>102</v>
      </c>
      <c r="E322" s="180">
        <v>140</v>
      </c>
      <c r="F322" s="180">
        <v>141</v>
      </c>
      <c r="G322" s="180">
        <v>144</v>
      </c>
      <c r="H322" s="180">
        <v>147</v>
      </c>
      <c r="I322" s="180">
        <v>151</v>
      </c>
      <c r="J322" s="180">
        <v>154</v>
      </c>
      <c r="K322" s="37"/>
      <c r="L322" s="37"/>
      <c r="M322" s="37"/>
      <c r="N322" s="37"/>
      <c r="O322" s="37"/>
      <c r="P322" s="37"/>
      <c r="Q322" s="37"/>
      <c r="R322" s="37"/>
      <c r="S322" s="37"/>
      <c r="T322" s="37"/>
      <c r="U322" s="37"/>
      <c r="V322" s="37"/>
      <c r="W322" s="37"/>
      <c r="X322" s="37"/>
      <c r="Y322" s="37"/>
      <c r="Z322" s="37"/>
    </row>
    <row r="323" spans="1:26" ht="12" customHeight="1" x14ac:dyDescent="0.2">
      <c r="A323" s="37"/>
      <c r="B323" s="37"/>
      <c r="C323" s="37"/>
      <c r="D323" s="125" t="s">
        <v>103</v>
      </c>
      <c r="E323" s="180">
        <v>18</v>
      </c>
      <c r="F323" s="180">
        <v>20</v>
      </c>
      <c r="G323" s="180">
        <v>20</v>
      </c>
      <c r="H323" s="180">
        <v>20</v>
      </c>
      <c r="I323" s="180">
        <v>20</v>
      </c>
      <c r="J323" s="180">
        <v>20</v>
      </c>
      <c r="K323" s="37"/>
      <c r="L323" s="37"/>
      <c r="M323" s="37"/>
      <c r="N323" s="37"/>
      <c r="O323" s="37"/>
      <c r="P323" s="37"/>
      <c r="Q323" s="37"/>
      <c r="R323" s="37"/>
      <c r="S323" s="37"/>
      <c r="T323" s="37"/>
      <c r="U323" s="37"/>
      <c r="V323" s="37"/>
      <c r="W323" s="37"/>
      <c r="X323" s="37"/>
      <c r="Y323" s="37"/>
      <c r="Z323" s="37"/>
    </row>
    <row r="324" spans="1:26" ht="12" customHeight="1" x14ac:dyDescent="0.2">
      <c r="A324" s="37"/>
      <c r="B324" s="37"/>
      <c r="C324" s="37"/>
      <c r="D324" s="125" t="s">
        <v>104</v>
      </c>
      <c r="E324" s="180">
        <v>29</v>
      </c>
      <c r="F324" s="180">
        <v>25</v>
      </c>
      <c r="G324" s="180">
        <v>25</v>
      </c>
      <c r="H324" s="180">
        <v>25</v>
      </c>
      <c r="I324" s="180">
        <v>25</v>
      </c>
      <c r="J324" s="180">
        <v>25</v>
      </c>
      <c r="K324" s="37"/>
      <c r="L324" s="37"/>
      <c r="M324" s="37"/>
      <c r="N324" s="37"/>
      <c r="O324" s="37"/>
      <c r="P324" s="37"/>
      <c r="Q324" s="37"/>
      <c r="R324" s="37"/>
      <c r="S324" s="37"/>
      <c r="T324" s="37"/>
      <c r="U324" s="37"/>
      <c r="V324" s="37"/>
      <c r="W324" s="37"/>
      <c r="X324" s="37"/>
      <c r="Y324" s="37"/>
      <c r="Z324" s="37"/>
    </row>
    <row r="325" spans="1:26" ht="12" customHeight="1" x14ac:dyDescent="0.2">
      <c r="A325" s="37"/>
      <c r="B325" s="37"/>
      <c r="C325" s="37"/>
      <c r="D325" s="125" t="s">
        <v>105</v>
      </c>
      <c r="E325" s="180">
        <v>29</v>
      </c>
      <c r="F325" s="180">
        <v>10</v>
      </c>
      <c r="G325" s="180">
        <v>10</v>
      </c>
      <c r="H325" s="180">
        <v>10</v>
      </c>
      <c r="I325" s="180">
        <v>10</v>
      </c>
      <c r="J325" s="180">
        <v>10</v>
      </c>
      <c r="K325" s="37"/>
      <c r="L325" s="37"/>
      <c r="M325" s="37"/>
      <c r="N325" s="37"/>
      <c r="O325" s="37"/>
      <c r="P325" s="37"/>
      <c r="Q325" s="37"/>
      <c r="R325" s="37"/>
      <c r="S325" s="37"/>
      <c r="T325" s="37"/>
      <c r="U325" s="37"/>
      <c r="V325" s="37"/>
      <c r="W325" s="37"/>
      <c r="X325" s="37"/>
      <c r="Y325" s="37"/>
      <c r="Z325" s="37"/>
    </row>
    <row r="326" spans="1:26" ht="12" customHeight="1" x14ac:dyDescent="0.2">
      <c r="A326" s="37"/>
      <c r="B326" s="37"/>
      <c r="C326" s="37"/>
      <c r="D326" s="125" t="s">
        <v>214</v>
      </c>
      <c r="E326" s="180">
        <v>0</v>
      </c>
      <c r="F326" s="180">
        <f t="shared" ref="F326:J326" si="90">E326</f>
        <v>0</v>
      </c>
      <c r="G326" s="180">
        <f t="shared" si="90"/>
        <v>0</v>
      </c>
      <c r="H326" s="180">
        <f t="shared" si="90"/>
        <v>0</v>
      </c>
      <c r="I326" s="180">
        <f t="shared" si="90"/>
        <v>0</v>
      </c>
      <c r="J326" s="180">
        <f t="shared" si="90"/>
        <v>0</v>
      </c>
      <c r="K326" s="37"/>
      <c r="L326" s="37"/>
      <c r="M326" s="37"/>
      <c r="N326" s="37"/>
      <c r="O326" s="37"/>
      <c r="P326" s="37"/>
      <c r="Q326" s="37"/>
      <c r="R326" s="37"/>
      <c r="S326" s="37"/>
      <c r="T326" s="37"/>
      <c r="U326" s="37"/>
      <c r="V326" s="37"/>
      <c r="W326" s="37"/>
      <c r="X326" s="37"/>
      <c r="Y326" s="37"/>
      <c r="Z326" s="37"/>
    </row>
    <row r="327" spans="1:26" ht="12" customHeight="1" x14ac:dyDescent="0.2">
      <c r="A327" s="37"/>
      <c r="B327" s="37"/>
      <c r="C327" s="37"/>
      <c r="D327" s="125" t="s">
        <v>215</v>
      </c>
      <c r="E327" s="180">
        <v>0</v>
      </c>
      <c r="F327" s="180">
        <f t="shared" ref="F327:J327" si="91">E327</f>
        <v>0</v>
      </c>
      <c r="G327" s="180">
        <f t="shared" si="91"/>
        <v>0</v>
      </c>
      <c r="H327" s="180">
        <f t="shared" si="91"/>
        <v>0</v>
      </c>
      <c r="I327" s="180">
        <f t="shared" si="91"/>
        <v>0</v>
      </c>
      <c r="J327" s="180">
        <f t="shared" si="91"/>
        <v>0</v>
      </c>
      <c r="K327" s="37"/>
      <c r="L327" s="37"/>
      <c r="M327" s="37"/>
      <c r="N327" s="37"/>
      <c r="O327" s="37"/>
      <c r="P327" s="37"/>
      <c r="Q327" s="37"/>
      <c r="R327" s="37"/>
      <c r="S327" s="37"/>
      <c r="T327" s="37"/>
      <c r="U327" s="37"/>
      <c r="V327" s="37"/>
      <c r="W327" s="37"/>
      <c r="X327" s="37"/>
      <c r="Y327" s="37"/>
      <c r="Z327" s="37"/>
    </row>
    <row r="328" spans="1:26" ht="12" customHeight="1" x14ac:dyDescent="0.2">
      <c r="A328" s="37"/>
      <c r="B328" s="37"/>
      <c r="C328" s="37"/>
      <c r="D328" s="125" t="s">
        <v>106</v>
      </c>
      <c r="E328" s="180">
        <v>359</v>
      </c>
      <c r="F328" s="180">
        <v>366</v>
      </c>
      <c r="G328" s="180">
        <v>374</v>
      </c>
      <c r="H328" s="180">
        <v>382</v>
      </c>
      <c r="I328" s="180">
        <v>390</v>
      </c>
      <c r="J328" s="180">
        <v>398</v>
      </c>
      <c r="K328" s="37"/>
      <c r="L328" s="37"/>
      <c r="M328" s="37"/>
      <c r="N328" s="37"/>
      <c r="O328" s="37"/>
      <c r="P328" s="37"/>
      <c r="Q328" s="37"/>
      <c r="R328" s="37"/>
      <c r="S328" s="37"/>
      <c r="T328" s="37"/>
      <c r="U328" s="37"/>
      <c r="V328" s="37"/>
      <c r="W328" s="37"/>
      <c r="X328" s="37"/>
      <c r="Y328" s="37"/>
      <c r="Z328" s="37"/>
    </row>
    <row r="329" spans="1:26" ht="12" customHeight="1" x14ac:dyDescent="0.2">
      <c r="A329" s="37"/>
      <c r="B329" s="37"/>
      <c r="C329" s="37"/>
      <c r="D329" s="125" t="s">
        <v>107</v>
      </c>
      <c r="E329" s="180">
        <v>270</v>
      </c>
      <c r="F329" s="180">
        <v>322</v>
      </c>
      <c r="G329" s="180">
        <v>328</v>
      </c>
      <c r="H329" s="180">
        <v>335</v>
      </c>
      <c r="I329" s="180">
        <v>342</v>
      </c>
      <c r="J329" s="180">
        <v>350</v>
      </c>
      <c r="K329" s="37"/>
      <c r="L329" s="37"/>
      <c r="M329" s="37"/>
      <c r="N329" s="37"/>
      <c r="O329" s="37"/>
      <c r="P329" s="37"/>
      <c r="Q329" s="37"/>
      <c r="R329" s="37"/>
      <c r="S329" s="37"/>
      <c r="T329" s="37"/>
      <c r="U329" s="37"/>
      <c r="V329" s="37"/>
      <c r="W329" s="37"/>
      <c r="X329" s="37"/>
      <c r="Y329" s="37"/>
      <c r="Z329" s="37"/>
    </row>
    <row r="330" spans="1:26" ht="12" customHeight="1" x14ac:dyDescent="0.2">
      <c r="A330" s="37"/>
      <c r="B330" s="37"/>
      <c r="C330" s="37"/>
      <c r="D330" s="125"/>
      <c r="E330" s="37"/>
      <c r="F330" s="37"/>
      <c r="G330" s="37"/>
      <c r="H330" s="37"/>
      <c r="I330" s="37"/>
      <c r="J330" s="37"/>
      <c r="K330" s="37"/>
      <c r="L330" s="37"/>
      <c r="M330" s="37"/>
      <c r="N330" s="37"/>
      <c r="O330" s="37"/>
      <c r="P330" s="37"/>
      <c r="Q330" s="37"/>
      <c r="R330" s="37"/>
      <c r="S330" s="37"/>
      <c r="T330" s="37"/>
      <c r="U330" s="37"/>
      <c r="V330" s="37"/>
      <c r="W330" s="37"/>
      <c r="X330" s="37"/>
      <c r="Y330" s="37"/>
      <c r="Z330" s="37"/>
    </row>
    <row r="331" spans="1:26" ht="12" customHeight="1" x14ac:dyDescent="0.25">
      <c r="A331" s="37"/>
      <c r="B331" s="125"/>
      <c r="C331" s="136" t="s">
        <v>108</v>
      </c>
      <c r="D331" s="37"/>
      <c r="E331" s="138" t="s">
        <v>153</v>
      </c>
      <c r="F331" s="138" t="str">
        <f t="shared" ref="F331:J331" si="92">F$4</f>
        <v>2026F</v>
      </c>
      <c r="G331" s="138" t="str">
        <f t="shared" si="92"/>
        <v>2027F</v>
      </c>
      <c r="H331" s="138" t="str">
        <f t="shared" si="92"/>
        <v>2028F</v>
      </c>
      <c r="I331" s="138" t="str">
        <f t="shared" si="92"/>
        <v>2029F</v>
      </c>
      <c r="J331" s="138" t="str">
        <f t="shared" si="92"/>
        <v>2030F</v>
      </c>
      <c r="K331" s="37"/>
      <c r="L331" s="37"/>
      <c r="M331" s="37"/>
      <c r="N331" s="37"/>
      <c r="O331" s="37"/>
      <c r="P331" s="37"/>
      <c r="Q331" s="37"/>
      <c r="R331" s="37"/>
      <c r="S331" s="37"/>
      <c r="T331" s="37"/>
      <c r="U331" s="37"/>
      <c r="V331" s="37"/>
      <c r="W331" s="37"/>
      <c r="X331" s="37"/>
      <c r="Y331" s="37"/>
      <c r="Z331" s="37"/>
    </row>
    <row r="332" spans="1:26" ht="12" customHeight="1" x14ac:dyDescent="0.2">
      <c r="A332" s="37"/>
      <c r="B332" s="37"/>
      <c r="C332" s="37"/>
      <c r="D332" s="125" t="s">
        <v>109</v>
      </c>
      <c r="E332" s="180">
        <v>1.5</v>
      </c>
      <c r="F332" s="180">
        <f t="shared" ref="F332:J332" si="93">E332</f>
        <v>1.5</v>
      </c>
      <c r="G332" s="180">
        <f t="shared" si="93"/>
        <v>1.5</v>
      </c>
      <c r="H332" s="180">
        <f t="shared" si="93"/>
        <v>1.5</v>
      </c>
      <c r="I332" s="180">
        <f t="shared" si="93"/>
        <v>1.5</v>
      </c>
      <c r="J332" s="180">
        <f t="shared" si="93"/>
        <v>1.5</v>
      </c>
      <c r="K332" s="37"/>
      <c r="L332" s="37"/>
      <c r="M332" s="37"/>
      <c r="N332" s="37"/>
      <c r="O332" s="37"/>
      <c r="P332" s="37"/>
      <c r="Q332" s="37"/>
      <c r="R332" s="37"/>
      <c r="S332" s="37"/>
      <c r="T332" s="37"/>
      <c r="U332" s="37"/>
      <c r="V332" s="37"/>
      <c r="W332" s="37"/>
      <c r="X332" s="37"/>
      <c r="Y332" s="37"/>
      <c r="Z332" s="37"/>
    </row>
    <row r="333" spans="1:26" ht="12" customHeight="1" x14ac:dyDescent="0.2">
      <c r="A333" s="37"/>
      <c r="B333" s="37"/>
      <c r="C333" s="37"/>
      <c r="D333" s="125" t="s">
        <v>110</v>
      </c>
      <c r="E333" s="180">
        <v>76</v>
      </c>
      <c r="F333" s="180">
        <v>70</v>
      </c>
      <c r="G333" s="180">
        <v>71</v>
      </c>
      <c r="H333" s="180">
        <v>72</v>
      </c>
      <c r="I333" s="180">
        <v>74</v>
      </c>
      <c r="J333" s="180">
        <v>76</v>
      </c>
      <c r="K333" s="37"/>
      <c r="L333" s="37"/>
      <c r="M333" s="37"/>
      <c r="N333" s="37"/>
      <c r="O333" s="37"/>
      <c r="P333" s="37"/>
      <c r="Q333" s="37"/>
      <c r="R333" s="37"/>
      <c r="S333" s="37"/>
      <c r="T333" s="37"/>
      <c r="U333" s="37"/>
      <c r="V333" s="37"/>
      <c r="W333" s="37"/>
      <c r="X333" s="37"/>
      <c r="Y333" s="37"/>
      <c r="Z333" s="37"/>
    </row>
    <row r="334" spans="1:26" ht="12" customHeight="1" x14ac:dyDescent="0.2">
      <c r="A334" s="37"/>
      <c r="B334" s="37"/>
      <c r="C334" s="37"/>
      <c r="D334" s="125" t="s">
        <v>111</v>
      </c>
      <c r="E334" s="180">
        <v>115</v>
      </c>
      <c r="F334" s="180">
        <v>94</v>
      </c>
      <c r="G334" s="180">
        <v>96</v>
      </c>
      <c r="H334" s="180">
        <v>98</v>
      </c>
      <c r="I334" s="180">
        <v>100</v>
      </c>
      <c r="J334" s="180">
        <v>102</v>
      </c>
      <c r="K334" s="37"/>
      <c r="L334" s="37"/>
      <c r="M334" s="37"/>
      <c r="N334" s="37"/>
      <c r="O334" s="37"/>
      <c r="P334" s="37"/>
      <c r="Q334" s="37"/>
      <c r="R334" s="37"/>
      <c r="S334" s="37"/>
      <c r="T334" s="37"/>
      <c r="U334" s="37"/>
      <c r="V334" s="37"/>
      <c r="W334" s="37"/>
      <c r="X334" s="37"/>
      <c r="Y334" s="37"/>
      <c r="Z334" s="37"/>
    </row>
    <row r="335" spans="1:26" ht="12" customHeight="1" x14ac:dyDescent="0.2">
      <c r="A335" s="37"/>
      <c r="B335" s="37"/>
      <c r="C335" s="37"/>
      <c r="D335" s="125" t="s">
        <v>112</v>
      </c>
      <c r="E335" s="180">
        <v>286</v>
      </c>
      <c r="F335" s="180">
        <v>318</v>
      </c>
      <c r="G335" s="180">
        <v>325</v>
      </c>
      <c r="H335" s="180">
        <v>331</v>
      </c>
      <c r="I335" s="180">
        <v>338</v>
      </c>
      <c r="J335" s="180">
        <v>345</v>
      </c>
      <c r="K335" s="37"/>
      <c r="L335" s="37"/>
      <c r="M335" s="37"/>
      <c r="N335" s="37"/>
      <c r="O335" s="37"/>
      <c r="P335" s="37"/>
      <c r="Q335" s="37"/>
      <c r="R335" s="37"/>
      <c r="S335" s="37"/>
      <c r="T335" s="37"/>
      <c r="U335" s="37"/>
      <c r="V335" s="37"/>
      <c r="W335" s="37"/>
      <c r="X335" s="37"/>
      <c r="Y335" s="37"/>
      <c r="Z335" s="37"/>
    </row>
    <row r="336" spans="1:26" ht="12" customHeight="1" x14ac:dyDescent="0.2">
      <c r="A336" s="37"/>
      <c r="B336" s="37"/>
      <c r="C336" s="37"/>
      <c r="D336" s="125" t="s">
        <v>113</v>
      </c>
      <c r="E336" s="180">
        <v>483</v>
      </c>
      <c r="F336" s="180">
        <v>480</v>
      </c>
      <c r="G336" s="180">
        <v>490</v>
      </c>
      <c r="H336" s="180">
        <v>500</v>
      </c>
      <c r="I336" s="180">
        <v>510</v>
      </c>
      <c r="J336" s="180">
        <v>521</v>
      </c>
      <c r="K336" s="37"/>
      <c r="L336" s="37"/>
      <c r="M336" s="37"/>
      <c r="N336" s="37"/>
      <c r="O336" s="37"/>
      <c r="P336" s="37"/>
      <c r="Q336" s="37"/>
      <c r="R336" s="37"/>
      <c r="S336" s="37"/>
      <c r="T336" s="37"/>
      <c r="U336" s="37"/>
      <c r="V336" s="37"/>
      <c r="W336" s="37"/>
      <c r="X336" s="37"/>
      <c r="Y336" s="37"/>
      <c r="Z336" s="37"/>
    </row>
    <row r="337" spans="1:26" ht="12" customHeight="1" x14ac:dyDescent="0.2">
      <c r="A337" s="37"/>
      <c r="B337" s="37"/>
      <c r="C337" s="37"/>
      <c r="D337" s="125"/>
      <c r="E337" s="390"/>
      <c r="F337" s="390"/>
      <c r="G337" s="390"/>
      <c r="H337" s="390"/>
      <c r="I337" s="390"/>
      <c r="J337" s="390"/>
      <c r="K337" s="37"/>
      <c r="L337" s="37"/>
      <c r="M337" s="37"/>
      <c r="N337" s="37"/>
      <c r="O337" s="37"/>
      <c r="P337" s="37"/>
      <c r="Q337" s="37"/>
      <c r="R337" s="37"/>
      <c r="S337" s="37"/>
      <c r="T337" s="37"/>
      <c r="U337" s="37"/>
      <c r="V337" s="37"/>
      <c r="W337" s="37"/>
      <c r="X337" s="37"/>
      <c r="Y337" s="37"/>
      <c r="Z337" s="37"/>
    </row>
    <row r="338" spans="1:26" ht="12" customHeight="1" x14ac:dyDescent="0.25">
      <c r="A338" s="37"/>
      <c r="B338" s="178"/>
      <c r="C338" s="179" t="s">
        <v>114</v>
      </c>
      <c r="D338" s="37"/>
      <c r="E338" s="390"/>
      <c r="F338" s="390"/>
      <c r="G338" s="390"/>
      <c r="H338" s="390"/>
      <c r="I338" s="390"/>
      <c r="J338" s="390"/>
      <c r="K338" s="37"/>
      <c r="L338" s="37"/>
      <c r="M338" s="37"/>
      <c r="N338" s="37"/>
      <c r="O338" s="37"/>
      <c r="P338" s="37"/>
      <c r="Q338" s="37"/>
      <c r="R338" s="37"/>
      <c r="S338" s="37"/>
      <c r="T338" s="37"/>
      <c r="U338" s="37"/>
      <c r="V338" s="37"/>
      <c r="W338" s="37"/>
      <c r="X338" s="37"/>
      <c r="Y338" s="37"/>
      <c r="Z338" s="37"/>
    </row>
    <row r="339" spans="1:26" ht="12" customHeight="1" x14ac:dyDescent="0.2">
      <c r="A339" s="37"/>
      <c r="B339" s="37"/>
      <c r="C339" s="37"/>
      <c r="D339" s="125" t="s">
        <v>115</v>
      </c>
      <c r="E339" s="180">
        <v>1007</v>
      </c>
      <c r="F339" s="180">
        <v>1079</v>
      </c>
      <c r="G339" s="180">
        <v>1102</v>
      </c>
      <c r="H339" s="180">
        <v>1125</v>
      </c>
      <c r="I339" s="180">
        <v>1148</v>
      </c>
      <c r="J339" s="180">
        <v>1172</v>
      </c>
      <c r="K339" s="37"/>
      <c r="L339" s="37"/>
      <c r="M339" s="37"/>
      <c r="N339" s="37"/>
      <c r="O339" s="37"/>
      <c r="P339" s="37"/>
      <c r="Q339" s="37"/>
      <c r="R339" s="37"/>
      <c r="S339" s="37"/>
      <c r="T339" s="37"/>
      <c r="U339" s="37"/>
      <c r="V339" s="37"/>
      <c r="W339" s="37"/>
      <c r="X339" s="37"/>
      <c r="Y339" s="37"/>
      <c r="Z339" s="37"/>
    </row>
    <row r="340" spans="1:26" ht="12" customHeight="1" x14ac:dyDescent="0.2">
      <c r="A340" s="37"/>
      <c r="B340" s="37"/>
      <c r="C340" s="37"/>
      <c r="D340" s="125" t="s">
        <v>116</v>
      </c>
      <c r="E340" s="180">
        <v>1461</v>
      </c>
      <c r="F340" s="180">
        <v>1422</v>
      </c>
      <c r="G340" s="180">
        <v>1452</v>
      </c>
      <c r="H340" s="180">
        <v>1483</v>
      </c>
      <c r="I340" s="180">
        <v>1514</v>
      </c>
      <c r="J340" s="180">
        <v>1546</v>
      </c>
      <c r="K340" s="37"/>
      <c r="L340" s="37"/>
      <c r="M340" s="37"/>
      <c r="N340" s="37"/>
      <c r="O340" s="37"/>
      <c r="P340" s="37"/>
      <c r="Q340" s="37"/>
      <c r="R340" s="37"/>
      <c r="S340" s="37"/>
      <c r="T340" s="37"/>
      <c r="U340" s="37"/>
      <c r="V340" s="37"/>
      <c r="W340" s="37"/>
      <c r="X340" s="37"/>
      <c r="Y340" s="37"/>
      <c r="Z340" s="37"/>
    </row>
    <row r="341" spans="1:26" ht="12" customHeight="1" x14ac:dyDescent="0.2">
      <c r="A341" s="37"/>
      <c r="B341" s="37"/>
      <c r="C341" s="37"/>
      <c r="D341" s="125" t="s">
        <v>117</v>
      </c>
      <c r="E341" s="180">
        <v>3590</v>
      </c>
      <c r="F341" s="180">
        <v>5010</v>
      </c>
      <c r="G341" s="180">
        <v>5116</v>
      </c>
      <c r="H341" s="180">
        <v>5223</v>
      </c>
      <c r="I341" s="180">
        <v>5333</v>
      </c>
      <c r="J341" s="180">
        <v>5445</v>
      </c>
      <c r="K341" s="37"/>
      <c r="L341" s="37"/>
      <c r="M341" s="37"/>
      <c r="N341" s="37"/>
      <c r="O341" s="37"/>
      <c r="P341" s="37"/>
      <c r="Q341" s="37"/>
      <c r="R341" s="37"/>
      <c r="S341" s="37"/>
      <c r="T341" s="37"/>
      <c r="U341" s="37"/>
      <c r="V341" s="37"/>
      <c r="W341" s="37"/>
      <c r="X341" s="37"/>
      <c r="Y341" s="37"/>
      <c r="Z341" s="37"/>
    </row>
    <row r="342" spans="1:26" ht="12" customHeight="1" x14ac:dyDescent="0.2">
      <c r="A342" s="37"/>
      <c r="B342" s="37"/>
      <c r="C342" s="37"/>
      <c r="D342" s="125" t="s">
        <v>118</v>
      </c>
      <c r="E342" s="180">
        <v>39.14</v>
      </c>
      <c r="F342" s="180">
        <v>39.14</v>
      </c>
      <c r="G342" s="180">
        <v>39.14</v>
      </c>
      <c r="H342" s="180">
        <v>39.14</v>
      </c>
      <c r="I342" s="180">
        <v>39.14</v>
      </c>
      <c r="J342" s="180">
        <v>39.14</v>
      </c>
      <c r="K342" s="37"/>
      <c r="L342" s="37"/>
      <c r="M342" s="37"/>
      <c r="N342" s="37"/>
      <c r="O342" s="37"/>
      <c r="P342" s="37"/>
      <c r="Q342" s="37"/>
      <c r="R342" s="37"/>
      <c r="S342" s="37"/>
      <c r="T342" s="37"/>
      <c r="U342" s="37"/>
      <c r="V342" s="37"/>
      <c r="W342" s="37"/>
      <c r="X342" s="37"/>
      <c r="Y342" s="37"/>
      <c r="Z342" s="37"/>
    </row>
    <row r="343" spans="1:26" ht="12" customHeight="1" x14ac:dyDescent="0.2">
      <c r="A343" s="37"/>
      <c r="B343" s="37"/>
      <c r="C343" s="37"/>
      <c r="D343" s="125" t="s">
        <v>119</v>
      </c>
      <c r="E343" s="37" t="s">
        <v>216</v>
      </c>
      <c r="F343" s="37" t="s">
        <v>216</v>
      </c>
      <c r="G343" s="37" t="s">
        <v>216</v>
      </c>
      <c r="H343" s="37" t="s">
        <v>216</v>
      </c>
      <c r="I343" s="37" t="s">
        <v>216</v>
      </c>
      <c r="J343" s="37" t="s">
        <v>216</v>
      </c>
      <c r="K343" s="37"/>
      <c r="L343" s="37"/>
      <c r="M343" s="37"/>
      <c r="N343" s="37"/>
      <c r="O343" s="37"/>
      <c r="P343" s="37"/>
      <c r="Q343" s="37"/>
      <c r="R343" s="37"/>
      <c r="S343" s="37"/>
      <c r="T343" s="37"/>
      <c r="U343" s="37"/>
      <c r="V343" s="37"/>
      <c r="W343" s="37"/>
      <c r="X343" s="37"/>
      <c r="Y343" s="37"/>
      <c r="Z343" s="37"/>
    </row>
    <row r="344" spans="1:26" ht="12" customHeight="1" x14ac:dyDescent="0.2">
      <c r="A344" s="37"/>
      <c r="B344" s="37"/>
      <c r="C344" s="37"/>
      <c r="D344" s="125" t="s">
        <v>120</v>
      </c>
      <c r="E344" s="180">
        <v>162</v>
      </c>
      <c r="F344" s="180">
        <v>165</v>
      </c>
      <c r="G344" s="180">
        <v>168</v>
      </c>
      <c r="H344" s="180">
        <v>172</v>
      </c>
      <c r="I344" s="180">
        <v>176</v>
      </c>
      <c r="J344" s="180">
        <v>179</v>
      </c>
      <c r="K344" s="37"/>
      <c r="L344" s="37"/>
      <c r="M344" s="37"/>
      <c r="N344" s="37"/>
      <c r="O344" s="37"/>
      <c r="P344" s="37"/>
      <c r="Q344" s="37"/>
      <c r="R344" s="37"/>
      <c r="S344" s="37"/>
      <c r="T344" s="37"/>
      <c r="U344" s="37"/>
      <c r="V344" s="37"/>
      <c r="W344" s="37"/>
      <c r="X344" s="37"/>
      <c r="Y344" s="37"/>
      <c r="Z344" s="37"/>
    </row>
    <row r="345" spans="1:26" ht="12" customHeight="1" x14ac:dyDescent="0.2">
      <c r="A345" s="37"/>
      <c r="B345" s="37"/>
      <c r="C345" s="37"/>
      <c r="D345" s="125"/>
      <c r="E345" s="37"/>
      <c r="F345" s="37"/>
      <c r="G345" s="37"/>
      <c r="H345" s="37"/>
      <c r="I345" s="37"/>
      <c r="J345" s="37"/>
      <c r="K345" s="37"/>
      <c r="L345" s="37"/>
      <c r="M345" s="37"/>
      <c r="N345" s="37"/>
      <c r="O345" s="37"/>
      <c r="P345" s="37"/>
      <c r="Q345" s="37"/>
      <c r="R345" s="37"/>
      <c r="S345" s="37"/>
      <c r="T345" s="37"/>
      <c r="U345" s="37"/>
      <c r="V345" s="37"/>
      <c r="W345" s="37"/>
      <c r="X345" s="37"/>
      <c r="Y345" s="37"/>
      <c r="Z345" s="37"/>
    </row>
    <row r="346" spans="1:26" ht="12" customHeight="1" x14ac:dyDescent="0.25">
      <c r="A346" s="37"/>
      <c r="B346" s="178"/>
      <c r="C346" s="179" t="s">
        <v>121</v>
      </c>
      <c r="D346" s="37"/>
      <c r="E346" s="138" t="s">
        <v>153</v>
      </c>
      <c r="F346" s="138" t="str">
        <f t="shared" ref="F346:J346" si="94">F$4</f>
        <v>2026F</v>
      </c>
      <c r="G346" s="138" t="str">
        <f t="shared" si="94"/>
        <v>2027F</v>
      </c>
      <c r="H346" s="138" t="str">
        <f t="shared" si="94"/>
        <v>2028F</v>
      </c>
      <c r="I346" s="138" t="str">
        <f t="shared" si="94"/>
        <v>2029F</v>
      </c>
      <c r="J346" s="138" t="str">
        <f t="shared" si="94"/>
        <v>2030F</v>
      </c>
      <c r="K346" s="37"/>
      <c r="L346" s="37"/>
      <c r="M346" s="37"/>
      <c r="N346" s="37"/>
      <c r="O346" s="37"/>
      <c r="P346" s="37"/>
      <c r="Q346" s="37"/>
      <c r="R346" s="37"/>
      <c r="S346" s="37"/>
      <c r="T346" s="37"/>
      <c r="U346" s="37"/>
      <c r="V346" s="37"/>
      <c r="W346" s="37"/>
      <c r="X346" s="37"/>
      <c r="Y346" s="37"/>
      <c r="Z346" s="37"/>
    </row>
    <row r="347" spans="1:26" ht="12" customHeight="1" x14ac:dyDescent="0.2">
      <c r="A347" s="37"/>
      <c r="B347" s="37"/>
      <c r="C347" s="37"/>
      <c r="D347" s="125" t="s">
        <v>124</v>
      </c>
      <c r="E347" s="180">
        <v>121.23</v>
      </c>
      <c r="F347" s="180">
        <f t="shared" ref="F347:J347" si="95">E347</f>
        <v>121.23</v>
      </c>
      <c r="G347" s="180">
        <f t="shared" si="95"/>
        <v>121.23</v>
      </c>
      <c r="H347" s="180">
        <f t="shared" si="95"/>
        <v>121.23</v>
      </c>
      <c r="I347" s="180">
        <f t="shared" si="95"/>
        <v>121.23</v>
      </c>
      <c r="J347" s="180">
        <f t="shared" si="95"/>
        <v>121.23</v>
      </c>
      <c r="K347" s="37"/>
      <c r="L347" s="37"/>
      <c r="M347" s="37"/>
      <c r="N347" s="37"/>
      <c r="O347" s="37"/>
      <c r="P347" s="37"/>
      <c r="Q347" s="37"/>
      <c r="R347" s="37"/>
      <c r="S347" s="37"/>
      <c r="T347" s="37"/>
      <c r="U347" s="37"/>
      <c r="V347" s="37"/>
      <c r="W347" s="37"/>
      <c r="X347" s="37"/>
      <c r="Y347" s="37"/>
      <c r="Z347" s="37"/>
    </row>
    <row r="348" spans="1:26" ht="12" customHeight="1" x14ac:dyDescent="0.2">
      <c r="A348" s="37"/>
      <c r="B348" s="37"/>
      <c r="C348" s="37"/>
      <c r="D348" s="125" t="s">
        <v>125</v>
      </c>
      <c r="E348" s="180">
        <v>48.5</v>
      </c>
      <c r="F348" s="180">
        <f t="shared" ref="F348:J348" si="96">E348</f>
        <v>48.5</v>
      </c>
      <c r="G348" s="180">
        <f t="shared" si="96"/>
        <v>48.5</v>
      </c>
      <c r="H348" s="180">
        <f t="shared" si="96"/>
        <v>48.5</v>
      </c>
      <c r="I348" s="180">
        <f t="shared" si="96"/>
        <v>48.5</v>
      </c>
      <c r="J348" s="180">
        <f t="shared" si="96"/>
        <v>48.5</v>
      </c>
      <c r="K348" s="37"/>
      <c r="L348" s="37"/>
      <c r="M348" s="37"/>
      <c r="N348" s="37"/>
      <c r="O348" s="37"/>
      <c r="P348" s="37"/>
      <c r="Q348" s="37"/>
      <c r="R348" s="37"/>
      <c r="S348" s="37"/>
      <c r="T348" s="37"/>
      <c r="U348" s="37"/>
      <c r="V348" s="37"/>
      <c r="W348" s="37"/>
      <c r="X348" s="37"/>
      <c r="Y348" s="37"/>
      <c r="Z348" s="37"/>
    </row>
    <row r="349" spans="1:26" ht="12" customHeight="1" x14ac:dyDescent="0.2">
      <c r="A349" s="37"/>
      <c r="B349" s="37"/>
      <c r="C349" s="37"/>
      <c r="D349" s="125" t="s">
        <v>126</v>
      </c>
      <c r="E349" s="180">
        <v>1.2</v>
      </c>
      <c r="F349" s="180">
        <f t="shared" ref="F349:J349" si="97">E349</f>
        <v>1.2</v>
      </c>
      <c r="G349" s="180">
        <f t="shared" si="97"/>
        <v>1.2</v>
      </c>
      <c r="H349" s="180">
        <f t="shared" si="97"/>
        <v>1.2</v>
      </c>
      <c r="I349" s="180">
        <f t="shared" si="97"/>
        <v>1.2</v>
      </c>
      <c r="J349" s="180">
        <f t="shared" si="97"/>
        <v>1.2</v>
      </c>
      <c r="K349" s="37"/>
      <c r="L349" s="37"/>
      <c r="M349" s="37"/>
      <c r="N349" s="37"/>
      <c r="O349" s="37"/>
      <c r="P349" s="37"/>
      <c r="Q349" s="37"/>
      <c r="R349" s="37"/>
      <c r="S349" s="37"/>
      <c r="T349" s="37"/>
      <c r="U349" s="37"/>
      <c r="V349" s="37"/>
      <c r="W349" s="37"/>
      <c r="X349" s="37"/>
      <c r="Y349" s="37"/>
      <c r="Z349" s="37"/>
    </row>
    <row r="350" spans="1:26" ht="12" customHeight="1" x14ac:dyDescent="0.2">
      <c r="A350" s="37"/>
      <c r="B350" s="37"/>
      <c r="C350" s="37"/>
      <c r="D350" s="125" t="s">
        <v>128</v>
      </c>
      <c r="E350" s="180">
        <v>0.71</v>
      </c>
      <c r="F350" s="180">
        <f t="shared" ref="F350:J350" si="98">E350</f>
        <v>0.71</v>
      </c>
      <c r="G350" s="180">
        <f t="shared" si="98"/>
        <v>0.71</v>
      </c>
      <c r="H350" s="180">
        <f t="shared" si="98"/>
        <v>0.71</v>
      </c>
      <c r="I350" s="180">
        <f t="shared" si="98"/>
        <v>0.71</v>
      </c>
      <c r="J350" s="180">
        <f t="shared" si="98"/>
        <v>0.71</v>
      </c>
      <c r="K350" s="37"/>
      <c r="L350" s="37"/>
      <c r="M350" s="37"/>
      <c r="N350" s="37"/>
      <c r="O350" s="37"/>
      <c r="P350" s="37"/>
      <c r="Q350" s="37"/>
      <c r="R350" s="37"/>
      <c r="S350" s="37"/>
      <c r="T350" s="37"/>
      <c r="U350" s="37"/>
      <c r="V350" s="37"/>
      <c r="W350" s="37"/>
      <c r="X350" s="37"/>
      <c r="Y350" s="37"/>
      <c r="Z350" s="37"/>
    </row>
    <row r="351" spans="1:26" ht="12" customHeight="1" x14ac:dyDescent="0.2">
      <c r="A351" s="37"/>
      <c r="B351" s="37"/>
      <c r="C351" s="37"/>
      <c r="D351" s="125" t="s">
        <v>129</v>
      </c>
      <c r="E351" s="180">
        <v>-0.71</v>
      </c>
      <c r="F351" s="180">
        <f t="shared" ref="F351:J351" si="99">E351</f>
        <v>-0.71</v>
      </c>
      <c r="G351" s="180">
        <f t="shared" si="99"/>
        <v>-0.71</v>
      </c>
      <c r="H351" s="180">
        <f t="shared" si="99"/>
        <v>-0.71</v>
      </c>
      <c r="I351" s="180">
        <f t="shared" si="99"/>
        <v>-0.71</v>
      </c>
      <c r="J351" s="180">
        <f t="shared" si="99"/>
        <v>-0.71</v>
      </c>
      <c r="K351" s="37"/>
      <c r="L351" s="37"/>
      <c r="M351" s="37"/>
      <c r="N351" s="37"/>
      <c r="O351" s="37"/>
      <c r="P351" s="37"/>
      <c r="Q351" s="37"/>
      <c r="R351" s="37"/>
      <c r="S351" s="37"/>
      <c r="T351" s="37"/>
      <c r="U351" s="37"/>
      <c r="V351" s="37"/>
      <c r="W351" s="37"/>
      <c r="X351" s="37"/>
      <c r="Y351" s="37"/>
      <c r="Z351" s="37"/>
    </row>
    <row r="352" spans="1:26" ht="12" customHeight="1" x14ac:dyDescent="0.2">
      <c r="A352" s="37"/>
      <c r="B352" s="37"/>
      <c r="C352" s="37"/>
      <c r="D352" s="125" t="s">
        <v>217</v>
      </c>
      <c r="E352" s="180"/>
      <c r="F352" s="180"/>
      <c r="G352" s="180"/>
      <c r="H352" s="180"/>
      <c r="I352" s="180"/>
      <c r="J352" s="180"/>
      <c r="K352" s="37"/>
      <c r="L352" s="37"/>
      <c r="M352" s="37"/>
      <c r="N352" s="37"/>
      <c r="O352" s="37"/>
      <c r="P352" s="37"/>
      <c r="Q352" s="37"/>
      <c r="R352" s="37"/>
      <c r="S352" s="37"/>
      <c r="T352" s="37"/>
      <c r="U352" s="37"/>
      <c r="V352" s="37"/>
      <c r="W352" s="37"/>
      <c r="X352" s="37"/>
      <c r="Y352" s="37"/>
      <c r="Z352" s="37"/>
    </row>
    <row r="353" spans="1:26" ht="12" customHeight="1" x14ac:dyDescent="0.2">
      <c r="A353" s="37"/>
      <c r="B353" s="37"/>
      <c r="C353" s="37"/>
      <c r="D353" s="125" t="s">
        <v>131</v>
      </c>
      <c r="E353" s="180">
        <v>0.61</v>
      </c>
      <c r="F353" s="180">
        <f t="shared" ref="F353:J353" si="100">E353</f>
        <v>0.61</v>
      </c>
      <c r="G353" s="180">
        <f t="shared" si="100"/>
        <v>0.61</v>
      </c>
      <c r="H353" s="180">
        <f t="shared" si="100"/>
        <v>0.61</v>
      </c>
      <c r="I353" s="180">
        <f t="shared" si="100"/>
        <v>0.61</v>
      </c>
      <c r="J353" s="180">
        <f t="shared" si="100"/>
        <v>0.61</v>
      </c>
      <c r="K353" s="37"/>
      <c r="L353" s="37"/>
      <c r="M353" s="37"/>
      <c r="N353" s="37"/>
      <c r="O353" s="37"/>
      <c r="P353" s="37"/>
      <c r="Q353" s="37"/>
      <c r="R353" s="37"/>
      <c r="S353" s="37"/>
      <c r="T353" s="37"/>
      <c r="U353" s="37"/>
      <c r="V353" s="37"/>
      <c r="W353" s="37"/>
      <c r="X353" s="37"/>
      <c r="Y353" s="37"/>
      <c r="Z353" s="37"/>
    </row>
    <row r="354" spans="1:26" ht="12" customHeight="1" x14ac:dyDescent="0.2">
      <c r="A354" s="37"/>
      <c r="B354" s="37"/>
      <c r="C354" s="37"/>
      <c r="D354" s="125" t="s">
        <v>132</v>
      </c>
      <c r="E354" s="180">
        <v>1.2</v>
      </c>
      <c r="F354" s="180">
        <f t="shared" ref="F354:J354" si="101">E354</f>
        <v>1.2</v>
      </c>
      <c r="G354" s="180">
        <f t="shared" si="101"/>
        <v>1.2</v>
      </c>
      <c r="H354" s="180">
        <f t="shared" si="101"/>
        <v>1.2</v>
      </c>
      <c r="I354" s="180">
        <f t="shared" si="101"/>
        <v>1.2</v>
      </c>
      <c r="J354" s="180">
        <f t="shared" si="101"/>
        <v>1.2</v>
      </c>
      <c r="K354" s="37"/>
      <c r="L354" s="37"/>
      <c r="M354" s="37"/>
      <c r="N354" s="37"/>
      <c r="O354" s="37"/>
      <c r="P354" s="37"/>
      <c r="Q354" s="37"/>
      <c r="R354" s="37"/>
      <c r="S354" s="37"/>
      <c r="T354" s="37"/>
      <c r="U354" s="37"/>
      <c r="V354" s="37"/>
      <c r="W354" s="37"/>
      <c r="X354" s="37"/>
      <c r="Y354" s="37"/>
      <c r="Z354" s="37"/>
    </row>
    <row r="355" spans="1:26" ht="12" customHeight="1" x14ac:dyDescent="0.2">
      <c r="A355" s="37"/>
      <c r="B355" s="37"/>
      <c r="C355" s="37"/>
      <c r="D355" s="125" t="s">
        <v>133</v>
      </c>
      <c r="E355" s="180"/>
      <c r="F355" s="180"/>
      <c r="G355" s="37"/>
      <c r="H355" s="37"/>
      <c r="I355" s="37"/>
      <c r="J355" s="37"/>
      <c r="K355" s="37"/>
      <c r="L355" s="37"/>
      <c r="M355" s="37"/>
      <c r="N355" s="37"/>
      <c r="O355" s="37"/>
      <c r="P355" s="37"/>
      <c r="Q355" s="37"/>
      <c r="R355" s="37"/>
      <c r="S355" s="37"/>
      <c r="T355" s="37"/>
      <c r="U355" s="37"/>
      <c r="V355" s="37"/>
      <c r="W355" s="37"/>
      <c r="X355" s="37"/>
      <c r="Y355" s="37"/>
      <c r="Z355" s="37"/>
    </row>
    <row r="356" spans="1:26" ht="12" customHeight="1" x14ac:dyDescent="0.2">
      <c r="A356" s="37"/>
      <c r="B356" s="37"/>
      <c r="C356" s="37"/>
      <c r="D356" s="125" t="s">
        <v>134</v>
      </c>
      <c r="E356" s="180"/>
      <c r="F356" s="180"/>
      <c r="G356" s="37"/>
      <c r="H356" s="37"/>
      <c r="I356" s="37"/>
      <c r="J356" s="37"/>
      <c r="K356" s="37"/>
      <c r="L356" s="37"/>
      <c r="M356" s="37"/>
      <c r="N356" s="37"/>
      <c r="O356" s="37"/>
      <c r="P356" s="37"/>
      <c r="Q356" s="37"/>
      <c r="R356" s="37"/>
      <c r="S356" s="37"/>
      <c r="T356" s="37"/>
      <c r="U356" s="37"/>
      <c r="V356" s="37"/>
      <c r="W356" s="37"/>
      <c r="X356" s="37"/>
      <c r="Y356" s="37"/>
      <c r="Z356" s="37"/>
    </row>
    <row r="357" spans="1:26" ht="12" customHeight="1" x14ac:dyDescent="0.2">
      <c r="A357" s="37"/>
      <c r="B357" s="37"/>
      <c r="C357" s="37"/>
      <c r="D357" s="125" t="s">
        <v>218</v>
      </c>
      <c r="E357" s="180"/>
      <c r="F357" s="180"/>
      <c r="G357" s="37"/>
      <c r="H357" s="37"/>
      <c r="I357" s="37"/>
      <c r="J357" s="37"/>
      <c r="K357" s="37"/>
      <c r="L357" s="37"/>
      <c r="M357" s="37"/>
      <c r="N357" s="37"/>
      <c r="O357" s="37"/>
      <c r="P357" s="37"/>
      <c r="Q357" s="37"/>
      <c r="R357" s="37"/>
      <c r="S357" s="37"/>
      <c r="T357" s="37"/>
      <c r="U357" s="37"/>
      <c r="V357" s="37"/>
      <c r="W357" s="37"/>
      <c r="X357" s="37"/>
      <c r="Y357" s="37"/>
      <c r="Z357" s="37"/>
    </row>
    <row r="358" spans="1:26" ht="12" customHeight="1" x14ac:dyDescent="0.2">
      <c r="A358" s="37"/>
      <c r="B358" s="37"/>
      <c r="C358" s="37"/>
      <c r="D358" s="125" t="s">
        <v>219</v>
      </c>
      <c r="E358" s="180" t="s">
        <v>220</v>
      </c>
      <c r="F358" s="180" t="s">
        <v>220</v>
      </c>
      <c r="G358" s="37" t="s">
        <v>220</v>
      </c>
      <c r="H358" s="37" t="s">
        <v>220</v>
      </c>
      <c r="I358" s="37" t="s">
        <v>220</v>
      </c>
      <c r="J358" s="37" t="s">
        <v>220</v>
      </c>
      <c r="K358" s="37"/>
      <c r="L358" s="37"/>
      <c r="M358" s="37"/>
      <c r="N358" s="37"/>
      <c r="O358" s="37"/>
      <c r="P358" s="37"/>
      <c r="Q358" s="37"/>
      <c r="R358" s="37"/>
      <c r="S358" s="37"/>
      <c r="T358" s="37"/>
      <c r="U358" s="37"/>
      <c r="V358" s="37"/>
      <c r="W358" s="37"/>
      <c r="X358" s="37"/>
      <c r="Y358" s="37"/>
      <c r="Z358" s="37"/>
    </row>
    <row r="359" spans="1:26" ht="12" customHeight="1" x14ac:dyDescent="0.2">
      <c r="A359" s="37"/>
      <c r="B359" s="37"/>
      <c r="C359" s="37"/>
      <c r="D359" s="125" t="s">
        <v>137</v>
      </c>
      <c r="E359" s="180">
        <v>4.8499999999999996</v>
      </c>
      <c r="F359" s="180">
        <f t="shared" ref="F359:J359" si="102">E359</f>
        <v>4.8499999999999996</v>
      </c>
      <c r="G359" s="180">
        <f t="shared" si="102"/>
        <v>4.8499999999999996</v>
      </c>
      <c r="H359" s="180">
        <f t="shared" si="102"/>
        <v>4.8499999999999996</v>
      </c>
      <c r="I359" s="180">
        <f t="shared" si="102"/>
        <v>4.8499999999999996</v>
      </c>
      <c r="J359" s="180">
        <f t="shared" si="102"/>
        <v>4.8499999999999996</v>
      </c>
      <c r="K359" s="37"/>
      <c r="L359" s="37"/>
      <c r="M359" s="37"/>
      <c r="N359" s="37"/>
      <c r="O359" s="37"/>
      <c r="P359" s="37"/>
      <c r="Q359" s="37"/>
      <c r="R359" s="37"/>
      <c r="S359" s="37"/>
      <c r="T359" s="37"/>
      <c r="U359" s="37"/>
      <c r="V359" s="37"/>
      <c r="W359" s="37"/>
      <c r="X359" s="37"/>
      <c r="Y359" s="37"/>
      <c r="Z359" s="37"/>
    </row>
    <row r="360" spans="1:26" ht="12" customHeight="1" x14ac:dyDescent="0.2">
      <c r="A360" s="37"/>
      <c r="B360" s="37"/>
      <c r="C360" s="37"/>
      <c r="D360" s="125" t="s">
        <v>221</v>
      </c>
      <c r="E360" s="180"/>
      <c r="F360" s="180"/>
      <c r="G360" s="180"/>
      <c r="H360" s="180"/>
      <c r="I360" s="180"/>
      <c r="J360" s="180"/>
      <c r="K360" s="37"/>
      <c r="L360" s="37"/>
      <c r="M360" s="37"/>
      <c r="N360" s="37"/>
      <c r="O360" s="37"/>
      <c r="P360" s="37"/>
      <c r="Q360" s="37"/>
      <c r="R360" s="37"/>
      <c r="S360" s="37"/>
      <c r="T360" s="37"/>
      <c r="U360" s="37"/>
      <c r="V360" s="37"/>
      <c r="W360" s="37"/>
      <c r="X360" s="37"/>
      <c r="Y360" s="37"/>
      <c r="Z360" s="37"/>
    </row>
    <row r="361" spans="1:26" ht="12" customHeight="1" x14ac:dyDescent="0.2">
      <c r="A361" s="37"/>
      <c r="B361" s="37"/>
      <c r="C361" s="37"/>
      <c r="D361" s="125" t="s">
        <v>222</v>
      </c>
      <c r="E361" s="180">
        <v>2.42</v>
      </c>
      <c r="F361" s="180">
        <v>2.42</v>
      </c>
      <c r="G361" s="180">
        <v>2.42</v>
      </c>
      <c r="H361" s="180">
        <v>2.42</v>
      </c>
      <c r="I361" s="180">
        <v>2.42</v>
      </c>
      <c r="J361" s="180">
        <v>2.42</v>
      </c>
      <c r="K361" s="37"/>
      <c r="L361" s="37"/>
      <c r="M361" s="37"/>
      <c r="N361" s="37"/>
      <c r="O361" s="37"/>
      <c r="P361" s="37"/>
      <c r="Q361" s="37"/>
      <c r="R361" s="37"/>
      <c r="S361" s="37"/>
      <c r="T361" s="37"/>
      <c r="U361" s="37"/>
      <c r="V361" s="37"/>
      <c r="W361" s="37"/>
      <c r="X361" s="37"/>
      <c r="Y361" s="37"/>
      <c r="Z361" s="37"/>
    </row>
    <row r="362" spans="1:26" ht="12" customHeight="1" x14ac:dyDescent="0.2">
      <c r="A362" s="37"/>
      <c r="B362" s="37"/>
      <c r="C362" s="37"/>
      <c r="D362" s="125"/>
      <c r="E362" s="37"/>
      <c r="F362" s="37"/>
      <c r="G362" s="180"/>
      <c r="H362" s="180"/>
      <c r="I362" s="180"/>
      <c r="J362" s="180"/>
      <c r="K362" s="37"/>
      <c r="L362" s="37"/>
      <c r="M362" s="37"/>
      <c r="N362" s="37"/>
      <c r="O362" s="37"/>
      <c r="P362" s="37"/>
      <c r="Q362" s="37"/>
      <c r="R362" s="37"/>
      <c r="S362" s="37"/>
      <c r="T362" s="37"/>
      <c r="U362" s="37"/>
      <c r="V362" s="37"/>
      <c r="W362" s="37"/>
      <c r="X362" s="37"/>
      <c r="Y362" s="37"/>
      <c r="Z362" s="37"/>
    </row>
    <row r="363" spans="1:26" ht="12" customHeight="1" x14ac:dyDescent="0.2">
      <c r="A363" s="37"/>
      <c r="B363" s="37"/>
      <c r="C363" s="37"/>
      <c r="D363" s="125"/>
      <c r="E363" s="37"/>
      <c r="F363" s="37"/>
      <c r="G363" s="37"/>
      <c r="H363" s="37"/>
      <c r="I363" s="37"/>
      <c r="J363" s="37"/>
      <c r="K363" s="37"/>
      <c r="L363" s="37"/>
      <c r="M363" s="37"/>
      <c r="N363" s="37"/>
      <c r="O363" s="37"/>
      <c r="P363" s="37"/>
      <c r="Q363" s="37"/>
      <c r="R363" s="37"/>
      <c r="S363" s="37"/>
      <c r="T363" s="37"/>
      <c r="U363" s="37"/>
      <c r="V363" s="37"/>
      <c r="W363" s="37"/>
      <c r="X363" s="37"/>
      <c r="Y363" s="37"/>
      <c r="Z363" s="37"/>
    </row>
    <row r="364" spans="1:26" ht="12" customHeight="1" x14ac:dyDescent="0.2">
      <c r="A364" s="37"/>
      <c r="B364" s="37"/>
      <c r="C364" s="125"/>
      <c r="D364" s="125"/>
      <c r="E364" s="3"/>
      <c r="F364" s="37"/>
      <c r="G364" s="37"/>
      <c r="H364" s="37"/>
      <c r="I364" s="37"/>
      <c r="J364" s="37"/>
      <c r="K364" s="37"/>
      <c r="L364" s="37"/>
      <c r="M364" s="37"/>
      <c r="N364" s="37"/>
      <c r="O364" s="37"/>
      <c r="P364" s="37"/>
      <c r="Q364" s="37"/>
      <c r="R364" s="37"/>
      <c r="S364" s="37"/>
      <c r="T364" s="37"/>
      <c r="U364" s="37"/>
      <c r="V364" s="37"/>
      <c r="W364" s="37"/>
      <c r="X364" s="37"/>
      <c r="Y364" s="37"/>
      <c r="Z364" s="37"/>
    </row>
    <row r="365" spans="1:26" ht="12" customHeight="1" x14ac:dyDescent="0.2">
      <c r="A365" s="37"/>
      <c r="B365" s="139"/>
      <c r="C365" s="139"/>
      <c r="D365" s="125"/>
      <c r="E365" s="3"/>
      <c r="F365" s="37"/>
      <c r="G365" s="37"/>
      <c r="H365" s="37"/>
      <c r="I365" s="37"/>
      <c r="J365" s="37"/>
      <c r="K365" s="37"/>
      <c r="L365" s="37"/>
      <c r="M365" s="37"/>
      <c r="N365" s="37"/>
      <c r="O365" s="37"/>
      <c r="P365" s="37"/>
      <c r="Q365" s="37"/>
      <c r="R365" s="37"/>
      <c r="S365" s="37"/>
      <c r="T365" s="37"/>
      <c r="U365" s="37"/>
      <c r="V365" s="37"/>
      <c r="W365" s="37"/>
      <c r="X365" s="37"/>
      <c r="Y365" s="37"/>
      <c r="Z365" s="37"/>
    </row>
    <row r="366" spans="1:26" ht="12" customHeight="1" x14ac:dyDescent="0.2">
      <c r="A366" s="37"/>
      <c r="B366" s="139"/>
      <c r="C366" s="139"/>
      <c r="D366" s="125"/>
      <c r="E366" s="3"/>
      <c r="F366" s="37"/>
      <c r="G366" s="37"/>
      <c r="H366" s="37"/>
      <c r="I366" s="37"/>
      <c r="J366" s="37"/>
      <c r="K366" s="37"/>
      <c r="L366" s="37"/>
      <c r="M366" s="37"/>
      <c r="N366" s="37"/>
      <c r="O366" s="37"/>
      <c r="P366" s="37"/>
      <c r="Q366" s="37"/>
      <c r="R366" s="37"/>
      <c r="S366" s="37"/>
      <c r="T366" s="37"/>
      <c r="U366" s="37"/>
      <c r="V366" s="37"/>
      <c r="W366" s="37"/>
      <c r="X366" s="37"/>
      <c r="Y366" s="37"/>
      <c r="Z366" s="37"/>
    </row>
    <row r="367" spans="1:26" ht="12" customHeight="1" x14ac:dyDescent="0.2">
      <c r="A367" s="37"/>
      <c r="B367" s="139"/>
      <c r="C367" s="37"/>
      <c r="D367" s="181"/>
      <c r="E367" s="182" t="s">
        <v>7</v>
      </c>
      <c r="F367" s="182" t="s">
        <v>223</v>
      </c>
      <c r="G367" s="182"/>
      <c r="H367" s="182"/>
      <c r="I367" s="182"/>
      <c r="J367" s="182"/>
      <c r="K367" s="37"/>
      <c r="L367" s="37"/>
      <c r="M367" s="37"/>
      <c r="N367" s="37"/>
      <c r="O367" s="37"/>
      <c r="P367" s="37"/>
      <c r="Q367" s="37"/>
      <c r="R367" s="37"/>
      <c r="S367" s="37"/>
      <c r="T367" s="37"/>
      <c r="U367" s="37"/>
      <c r="V367" s="37"/>
      <c r="W367" s="37"/>
      <c r="X367" s="37"/>
      <c r="Y367" s="37"/>
      <c r="Z367" s="37"/>
    </row>
    <row r="368" spans="1:26" ht="12" customHeight="1" x14ac:dyDescent="0.2">
      <c r="A368" s="37"/>
      <c r="B368" s="139"/>
      <c r="C368" s="37"/>
      <c r="D368" s="37"/>
      <c r="E368" s="138">
        <v>2025</v>
      </c>
      <c r="F368" s="138">
        <v>2026</v>
      </c>
      <c r="G368" s="138">
        <v>2027</v>
      </c>
      <c r="H368" s="138">
        <v>2028</v>
      </c>
      <c r="I368" s="138">
        <v>2029</v>
      </c>
      <c r="J368" s="138">
        <v>2030</v>
      </c>
      <c r="K368" s="37"/>
      <c r="L368" s="37"/>
      <c r="M368" s="37"/>
      <c r="N368" s="37"/>
      <c r="O368" s="37"/>
      <c r="P368" s="37"/>
      <c r="Q368" s="37"/>
      <c r="R368" s="37"/>
      <c r="S368" s="37"/>
      <c r="T368" s="37"/>
      <c r="U368" s="37"/>
      <c r="V368" s="37"/>
      <c r="W368" s="37"/>
      <c r="X368" s="37"/>
      <c r="Y368" s="37"/>
      <c r="Z368" s="37"/>
    </row>
    <row r="369" spans="1:26" ht="12" customHeight="1" x14ac:dyDescent="0.2">
      <c r="A369" s="37"/>
      <c r="B369" s="139"/>
      <c r="C369" s="37"/>
      <c r="D369" s="181" t="s">
        <v>224</v>
      </c>
      <c r="E369" s="180">
        <v>16</v>
      </c>
      <c r="F369" s="180">
        <v>11</v>
      </c>
      <c r="G369" s="180">
        <v>12</v>
      </c>
      <c r="H369" s="180">
        <v>12</v>
      </c>
      <c r="I369" s="180">
        <v>12</v>
      </c>
      <c r="J369" s="180">
        <v>12</v>
      </c>
      <c r="K369" s="37"/>
      <c r="L369" s="37"/>
      <c r="M369" s="37"/>
      <c r="N369" s="37"/>
      <c r="O369" s="37"/>
      <c r="P369" s="37"/>
      <c r="Q369" s="37"/>
      <c r="R369" s="37"/>
      <c r="S369" s="37"/>
      <c r="T369" s="37"/>
      <c r="U369" s="37"/>
      <c r="V369" s="37"/>
      <c r="W369" s="37"/>
      <c r="X369" s="37"/>
      <c r="Y369" s="37"/>
      <c r="Z369" s="37"/>
    </row>
    <row r="370" spans="1:26" ht="12" customHeight="1" x14ac:dyDescent="0.2">
      <c r="A370" s="37"/>
      <c r="B370" s="139"/>
      <c r="C370" s="37"/>
      <c r="D370" s="181" t="s">
        <v>225</v>
      </c>
      <c r="E370" s="180">
        <v>84</v>
      </c>
      <c r="F370" s="180">
        <v>87</v>
      </c>
      <c r="G370" s="180">
        <v>89</v>
      </c>
      <c r="H370" s="180">
        <v>91</v>
      </c>
      <c r="I370" s="180">
        <v>93</v>
      </c>
      <c r="J370" s="180">
        <v>95</v>
      </c>
      <c r="K370" s="37"/>
      <c r="L370" s="37"/>
      <c r="M370" s="37"/>
      <c r="N370" s="37"/>
      <c r="O370" s="37"/>
      <c r="P370" s="37"/>
      <c r="Q370" s="37"/>
      <c r="R370" s="37"/>
      <c r="S370" s="37"/>
      <c r="T370" s="37"/>
      <c r="U370" s="37"/>
      <c r="V370" s="37"/>
      <c r="W370" s="37"/>
      <c r="X370" s="37"/>
      <c r="Y370" s="37"/>
      <c r="Z370" s="37"/>
    </row>
    <row r="371" spans="1:26" ht="12" customHeight="1" x14ac:dyDescent="0.2">
      <c r="A371" s="37"/>
      <c r="B371" s="139"/>
      <c r="C371" s="37"/>
      <c r="D371" s="181" t="s">
        <v>226</v>
      </c>
      <c r="E371" s="180">
        <v>347</v>
      </c>
      <c r="F371" s="180">
        <v>266</v>
      </c>
      <c r="G371" s="180">
        <v>272</v>
      </c>
      <c r="H371" s="180">
        <v>277</v>
      </c>
      <c r="I371" s="180">
        <v>283</v>
      </c>
      <c r="J371" s="180">
        <v>289</v>
      </c>
      <c r="K371" s="37"/>
      <c r="L371" s="37"/>
      <c r="M371" s="37"/>
      <c r="N371" s="37"/>
      <c r="O371" s="37"/>
      <c r="P371" s="37"/>
      <c r="Q371" s="37"/>
      <c r="R371" s="37"/>
      <c r="S371" s="37"/>
      <c r="T371" s="37"/>
      <c r="U371" s="37"/>
      <c r="V371" s="37"/>
      <c r="W371" s="37"/>
      <c r="X371" s="37"/>
      <c r="Y371" s="37"/>
      <c r="Z371" s="37"/>
    </row>
    <row r="372" spans="1:26" ht="12" customHeight="1" x14ac:dyDescent="0.2">
      <c r="A372" s="37"/>
      <c r="B372" s="139"/>
      <c r="C372" s="37"/>
      <c r="D372" s="181" t="s">
        <v>227</v>
      </c>
      <c r="E372" s="180">
        <v>15</v>
      </c>
      <c r="F372" s="180">
        <v>0</v>
      </c>
      <c r="G372" s="180">
        <v>0</v>
      </c>
      <c r="H372" s="180">
        <v>0</v>
      </c>
      <c r="I372" s="180">
        <v>0</v>
      </c>
      <c r="J372" s="180">
        <v>0</v>
      </c>
      <c r="K372" s="37"/>
      <c r="L372" s="37"/>
      <c r="M372" s="37"/>
      <c r="N372" s="37"/>
      <c r="O372" s="37"/>
      <c r="P372" s="37"/>
      <c r="Q372" s="37"/>
      <c r="R372" s="37"/>
      <c r="S372" s="37"/>
      <c r="T372" s="37"/>
      <c r="U372" s="37"/>
      <c r="V372" s="37"/>
      <c r="W372" s="37"/>
      <c r="X372" s="37"/>
      <c r="Y372" s="37"/>
      <c r="Z372" s="37"/>
    </row>
    <row r="373" spans="1:26" ht="12" customHeight="1" x14ac:dyDescent="0.2">
      <c r="A373" s="37"/>
      <c r="B373" s="37"/>
      <c r="C373" s="139"/>
      <c r="D373" s="125"/>
      <c r="E373" s="3"/>
      <c r="F373" s="37"/>
      <c r="G373" s="37"/>
      <c r="H373" s="37"/>
      <c r="I373" s="37"/>
      <c r="J373" s="37"/>
      <c r="K373" s="37"/>
      <c r="L373" s="37"/>
      <c r="M373" s="37"/>
      <c r="N373" s="37"/>
      <c r="O373" s="37"/>
      <c r="P373" s="37"/>
      <c r="Q373" s="37"/>
      <c r="R373" s="37"/>
      <c r="S373" s="37"/>
      <c r="T373" s="37"/>
      <c r="U373" s="37"/>
      <c r="V373" s="37"/>
      <c r="W373" s="37"/>
      <c r="X373" s="37"/>
      <c r="Y373" s="37"/>
      <c r="Z373" s="37"/>
    </row>
    <row r="374" spans="1:26" ht="12" customHeight="1" x14ac:dyDescent="0.2">
      <c r="A374" s="37"/>
      <c r="B374" s="37"/>
      <c r="C374" s="139"/>
      <c r="D374" s="125"/>
      <c r="E374" s="3"/>
      <c r="F374" s="37"/>
      <c r="G374" s="37"/>
      <c r="H374" s="37"/>
      <c r="I374" s="37"/>
      <c r="J374" s="37"/>
      <c r="K374" s="37"/>
      <c r="L374" s="37"/>
      <c r="M374" s="37"/>
      <c r="N374" s="37"/>
      <c r="O374" s="37"/>
      <c r="P374" s="37"/>
      <c r="Q374" s="37"/>
      <c r="R374" s="37"/>
      <c r="S374" s="37"/>
      <c r="T374" s="37"/>
      <c r="U374" s="37"/>
      <c r="V374" s="37"/>
      <c r="W374" s="37"/>
      <c r="X374" s="37"/>
      <c r="Y374" s="37"/>
      <c r="Z374" s="37"/>
    </row>
    <row r="375" spans="1:26" ht="12" customHeight="1" x14ac:dyDescent="0.2">
      <c r="A375" s="37"/>
      <c r="B375" s="37"/>
      <c r="C375" s="139"/>
      <c r="D375" s="125"/>
      <c r="E375" s="3"/>
      <c r="F375" s="37"/>
      <c r="G375" s="37"/>
      <c r="H375" s="37"/>
      <c r="I375" s="37"/>
      <c r="J375" s="37"/>
      <c r="K375" s="37"/>
      <c r="L375" s="37"/>
      <c r="M375" s="37"/>
      <c r="N375" s="37"/>
      <c r="O375" s="37"/>
      <c r="P375" s="37"/>
      <c r="Q375" s="37"/>
      <c r="R375" s="37"/>
      <c r="S375" s="37"/>
      <c r="T375" s="37"/>
      <c r="U375" s="37"/>
      <c r="V375" s="37"/>
      <c r="W375" s="37"/>
      <c r="X375" s="37"/>
      <c r="Y375" s="37"/>
      <c r="Z375" s="37"/>
    </row>
    <row r="376" spans="1:26" ht="12" customHeight="1" x14ac:dyDescent="0.2">
      <c r="A376" s="37"/>
      <c r="B376" s="37"/>
      <c r="C376" s="37"/>
      <c r="D376" s="125"/>
      <c r="E376" s="3"/>
      <c r="F376" s="37"/>
      <c r="G376" s="37"/>
      <c r="H376" s="37"/>
      <c r="I376" s="37"/>
      <c r="J376" s="37"/>
      <c r="K376" s="37"/>
      <c r="L376" s="37"/>
      <c r="M376" s="37"/>
      <c r="N376" s="37"/>
      <c r="O376" s="37"/>
      <c r="P376" s="37"/>
      <c r="Q376" s="37"/>
      <c r="R376" s="37"/>
      <c r="S376" s="37"/>
      <c r="T376" s="37"/>
      <c r="U376" s="37"/>
      <c r="V376" s="37"/>
      <c r="W376" s="37"/>
      <c r="X376" s="37"/>
      <c r="Y376" s="37"/>
      <c r="Z376" s="37"/>
    </row>
    <row r="377" spans="1:26" ht="12" customHeight="1" x14ac:dyDescent="0.2">
      <c r="A377" s="37"/>
      <c r="B377" s="37"/>
      <c r="C377" s="125"/>
      <c r="D377" s="3"/>
      <c r="E377" s="3"/>
      <c r="F377" s="3"/>
      <c r="G377" s="3"/>
      <c r="H377" s="3"/>
      <c r="I377" s="3"/>
      <c r="J377" s="3"/>
      <c r="K377" s="37"/>
      <c r="L377" s="37"/>
      <c r="M377" s="37"/>
      <c r="N377" s="37"/>
      <c r="O377" s="37"/>
      <c r="P377" s="37"/>
      <c r="Q377" s="37"/>
      <c r="R377" s="37"/>
      <c r="S377" s="37"/>
      <c r="T377" s="37"/>
      <c r="U377" s="37"/>
      <c r="V377" s="37"/>
      <c r="W377" s="37"/>
      <c r="X377" s="37"/>
      <c r="Y377" s="37"/>
      <c r="Z377" s="37"/>
    </row>
    <row r="378" spans="1:26" ht="12" customHeight="1" x14ac:dyDescent="0.2">
      <c r="A378" s="37"/>
      <c r="B378" s="139"/>
      <c r="C378" s="139"/>
      <c r="D378" s="125"/>
      <c r="E378" s="3"/>
      <c r="F378" s="37"/>
      <c r="G378" s="37"/>
      <c r="H378" s="37"/>
      <c r="I378" s="37"/>
      <c r="J378" s="37"/>
      <c r="K378" s="37"/>
      <c r="L378" s="37"/>
      <c r="M378" s="37"/>
      <c r="N378" s="37"/>
      <c r="O378" s="37"/>
      <c r="P378" s="37"/>
      <c r="Q378" s="37"/>
      <c r="R378" s="37"/>
      <c r="S378" s="37"/>
      <c r="T378" s="37"/>
      <c r="U378" s="37"/>
      <c r="V378" s="37"/>
      <c r="W378" s="37"/>
      <c r="X378" s="37"/>
      <c r="Y378" s="37"/>
      <c r="Z378" s="37"/>
    </row>
    <row r="379" spans="1:26" ht="12" customHeight="1" x14ac:dyDescent="0.2">
      <c r="A379" s="37"/>
      <c r="B379" s="139"/>
      <c r="C379" s="139"/>
      <c r="D379" s="125"/>
      <c r="E379" s="3"/>
      <c r="F379" s="37"/>
      <c r="G379" s="37"/>
      <c r="H379" s="37"/>
      <c r="I379" s="37"/>
      <c r="J379" s="37"/>
      <c r="K379" s="37"/>
      <c r="L379" s="37"/>
      <c r="M379" s="37"/>
      <c r="N379" s="37"/>
      <c r="O379" s="37"/>
      <c r="P379" s="37"/>
      <c r="Q379" s="37"/>
      <c r="R379" s="37"/>
      <c r="S379" s="37"/>
      <c r="T379" s="37"/>
      <c r="U379" s="37"/>
      <c r="V379" s="37"/>
      <c r="W379" s="37"/>
      <c r="X379" s="37"/>
      <c r="Y379" s="37"/>
      <c r="Z379" s="37"/>
    </row>
    <row r="380" spans="1:26" ht="12" customHeight="1" x14ac:dyDescent="0.2">
      <c r="A380" s="37"/>
      <c r="B380" s="139"/>
      <c r="C380" s="139"/>
      <c r="D380" s="125"/>
      <c r="E380" s="3"/>
      <c r="F380" s="37"/>
      <c r="G380" s="37"/>
      <c r="H380" s="37"/>
      <c r="I380" s="37"/>
      <c r="J380" s="37"/>
      <c r="K380" s="37"/>
      <c r="L380" s="37"/>
      <c r="M380" s="37"/>
      <c r="N380" s="37"/>
      <c r="O380" s="37"/>
      <c r="P380" s="37"/>
      <c r="Q380" s="37"/>
      <c r="R380" s="37"/>
      <c r="S380" s="37"/>
      <c r="T380" s="37"/>
      <c r="U380" s="37"/>
      <c r="V380" s="37"/>
      <c r="W380" s="37"/>
      <c r="X380" s="37"/>
      <c r="Y380" s="37"/>
      <c r="Z380" s="37"/>
    </row>
    <row r="381" spans="1:26" ht="12" customHeight="1" x14ac:dyDescent="0.2">
      <c r="A381" s="37"/>
      <c r="B381" s="139"/>
      <c r="C381" s="139"/>
      <c r="D381" s="125"/>
      <c r="E381" s="3"/>
      <c r="F381" s="37"/>
      <c r="G381" s="37"/>
      <c r="H381" s="37"/>
      <c r="I381" s="37"/>
      <c r="J381" s="37"/>
      <c r="K381" s="37"/>
      <c r="L381" s="37"/>
      <c r="M381" s="37"/>
      <c r="N381" s="37"/>
      <c r="O381" s="37"/>
      <c r="P381" s="37"/>
      <c r="Q381" s="37"/>
      <c r="R381" s="37"/>
      <c r="S381" s="37"/>
      <c r="T381" s="37"/>
      <c r="U381" s="37"/>
      <c r="V381" s="37"/>
      <c r="W381" s="37"/>
      <c r="X381" s="37"/>
      <c r="Y381" s="37"/>
      <c r="Z381" s="37"/>
    </row>
    <row r="382" spans="1:26" ht="12" customHeight="1" x14ac:dyDescent="0.2">
      <c r="A382" s="37"/>
      <c r="B382" s="139"/>
      <c r="C382" s="139"/>
      <c r="D382" s="125"/>
      <c r="E382" s="3"/>
      <c r="F382" s="37"/>
      <c r="G382" s="37"/>
      <c r="H382" s="37"/>
      <c r="I382" s="37"/>
      <c r="J382" s="37"/>
      <c r="K382" s="37"/>
      <c r="L382" s="37"/>
      <c r="M382" s="37"/>
      <c r="N382" s="37"/>
      <c r="O382" s="37"/>
      <c r="P382" s="37"/>
      <c r="Q382" s="37"/>
      <c r="R382" s="37"/>
      <c r="S382" s="37"/>
      <c r="T382" s="37"/>
      <c r="U382" s="37"/>
      <c r="V382" s="37"/>
      <c r="W382" s="37"/>
      <c r="X382" s="37"/>
      <c r="Y382" s="37"/>
      <c r="Z382" s="37"/>
    </row>
    <row r="383" spans="1:26" ht="12" customHeight="1" x14ac:dyDescent="0.2">
      <c r="A383" s="37"/>
      <c r="B383" s="139"/>
      <c r="C383" s="139"/>
      <c r="D383" s="125"/>
      <c r="E383" s="3"/>
      <c r="F383" s="37"/>
      <c r="G383" s="37"/>
      <c r="H383" s="37"/>
      <c r="I383" s="37"/>
      <c r="J383" s="37"/>
      <c r="K383" s="37"/>
      <c r="L383" s="37"/>
      <c r="M383" s="37"/>
      <c r="N383" s="37"/>
      <c r="O383" s="37"/>
      <c r="P383" s="37"/>
      <c r="Q383" s="37"/>
      <c r="R383" s="37"/>
      <c r="S383" s="37"/>
      <c r="T383" s="37"/>
      <c r="U383" s="37"/>
      <c r="V383" s="37"/>
      <c r="W383" s="37"/>
      <c r="X383" s="37"/>
      <c r="Y383" s="37"/>
      <c r="Z383" s="37"/>
    </row>
    <row r="384" spans="1:26" ht="12" customHeight="1" x14ac:dyDescent="0.2">
      <c r="A384" s="37"/>
      <c r="B384" s="139"/>
      <c r="C384" s="139"/>
      <c r="D384" s="125"/>
      <c r="E384" s="3"/>
      <c r="F384" s="37"/>
      <c r="G384" s="37"/>
      <c r="H384" s="37"/>
      <c r="I384" s="37"/>
      <c r="J384" s="37"/>
      <c r="K384" s="37"/>
      <c r="L384" s="37"/>
      <c r="M384" s="37"/>
      <c r="N384" s="37"/>
      <c r="O384" s="37"/>
      <c r="P384" s="37"/>
      <c r="Q384" s="37"/>
      <c r="R384" s="37"/>
      <c r="S384" s="37"/>
      <c r="T384" s="37"/>
      <c r="U384" s="37"/>
      <c r="V384" s="37"/>
      <c r="W384" s="37"/>
      <c r="X384" s="37"/>
      <c r="Y384" s="37"/>
      <c r="Z384" s="37"/>
    </row>
    <row r="385" spans="1:26" ht="12" customHeight="1" x14ac:dyDescent="0.2">
      <c r="A385" s="37"/>
      <c r="B385" s="139"/>
      <c r="C385" s="139"/>
      <c r="D385" s="125"/>
      <c r="E385" s="3"/>
      <c r="F385" s="37"/>
      <c r="G385" s="37"/>
      <c r="H385" s="37"/>
      <c r="I385" s="37"/>
      <c r="J385" s="37"/>
      <c r="K385" s="37"/>
      <c r="L385" s="37"/>
      <c r="M385" s="37"/>
      <c r="N385" s="37"/>
      <c r="O385" s="37"/>
      <c r="P385" s="37"/>
      <c r="Q385" s="37"/>
      <c r="R385" s="37"/>
      <c r="S385" s="37"/>
      <c r="T385" s="37"/>
      <c r="U385" s="37"/>
      <c r="V385" s="37"/>
      <c r="W385" s="37"/>
      <c r="X385" s="37"/>
      <c r="Y385" s="37"/>
      <c r="Z385" s="37"/>
    </row>
    <row r="386" spans="1:26" ht="12" customHeight="1" x14ac:dyDescent="0.2">
      <c r="A386" s="37"/>
      <c r="B386" s="37"/>
      <c r="C386" s="139"/>
      <c r="D386" s="125"/>
      <c r="E386" s="3"/>
      <c r="F386" s="37"/>
      <c r="G386" s="37"/>
      <c r="H386" s="37"/>
      <c r="I386" s="37"/>
      <c r="J386" s="37"/>
      <c r="K386" s="37"/>
      <c r="L386" s="37"/>
      <c r="M386" s="37"/>
      <c r="N386" s="37"/>
      <c r="O386" s="37"/>
      <c r="P386" s="37"/>
      <c r="Q386" s="37"/>
      <c r="R386" s="37"/>
      <c r="S386" s="37"/>
      <c r="T386" s="37"/>
      <c r="U386" s="37"/>
      <c r="V386" s="37"/>
      <c r="W386" s="37"/>
      <c r="X386" s="37"/>
      <c r="Y386" s="37"/>
      <c r="Z386" s="37"/>
    </row>
    <row r="387" spans="1:26" ht="12" customHeight="1" x14ac:dyDescent="0.2">
      <c r="A387" s="37"/>
      <c r="B387" s="37"/>
      <c r="C387" s="139"/>
      <c r="D387" s="125"/>
      <c r="E387" s="3"/>
      <c r="F387" s="37"/>
      <c r="G387" s="37"/>
      <c r="H387" s="37"/>
      <c r="I387" s="37"/>
      <c r="J387" s="37"/>
      <c r="K387" s="37"/>
      <c r="L387" s="37"/>
      <c r="M387" s="37"/>
      <c r="N387" s="37"/>
      <c r="O387" s="37"/>
      <c r="P387" s="37"/>
      <c r="Q387" s="37"/>
      <c r="R387" s="37"/>
      <c r="S387" s="37"/>
      <c r="T387" s="37"/>
      <c r="U387" s="37"/>
      <c r="V387" s="37"/>
      <c r="W387" s="37"/>
      <c r="X387" s="37"/>
      <c r="Y387" s="37"/>
      <c r="Z387" s="37"/>
    </row>
    <row r="388" spans="1:26" ht="12" customHeight="1" x14ac:dyDescent="0.2">
      <c r="A388" s="37"/>
      <c r="B388" s="37"/>
      <c r="C388" s="139"/>
      <c r="D388" s="125"/>
      <c r="E388" s="3"/>
      <c r="F388" s="37"/>
      <c r="G388" s="37"/>
      <c r="H388" s="37"/>
      <c r="I388" s="37"/>
      <c r="J388" s="37"/>
      <c r="K388" s="37"/>
      <c r="L388" s="37"/>
      <c r="M388" s="37"/>
      <c r="N388" s="37"/>
      <c r="O388" s="37"/>
      <c r="P388" s="37"/>
      <c r="Q388" s="37"/>
      <c r="R388" s="37"/>
      <c r="S388" s="37"/>
      <c r="T388" s="37"/>
      <c r="U388" s="37"/>
      <c r="V388" s="37"/>
      <c r="W388" s="37"/>
      <c r="X388" s="37"/>
      <c r="Y388" s="37"/>
      <c r="Z388" s="37"/>
    </row>
    <row r="389" spans="1:26" ht="12" customHeight="1" x14ac:dyDescent="0.2">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row>
    <row r="390" spans="1:26" ht="12" customHeight="1" x14ac:dyDescent="0.2">
      <c r="A390" s="37"/>
      <c r="B390" s="37"/>
      <c r="C390" s="125"/>
      <c r="D390" s="3"/>
      <c r="E390" s="3"/>
      <c r="F390" s="3"/>
      <c r="G390" s="3"/>
      <c r="H390" s="3"/>
      <c r="I390" s="3"/>
      <c r="J390" s="3"/>
      <c r="K390" s="37"/>
      <c r="L390" s="37"/>
      <c r="M390" s="37"/>
      <c r="N390" s="37"/>
      <c r="O390" s="37"/>
      <c r="P390" s="37"/>
      <c r="Q390" s="37"/>
      <c r="R390" s="37"/>
      <c r="S390" s="37"/>
      <c r="T390" s="37"/>
      <c r="U390" s="37"/>
      <c r="V390" s="37"/>
      <c r="W390" s="37"/>
      <c r="X390" s="37"/>
      <c r="Y390" s="37"/>
      <c r="Z390" s="37"/>
    </row>
    <row r="391" spans="1:26" ht="12" customHeight="1" x14ac:dyDescent="0.2">
      <c r="A391" s="37"/>
      <c r="B391" s="139"/>
      <c r="C391" s="139"/>
      <c r="D391" s="125"/>
      <c r="E391" s="3"/>
      <c r="F391" s="37"/>
      <c r="G391" s="37"/>
      <c r="H391" s="37"/>
      <c r="I391" s="37"/>
      <c r="J391" s="37"/>
      <c r="K391" s="37"/>
      <c r="L391" s="37"/>
      <c r="M391" s="37"/>
      <c r="N391" s="37"/>
      <c r="O391" s="37"/>
      <c r="P391" s="37"/>
      <c r="Q391" s="37"/>
      <c r="R391" s="37"/>
      <c r="S391" s="37"/>
      <c r="T391" s="37"/>
      <c r="U391" s="37"/>
      <c r="V391" s="37"/>
      <c r="W391" s="37"/>
      <c r="X391" s="37"/>
      <c r="Y391" s="37"/>
      <c r="Z391" s="37"/>
    </row>
    <row r="392" spans="1:26" ht="12" customHeight="1" x14ac:dyDescent="0.2">
      <c r="A392" s="37"/>
      <c r="B392" s="139"/>
      <c r="C392" s="139"/>
      <c r="D392" s="125"/>
      <c r="E392" s="3"/>
      <c r="F392" s="37"/>
      <c r="G392" s="37"/>
      <c r="H392" s="37"/>
      <c r="I392" s="37"/>
      <c r="J392" s="37"/>
      <c r="K392" s="37"/>
      <c r="L392" s="37"/>
      <c r="M392" s="37"/>
      <c r="N392" s="37"/>
      <c r="O392" s="37"/>
      <c r="P392" s="37"/>
      <c r="Q392" s="37"/>
      <c r="R392" s="37"/>
      <c r="S392" s="37"/>
      <c r="T392" s="37"/>
      <c r="U392" s="37"/>
      <c r="V392" s="37"/>
      <c r="W392" s="37"/>
      <c r="X392" s="37"/>
      <c r="Y392" s="37"/>
      <c r="Z392" s="37"/>
    </row>
    <row r="393" spans="1:26" ht="12" customHeight="1" x14ac:dyDescent="0.2">
      <c r="A393" s="37"/>
      <c r="B393" s="139"/>
      <c r="C393" s="139"/>
      <c r="D393" s="125"/>
      <c r="E393" s="3"/>
      <c r="F393" s="37"/>
      <c r="G393" s="37"/>
      <c r="H393" s="37"/>
      <c r="I393" s="37"/>
      <c r="J393" s="37"/>
      <c r="K393" s="37"/>
      <c r="L393" s="37"/>
      <c r="M393" s="37"/>
      <c r="N393" s="37"/>
      <c r="O393" s="37"/>
      <c r="P393" s="37"/>
      <c r="Q393" s="37"/>
      <c r="R393" s="37"/>
      <c r="S393" s="37"/>
      <c r="T393" s="37"/>
      <c r="U393" s="37"/>
      <c r="V393" s="37"/>
      <c r="W393" s="37"/>
      <c r="X393" s="37"/>
      <c r="Y393" s="37"/>
      <c r="Z393" s="37"/>
    </row>
    <row r="394" spans="1:26" ht="12" customHeight="1" x14ac:dyDescent="0.2">
      <c r="A394" s="37"/>
      <c r="B394" s="139"/>
      <c r="C394" s="139"/>
      <c r="D394" s="125"/>
      <c r="E394" s="3"/>
      <c r="F394" s="37"/>
      <c r="G394" s="37"/>
      <c r="H394" s="37"/>
      <c r="I394" s="37"/>
      <c r="J394" s="37"/>
      <c r="K394" s="37"/>
      <c r="L394" s="37"/>
      <c r="M394" s="37"/>
      <c r="N394" s="37"/>
      <c r="O394" s="37"/>
      <c r="P394" s="37"/>
      <c r="Q394" s="37"/>
      <c r="R394" s="37"/>
      <c r="S394" s="37"/>
      <c r="T394" s="37"/>
      <c r="U394" s="37"/>
      <c r="V394" s="37"/>
      <c r="W394" s="37"/>
      <c r="X394" s="37"/>
      <c r="Y394" s="37"/>
      <c r="Z394" s="37"/>
    </row>
    <row r="395" spans="1:26" ht="12" customHeight="1" x14ac:dyDescent="0.2">
      <c r="A395" s="37"/>
      <c r="B395" s="139"/>
      <c r="C395" s="139"/>
      <c r="D395" s="125"/>
      <c r="E395" s="3"/>
      <c r="F395" s="37"/>
      <c r="G395" s="37"/>
      <c r="H395" s="37"/>
      <c r="I395" s="37"/>
      <c r="J395" s="37"/>
      <c r="K395" s="37"/>
      <c r="L395" s="37"/>
      <c r="M395" s="37"/>
      <c r="N395" s="37"/>
      <c r="O395" s="37"/>
      <c r="P395" s="37"/>
      <c r="Q395" s="37"/>
      <c r="R395" s="37"/>
      <c r="S395" s="37"/>
      <c r="T395" s="37"/>
      <c r="U395" s="37"/>
      <c r="V395" s="37"/>
      <c r="W395" s="37"/>
      <c r="X395" s="37"/>
      <c r="Y395" s="37"/>
      <c r="Z395" s="37"/>
    </row>
    <row r="396" spans="1:26" ht="12" customHeight="1" x14ac:dyDescent="0.2">
      <c r="A396" s="37"/>
      <c r="B396" s="139"/>
      <c r="C396" s="139"/>
      <c r="D396" s="125"/>
      <c r="E396" s="3"/>
      <c r="F396" s="37"/>
      <c r="G396" s="37"/>
      <c r="H396" s="37"/>
      <c r="I396" s="37"/>
      <c r="J396" s="37"/>
      <c r="K396" s="37"/>
      <c r="L396" s="37"/>
      <c r="M396" s="37"/>
      <c r="N396" s="37"/>
      <c r="O396" s="37"/>
      <c r="P396" s="37"/>
      <c r="Q396" s="37"/>
      <c r="R396" s="37"/>
      <c r="S396" s="37"/>
      <c r="T396" s="37"/>
      <c r="U396" s="37"/>
      <c r="V396" s="37"/>
      <c r="W396" s="37"/>
      <c r="X396" s="37"/>
      <c r="Y396" s="37"/>
      <c r="Z396" s="37"/>
    </row>
    <row r="397" spans="1:26" ht="12" customHeight="1" x14ac:dyDescent="0.2">
      <c r="A397" s="37"/>
      <c r="B397" s="139"/>
      <c r="C397" s="139"/>
      <c r="D397" s="125"/>
      <c r="E397" s="3"/>
      <c r="F397" s="37"/>
      <c r="G397" s="37"/>
      <c r="H397" s="37"/>
      <c r="I397" s="37"/>
      <c r="J397" s="37"/>
      <c r="K397" s="37"/>
      <c r="L397" s="37"/>
      <c r="M397" s="37"/>
      <c r="N397" s="37"/>
      <c r="O397" s="37"/>
      <c r="P397" s="37"/>
      <c r="Q397" s="37"/>
      <c r="R397" s="37"/>
      <c r="S397" s="37"/>
      <c r="T397" s="37"/>
      <c r="U397" s="37"/>
      <c r="V397" s="37"/>
      <c r="W397" s="37"/>
      <c r="X397" s="37"/>
      <c r="Y397" s="37"/>
      <c r="Z397" s="37"/>
    </row>
    <row r="398" spans="1:26" ht="12" customHeight="1" x14ac:dyDescent="0.2">
      <c r="A398" s="37"/>
      <c r="B398" s="139"/>
      <c r="C398" s="139"/>
      <c r="D398" s="125"/>
      <c r="E398" s="3"/>
      <c r="F398" s="37"/>
      <c r="G398" s="37"/>
      <c r="H398" s="37"/>
      <c r="I398" s="37"/>
      <c r="J398" s="37"/>
      <c r="K398" s="37"/>
      <c r="L398" s="37"/>
      <c r="M398" s="37"/>
      <c r="N398" s="37"/>
      <c r="O398" s="37"/>
      <c r="P398" s="37"/>
      <c r="Q398" s="37"/>
      <c r="R398" s="37"/>
      <c r="S398" s="37"/>
      <c r="T398" s="37"/>
      <c r="U398" s="37"/>
      <c r="V398" s="37"/>
      <c r="W398" s="37"/>
      <c r="X398" s="37"/>
      <c r="Y398" s="37"/>
      <c r="Z398" s="37"/>
    </row>
    <row r="399" spans="1:26" ht="12" customHeight="1" x14ac:dyDescent="0.2">
      <c r="A399" s="37"/>
      <c r="B399" s="37"/>
      <c r="C399" s="139"/>
      <c r="D399" s="125"/>
      <c r="E399" s="3"/>
      <c r="F399" s="37"/>
      <c r="G399" s="37"/>
      <c r="H399" s="37"/>
      <c r="I399" s="37"/>
      <c r="J399" s="37"/>
      <c r="K399" s="37"/>
      <c r="L399" s="37"/>
      <c r="M399" s="37"/>
      <c r="N399" s="37"/>
      <c r="O399" s="37"/>
      <c r="P399" s="37"/>
      <c r="Q399" s="37"/>
      <c r="R399" s="37"/>
      <c r="S399" s="37"/>
      <c r="T399" s="37"/>
      <c r="U399" s="37"/>
      <c r="V399" s="37"/>
      <c r="W399" s="37"/>
      <c r="X399" s="37"/>
      <c r="Y399" s="37"/>
      <c r="Z399" s="37"/>
    </row>
    <row r="400" spans="1:26" ht="12" customHeight="1" x14ac:dyDescent="0.2">
      <c r="A400" s="37"/>
      <c r="B400" s="37"/>
      <c r="C400" s="139"/>
      <c r="D400" s="125"/>
      <c r="E400" s="3"/>
      <c r="F400" s="37"/>
      <c r="G400" s="37"/>
      <c r="H400" s="37"/>
      <c r="I400" s="37"/>
      <c r="J400" s="37"/>
      <c r="K400" s="37"/>
      <c r="L400" s="37"/>
      <c r="M400" s="37"/>
      <c r="N400" s="37"/>
      <c r="O400" s="37"/>
      <c r="P400" s="37"/>
      <c r="Q400" s="37"/>
      <c r="R400" s="37"/>
      <c r="S400" s="37"/>
      <c r="T400" s="37"/>
      <c r="U400" s="37"/>
      <c r="V400" s="37"/>
      <c r="W400" s="37"/>
      <c r="X400" s="37"/>
      <c r="Y400" s="37"/>
      <c r="Z400" s="37"/>
    </row>
    <row r="401" spans="1:26" ht="12" customHeight="1" x14ac:dyDescent="0.2">
      <c r="A401" s="37"/>
      <c r="B401" s="37"/>
      <c r="C401" s="139"/>
      <c r="D401" s="125"/>
      <c r="E401" s="3"/>
      <c r="F401" s="37"/>
      <c r="G401" s="37"/>
      <c r="H401" s="37"/>
      <c r="I401" s="37"/>
      <c r="J401" s="37"/>
      <c r="K401" s="37"/>
      <c r="L401" s="37"/>
      <c r="M401" s="37"/>
      <c r="N401" s="37"/>
      <c r="O401" s="37"/>
      <c r="P401" s="37"/>
      <c r="Q401" s="37"/>
      <c r="R401" s="37"/>
      <c r="S401" s="37"/>
      <c r="T401" s="37"/>
      <c r="U401" s="37"/>
      <c r="V401" s="37"/>
      <c r="W401" s="37"/>
      <c r="X401" s="37"/>
      <c r="Y401" s="37"/>
      <c r="Z401" s="37"/>
    </row>
    <row r="402" spans="1:26" ht="12" customHeight="1" x14ac:dyDescent="0.2">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row>
    <row r="403" spans="1:26" ht="12" customHeight="1" x14ac:dyDescent="0.2">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row>
    <row r="404" spans="1:26" ht="12" customHeight="1" x14ac:dyDescent="0.2">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row>
    <row r="405" spans="1:26" ht="12" customHeight="1" x14ac:dyDescent="0.2">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row>
    <row r="406" spans="1:26" ht="12" customHeight="1" x14ac:dyDescent="0.2">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row>
    <row r="407" spans="1:26" ht="12" customHeight="1" x14ac:dyDescent="0.2">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row>
    <row r="408" spans="1:26" ht="12" customHeight="1" x14ac:dyDescent="0.2">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row>
    <row r="409" spans="1:26" ht="12" customHeight="1" x14ac:dyDescent="0.2">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row>
    <row r="410" spans="1:26" ht="12" customHeight="1" x14ac:dyDescent="0.2">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row>
    <row r="411" spans="1:26" ht="12" customHeight="1" x14ac:dyDescent="0.2">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row>
    <row r="412" spans="1:26" ht="12" customHeight="1" x14ac:dyDescent="0.2">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row>
    <row r="413" spans="1:26" ht="12" customHeight="1" x14ac:dyDescent="0.2">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row>
    <row r="414" spans="1:26" ht="12" customHeight="1" x14ac:dyDescent="0.2">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row>
    <row r="415" spans="1:26" ht="12" customHeight="1" x14ac:dyDescent="0.2">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row>
    <row r="416" spans="1:26" ht="12" customHeight="1" x14ac:dyDescent="0.2">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row>
    <row r="417" spans="1:26" ht="12" customHeight="1" x14ac:dyDescent="0.2">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row>
    <row r="418" spans="1:26" ht="12" customHeight="1" x14ac:dyDescent="0.2">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row>
    <row r="419" spans="1:26" ht="12" customHeight="1" x14ac:dyDescent="0.2">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row>
    <row r="420" spans="1:26" ht="12" customHeight="1" x14ac:dyDescent="0.2">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row>
    <row r="421" spans="1:26" ht="12" customHeight="1" x14ac:dyDescent="0.2">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row>
    <row r="422" spans="1:26" ht="12" customHeight="1" x14ac:dyDescent="0.2">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row>
    <row r="423" spans="1:26" ht="12" customHeight="1" x14ac:dyDescent="0.2">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row>
    <row r="424" spans="1:26" ht="12" customHeight="1" x14ac:dyDescent="0.2">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row>
    <row r="425" spans="1:26" ht="12" customHeight="1" x14ac:dyDescent="0.2">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row>
    <row r="426" spans="1:26" ht="12" customHeight="1" x14ac:dyDescent="0.2">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row>
    <row r="427" spans="1:26" ht="12" customHeight="1" x14ac:dyDescent="0.2">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row>
    <row r="428" spans="1:26" ht="12" customHeight="1" x14ac:dyDescent="0.2">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row>
    <row r="429" spans="1:26" ht="12" customHeight="1" x14ac:dyDescent="0.2">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row>
    <row r="430" spans="1:26" ht="12" customHeight="1" x14ac:dyDescent="0.2">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row>
    <row r="431" spans="1:26" ht="12" customHeight="1" x14ac:dyDescent="0.2">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row>
    <row r="432" spans="1:26" ht="12" customHeight="1" x14ac:dyDescent="0.2">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row>
    <row r="433" spans="1:26" ht="12" customHeight="1" x14ac:dyDescent="0.2">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row>
    <row r="434" spans="1:26" ht="12" customHeight="1" x14ac:dyDescent="0.2">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row>
    <row r="435" spans="1:26" ht="12" customHeight="1" x14ac:dyDescent="0.2">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row>
    <row r="436" spans="1:26" ht="12" customHeight="1" x14ac:dyDescent="0.2">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row>
    <row r="437" spans="1:26" ht="12" customHeight="1" x14ac:dyDescent="0.2">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row>
    <row r="438" spans="1:26" ht="12" customHeight="1" x14ac:dyDescent="0.2">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row>
    <row r="439" spans="1:26" ht="12" customHeight="1" x14ac:dyDescent="0.2">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row>
    <row r="440" spans="1:26" ht="12" customHeight="1" x14ac:dyDescent="0.2">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row>
    <row r="441" spans="1:26" ht="12" customHeight="1" x14ac:dyDescent="0.2">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row>
    <row r="442" spans="1:26" ht="12" customHeight="1" x14ac:dyDescent="0.2">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row>
    <row r="443" spans="1:26" ht="12" customHeight="1" x14ac:dyDescent="0.2">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row>
    <row r="444" spans="1:26" ht="12" customHeight="1" x14ac:dyDescent="0.2">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row>
    <row r="445" spans="1:26" ht="12" customHeight="1" x14ac:dyDescent="0.2">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row>
    <row r="446" spans="1:26" ht="12" customHeight="1" x14ac:dyDescent="0.2">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row>
    <row r="447" spans="1:26" ht="12" customHeight="1" x14ac:dyDescent="0.2">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row>
    <row r="448" spans="1:26" ht="12" customHeight="1" x14ac:dyDescent="0.2">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row>
    <row r="449" spans="1:26" ht="12" customHeight="1" x14ac:dyDescent="0.2">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row>
    <row r="450" spans="1:26" ht="12" customHeight="1" x14ac:dyDescent="0.2">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row>
    <row r="451" spans="1:26" ht="12" customHeight="1" x14ac:dyDescent="0.2">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row>
    <row r="452" spans="1:26" ht="12" customHeight="1" x14ac:dyDescent="0.2">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row>
    <row r="453" spans="1:26" ht="12" customHeight="1" x14ac:dyDescent="0.2">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row>
    <row r="454" spans="1:26" ht="12" customHeight="1" x14ac:dyDescent="0.2">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row>
    <row r="455" spans="1:26" ht="12" customHeight="1" x14ac:dyDescent="0.2">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row>
    <row r="456" spans="1:26" ht="12" customHeight="1" x14ac:dyDescent="0.2">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row>
    <row r="457" spans="1:26" ht="12" customHeight="1" x14ac:dyDescent="0.2">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row>
    <row r="458" spans="1:26" ht="12" customHeight="1" x14ac:dyDescent="0.2">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row>
    <row r="459" spans="1:26" ht="12" customHeight="1" x14ac:dyDescent="0.2">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row>
    <row r="460" spans="1:26" ht="12" customHeight="1" x14ac:dyDescent="0.2">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row>
    <row r="461" spans="1:26" ht="12" customHeight="1" x14ac:dyDescent="0.2">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row>
    <row r="462" spans="1:26" ht="12" customHeight="1" x14ac:dyDescent="0.2">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row>
    <row r="463" spans="1:26" ht="12" customHeight="1" x14ac:dyDescent="0.2">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row>
    <row r="464" spans="1:26" ht="12" customHeight="1" x14ac:dyDescent="0.2">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row>
    <row r="465" spans="1:26" ht="12" customHeight="1" x14ac:dyDescent="0.2">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row>
    <row r="466" spans="1:26" ht="12" customHeight="1" x14ac:dyDescent="0.2">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row>
    <row r="467" spans="1:26" ht="12" customHeight="1" x14ac:dyDescent="0.2">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row>
    <row r="468" spans="1:26" ht="12" customHeight="1" x14ac:dyDescent="0.2">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row>
    <row r="469" spans="1:26" ht="12" customHeight="1" x14ac:dyDescent="0.2">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row>
    <row r="470" spans="1:26" ht="12" customHeight="1" x14ac:dyDescent="0.2">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row>
    <row r="471" spans="1:26" ht="12" customHeight="1" x14ac:dyDescent="0.2">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row>
    <row r="472" spans="1:26" ht="12" customHeight="1" x14ac:dyDescent="0.2">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row>
    <row r="473" spans="1:26" ht="12" customHeight="1" x14ac:dyDescent="0.2">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row>
    <row r="474" spans="1:26" ht="12" customHeight="1" x14ac:dyDescent="0.2">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row>
    <row r="475" spans="1:26" ht="12" customHeight="1" x14ac:dyDescent="0.2">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row>
    <row r="476" spans="1:26" ht="12" customHeight="1" x14ac:dyDescent="0.2">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row>
    <row r="477" spans="1:26" ht="12" customHeight="1" x14ac:dyDescent="0.2">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row>
    <row r="478" spans="1:26" ht="12" customHeight="1" x14ac:dyDescent="0.2">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row>
    <row r="479" spans="1:26" ht="12" customHeight="1" x14ac:dyDescent="0.2">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row>
    <row r="480" spans="1:26" ht="12" customHeight="1" x14ac:dyDescent="0.2">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row>
    <row r="481" spans="1:26" ht="12" customHeight="1" x14ac:dyDescent="0.2">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row>
    <row r="482" spans="1:26" ht="12" customHeight="1" x14ac:dyDescent="0.2">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row>
    <row r="483" spans="1:26" ht="12" customHeight="1" x14ac:dyDescent="0.2">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row>
    <row r="484" spans="1:26" ht="12" customHeight="1" x14ac:dyDescent="0.2">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row>
    <row r="485" spans="1:26" ht="12" customHeight="1" x14ac:dyDescent="0.2">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row>
    <row r="486" spans="1:26" ht="12" customHeight="1" x14ac:dyDescent="0.2">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row>
    <row r="487" spans="1:26" ht="12" customHeight="1" x14ac:dyDescent="0.2">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row>
    <row r="488" spans="1:26" ht="12" customHeight="1" x14ac:dyDescent="0.2">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row>
    <row r="489" spans="1:26" ht="12" customHeight="1" x14ac:dyDescent="0.2">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row>
    <row r="490" spans="1:26" ht="12" customHeight="1" x14ac:dyDescent="0.2">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row>
    <row r="491" spans="1:26" ht="12" customHeight="1" x14ac:dyDescent="0.2">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row>
    <row r="492" spans="1:26" ht="12" customHeight="1" x14ac:dyDescent="0.2">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row>
    <row r="493" spans="1:26" ht="12" customHeight="1" x14ac:dyDescent="0.2">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row>
    <row r="494" spans="1:26" ht="12" customHeight="1" x14ac:dyDescent="0.2">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row>
    <row r="495" spans="1:26" ht="12" customHeight="1" x14ac:dyDescent="0.2">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row>
    <row r="496" spans="1:26" ht="12" customHeight="1" x14ac:dyDescent="0.2">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row>
    <row r="497" spans="1:26" ht="12" customHeight="1" x14ac:dyDescent="0.2">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row>
    <row r="498" spans="1:26" ht="12" customHeight="1" x14ac:dyDescent="0.2">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row>
    <row r="499" spans="1:26" ht="12" customHeight="1" x14ac:dyDescent="0.2">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row>
    <row r="500" spans="1:26" ht="12" customHeight="1" x14ac:dyDescent="0.2">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row>
    <row r="501" spans="1:26" ht="12" customHeight="1" x14ac:dyDescent="0.2">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row>
    <row r="502" spans="1:26" ht="12" customHeight="1" x14ac:dyDescent="0.2">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row>
    <row r="503" spans="1:26" ht="12" customHeight="1" x14ac:dyDescent="0.2">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row>
    <row r="504" spans="1:26" ht="12" customHeight="1" x14ac:dyDescent="0.2">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row>
    <row r="505" spans="1:26" ht="12" customHeight="1" x14ac:dyDescent="0.2">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row>
    <row r="506" spans="1:26" ht="12" customHeight="1" x14ac:dyDescent="0.2">
      <c r="A506" s="37"/>
      <c r="B506" s="37"/>
      <c r="C506" s="37"/>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 customHeight="1" x14ac:dyDescent="0.2">
      <c r="A507" s="37"/>
      <c r="B507" s="37"/>
      <c r="C507" s="37"/>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 customHeight="1" x14ac:dyDescent="0.2">
      <c r="A508" s="37"/>
      <c r="B508" s="37"/>
      <c r="C508" s="37"/>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 customHeight="1" x14ac:dyDescent="0.2">
      <c r="A509" s="37"/>
      <c r="B509" s="37"/>
      <c r="C509" s="37"/>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 customHeight="1" x14ac:dyDescent="0.2">
      <c r="A510" s="37"/>
      <c r="B510" s="37"/>
      <c r="C510" s="37"/>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 customHeight="1" x14ac:dyDescent="0.2">
      <c r="A511" s="37"/>
      <c r="B511" s="37"/>
      <c r="C511" s="37"/>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 customHeight="1" x14ac:dyDescent="0.2">
      <c r="A512" s="37"/>
      <c r="B512" s="37"/>
      <c r="C512" s="37"/>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 customHeight="1" x14ac:dyDescent="0.2">
      <c r="A513" s="37"/>
      <c r="B513" s="37"/>
      <c r="C513" s="37"/>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x14ac:dyDescent="0.2">
      <c r="A514" s="37"/>
      <c r="B514" s="37"/>
      <c r="C514" s="37"/>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x14ac:dyDescent="0.2">
      <c r="A515" s="37"/>
      <c r="B515" s="37"/>
      <c r="C515" s="37"/>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x14ac:dyDescent="0.2">
      <c r="A516" s="37"/>
      <c r="B516" s="37"/>
      <c r="C516" s="37"/>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x14ac:dyDescent="0.2">
      <c r="A517" s="37"/>
      <c r="B517" s="37"/>
      <c r="C517" s="37"/>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x14ac:dyDescent="0.2">
      <c r="A518" s="37"/>
      <c r="B518" s="37"/>
      <c r="C518" s="37"/>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x14ac:dyDescent="0.2">
      <c r="A519" s="37"/>
      <c r="B519" s="37"/>
      <c r="C519" s="37"/>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x14ac:dyDescent="0.2">
      <c r="A520" s="37"/>
      <c r="B520" s="37"/>
      <c r="C520" s="37"/>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x14ac:dyDescent="0.2">
      <c r="A521" s="37"/>
      <c r="B521" s="37"/>
      <c r="C521" s="37"/>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x14ac:dyDescent="0.2">
      <c r="A522" s="37"/>
      <c r="B522" s="37"/>
      <c r="C522" s="37"/>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x14ac:dyDescent="0.2">
      <c r="A523" s="37"/>
      <c r="B523" s="37"/>
      <c r="C523" s="37"/>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x14ac:dyDescent="0.2">
      <c r="A524" s="37"/>
      <c r="B524" s="37"/>
      <c r="C524" s="37"/>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x14ac:dyDescent="0.2">
      <c r="A525" s="37"/>
      <c r="B525" s="37"/>
      <c r="C525" s="37"/>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x14ac:dyDescent="0.2">
      <c r="A526" s="37"/>
      <c r="B526" s="37"/>
      <c r="C526" s="37"/>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x14ac:dyDescent="0.2">
      <c r="A527" s="37"/>
      <c r="B527" s="37"/>
      <c r="C527" s="37"/>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x14ac:dyDescent="0.2">
      <c r="A528" s="37"/>
      <c r="B528" s="37"/>
      <c r="C528" s="37"/>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x14ac:dyDescent="0.2">
      <c r="A529" s="37"/>
      <c r="B529" s="37"/>
      <c r="C529" s="37"/>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x14ac:dyDescent="0.2">
      <c r="A530" s="37"/>
      <c r="B530" s="37"/>
      <c r="C530" s="37"/>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x14ac:dyDescent="0.2">
      <c r="A531" s="37"/>
      <c r="B531" s="37"/>
      <c r="C531" s="37"/>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x14ac:dyDescent="0.2">
      <c r="A532" s="37"/>
      <c r="B532" s="37"/>
      <c r="C532" s="37"/>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x14ac:dyDescent="0.2">
      <c r="A533" s="37"/>
      <c r="B533" s="37"/>
      <c r="C533" s="37"/>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x14ac:dyDescent="0.2">
      <c r="A534" s="37"/>
      <c r="B534" s="37"/>
      <c r="C534" s="37"/>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x14ac:dyDescent="0.2">
      <c r="A535" s="37"/>
      <c r="B535" s="37"/>
      <c r="C535" s="37"/>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x14ac:dyDescent="0.2">
      <c r="A536" s="37"/>
      <c r="B536" s="37"/>
      <c r="C536" s="37"/>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x14ac:dyDescent="0.2">
      <c r="A537" s="37"/>
      <c r="B537" s="37"/>
      <c r="C537" s="37"/>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x14ac:dyDescent="0.2">
      <c r="A538" s="37"/>
      <c r="B538" s="37"/>
      <c r="C538" s="37"/>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x14ac:dyDescent="0.2">
      <c r="A539" s="37"/>
      <c r="B539" s="37"/>
      <c r="C539" s="37"/>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x14ac:dyDescent="0.2">
      <c r="A540" s="37"/>
      <c r="B540" s="37"/>
      <c r="C540" s="37"/>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x14ac:dyDescent="0.2">
      <c r="A541" s="37"/>
      <c r="B541" s="37"/>
      <c r="C541" s="37"/>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x14ac:dyDescent="0.2">
      <c r="A542" s="37"/>
      <c r="B542" s="37"/>
      <c r="C542" s="37"/>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x14ac:dyDescent="0.2">
      <c r="A543" s="37"/>
      <c r="B543" s="37"/>
      <c r="C543" s="37"/>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x14ac:dyDescent="0.2">
      <c r="A544" s="37"/>
      <c r="B544" s="37"/>
      <c r="C544" s="37"/>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x14ac:dyDescent="0.2">
      <c r="A545" s="37"/>
      <c r="B545" s="37"/>
      <c r="C545" s="37"/>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x14ac:dyDescent="0.2">
      <c r="A546" s="37"/>
      <c r="B546" s="37"/>
      <c r="C546" s="37"/>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x14ac:dyDescent="0.2">
      <c r="A547" s="37"/>
      <c r="B547" s="37"/>
      <c r="C547" s="37"/>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x14ac:dyDescent="0.2">
      <c r="A548" s="37"/>
      <c r="B548" s="37"/>
      <c r="C548" s="37"/>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x14ac:dyDescent="0.2">
      <c r="A549" s="37"/>
      <c r="B549" s="37"/>
      <c r="C549" s="37"/>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x14ac:dyDescent="0.2">
      <c r="A550" s="37"/>
      <c r="B550" s="37"/>
      <c r="C550" s="37"/>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x14ac:dyDescent="0.2">
      <c r="A551" s="37"/>
      <c r="B551" s="37"/>
      <c r="C551" s="37"/>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x14ac:dyDescent="0.2">
      <c r="A552" s="37"/>
      <c r="B552" s="37"/>
      <c r="C552" s="37"/>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x14ac:dyDescent="0.2">
      <c r="A553" s="37"/>
      <c r="B553" s="37"/>
      <c r="C553" s="37"/>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x14ac:dyDescent="0.2">
      <c r="A554" s="37"/>
      <c r="B554" s="37"/>
      <c r="C554" s="37"/>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x14ac:dyDescent="0.2">
      <c r="A555" s="37"/>
      <c r="B555" s="37"/>
      <c r="C555" s="37"/>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x14ac:dyDescent="0.2">
      <c r="A556" s="37"/>
      <c r="B556" s="37"/>
      <c r="C556" s="37"/>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x14ac:dyDescent="0.2">
      <c r="A557" s="37"/>
      <c r="B557" s="37"/>
      <c r="C557" s="37"/>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x14ac:dyDescent="0.2">
      <c r="A558" s="37"/>
      <c r="B558" s="37"/>
      <c r="C558" s="37"/>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x14ac:dyDescent="0.2">
      <c r="A559" s="37"/>
      <c r="B559" s="37"/>
      <c r="C559" s="37"/>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x14ac:dyDescent="0.2">
      <c r="A560" s="37"/>
      <c r="B560" s="37"/>
      <c r="C560" s="37"/>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x14ac:dyDescent="0.2">
      <c r="A561" s="37"/>
      <c r="B561" s="37"/>
      <c r="C561" s="37"/>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x14ac:dyDescent="0.2">
      <c r="A562" s="37"/>
      <c r="B562" s="37"/>
      <c r="C562" s="37"/>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x14ac:dyDescent="0.2">
      <c r="A563" s="37"/>
      <c r="B563" s="37"/>
      <c r="C563" s="37"/>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x14ac:dyDescent="0.2">
      <c r="A564" s="37"/>
      <c r="B564" s="37"/>
      <c r="C564" s="37"/>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x14ac:dyDescent="0.2">
      <c r="A565" s="37"/>
      <c r="B565" s="37"/>
      <c r="C565" s="37"/>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x14ac:dyDescent="0.2">
      <c r="A566" s="37"/>
      <c r="B566" s="37"/>
      <c r="C566" s="37"/>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x14ac:dyDescent="0.2">
      <c r="A567" s="37"/>
      <c r="B567" s="37"/>
      <c r="C567" s="37"/>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x14ac:dyDescent="0.2">
      <c r="A568" s="37"/>
      <c r="B568" s="37"/>
      <c r="C568" s="37"/>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x14ac:dyDescent="0.2">
      <c r="A569" s="37"/>
      <c r="B569" s="37"/>
      <c r="C569" s="37"/>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x14ac:dyDescent="0.2">
      <c r="A570" s="37"/>
      <c r="B570" s="37"/>
      <c r="C570" s="37"/>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x14ac:dyDescent="0.2">
      <c r="A571" s="37"/>
      <c r="B571" s="37"/>
      <c r="C571" s="37"/>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x14ac:dyDescent="0.2">
      <c r="A572" s="37"/>
      <c r="B572" s="37"/>
      <c r="C572" s="37"/>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
    <row r="574" spans="1:26" ht="15.75" customHeight="1" x14ac:dyDescent="0.2"/>
    <row r="575" spans="1:26" ht="15.75" customHeight="1" x14ac:dyDescent="0.2"/>
    <row r="576" spans="1:2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0866141732283472" right="0.70866141732283472" top="0.74803149606299213" bottom="0.74803149606299213" header="0" footer="0"/>
  <pageSetup orientation="landscape"/>
  <rowBreaks count="1" manualBreakCount="1">
    <brk id="25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6.28515625" customWidth="1"/>
    <col min="4" max="4" width="11.42578125" customWidth="1"/>
    <col min="5" max="5" width="1.42578125" customWidth="1"/>
    <col min="6" max="6" width="10" customWidth="1"/>
    <col min="7" max="7" width="8" customWidth="1"/>
    <col min="8" max="8" width="8.7109375" customWidth="1"/>
    <col min="9" max="9" width="1.28515625" customWidth="1"/>
    <col min="10" max="10" width="9.7109375" customWidth="1"/>
    <col min="11" max="11" width="8" customWidth="1"/>
    <col min="12" max="12" width="7.7109375" customWidth="1"/>
    <col min="13" max="13" width="2" customWidth="1"/>
    <col min="14" max="14" width="9.42578125" customWidth="1"/>
    <col min="15" max="15" width="10" customWidth="1"/>
    <col min="16" max="16" width="0.7109375" customWidth="1"/>
    <col min="17" max="17" width="9.7109375" customWidth="1"/>
    <col min="18" max="18" width="8" customWidth="1"/>
    <col min="19" max="19" width="7.7109375" customWidth="1"/>
    <col min="20" max="20" width="2" customWidth="1"/>
    <col min="21" max="21" width="9.42578125" customWidth="1"/>
    <col min="22" max="22" width="10" customWidth="1"/>
    <col min="23" max="23" width="0.85546875" customWidth="1"/>
    <col min="24" max="24" width="9.7109375" customWidth="1"/>
    <col min="25" max="25" width="8" customWidth="1"/>
    <col min="26" max="26" width="7.7109375" customWidth="1"/>
    <col min="27" max="27" width="2.85546875" customWidth="1"/>
    <col min="28" max="28" width="9.42578125" customWidth="1"/>
    <col min="29" max="29" width="10" customWidth="1"/>
    <col min="30" max="30" width="0.42578125" customWidth="1"/>
    <col min="31" max="31" width="9.7109375" customWidth="1"/>
    <col min="32" max="32" width="8" customWidth="1"/>
    <col min="33" max="33" width="7.7109375" customWidth="1"/>
    <col min="34" max="34" width="0.85546875" customWidth="1"/>
    <col min="35" max="35" width="9.42578125" customWidth="1"/>
    <col min="36" max="36" width="10" customWidth="1"/>
    <col min="37" max="37" width="1.140625" customWidth="1"/>
    <col min="38" max="38" width="9.7109375" customWidth="1"/>
    <col min="39" max="39" width="8" customWidth="1"/>
    <col min="40" max="40" width="7.7109375" customWidth="1"/>
    <col min="41" max="41" width="1" customWidth="1"/>
    <col min="42" max="42" width="9.42578125" customWidth="1"/>
    <col min="43" max="43" width="10" customWidth="1"/>
    <col min="44" max="44" width="12.42578125" customWidth="1"/>
  </cols>
  <sheetData>
    <row r="1" spans="1:44" ht="12" customHeight="1" x14ac:dyDescent="0.25">
      <c r="A1" s="3"/>
      <c r="B1" s="3"/>
      <c r="C1" s="3"/>
      <c r="D1" s="3"/>
      <c r="E1" s="3"/>
      <c r="F1" s="3"/>
      <c r="G1" s="3"/>
      <c r="H1" s="3"/>
      <c r="I1" s="3"/>
      <c r="J1" s="3"/>
      <c r="K1" s="3"/>
      <c r="L1" s="3"/>
      <c r="M1" s="3"/>
      <c r="N1" s="3"/>
      <c r="O1" s="3"/>
      <c r="P1" s="3"/>
      <c r="Q1" s="3"/>
      <c r="R1" s="3"/>
      <c r="S1" s="466" t="s">
        <v>228</v>
      </c>
      <c r="T1" s="467"/>
      <c r="U1" s="467"/>
      <c r="V1" s="467"/>
      <c r="W1" s="467"/>
      <c r="X1" s="467"/>
      <c r="Y1" s="468"/>
      <c r="Z1" s="3"/>
      <c r="AA1" s="3"/>
      <c r="AB1" s="3"/>
      <c r="AC1" s="3"/>
      <c r="AD1" s="3"/>
      <c r="AE1" s="3"/>
      <c r="AF1" s="3"/>
      <c r="AG1" s="3"/>
      <c r="AH1" s="3"/>
      <c r="AI1" s="3"/>
      <c r="AJ1" s="3"/>
      <c r="AK1" s="3"/>
      <c r="AL1" s="3"/>
      <c r="AM1" s="3"/>
      <c r="AN1" s="3"/>
      <c r="AO1" s="3"/>
      <c r="AP1" s="3"/>
      <c r="AQ1" s="3"/>
      <c r="AR1" s="3"/>
    </row>
    <row r="2" spans="1:44" ht="12" customHeight="1" x14ac:dyDescent="0.25">
      <c r="A2" s="37"/>
      <c r="B2" s="37"/>
      <c r="C2" s="183"/>
      <c r="D2" s="183"/>
      <c r="E2" s="183"/>
      <c r="F2" s="183" t="s">
        <v>229</v>
      </c>
      <c r="G2" s="183"/>
      <c r="H2" s="183"/>
      <c r="J2" s="37"/>
      <c r="K2" s="37"/>
      <c r="L2" s="37"/>
      <c r="M2" s="37"/>
      <c r="N2" s="37"/>
      <c r="O2" s="37"/>
      <c r="P2" s="37"/>
      <c r="Q2" s="37"/>
      <c r="R2" s="37"/>
      <c r="S2" s="184">
        <v>1</v>
      </c>
      <c r="T2" s="469" t="s">
        <v>230</v>
      </c>
      <c r="U2" s="470"/>
      <c r="V2" s="470"/>
      <c r="W2" s="470"/>
      <c r="X2" s="470"/>
      <c r="Y2" s="471"/>
      <c r="Z2" s="37"/>
      <c r="AA2" s="37"/>
      <c r="AB2" s="37"/>
      <c r="AC2" s="37"/>
      <c r="AD2" s="37"/>
      <c r="AE2" s="37"/>
      <c r="AF2" s="37"/>
      <c r="AG2" s="37"/>
      <c r="AH2" s="37"/>
      <c r="AI2" s="37"/>
      <c r="AJ2" s="37"/>
      <c r="AK2" s="37"/>
      <c r="AL2" s="37"/>
      <c r="AM2" s="37"/>
      <c r="AN2" s="37"/>
      <c r="AO2" s="37"/>
      <c r="AP2" s="37"/>
      <c r="AQ2" s="37"/>
    </row>
    <row r="3" spans="1:44" ht="12" customHeight="1" x14ac:dyDescent="0.25">
      <c r="A3" s="37"/>
      <c r="B3" s="37"/>
      <c r="C3" s="183"/>
      <c r="D3" s="183"/>
      <c r="E3" s="183"/>
      <c r="F3" s="183" t="s">
        <v>231</v>
      </c>
      <c r="G3" s="183"/>
      <c r="H3" s="183"/>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row>
    <row r="4" spans="1:44" ht="12" customHeight="1" x14ac:dyDescent="0.2">
      <c r="A4" s="37"/>
      <c r="B4" s="37"/>
      <c r="C4" s="37"/>
      <c r="D4" s="37"/>
      <c r="E4" s="37"/>
      <c r="F4" s="37"/>
      <c r="G4" s="37"/>
      <c r="H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row>
    <row r="5" spans="1:44" ht="12" customHeight="1" x14ac:dyDescent="0.2">
      <c r="A5" s="37"/>
      <c r="B5" s="37"/>
      <c r="C5" s="37"/>
      <c r="D5" s="37"/>
      <c r="E5" s="37"/>
      <c r="F5" s="37"/>
      <c r="G5" s="37"/>
      <c r="H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row>
    <row r="6" spans="1:44" ht="12" customHeight="1" x14ac:dyDescent="0.2">
      <c r="A6" s="37"/>
      <c r="B6" s="138" t="s">
        <v>232</v>
      </c>
      <c r="C6" s="37"/>
      <c r="D6" s="185" t="s">
        <v>157</v>
      </c>
      <c r="E6" s="185"/>
      <c r="F6" s="186"/>
      <c r="G6" s="186"/>
      <c r="H6" s="186"/>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
    </row>
    <row r="7" spans="1:44" ht="12" customHeight="1" x14ac:dyDescent="0.25">
      <c r="A7" s="37"/>
      <c r="B7" s="187"/>
      <c r="C7" s="37"/>
      <c r="D7" s="188"/>
      <c r="E7" s="188"/>
      <c r="F7" s="188"/>
      <c r="G7" s="188"/>
      <c r="H7" s="188"/>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row>
    <row r="8" spans="1:44" ht="12" customHeight="1" x14ac:dyDescent="0.25">
      <c r="A8" s="37"/>
      <c r="B8" s="138" t="s">
        <v>233</v>
      </c>
      <c r="C8" s="37"/>
      <c r="D8" s="189" t="s">
        <v>234</v>
      </c>
      <c r="E8" s="188"/>
      <c r="F8" s="188"/>
      <c r="G8" s="188"/>
      <c r="H8" s="188"/>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row>
    <row r="9" spans="1:44" ht="12" customHeight="1" x14ac:dyDescent="0.25">
      <c r="A9" s="37"/>
      <c r="B9" s="187"/>
      <c r="C9" s="37"/>
      <c r="D9" s="188"/>
      <c r="E9" s="188"/>
      <c r="F9" s="188"/>
      <c r="G9" s="188"/>
      <c r="H9" s="188"/>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row>
    <row r="10" spans="1:44" ht="12" customHeight="1" x14ac:dyDescent="0.2">
      <c r="A10" s="37"/>
      <c r="B10" s="37"/>
      <c r="C10" s="37"/>
      <c r="D10" s="125" t="s">
        <v>235</v>
      </c>
      <c r="E10" s="125"/>
      <c r="F10" s="190">
        <v>100</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row>
    <row r="11" spans="1:44" ht="12" customHeight="1" x14ac:dyDescent="0.2">
      <c r="A11" s="37"/>
      <c r="B11" s="37"/>
      <c r="C11" s="37"/>
      <c r="D11" s="37"/>
      <c r="E11" s="37"/>
      <c r="F11" s="191">
        <v>4</v>
      </c>
      <c r="G11" s="191"/>
      <c r="H11" s="191" t="str">
        <f>F12</f>
        <v>2025F</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row>
    <row r="12" spans="1:44" ht="12" customHeight="1" x14ac:dyDescent="0.2">
      <c r="A12" s="37"/>
      <c r="B12" s="37"/>
      <c r="C12" s="37"/>
      <c r="D12" s="125"/>
      <c r="E12" s="125"/>
      <c r="F12" s="463" t="s">
        <v>153</v>
      </c>
      <c r="G12" s="434"/>
      <c r="H12" s="435"/>
      <c r="I12" s="37"/>
      <c r="J12" s="463" t="s">
        <v>2</v>
      </c>
      <c r="K12" s="434"/>
      <c r="L12" s="435"/>
      <c r="M12" s="37"/>
      <c r="N12" s="457" t="str">
        <f>"Impact "&amp;F12&amp;" vs "&amp;J12</f>
        <v>Impact 2025F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128"/>
      <c r="AL12" s="463" t="s">
        <v>6</v>
      </c>
      <c r="AM12" s="434"/>
      <c r="AN12" s="435"/>
      <c r="AO12" s="37"/>
      <c r="AP12" s="457" t="str">
        <f>"Impact "&amp;AE12&amp;" vs "&amp;AL12</f>
        <v>Impact 2029F vs 2030F</v>
      </c>
      <c r="AQ12" s="435"/>
    </row>
    <row r="13" spans="1:44" ht="12" customHeight="1" x14ac:dyDescent="0.2">
      <c r="A13" s="37"/>
      <c r="B13" s="37"/>
      <c r="C13" s="37"/>
      <c r="D13" s="465" t="s">
        <v>237</v>
      </c>
      <c r="E13" s="128"/>
      <c r="F13" s="193" t="s">
        <v>238</v>
      </c>
      <c r="G13" s="194"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192"/>
      <c r="AL13" s="193" t="s">
        <v>238</v>
      </c>
      <c r="AM13" s="194" t="s">
        <v>239</v>
      </c>
      <c r="AN13" s="195" t="s">
        <v>240</v>
      </c>
      <c r="AO13" s="37"/>
      <c r="AP13" s="458" t="s">
        <v>241</v>
      </c>
      <c r="AQ13" s="460" t="s">
        <v>242</v>
      </c>
    </row>
    <row r="14" spans="1:44" ht="12" customHeight="1" x14ac:dyDescent="0.2">
      <c r="A14" s="37"/>
      <c r="B14" s="37"/>
      <c r="C14" s="37"/>
      <c r="D14" s="441"/>
      <c r="E14" s="128"/>
      <c r="F14" s="196" t="s">
        <v>243</v>
      </c>
      <c r="G14" s="19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192"/>
      <c r="AL14" s="196" t="s">
        <v>243</v>
      </c>
      <c r="AM14" s="197"/>
      <c r="AN14" s="198" t="s">
        <v>243</v>
      </c>
      <c r="AO14" s="37"/>
      <c r="AP14" s="459"/>
      <c r="AQ14" s="461"/>
    </row>
    <row r="15" spans="1:44" ht="12" customHeight="1" x14ac:dyDescent="0.2">
      <c r="A15" s="37"/>
      <c r="B15" s="139" t="s">
        <v>156</v>
      </c>
      <c r="C15" s="199" t="str">
        <f t="shared" ref="C15:C28" si="0">D$6&amp;"."&amp;B15</f>
        <v>Residential.Monthly Service Charge</v>
      </c>
      <c r="D15" s="200" t="s">
        <v>244</v>
      </c>
      <c r="E15" s="139"/>
      <c r="F15" s="201">
        <f>IFERROR(VLOOKUP($C15,'Proposed Rates'!$B:$J,F$11,FALSE),0)</f>
        <v>34.26</v>
      </c>
      <c r="G15" s="202">
        <f t="shared" ref="G15:G28" si="1">IF($D15="Monthly",1,IF($D15="per KWH",$F$10,0))</f>
        <v>1</v>
      </c>
      <c r="H15" s="203">
        <f t="shared" ref="H15:H28" si="2">G15*F15</f>
        <v>34.26</v>
      </c>
      <c r="I15" s="37"/>
      <c r="J15" s="201">
        <f>IFERROR(VLOOKUP($C15,'Proposed Rates'!$B:$J,J$11,FALSE),0)</f>
        <v>41.13</v>
      </c>
      <c r="K15" s="202">
        <f t="shared" ref="K15:K28" si="3">IF($D15="Monthly",1,IF($D15="per KWH",$F$10,0))</f>
        <v>1</v>
      </c>
      <c r="L15" s="204">
        <f t="shared" ref="L15:L28" si="4">K15*J15</f>
        <v>41.13</v>
      </c>
      <c r="M15" s="38"/>
      <c r="N15" s="205">
        <f t="shared" ref="N15:N48" si="5">L15-H15</f>
        <v>6.8700000000000045</v>
      </c>
      <c r="O15" s="206">
        <f t="shared" ref="O15:O48" si="6">IF((H15)=0,"",(N15/H15))</f>
        <v>0.20052539404553429</v>
      </c>
      <c r="P15" s="37"/>
      <c r="Q15" s="201">
        <f>IFERROR(VLOOKUP($C15,'Proposed Rates'!$B:$J,Q$11,FALSE),0)</f>
        <v>44.38</v>
      </c>
      <c r="R15" s="202">
        <f t="shared" ref="R15:R28" si="7">IF($D15="Monthly",1,IF($D15="per KWH",$F$10,0))</f>
        <v>1</v>
      </c>
      <c r="S15" s="204">
        <f t="shared" ref="S15:S28" si="8">R15*Q15</f>
        <v>44.38</v>
      </c>
      <c r="T15" s="38"/>
      <c r="U15" s="205">
        <f t="shared" ref="U15:U48" si="9">S15-L15</f>
        <v>3.25</v>
      </c>
      <c r="V15" s="206">
        <f t="shared" ref="V15:V48" si="10">IF((L15)=0,"",(U15/L15))</f>
        <v>7.9017748601993676E-2</v>
      </c>
      <c r="W15" s="37"/>
      <c r="X15" s="201">
        <f>IFERROR(VLOOKUP($C15,'Proposed Rates'!$B:$J,X$11,FALSE),0)</f>
        <v>47.69</v>
      </c>
      <c r="Y15" s="202">
        <f t="shared" ref="Y15:Y28" si="11">IF($D15="Monthly",1,IF($D15="per KWH",$F$10,0))</f>
        <v>1</v>
      </c>
      <c r="Z15" s="204">
        <f t="shared" ref="Z15:Z28" si="12">Y15*X15</f>
        <v>47.69</v>
      </c>
      <c r="AA15" s="38"/>
      <c r="AB15" s="205">
        <f t="shared" ref="AB15:AB48" si="13">Z15-S15</f>
        <v>3.3099999999999952</v>
      </c>
      <c r="AC15" s="206">
        <f t="shared" ref="AC15:AC48" si="14">IF((S15)=0,"",(AB15/S15))</f>
        <v>7.4583145561063435E-2</v>
      </c>
      <c r="AD15" s="37"/>
      <c r="AE15" s="201">
        <f>IFERROR(VLOOKUP($C15,'Proposed Rates'!$B:$J,AE$11,FALSE),0)</f>
        <v>50.41</v>
      </c>
      <c r="AF15" s="202">
        <f t="shared" ref="AF15:AF28" si="15">IF($D15="Monthly",1,IF($D15="per KWH",$F$10,0))</f>
        <v>1</v>
      </c>
      <c r="AG15" s="204">
        <f t="shared" ref="AG15:AG28" si="16">AF15*AE15</f>
        <v>50.41</v>
      </c>
      <c r="AH15" s="38"/>
      <c r="AI15" s="205">
        <f t="shared" ref="AI15:AI48" si="17">AG15-Z15</f>
        <v>2.7199999999999989</v>
      </c>
      <c r="AJ15" s="206">
        <f t="shared" ref="AJ15:AJ48" si="18">IF((Z15)=0,"",(AI15/Z15))</f>
        <v>5.703501782344305E-2</v>
      </c>
      <c r="AK15" s="207"/>
      <c r="AL15" s="201">
        <f>IFERROR(VLOOKUP($C15,'Proposed Rates'!$B:$J,AL$11,FALSE),0)</f>
        <v>53.15</v>
      </c>
      <c r="AM15" s="202">
        <f t="shared" ref="AM15:AM28" si="19">IF($D15="Monthly",1,IF($D15="per KWH",$F$10,0))</f>
        <v>1</v>
      </c>
      <c r="AN15" s="204">
        <f t="shared" ref="AN15:AN28" si="20">AM15*AL15</f>
        <v>53.15</v>
      </c>
      <c r="AO15" s="38"/>
      <c r="AP15" s="205">
        <f t="shared" ref="AP15:AP48" si="21">AN15-AG15</f>
        <v>2.740000000000002</v>
      </c>
      <c r="AQ15" s="206">
        <f t="shared" ref="AQ15:AQ48" si="22">IF((AG15)=0,"",(AP15/AG15))</f>
        <v>5.435429478278124E-2</v>
      </c>
    </row>
    <row r="16" spans="1:44" ht="12" customHeight="1" x14ac:dyDescent="0.2">
      <c r="A16" s="37"/>
      <c r="B16" s="139" t="s">
        <v>245</v>
      </c>
      <c r="C16" s="199" t="str">
        <f t="shared" si="0"/>
        <v>Residential.Smart Meter Rate Adder</v>
      </c>
      <c r="D16" s="200" t="s">
        <v>244</v>
      </c>
      <c r="E16" s="139"/>
      <c r="F16" s="201">
        <f>IFERROR(VLOOKUP($C16,'Proposed Rates'!$B:$J,F$11,FALSE),0)</f>
        <v>0</v>
      </c>
      <c r="G16" s="202">
        <f t="shared" si="1"/>
        <v>1</v>
      </c>
      <c r="H16" s="203">
        <f t="shared" si="2"/>
        <v>0</v>
      </c>
      <c r="I16" s="37"/>
      <c r="J16" s="201">
        <f>IFERROR(VLOOKUP($C16,'Proposed Rates'!$B:$J,J$11,FALSE),0)</f>
        <v>0</v>
      </c>
      <c r="K16" s="202">
        <f t="shared" si="3"/>
        <v>1</v>
      </c>
      <c r="L16" s="204">
        <f t="shared" si="4"/>
        <v>0</v>
      </c>
      <c r="M16" s="38"/>
      <c r="N16" s="205">
        <f t="shared" si="5"/>
        <v>0</v>
      </c>
      <c r="O16" s="206" t="str">
        <f t="shared" si="6"/>
        <v/>
      </c>
      <c r="P16" s="37"/>
      <c r="Q16" s="201">
        <f>IFERROR(VLOOKUP($C16,'Proposed Rates'!$B:$J,Q$11,FALSE),0)</f>
        <v>0</v>
      </c>
      <c r="R16" s="202">
        <f t="shared" si="7"/>
        <v>1</v>
      </c>
      <c r="S16" s="204">
        <f t="shared" si="8"/>
        <v>0</v>
      </c>
      <c r="T16" s="38"/>
      <c r="U16" s="205">
        <f t="shared" si="9"/>
        <v>0</v>
      </c>
      <c r="V16" s="206" t="str">
        <f t="shared" si="10"/>
        <v/>
      </c>
      <c r="W16" s="37"/>
      <c r="X16" s="201">
        <f>IFERROR(VLOOKUP($C16,'Proposed Rates'!$B:$J,X$11,FALSE),0)</f>
        <v>0</v>
      </c>
      <c r="Y16" s="202">
        <f t="shared" si="11"/>
        <v>1</v>
      </c>
      <c r="Z16" s="204">
        <f t="shared" si="12"/>
        <v>0</v>
      </c>
      <c r="AA16" s="38"/>
      <c r="AB16" s="205">
        <f t="shared" si="13"/>
        <v>0</v>
      </c>
      <c r="AC16" s="206" t="str">
        <f t="shared" si="14"/>
        <v/>
      </c>
      <c r="AD16" s="37"/>
      <c r="AE16" s="201">
        <f>IFERROR(VLOOKUP($C16,'Proposed Rates'!$B:$J,AE$11,FALSE),0)</f>
        <v>0</v>
      </c>
      <c r="AF16" s="202">
        <f t="shared" si="15"/>
        <v>1</v>
      </c>
      <c r="AG16" s="204">
        <f t="shared" si="16"/>
        <v>0</v>
      </c>
      <c r="AH16" s="38"/>
      <c r="AI16" s="205">
        <f t="shared" si="17"/>
        <v>0</v>
      </c>
      <c r="AJ16" s="206" t="str">
        <f t="shared" si="18"/>
        <v/>
      </c>
      <c r="AK16" s="207"/>
      <c r="AL16" s="201">
        <f>IFERROR(VLOOKUP($C16,'Proposed Rates'!$B:$J,AL$11,FALSE),0)</f>
        <v>0</v>
      </c>
      <c r="AM16" s="202">
        <f t="shared" si="19"/>
        <v>1</v>
      </c>
      <c r="AN16" s="204">
        <f t="shared" si="20"/>
        <v>0</v>
      </c>
      <c r="AO16" s="38"/>
      <c r="AP16" s="205">
        <f t="shared" si="21"/>
        <v>0</v>
      </c>
      <c r="AQ16" s="206" t="str">
        <f t="shared" si="22"/>
        <v/>
      </c>
    </row>
    <row r="17" spans="1:43" ht="12" customHeight="1" x14ac:dyDescent="0.2">
      <c r="A17" s="37"/>
      <c r="B17" s="208" t="str">
        <f>'Proposed Rates'!C115</f>
        <v>Rate Rider Calculation for PILs</v>
      </c>
      <c r="C17" s="199" t="str">
        <f t="shared" si="0"/>
        <v>Residential.Rate Rider Calculation for PILs</v>
      </c>
      <c r="D17" s="200" t="s">
        <v>246</v>
      </c>
      <c r="E17" s="139"/>
      <c r="F17" s="201">
        <f>IFERROR(VLOOKUP($C17,'Proposed Rates'!$B:$J,F$11,FALSE),0)</f>
        <v>0</v>
      </c>
      <c r="G17" s="202">
        <f t="shared" si="1"/>
        <v>100</v>
      </c>
      <c r="H17" s="203">
        <f t="shared" si="2"/>
        <v>0</v>
      </c>
      <c r="I17" s="37"/>
      <c r="J17" s="201">
        <f>IFERROR(VLOOKUP($C17,'Proposed Rates'!$B:$J,J$11,FALSE),0)</f>
        <v>0</v>
      </c>
      <c r="K17" s="202">
        <f t="shared" si="3"/>
        <v>100</v>
      </c>
      <c r="L17" s="204">
        <f t="shared" si="4"/>
        <v>0</v>
      </c>
      <c r="M17" s="38"/>
      <c r="N17" s="205">
        <f t="shared" si="5"/>
        <v>0</v>
      </c>
      <c r="O17" s="206" t="str">
        <f t="shared" si="6"/>
        <v/>
      </c>
      <c r="P17" s="37"/>
      <c r="Q17" s="201">
        <f>IFERROR(VLOOKUP($C17,'Proposed Rates'!$B:$J,Q$11,FALSE),0)</f>
        <v>0</v>
      </c>
      <c r="R17" s="202">
        <f t="shared" si="7"/>
        <v>100</v>
      </c>
      <c r="S17" s="204">
        <f t="shared" si="8"/>
        <v>0</v>
      </c>
      <c r="T17" s="38"/>
      <c r="U17" s="205">
        <f t="shared" si="9"/>
        <v>0</v>
      </c>
      <c r="V17" s="206" t="str">
        <f t="shared" si="10"/>
        <v/>
      </c>
      <c r="W17" s="37"/>
      <c r="X17" s="201">
        <f>IFERROR(VLOOKUP($C17,'Proposed Rates'!$B:$J,X$11,FALSE),0)</f>
        <v>0</v>
      </c>
      <c r="Y17" s="202">
        <f t="shared" si="11"/>
        <v>100</v>
      </c>
      <c r="Z17" s="204">
        <f t="shared" si="12"/>
        <v>0</v>
      </c>
      <c r="AA17" s="38"/>
      <c r="AB17" s="205">
        <f t="shared" si="13"/>
        <v>0</v>
      </c>
      <c r="AC17" s="206" t="str">
        <f t="shared" si="14"/>
        <v/>
      </c>
      <c r="AD17" s="37"/>
      <c r="AE17" s="201">
        <f>IFERROR(VLOOKUP($C17,'Proposed Rates'!$B:$J,AE$11,FALSE),0)</f>
        <v>0</v>
      </c>
      <c r="AF17" s="202">
        <f t="shared" si="15"/>
        <v>100</v>
      </c>
      <c r="AG17" s="204">
        <f t="shared" si="16"/>
        <v>0</v>
      </c>
      <c r="AH17" s="38"/>
      <c r="AI17" s="205">
        <f t="shared" si="17"/>
        <v>0</v>
      </c>
      <c r="AJ17" s="206" t="str">
        <f t="shared" si="18"/>
        <v/>
      </c>
      <c r="AK17" s="207"/>
      <c r="AL17" s="201">
        <f>IFERROR(VLOOKUP($C17,'Proposed Rates'!$B:$J,AL$11,FALSE),0)</f>
        <v>0</v>
      </c>
      <c r="AM17" s="202">
        <f t="shared" si="19"/>
        <v>100</v>
      </c>
      <c r="AN17" s="204">
        <f t="shared" si="20"/>
        <v>0</v>
      </c>
      <c r="AO17" s="38"/>
      <c r="AP17" s="205">
        <f t="shared" si="21"/>
        <v>0</v>
      </c>
      <c r="AQ17" s="206" t="str">
        <f t="shared" si="22"/>
        <v/>
      </c>
    </row>
    <row r="18" spans="1:43" ht="12" customHeight="1" x14ac:dyDescent="0.2">
      <c r="A18" s="37"/>
      <c r="B18" s="208" t="str">
        <f>'Proposed Rates'!C128</f>
        <v>Rate Rider Calculation for Generic</v>
      </c>
      <c r="C18" s="199" t="str">
        <f t="shared" si="0"/>
        <v>Residential.Rate Rider Calculation for Generic</v>
      </c>
      <c r="D18" s="200" t="s">
        <v>244</v>
      </c>
      <c r="E18" s="139"/>
      <c r="F18" s="201">
        <f>IFERROR(VLOOKUP($C18,'Proposed Rates'!$B:$J,F$11,FALSE),0)</f>
        <v>0</v>
      </c>
      <c r="G18" s="202">
        <f t="shared" si="1"/>
        <v>1</v>
      </c>
      <c r="H18" s="203">
        <f t="shared" si="2"/>
        <v>0</v>
      </c>
      <c r="I18" s="37"/>
      <c r="J18" s="201">
        <f>IFERROR(VLOOKUP($C18,'Proposed Rates'!$B:$J,J$11,FALSE),0)</f>
        <v>0</v>
      </c>
      <c r="K18" s="202">
        <f t="shared" si="3"/>
        <v>1</v>
      </c>
      <c r="L18" s="204">
        <f t="shared" si="4"/>
        <v>0</v>
      </c>
      <c r="M18" s="38"/>
      <c r="N18" s="205">
        <f t="shared" si="5"/>
        <v>0</v>
      </c>
      <c r="O18" s="206" t="str">
        <f t="shared" si="6"/>
        <v/>
      </c>
      <c r="P18" s="37"/>
      <c r="Q18" s="201">
        <f>IFERROR(VLOOKUP($C18,'Proposed Rates'!$B:$J,Q$11,FALSE),0)</f>
        <v>0</v>
      </c>
      <c r="R18" s="202">
        <f t="shared" si="7"/>
        <v>1</v>
      </c>
      <c r="S18" s="204">
        <f t="shared" si="8"/>
        <v>0</v>
      </c>
      <c r="T18" s="38"/>
      <c r="U18" s="205">
        <f t="shared" si="9"/>
        <v>0</v>
      </c>
      <c r="V18" s="206" t="str">
        <f t="shared" si="10"/>
        <v/>
      </c>
      <c r="W18" s="37"/>
      <c r="X18" s="201">
        <f>IFERROR(VLOOKUP($C18,'Proposed Rates'!$B:$J,X$11,FALSE),0)</f>
        <v>0</v>
      </c>
      <c r="Y18" s="202">
        <f t="shared" si="11"/>
        <v>1</v>
      </c>
      <c r="Z18" s="204">
        <f t="shared" si="12"/>
        <v>0</v>
      </c>
      <c r="AA18" s="38"/>
      <c r="AB18" s="205">
        <f t="shared" si="13"/>
        <v>0</v>
      </c>
      <c r="AC18" s="206" t="str">
        <f t="shared" si="14"/>
        <v/>
      </c>
      <c r="AD18" s="37"/>
      <c r="AE18" s="201">
        <f>IFERROR(VLOOKUP($C18,'Proposed Rates'!$B:$J,AE$11,FALSE),0)</f>
        <v>0</v>
      </c>
      <c r="AF18" s="202">
        <f t="shared" si="15"/>
        <v>1</v>
      </c>
      <c r="AG18" s="204">
        <f t="shared" si="16"/>
        <v>0</v>
      </c>
      <c r="AH18" s="38"/>
      <c r="AI18" s="205">
        <f t="shared" si="17"/>
        <v>0</v>
      </c>
      <c r="AJ18" s="206" t="str">
        <f t="shared" si="18"/>
        <v/>
      </c>
      <c r="AK18" s="207"/>
      <c r="AL18" s="201">
        <f>IFERROR(VLOOKUP($C18,'Proposed Rates'!$B:$J,AL$11,FALSE),0)</f>
        <v>0</v>
      </c>
      <c r="AM18" s="202">
        <f t="shared" si="19"/>
        <v>1</v>
      </c>
      <c r="AN18" s="204">
        <f t="shared" si="20"/>
        <v>0</v>
      </c>
      <c r="AO18" s="38"/>
      <c r="AP18" s="205">
        <f t="shared" si="21"/>
        <v>0</v>
      </c>
      <c r="AQ18" s="206" t="str">
        <f t="shared" si="22"/>
        <v/>
      </c>
    </row>
    <row r="19" spans="1:43" ht="12" customHeight="1" x14ac:dyDescent="0.2">
      <c r="A19" s="37"/>
      <c r="B19" s="139" t="s">
        <v>54</v>
      </c>
      <c r="C19" s="199" t="str">
        <f t="shared" si="0"/>
        <v>Residential.Distribution Volumetric Rate</v>
      </c>
      <c r="D19" s="200" t="s">
        <v>246</v>
      </c>
      <c r="E19" s="139"/>
      <c r="F19" s="201">
        <f>IFERROR(VLOOKUP($C19,'Proposed Rates'!$B:$J,F$11,FALSE),0)</f>
        <v>0</v>
      </c>
      <c r="G19" s="202">
        <f t="shared" si="1"/>
        <v>100</v>
      </c>
      <c r="H19" s="203">
        <f t="shared" si="2"/>
        <v>0</v>
      </c>
      <c r="I19" s="37"/>
      <c r="J19" s="201">
        <f>IFERROR(VLOOKUP($C19,'Proposed Rates'!$B:$J,J$11,FALSE),0)</f>
        <v>0</v>
      </c>
      <c r="K19" s="202">
        <f t="shared" si="3"/>
        <v>100</v>
      </c>
      <c r="L19" s="204">
        <f t="shared" si="4"/>
        <v>0</v>
      </c>
      <c r="M19" s="38"/>
      <c r="N19" s="205">
        <f t="shared" si="5"/>
        <v>0</v>
      </c>
      <c r="O19" s="206" t="str">
        <f t="shared" si="6"/>
        <v/>
      </c>
      <c r="P19" s="37"/>
      <c r="Q19" s="201">
        <f>IFERROR(VLOOKUP($C19,'Proposed Rates'!$B:$J,Q$11,FALSE),0)</f>
        <v>0</v>
      </c>
      <c r="R19" s="202">
        <f t="shared" si="7"/>
        <v>100</v>
      </c>
      <c r="S19" s="204">
        <f t="shared" si="8"/>
        <v>0</v>
      </c>
      <c r="T19" s="38"/>
      <c r="U19" s="205">
        <f t="shared" si="9"/>
        <v>0</v>
      </c>
      <c r="V19" s="206" t="str">
        <f t="shared" si="10"/>
        <v/>
      </c>
      <c r="W19" s="37"/>
      <c r="X19" s="201">
        <f>IFERROR(VLOOKUP($C19,'Proposed Rates'!$B:$J,X$11,FALSE),0)</f>
        <v>0</v>
      </c>
      <c r="Y19" s="202">
        <f t="shared" si="11"/>
        <v>100</v>
      </c>
      <c r="Z19" s="204">
        <f t="shared" si="12"/>
        <v>0</v>
      </c>
      <c r="AA19" s="38"/>
      <c r="AB19" s="205">
        <f t="shared" si="13"/>
        <v>0</v>
      </c>
      <c r="AC19" s="206" t="str">
        <f t="shared" si="14"/>
        <v/>
      </c>
      <c r="AD19" s="37"/>
      <c r="AE19" s="201">
        <f>IFERROR(VLOOKUP($C19,'Proposed Rates'!$B:$J,AE$11,FALSE),0)</f>
        <v>0</v>
      </c>
      <c r="AF19" s="202">
        <f t="shared" si="15"/>
        <v>100</v>
      </c>
      <c r="AG19" s="204">
        <f t="shared" si="16"/>
        <v>0</v>
      </c>
      <c r="AH19" s="38"/>
      <c r="AI19" s="205">
        <f t="shared" si="17"/>
        <v>0</v>
      </c>
      <c r="AJ19" s="206" t="str">
        <f t="shared" si="18"/>
        <v/>
      </c>
      <c r="AK19" s="207"/>
      <c r="AL19" s="201">
        <f>IFERROR(VLOOKUP($C19,'Proposed Rates'!$B:$J,AL$11,FALSE),0)</f>
        <v>0</v>
      </c>
      <c r="AM19" s="202">
        <f t="shared" si="19"/>
        <v>100</v>
      </c>
      <c r="AN19" s="204">
        <f t="shared" si="20"/>
        <v>0</v>
      </c>
      <c r="AO19" s="38"/>
      <c r="AP19" s="205">
        <f t="shared" si="21"/>
        <v>0</v>
      </c>
      <c r="AQ19" s="206" t="str">
        <f t="shared" si="22"/>
        <v/>
      </c>
    </row>
    <row r="20" spans="1:43" ht="12" customHeight="1" x14ac:dyDescent="0.2">
      <c r="A20" s="37"/>
      <c r="B20" s="139" t="s">
        <v>247</v>
      </c>
      <c r="C20" s="199" t="str">
        <f t="shared" si="0"/>
        <v>Residential.Smart Meter Disposition Rider</v>
      </c>
      <c r="D20" s="200" t="s">
        <v>246</v>
      </c>
      <c r="E20" s="139"/>
      <c r="F20" s="201">
        <f>IFERROR(VLOOKUP($C20,'Proposed Rates'!$B:$J,F$11,FALSE),0)</f>
        <v>0</v>
      </c>
      <c r="G20" s="202">
        <f t="shared" si="1"/>
        <v>100</v>
      </c>
      <c r="H20" s="203">
        <f t="shared" si="2"/>
        <v>0</v>
      </c>
      <c r="I20" s="37"/>
      <c r="J20" s="201">
        <f>IFERROR(VLOOKUP($C20,'Proposed Rates'!$B:$J,J$11,FALSE),0)</f>
        <v>0</v>
      </c>
      <c r="K20" s="202">
        <f t="shared" si="3"/>
        <v>100</v>
      </c>
      <c r="L20" s="204">
        <f t="shared" si="4"/>
        <v>0</v>
      </c>
      <c r="M20" s="38"/>
      <c r="N20" s="205">
        <f t="shared" si="5"/>
        <v>0</v>
      </c>
      <c r="O20" s="206" t="str">
        <f t="shared" si="6"/>
        <v/>
      </c>
      <c r="P20" s="37"/>
      <c r="Q20" s="201">
        <f>IFERROR(VLOOKUP($C20,'Proposed Rates'!$B:$J,Q$11,FALSE),0)</f>
        <v>0</v>
      </c>
      <c r="R20" s="202">
        <f t="shared" si="7"/>
        <v>100</v>
      </c>
      <c r="S20" s="204">
        <f t="shared" si="8"/>
        <v>0</v>
      </c>
      <c r="T20" s="38"/>
      <c r="U20" s="205">
        <f t="shared" si="9"/>
        <v>0</v>
      </c>
      <c r="V20" s="206" t="str">
        <f t="shared" si="10"/>
        <v/>
      </c>
      <c r="W20" s="37"/>
      <c r="X20" s="201">
        <f>IFERROR(VLOOKUP($C20,'Proposed Rates'!$B:$J,X$11,FALSE),0)</f>
        <v>0</v>
      </c>
      <c r="Y20" s="202">
        <f t="shared" si="11"/>
        <v>100</v>
      </c>
      <c r="Z20" s="204">
        <f t="shared" si="12"/>
        <v>0</v>
      </c>
      <c r="AA20" s="38"/>
      <c r="AB20" s="205">
        <f t="shared" si="13"/>
        <v>0</v>
      </c>
      <c r="AC20" s="206" t="str">
        <f t="shared" si="14"/>
        <v/>
      </c>
      <c r="AD20" s="37"/>
      <c r="AE20" s="201">
        <f>IFERROR(VLOOKUP($C20,'Proposed Rates'!$B:$J,AE$11,FALSE),0)</f>
        <v>0</v>
      </c>
      <c r="AF20" s="202">
        <f t="shared" si="15"/>
        <v>100</v>
      </c>
      <c r="AG20" s="204">
        <f t="shared" si="16"/>
        <v>0</v>
      </c>
      <c r="AH20" s="38"/>
      <c r="AI20" s="205">
        <f t="shared" si="17"/>
        <v>0</v>
      </c>
      <c r="AJ20" s="206" t="str">
        <f t="shared" si="18"/>
        <v/>
      </c>
      <c r="AK20" s="207"/>
      <c r="AL20" s="201">
        <f>IFERROR(VLOOKUP($C20,'Proposed Rates'!$B:$J,AL$11,FALSE),0)</f>
        <v>0</v>
      </c>
      <c r="AM20" s="202">
        <f t="shared" si="19"/>
        <v>100</v>
      </c>
      <c r="AN20" s="204">
        <f t="shared" si="20"/>
        <v>0</v>
      </c>
      <c r="AO20" s="38"/>
      <c r="AP20" s="205">
        <f t="shared" si="21"/>
        <v>0</v>
      </c>
      <c r="AQ20" s="206" t="str">
        <f t="shared" si="22"/>
        <v/>
      </c>
    </row>
    <row r="21" spans="1:43" ht="12" customHeight="1" x14ac:dyDescent="0.2">
      <c r="A21" s="37"/>
      <c r="B21" s="139" t="s">
        <v>179</v>
      </c>
      <c r="C21" s="199" t="str">
        <f t="shared" si="0"/>
        <v>Residential.LRAM Rate Rider</v>
      </c>
      <c r="D21" s="200" t="s">
        <v>244</v>
      </c>
      <c r="E21" s="139"/>
      <c r="F21" s="201">
        <f>'Proposed Rates'!E77+'Proposed Rates'!E90</f>
        <v>0.25</v>
      </c>
      <c r="G21" s="202">
        <f t="shared" si="1"/>
        <v>1</v>
      </c>
      <c r="H21" s="203">
        <f t="shared" si="2"/>
        <v>0.25</v>
      </c>
      <c r="I21" s="37"/>
      <c r="J21" s="201">
        <f>'Proposed Rates'!F77+'Proposed Rates'!F90</f>
        <v>0</v>
      </c>
      <c r="K21" s="202">
        <f t="shared" si="3"/>
        <v>1</v>
      </c>
      <c r="L21" s="204">
        <f t="shared" si="4"/>
        <v>0</v>
      </c>
      <c r="M21" s="38"/>
      <c r="N21" s="205">
        <f t="shared" si="5"/>
        <v>-0.25</v>
      </c>
      <c r="O21" s="206">
        <f t="shared" si="6"/>
        <v>-1</v>
      </c>
      <c r="P21" s="37"/>
      <c r="Q21" s="201">
        <f>'Proposed Rates'!G77+'Proposed Rates'!G90</f>
        <v>0</v>
      </c>
      <c r="R21" s="202">
        <f t="shared" si="7"/>
        <v>1</v>
      </c>
      <c r="S21" s="204">
        <f t="shared" si="8"/>
        <v>0</v>
      </c>
      <c r="T21" s="38"/>
      <c r="U21" s="205">
        <f t="shared" si="9"/>
        <v>0</v>
      </c>
      <c r="V21" s="206" t="str">
        <f t="shared" si="10"/>
        <v/>
      </c>
      <c r="W21" s="37"/>
      <c r="X21" s="201">
        <f>IFERROR(VLOOKUP($C21,'Proposed Rates'!$B:$J,X$11,FALSE),0)</f>
        <v>0</v>
      </c>
      <c r="Y21" s="202">
        <f t="shared" si="11"/>
        <v>1</v>
      </c>
      <c r="Z21" s="204">
        <f t="shared" si="12"/>
        <v>0</v>
      </c>
      <c r="AA21" s="38"/>
      <c r="AB21" s="205">
        <f t="shared" si="13"/>
        <v>0</v>
      </c>
      <c r="AC21" s="206" t="str">
        <f t="shared" si="14"/>
        <v/>
      </c>
      <c r="AD21" s="37"/>
      <c r="AE21" s="201">
        <f>IFERROR(VLOOKUP($C21,'Proposed Rates'!$B:$J,AE$11,FALSE),0)</f>
        <v>0</v>
      </c>
      <c r="AF21" s="202">
        <f t="shared" si="15"/>
        <v>1</v>
      </c>
      <c r="AG21" s="204">
        <f t="shared" si="16"/>
        <v>0</v>
      </c>
      <c r="AH21" s="38"/>
      <c r="AI21" s="205">
        <f t="shared" si="17"/>
        <v>0</v>
      </c>
      <c r="AJ21" s="206" t="str">
        <f t="shared" si="18"/>
        <v/>
      </c>
      <c r="AK21" s="207"/>
      <c r="AL21" s="201">
        <f>IFERROR(VLOOKUP($C21,'Proposed Rates'!$B:$J,AL$11,FALSE),0)</f>
        <v>0</v>
      </c>
      <c r="AM21" s="202">
        <f t="shared" si="19"/>
        <v>1</v>
      </c>
      <c r="AN21" s="204">
        <f t="shared" si="20"/>
        <v>0</v>
      </c>
      <c r="AO21" s="38"/>
      <c r="AP21" s="205">
        <f t="shared" si="21"/>
        <v>0</v>
      </c>
      <c r="AQ21" s="206" t="str">
        <f t="shared" si="22"/>
        <v/>
      </c>
    </row>
    <row r="22" spans="1:43" ht="12" customHeight="1" x14ac:dyDescent="0.2">
      <c r="A22" s="37"/>
      <c r="B22" s="208" t="s">
        <v>175</v>
      </c>
      <c r="C22" s="199" t="str">
        <f t="shared" si="0"/>
        <v>Residential.Deferral/Variance Account Disposition Rate Rider Group 2</v>
      </c>
      <c r="D22" s="200" t="s">
        <v>244</v>
      </c>
      <c r="E22" s="139"/>
      <c r="F22" s="201">
        <f>IFERROR(VLOOKUP($C22,'Proposed Rates'!$B:$J,F$11,FALSE),0)</f>
        <v>0</v>
      </c>
      <c r="G22" s="202">
        <f t="shared" si="1"/>
        <v>1</v>
      </c>
      <c r="H22" s="203">
        <f t="shared" si="2"/>
        <v>0</v>
      </c>
      <c r="I22" s="37"/>
      <c r="J22" s="201">
        <f>IFERROR(VLOOKUP($C22,'Proposed Rates'!$B:$J,J$11,FALSE),0)</f>
        <v>-0.54</v>
      </c>
      <c r="K22" s="202">
        <f t="shared" si="3"/>
        <v>1</v>
      </c>
      <c r="L22" s="204">
        <f t="shared" si="4"/>
        <v>-0.54</v>
      </c>
      <c r="M22" s="38"/>
      <c r="N22" s="205">
        <f t="shared" si="5"/>
        <v>-0.54</v>
      </c>
      <c r="O22" s="206" t="str">
        <f t="shared" si="6"/>
        <v/>
      </c>
      <c r="P22" s="37"/>
      <c r="Q22" s="201">
        <f>IFERROR(VLOOKUP($C22,'Proposed Rates'!$B:$J,Q$11,FALSE),0)</f>
        <v>0</v>
      </c>
      <c r="R22" s="202">
        <f t="shared" si="7"/>
        <v>1</v>
      </c>
      <c r="S22" s="204">
        <f t="shared" si="8"/>
        <v>0</v>
      </c>
      <c r="T22" s="38"/>
      <c r="U22" s="205">
        <f t="shared" si="9"/>
        <v>0.54</v>
      </c>
      <c r="V22" s="206">
        <f t="shared" si="10"/>
        <v>-1</v>
      </c>
      <c r="W22" s="37"/>
      <c r="X22" s="201">
        <f>IFERROR(VLOOKUP($C22,'Proposed Rates'!$B:$J,X$11,FALSE),0)</f>
        <v>0</v>
      </c>
      <c r="Y22" s="202">
        <f t="shared" si="11"/>
        <v>1</v>
      </c>
      <c r="Z22" s="204">
        <f t="shared" si="12"/>
        <v>0</v>
      </c>
      <c r="AA22" s="38"/>
      <c r="AB22" s="205">
        <f t="shared" si="13"/>
        <v>0</v>
      </c>
      <c r="AC22" s="206" t="str">
        <f t="shared" si="14"/>
        <v/>
      </c>
      <c r="AD22" s="37"/>
      <c r="AE22" s="201">
        <f>IFERROR(VLOOKUP($C22,'Proposed Rates'!$B:$J,AE$11,FALSE),0)</f>
        <v>0</v>
      </c>
      <c r="AF22" s="202">
        <f t="shared" si="15"/>
        <v>1</v>
      </c>
      <c r="AG22" s="204">
        <f t="shared" si="16"/>
        <v>0</v>
      </c>
      <c r="AH22" s="38"/>
      <c r="AI22" s="205">
        <f t="shared" si="17"/>
        <v>0</v>
      </c>
      <c r="AJ22" s="206" t="str">
        <f t="shared" si="18"/>
        <v/>
      </c>
      <c r="AK22" s="207"/>
      <c r="AL22" s="201">
        <f>IFERROR(VLOOKUP($C22,'Proposed Rates'!$B:$J,AL$11,FALSE),0)</f>
        <v>0</v>
      </c>
      <c r="AM22" s="202">
        <f t="shared" si="19"/>
        <v>1</v>
      </c>
      <c r="AN22" s="204">
        <f t="shared" si="20"/>
        <v>0</v>
      </c>
      <c r="AO22" s="38"/>
      <c r="AP22" s="205">
        <f t="shared" si="21"/>
        <v>0</v>
      </c>
      <c r="AQ22" s="206" t="str">
        <f t="shared" si="22"/>
        <v/>
      </c>
    </row>
    <row r="23" spans="1:43" ht="12" customHeight="1" x14ac:dyDescent="0.2">
      <c r="A23" s="37"/>
      <c r="B23" s="208"/>
      <c r="C23" s="199" t="str">
        <f t="shared" si="0"/>
        <v>Residential.</v>
      </c>
      <c r="D23" s="200"/>
      <c r="E23" s="139"/>
      <c r="F23" s="201">
        <f>IFERROR(VLOOKUP($C23,'Proposed Rates'!$B:$J,F$11,FALSE),0)</f>
        <v>0</v>
      </c>
      <c r="G23" s="202">
        <f t="shared" si="1"/>
        <v>0</v>
      </c>
      <c r="H23" s="203">
        <f t="shared" si="2"/>
        <v>0</v>
      </c>
      <c r="I23" s="37"/>
      <c r="J23" s="201">
        <f>IFERROR(VLOOKUP($C23,'Proposed Rates'!$B:$J,J$11,FALSE),0)</f>
        <v>0</v>
      </c>
      <c r="K23" s="202">
        <f t="shared" si="3"/>
        <v>0</v>
      </c>
      <c r="L23" s="204">
        <f t="shared" si="4"/>
        <v>0</v>
      </c>
      <c r="M23" s="38"/>
      <c r="N23" s="205">
        <f t="shared" si="5"/>
        <v>0</v>
      </c>
      <c r="O23" s="206" t="str">
        <f t="shared" si="6"/>
        <v/>
      </c>
      <c r="P23" s="37"/>
      <c r="Q23" s="201">
        <f>IFERROR(VLOOKUP($C23,'Proposed Rates'!$B:$J,Q$11,FALSE),0)</f>
        <v>0</v>
      </c>
      <c r="R23" s="202">
        <f t="shared" si="7"/>
        <v>0</v>
      </c>
      <c r="S23" s="204">
        <f t="shared" si="8"/>
        <v>0</v>
      </c>
      <c r="T23" s="38"/>
      <c r="U23" s="205">
        <f t="shared" si="9"/>
        <v>0</v>
      </c>
      <c r="V23" s="206" t="str">
        <f t="shared" si="10"/>
        <v/>
      </c>
      <c r="W23" s="37"/>
      <c r="X23" s="201">
        <f>IFERROR(VLOOKUP($C23,'Proposed Rates'!$B:$J,X$11,FALSE),0)</f>
        <v>0</v>
      </c>
      <c r="Y23" s="202">
        <f t="shared" si="11"/>
        <v>0</v>
      </c>
      <c r="Z23" s="204">
        <f t="shared" si="12"/>
        <v>0</v>
      </c>
      <c r="AA23" s="38"/>
      <c r="AB23" s="205">
        <f t="shared" si="13"/>
        <v>0</v>
      </c>
      <c r="AC23" s="206" t="str">
        <f t="shared" si="14"/>
        <v/>
      </c>
      <c r="AD23" s="37"/>
      <c r="AE23" s="201">
        <f>IFERROR(VLOOKUP($C23,'Proposed Rates'!$B:$J,AE$11,FALSE),0)</f>
        <v>0</v>
      </c>
      <c r="AF23" s="202">
        <f t="shared" si="15"/>
        <v>0</v>
      </c>
      <c r="AG23" s="204">
        <f t="shared" si="16"/>
        <v>0</v>
      </c>
      <c r="AH23" s="38"/>
      <c r="AI23" s="205">
        <f t="shared" si="17"/>
        <v>0</v>
      </c>
      <c r="AJ23" s="206" t="str">
        <f t="shared" si="18"/>
        <v/>
      </c>
      <c r="AK23" s="207"/>
      <c r="AL23" s="201">
        <f>IFERROR(VLOOKUP($C23,'Proposed Rates'!$B:$J,AL$11,FALSE),0)</f>
        <v>0</v>
      </c>
      <c r="AM23" s="202">
        <f t="shared" si="19"/>
        <v>0</v>
      </c>
      <c r="AN23" s="204">
        <f t="shared" si="20"/>
        <v>0</v>
      </c>
      <c r="AO23" s="38"/>
      <c r="AP23" s="205">
        <f t="shared" si="21"/>
        <v>0</v>
      </c>
      <c r="AQ23" s="206" t="str">
        <f t="shared" si="22"/>
        <v/>
      </c>
    </row>
    <row r="24" spans="1:43" ht="12" customHeight="1" x14ac:dyDescent="0.2">
      <c r="A24" s="37"/>
      <c r="B24" s="208"/>
      <c r="C24" s="199" t="str">
        <f t="shared" si="0"/>
        <v>Residential.</v>
      </c>
      <c r="D24" s="200"/>
      <c r="E24" s="139"/>
      <c r="F24" s="201">
        <f>IFERROR(VLOOKUP($C24,'Proposed Rates'!$B:$J,F$11,FALSE),0)</f>
        <v>0</v>
      </c>
      <c r="G24" s="202">
        <f t="shared" si="1"/>
        <v>0</v>
      </c>
      <c r="H24" s="203">
        <f t="shared" si="2"/>
        <v>0</v>
      </c>
      <c r="I24" s="37"/>
      <c r="J24" s="201">
        <f>IFERROR(VLOOKUP($C24,'Proposed Rates'!$B:$J,J$11,FALSE),0)</f>
        <v>0</v>
      </c>
      <c r="K24" s="202">
        <f t="shared" si="3"/>
        <v>0</v>
      </c>
      <c r="L24" s="204">
        <f t="shared" si="4"/>
        <v>0</v>
      </c>
      <c r="M24" s="38"/>
      <c r="N24" s="205">
        <f t="shared" si="5"/>
        <v>0</v>
      </c>
      <c r="O24" s="206" t="str">
        <f t="shared" si="6"/>
        <v/>
      </c>
      <c r="P24" s="37"/>
      <c r="Q24" s="201">
        <f>IFERROR(VLOOKUP($C24,'Proposed Rates'!$B:$J,Q$11,FALSE),0)</f>
        <v>0</v>
      </c>
      <c r="R24" s="202">
        <f t="shared" si="7"/>
        <v>0</v>
      </c>
      <c r="S24" s="204">
        <f t="shared" si="8"/>
        <v>0</v>
      </c>
      <c r="T24" s="38"/>
      <c r="U24" s="205">
        <f t="shared" si="9"/>
        <v>0</v>
      </c>
      <c r="V24" s="206" t="str">
        <f t="shared" si="10"/>
        <v/>
      </c>
      <c r="W24" s="37"/>
      <c r="X24" s="201">
        <f>IFERROR(VLOOKUP($C24,'Proposed Rates'!$B:$J,X$11,FALSE),0)</f>
        <v>0</v>
      </c>
      <c r="Y24" s="202">
        <f t="shared" si="11"/>
        <v>0</v>
      </c>
      <c r="Z24" s="204">
        <f t="shared" si="12"/>
        <v>0</v>
      </c>
      <c r="AA24" s="38"/>
      <c r="AB24" s="205">
        <f t="shared" si="13"/>
        <v>0</v>
      </c>
      <c r="AC24" s="206" t="str">
        <f t="shared" si="14"/>
        <v/>
      </c>
      <c r="AD24" s="37"/>
      <c r="AE24" s="201">
        <f>IFERROR(VLOOKUP($C24,'Proposed Rates'!$B:$J,AE$11,FALSE),0)</f>
        <v>0</v>
      </c>
      <c r="AF24" s="202">
        <f t="shared" si="15"/>
        <v>0</v>
      </c>
      <c r="AG24" s="204">
        <f t="shared" si="16"/>
        <v>0</v>
      </c>
      <c r="AH24" s="38"/>
      <c r="AI24" s="205">
        <f t="shared" si="17"/>
        <v>0</v>
      </c>
      <c r="AJ24" s="206" t="str">
        <f t="shared" si="18"/>
        <v/>
      </c>
      <c r="AK24" s="207"/>
      <c r="AL24" s="201">
        <f>IFERROR(VLOOKUP($C24,'Proposed Rates'!$B:$J,AL$11,FALSE),0)</f>
        <v>0</v>
      </c>
      <c r="AM24" s="202">
        <f t="shared" si="19"/>
        <v>0</v>
      </c>
      <c r="AN24" s="204">
        <f t="shared" si="20"/>
        <v>0</v>
      </c>
      <c r="AO24" s="38"/>
      <c r="AP24" s="205">
        <f t="shared" si="21"/>
        <v>0</v>
      </c>
      <c r="AQ24" s="206" t="str">
        <f t="shared" si="22"/>
        <v/>
      </c>
    </row>
    <row r="25" spans="1:43" ht="12" customHeight="1" x14ac:dyDescent="0.2">
      <c r="A25" s="37"/>
      <c r="B25" s="208"/>
      <c r="C25" s="199" t="str">
        <f t="shared" si="0"/>
        <v>Residential.</v>
      </c>
      <c r="D25" s="200"/>
      <c r="E25" s="139"/>
      <c r="F25" s="201">
        <f>IFERROR(VLOOKUP($C25,'Proposed Rates'!$B:$J,F$11,FALSE),0)</f>
        <v>0</v>
      </c>
      <c r="G25" s="202">
        <f t="shared" si="1"/>
        <v>0</v>
      </c>
      <c r="H25" s="203">
        <f t="shared" si="2"/>
        <v>0</v>
      </c>
      <c r="I25" s="37"/>
      <c r="J25" s="201">
        <f>IFERROR(VLOOKUP($C25,'Proposed Rates'!$B:$J,J$11,FALSE),0)</f>
        <v>0</v>
      </c>
      <c r="K25" s="202">
        <f t="shared" si="3"/>
        <v>0</v>
      </c>
      <c r="L25" s="204">
        <f t="shared" si="4"/>
        <v>0</v>
      </c>
      <c r="M25" s="38"/>
      <c r="N25" s="205">
        <f t="shared" si="5"/>
        <v>0</v>
      </c>
      <c r="O25" s="206" t="str">
        <f t="shared" si="6"/>
        <v/>
      </c>
      <c r="P25" s="37"/>
      <c r="Q25" s="201">
        <f>IFERROR(VLOOKUP($C25,'Proposed Rates'!$B:$J,Q$11,FALSE),0)</f>
        <v>0</v>
      </c>
      <c r="R25" s="202">
        <f t="shared" si="7"/>
        <v>0</v>
      </c>
      <c r="S25" s="204">
        <f t="shared" si="8"/>
        <v>0</v>
      </c>
      <c r="T25" s="38"/>
      <c r="U25" s="205">
        <f t="shared" si="9"/>
        <v>0</v>
      </c>
      <c r="V25" s="206" t="str">
        <f t="shared" si="10"/>
        <v/>
      </c>
      <c r="W25" s="37"/>
      <c r="X25" s="201">
        <f>IFERROR(VLOOKUP($C25,'Proposed Rates'!$B:$J,X$11,FALSE),0)</f>
        <v>0</v>
      </c>
      <c r="Y25" s="202">
        <f t="shared" si="11"/>
        <v>0</v>
      </c>
      <c r="Z25" s="204">
        <f t="shared" si="12"/>
        <v>0</v>
      </c>
      <c r="AA25" s="38"/>
      <c r="AB25" s="205">
        <f t="shared" si="13"/>
        <v>0</v>
      </c>
      <c r="AC25" s="206" t="str">
        <f t="shared" si="14"/>
        <v/>
      </c>
      <c r="AD25" s="37"/>
      <c r="AE25" s="201">
        <f>IFERROR(VLOOKUP($C25,'Proposed Rates'!$B:$J,AE$11,FALSE),0)</f>
        <v>0</v>
      </c>
      <c r="AF25" s="202">
        <f t="shared" si="15"/>
        <v>0</v>
      </c>
      <c r="AG25" s="204">
        <f t="shared" si="16"/>
        <v>0</v>
      </c>
      <c r="AH25" s="38"/>
      <c r="AI25" s="205">
        <f t="shared" si="17"/>
        <v>0</v>
      </c>
      <c r="AJ25" s="206" t="str">
        <f t="shared" si="18"/>
        <v/>
      </c>
      <c r="AK25" s="207"/>
      <c r="AL25" s="201">
        <f>IFERROR(VLOOKUP($C25,'Proposed Rates'!$B:$J,AL$11,FALSE),0)</f>
        <v>0</v>
      </c>
      <c r="AM25" s="202">
        <f t="shared" si="19"/>
        <v>0</v>
      </c>
      <c r="AN25" s="204">
        <f t="shared" si="20"/>
        <v>0</v>
      </c>
      <c r="AO25" s="38"/>
      <c r="AP25" s="205">
        <f t="shared" si="21"/>
        <v>0</v>
      </c>
      <c r="AQ25" s="206" t="str">
        <f t="shared" si="22"/>
        <v/>
      </c>
    </row>
    <row r="26" spans="1:43" ht="12" customHeight="1" x14ac:dyDescent="0.2">
      <c r="A26" s="37"/>
      <c r="B26" s="208"/>
      <c r="C26" s="199" t="str">
        <f t="shared" si="0"/>
        <v>Residential.</v>
      </c>
      <c r="D26" s="200"/>
      <c r="E26" s="139"/>
      <c r="F26" s="201">
        <f>IFERROR(VLOOKUP($C26,'Proposed Rates'!$B:$J,F$11,FALSE),0)</f>
        <v>0</v>
      </c>
      <c r="G26" s="202">
        <f t="shared" si="1"/>
        <v>0</v>
      </c>
      <c r="H26" s="203">
        <f t="shared" si="2"/>
        <v>0</v>
      </c>
      <c r="I26" s="37"/>
      <c r="J26" s="201">
        <f>IFERROR(VLOOKUP($C26,'Proposed Rates'!$B:$J,J$11,FALSE),0)</f>
        <v>0</v>
      </c>
      <c r="K26" s="202">
        <f t="shared" si="3"/>
        <v>0</v>
      </c>
      <c r="L26" s="204">
        <f t="shared" si="4"/>
        <v>0</v>
      </c>
      <c r="M26" s="38"/>
      <c r="N26" s="205">
        <f t="shared" si="5"/>
        <v>0</v>
      </c>
      <c r="O26" s="206" t="str">
        <f t="shared" si="6"/>
        <v/>
      </c>
      <c r="P26" s="37"/>
      <c r="Q26" s="201">
        <f>IFERROR(VLOOKUP($C26,'Proposed Rates'!$B:$J,Q$11,FALSE),0)</f>
        <v>0</v>
      </c>
      <c r="R26" s="202">
        <f t="shared" si="7"/>
        <v>0</v>
      </c>
      <c r="S26" s="204">
        <f t="shared" si="8"/>
        <v>0</v>
      </c>
      <c r="T26" s="38"/>
      <c r="U26" s="205">
        <f t="shared" si="9"/>
        <v>0</v>
      </c>
      <c r="V26" s="206" t="str">
        <f t="shared" si="10"/>
        <v/>
      </c>
      <c r="W26" s="37"/>
      <c r="X26" s="201">
        <f>IFERROR(VLOOKUP($C26,'Proposed Rates'!$B:$J,X$11,FALSE),0)</f>
        <v>0</v>
      </c>
      <c r="Y26" s="202">
        <f t="shared" si="11"/>
        <v>0</v>
      </c>
      <c r="Z26" s="204">
        <f t="shared" si="12"/>
        <v>0</v>
      </c>
      <c r="AA26" s="38"/>
      <c r="AB26" s="205">
        <f t="shared" si="13"/>
        <v>0</v>
      </c>
      <c r="AC26" s="206" t="str">
        <f t="shared" si="14"/>
        <v/>
      </c>
      <c r="AD26" s="37"/>
      <c r="AE26" s="201">
        <f>IFERROR(VLOOKUP($C26,'Proposed Rates'!$B:$J,AE$11,FALSE),0)</f>
        <v>0</v>
      </c>
      <c r="AF26" s="202">
        <f t="shared" si="15"/>
        <v>0</v>
      </c>
      <c r="AG26" s="204">
        <f t="shared" si="16"/>
        <v>0</v>
      </c>
      <c r="AH26" s="38"/>
      <c r="AI26" s="205">
        <f t="shared" si="17"/>
        <v>0</v>
      </c>
      <c r="AJ26" s="206" t="str">
        <f t="shared" si="18"/>
        <v/>
      </c>
      <c r="AK26" s="207"/>
      <c r="AL26" s="201">
        <f>IFERROR(VLOOKUP($C26,'Proposed Rates'!$B:$J,AL$11,FALSE),0)</f>
        <v>0</v>
      </c>
      <c r="AM26" s="202">
        <f t="shared" si="19"/>
        <v>0</v>
      </c>
      <c r="AN26" s="204">
        <f t="shared" si="20"/>
        <v>0</v>
      </c>
      <c r="AO26" s="38"/>
      <c r="AP26" s="205">
        <f t="shared" si="21"/>
        <v>0</v>
      </c>
      <c r="AQ26" s="206" t="str">
        <f t="shared" si="22"/>
        <v/>
      </c>
    </row>
    <row r="27" spans="1:43" ht="12" customHeight="1" x14ac:dyDescent="0.2">
      <c r="A27" s="37"/>
      <c r="B27" s="208"/>
      <c r="C27" s="199" t="str">
        <f t="shared" si="0"/>
        <v>Residential.</v>
      </c>
      <c r="D27" s="200"/>
      <c r="E27" s="139"/>
      <c r="F27" s="201">
        <f>IFERROR(VLOOKUP($C27,'Proposed Rates'!$B:$J,F$11,FALSE),0)</f>
        <v>0</v>
      </c>
      <c r="G27" s="202">
        <f t="shared" si="1"/>
        <v>0</v>
      </c>
      <c r="H27" s="203">
        <f t="shared" si="2"/>
        <v>0</v>
      </c>
      <c r="I27" s="37"/>
      <c r="J27" s="201">
        <f>IFERROR(VLOOKUP($C27,'Proposed Rates'!$B:$J,J$11,FALSE),0)</f>
        <v>0</v>
      </c>
      <c r="K27" s="202">
        <f t="shared" si="3"/>
        <v>0</v>
      </c>
      <c r="L27" s="204">
        <f t="shared" si="4"/>
        <v>0</v>
      </c>
      <c r="M27" s="38"/>
      <c r="N27" s="205">
        <f t="shared" si="5"/>
        <v>0</v>
      </c>
      <c r="O27" s="206" t="str">
        <f t="shared" si="6"/>
        <v/>
      </c>
      <c r="P27" s="37"/>
      <c r="Q27" s="201">
        <f>IFERROR(VLOOKUP($C27,'Proposed Rates'!$B:$J,Q$11,FALSE),0)</f>
        <v>0</v>
      </c>
      <c r="R27" s="202">
        <f t="shared" si="7"/>
        <v>0</v>
      </c>
      <c r="S27" s="204">
        <f t="shared" si="8"/>
        <v>0</v>
      </c>
      <c r="T27" s="38"/>
      <c r="U27" s="205">
        <f t="shared" si="9"/>
        <v>0</v>
      </c>
      <c r="V27" s="206" t="str">
        <f t="shared" si="10"/>
        <v/>
      </c>
      <c r="W27" s="37"/>
      <c r="X27" s="201">
        <f>IFERROR(VLOOKUP($C27,'Proposed Rates'!$B:$J,X$11,FALSE),0)</f>
        <v>0</v>
      </c>
      <c r="Y27" s="202">
        <f t="shared" si="11"/>
        <v>0</v>
      </c>
      <c r="Z27" s="204">
        <f t="shared" si="12"/>
        <v>0</v>
      </c>
      <c r="AA27" s="38"/>
      <c r="AB27" s="205">
        <f t="shared" si="13"/>
        <v>0</v>
      </c>
      <c r="AC27" s="206" t="str">
        <f t="shared" si="14"/>
        <v/>
      </c>
      <c r="AD27" s="37"/>
      <c r="AE27" s="201">
        <f>IFERROR(VLOOKUP($C27,'Proposed Rates'!$B:$J,AE$11,FALSE),0)</f>
        <v>0</v>
      </c>
      <c r="AF27" s="202">
        <f t="shared" si="15"/>
        <v>0</v>
      </c>
      <c r="AG27" s="204">
        <f t="shared" si="16"/>
        <v>0</v>
      </c>
      <c r="AH27" s="38"/>
      <c r="AI27" s="205">
        <f t="shared" si="17"/>
        <v>0</v>
      </c>
      <c r="AJ27" s="206" t="str">
        <f t="shared" si="18"/>
        <v/>
      </c>
      <c r="AK27" s="207"/>
      <c r="AL27" s="201">
        <f>IFERROR(VLOOKUP($C27,'Proposed Rates'!$B:$J,AL$11,FALSE),0)</f>
        <v>0</v>
      </c>
      <c r="AM27" s="202">
        <f t="shared" si="19"/>
        <v>0</v>
      </c>
      <c r="AN27" s="204">
        <f t="shared" si="20"/>
        <v>0</v>
      </c>
      <c r="AO27" s="38"/>
      <c r="AP27" s="205">
        <f t="shared" si="21"/>
        <v>0</v>
      </c>
      <c r="AQ27" s="206" t="str">
        <f t="shared" si="22"/>
        <v/>
      </c>
    </row>
    <row r="28" spans="1:43" ht="12" customHeight="1" x14ac:dyDescent="0.2">
      <c r="A28" s="37"/>
      <c r="B28" s="208"/>
      <c r="C28" s="199" t="str">
        <f t="shared" si="0"/>
        <v>Residential.</v>
      </c>
      <c r="D28" s="200"/>
      <c r="E28" s="139"/>
      <c r="F28" s="201">
        <f>IFERROR(VLOOKUP($C28,'Proposed Rates'!$B:$J,F$11,FALSE),0)</f>
        <v>0</v>
      </c>
      <c r="G28" s="202">
        <f t="shared" si="1"/>
        <v>0</v>
      </c>
      <c r="H28" s="203">
        <f t="shared" si="2"/>
        <v>0</v>
      </c>
      <c r="I28" s="37"/>
      <c r="J28" s="201">
        <f>IFERROR(VLOOKUP($C28,'Proposed Rates'!$B:$J,J$11,FALSE),0)</f>
        <v>0</v>
      </c>
      <c r="K28" s="202">
        <f t="shared" si="3"/>
        <v>0</v>
      </c>
      <c r="L28" s="204">
        <f t="shared" si="4"/>
        <v>0</v>
      </c>
      <c r="M28" s="38"/>
      <c r="N28" s="205">
        <f t="shared" si="5"/>
        <v>0</v>
      </c>
      <c r="O28" s="206" t="str">
        <f t="shared" si="6"/>
        <v/>
      </c>
      <c r="P28" s="37"/>
      <c r="Q28" s="201">
        <f>IFERROR(VLOOKUP($C28,'Proposed Rates'!$B:$J,Q$11,FALSE),0)</f>
        <v>0</v>
      </c>
      <c r="R28" s="202">
        <f t="shared" si="7"/>
        <v>0</v>
      </c>
      <c r="S28" s="204">
        <f t="shared" si="8"/>
        <v>0</v>
      </c>
      <c r="T28" s="38"/>
      <c r="U28" s="205">
        <f t="shared" si="9"/>
        <v>0</v>
      </c>
      <c r="V28" s="206" t="str">
        <f t="shared" si="10"/>
        <v/>
      </c>
      <c r="W28" s="37"/>
      <c r="X28" s="201">
        <f>IFERROR(VLOOKUP($C28,'Proposed Rates'!$B:$J,X$11,FALSE),0)</f>
        <v>0</v>
      </c>
      <c r="Y28" s="202">
        <f t="shared" si="11"/>
        <v>0</v>
      </c>
      <c r="Z28" s="204">
        <f t="shared" si="12"/>
        <v>0</v>
      </c>
      <c r="AA28" s="38"/>
      <c r="AB28" s="205">
        <f t="shared" si="13"/>
        <v>0</v>
      </c>
      <c r="AC28" s="206" t="str">
        <f t="shared" si="14"/>
        <v/>
      </c>
      <c r="AD28" s="37"/>
      <c r="AE28" s="201">
        <f>IFERROR(VLOOKUP($C28,'Proposed Rates'!$B:$J,AE$11,FALSE),0)</f>
        <v>0</v>
      </c>
      <c r="AF28" s="202">
        <f t="shared" si="15"/>
        <v>0</v>
      </c>
      <c r="AG28" s="204">
        <f t="shared" si="16"/>
        <v>0</v>
      </c>
      <c r="AH28" s="38"/>
      <c r="AI28" s="205">
        <f t="shared" si="17"/>
        <v>0</v>
      </c>
      <c r="AJ28" s="206" t="str">
        <f t="shared" si="18"/>
        <v/>
      </c>
      <c r="AK28" s="207"/>
      <c r="AL28" s="201">
        <f>IFERROR(VLOOKUP($C28,'Proposed Rates'!$B:$J,AL$11,FALSE),0)</f>
        <v>0</v>
      </c>
      <c r="AM28" s="202">
        <f t="shared" si="19"/>
        <v>0</v>
      </c>
      <c r="AN28" s="204">
        <f t="shared" si="20"/>
        <v>0</v>
      </c>
      <c r="AO28" s="38"/>
      <c r="AP28" s="205">
        <f t="shared" si="21"/>
        <v>0</v>
      </c>
      <c r="AQ28" s="206" t="str">
        <f t="shared" si="22"/>
        <v/>
      </c>
    </row>
    <row r="29" spans="1:43" ht="12" customHeight="1" x14ac:dyDescent="0.2">
      <c r="A29" s="125"/>
      <c r="B29" s="209" t="s">
        <v>248</v>
      </c>
      <c r="C29" s="210"/>
      <c r="D29" s="210"/>
      <c r="E29" s="210"/>
      <c r="F29" s="211"/>
      <c r="G29" s="212"/>
      <c r="H29" s="213">
        <f>SUM(H15:H28)</f>
        <v>34.51</v>
      </c>
      <c r="I29" s="125"/>
      <c r="J29" s="211"/>
      <c r="K29" s="212"/>
      <c r="L29" s="213">
        <f>SUM(L15:L28)</f>
        <v>40.590000000000003</v>
      </c>
      <c r="M29" s="214"/>
      <c r="N29" s="215">
        <f t="shared" si="5"/>
        <v>6.0800000000000054</v>
      </c>
      <c r="O29" s="216">
        <f t="shared" si="6"/>
        <v>0.17618081715444817</v>
      </c>
      <c r="P29" s="125"/>
      <c r="Q29" s="211"/>
      <c r="R29" s="212"/>
      <c r="S29" s="213">
        <f>SUM(S15:S28)</f>
        <v>44.38</v>
      </c>
      <c r="T29" s="214"/>
      <c r="U29" s="215">
        <f t="shared" si="9"/>
        <v>3.7899999999999991</v>
      </c>
      <c r="V29" s="216">
        <f t="shared" si="10"/>
        <v>9.3372751909337248E-2</v>
      </c>
      <c r="W29" s="125"/>
      <c r="X29" s="211"/>
      <c r="Y29" s="212"/>
      <c r="Z29" s="213">
        <f>SUM(Z15:Z28)</f>
        <v>47.69</v>
      </c>
      <c r="AA29" s="214"/>
      <c r="AB29" s="215">
        <f t="shared" si="13"/>
        <v>3.3099999999999952</v>
      </c>
      <c r="AC29" s="216">
        <f t="shared" si="14"/>
        <v>7.4583145561063435E-2</v>
      </c>
      <c r="AD29" s="125"/>
      <c r="AE29" s="211"/>
      <c r="AF29" s="212"/>
      <c r="AG29" s="213">
        <f>SUM(AG15:AG28)</f>
        <v>50.41</v>
      </c>
      <c r="AH29" s="214"/>
      <c r="AI29" s="215">
        <f t="shared" si="17"/>
        <v>2.7199999999999989</v>
      </c>
      <c r="AJ29" s="216">
        <f t="shared" si="18"/>
        <v>5.703501782344305E-2</v>
      </c>
      <c r="AK29" s="217"/>
      <c r="AL29" s="211"/>
      <c r="AM29" s="212"/>
      <c r="AN29" s="213">
        <f>SUM(AN15:AN28)</f>
        <v>53.15</v>
      </c>
      <c r="AO29" s="214"/>
      <c r="AP29" s="215">
        <f t="shared" si="21"/>
        <v>2.740000000000002</v>
      </c>
      <c r="AQ29" s="216">
        <f t="shared" si="22"/>
        <v>5.435429478278124E-2</v>
      </c>
    </row>
    <row r="30" spans="1:43" ht="12" customHeight="1" x14ac:dyDescent="0.2">
      <c r="A30" s="37"/>
      <c r="B30" s="208" t="s">
        <v>172</v>
      </c>
      <c r="C30" s="199" t="str">
        <f t="shared" ref="C30:C36" si="23">D$6&amp;"."&amp;B30</f>
        <v>Residential.DVA Disposition Rate Rider Group 1 -2025</v>
      </c>
      <c r="D30" s="200" t="s">
        <v>246</v>
      </c>
      <c r="E30" s="139"/>
      <c r="F30" s="218">
        <f>IFERROR(VLOOKUP($C30,'Proposed Rates'!$B:$J,F$11,FALSE),0)</f>
        <v>-2.0000000000000001E-4</v>
      </c>
      <c r="G30" s="219">
        <f t="shared" ref="G30:G33" si="24">IF($D30="Monthly",1,IF($D30="per KWH",$F$10,0))</f>
        <v>100</v>
      </c>
      <c r="H30" s="220">
        <f t="shared" ref="H30:H36" si="25">G30*F30</f>
        <v>-0.02</v>
      </c>
      <c r="I30" s="37"/>
      <c r="J30" s="218">
        <f>IFERROR(VLOOKUP($C30,'Proposed Rates'!$B:$J,J$11,FALSE),0)</f>
        <v>0</v>
      </c>
      <c r="K30" s="219">
        <f t="shared" ref="K30:K33" si="26">IF($D30="Monthly",1,IF($D30="per KWH",$F$10,0))</f>
        <v>100</v>
      </c>
      <c r="L30" s="204">
        <f t="shared" ref="L30:L36" si="27">K30*J30</f>
        <v>0</v>
      </c>
      <c r="M30" s="38"/>
      <c r="N30" s="205">
        <f t="shared" si="5"/>
        <v>0.02</v>
      </c>
      <c r="O30" s="206">
        <f t="shared" si="6"/>
        <v>-1</v>
      </c>
      <c r="P30" s="37"/>
      <c r="Q30" s="218">
        <f>IFERROR(VLOOKUP($C30,'Proposed Rates'!$B:$J,Q$11,FALSE),0)</f>
        <v>0</v>
      </c>
      <c r="R30" s="219">
        <f t="shared" ref="R30:R33" si="28">IF($D30="Monthly",1,IF($D30="per KWH",$F$10,0))</f>
        <v>100</v>
      </c>
      <c r="S30" s="204">
        <f t="shared" ref="S30:S36" si="29">R30*Q30</f>
        <v>0</v>
      </c>
      <c r="T30" s="38"/>
      <c r="U30" s="205">
        <f t="shared" si="9"/>
        <v>0</v>
      </c>
      <c r="V30" s="206" t="str">
        <f t="shared" si="10"/>
        <v/>
      </c>
      <c r="W30" s="37"/>
      <c r="X30" s="218">
        <f>IFERROR(VLOOKUP($C30,'Proposed Rates'!$B:$J,X$11,FALSE),0)</f>
        <v>0</v>
      </c>
      <c r="Y30" s="219">
        <f t="shared" ref="Y30:Y33" si="30">IF($D30="Monthly",1,IF($D30="per KWH",$F$10,0))</f>
        <v>100</v>
      </c>
      <c r="Z30" s="204">
        <f t="shared" ref="Z30:Z36" si="31">Y30*X30</f>
        <v>0</v>
      </c>
      <c r="AA30" s="38"/>
      <c r="AB30" s="205">
        <f t="shared" si="13"/>
        <v>0</v>
      </c>
      <c r="AC30" s="206" t="str">
        <f t="shared" si="14"/>
        <v/>
      </c>
      <c r="AD30" s="37"/>
      <c r="AE30" s="218">
        <f>IFERROR(VLOOKUP($C30,'Proposed Rates'!$B:$J,AE$11,FALSE),0)</f>
        <v>0</v>
      </c>
      <c r="AF30" s="219">
        <f t="shared" ref="AF30:AF33" si="32">IF($D30="Monthly",1,IF($D30="per KWH",$F$10,0))</f>
        <v>100</v>
      </c>
      <c r="AG30" s="204">
        <f t="shared" ref="AG30:AG36" si="33">AF30*AE30</f>
        <v>0</v>
      </c>
      <c r="AH30" s="38"/>
      <c r="AI30" s="205">
        <f t="shared" si="17"/>
        <v>0</v>
      </c>
      <c r="AJ30" s="206" t="str">
        <f t="shared" si="18"/>
        <v/>
      </c>
      <c r="AK30" s="207"/>
      <c r="AL30" s="218">
        <f>IFERROR(VLOOKUP($C30,'Proposed Rates'!$B:$J,AL$11,FALSE),0)</f>
        <v>0</v>
      </c>
      <c r="AM30" s="219">
        <f t="shared" ref="AM30:AM33" si="34">IF($D30="Monthly",1,IF($D30="per KWH",$F$10,0))</f>
        <v>100</v>
      </c>
      <c r="AN30" s="204">
        <f t="shared" ref="AN30:AN36" si="35">AM30*AL30</f>
        <v>0</v>
      </c>
      <c r="AO30" s="38"/>
      <c r="AP30" s="205">
        <f t="shared" si="21"/>
        <v>0</v>
      </c>
      <c r="AQ30" s="206" t="str">
        <f t="shared" si="22"/>
        <v/>
      </c>
    </row>
    <row r="31" spans="1:43" ht="12" customHeight="1" x14ac:dyDescent="0.2">
      <c r="A31" s="37"/>
      <c r="B31" s="208" t="s">
        <v>174</v>
      </c>
      <c r="C31" s="199" t="str">
        <f t="shared" si="23"/>
        <v>Residential.DVA Disposition Rate Rider Group 1 - 2024</v>
      </c>
      <c r="D31" s="200" t="s">
        <v>246</v>
      </c>
      <c r="E31" s="139"/>
      <c r="F31" s="218">
        <f>IFERROR(VLOOKUP($C31,'Proposed Rates'!$B:$J,F$11,FALSE),0)</f>
        <v>0</v>
      </c>
      <c r="G31" s="219">
        <f t="shared" si="24"/>
        <v>100</v>
      </c>
      <c r="H31" s="220">
        <f t="shared" si="25"/>
        <v>0</v>
      </c>
      <c r="I31" s="37"/>
      <c r="J31" s="218">
        <f>IFERROR(VLOOKUP($C31,'Proposed Rates'!$B:$J,J$11,FALSE),0)</f>
        <v>0</v>
      </c>
      <c r="K31" s="219">
        <f t="shared" si="26"/>
        <v>100</v>
      </c>
      <c r="L31" s="204">
        <f t="shared" si="27"/>
        <v>0</v>
      </c>
      <c r="M31" s="38"/>
      <c r="N31" s="205">
        <f t="shared" si="5"/>
        <v>0</v>
      </c>
      <c r="O31" s="206" t="str">
        <f t="shared" si="6"/>
        <v/>
      </c>
      <c r="P31" s="37"/>
      <c r="Q31" s="218">
        <f>IFERROR(VLOOKUP($C31,'Proposed Rates'!$B:$J,Q$11,FALSE),0)</f>
        <v>0</v>
      </c>
      <c r="R31" s="219">
        <f t="shared" si="28"/>
        <v>100</v>
      </c>
      <c r="S31" s="204">
        <f t="shared" si="29"/>
        <v>0</v>
      </c>
      <c r="T31" s="38"/>
      <c r="U31" s="205">
        <f t="shared" si="9"/>
        <v>0</v>
      </c>
      <c r="V31" s="206" t="str">
        <f t="shared" si="10"/>
        <v/>
      </c>
      <c r="W31" s="37"/>
      <c r="X31" s="218">
        <f>IFERROR(VLOOKUP($C31,'Proposed Rates'!$B:$J,X$11,FALSE),0)</f>
        <v>0</v>
      </c>
      <c r="Y31" s="219">
        <f t="shared" si="30"/>
        <v>100</v>
      </c>
      <c r="Z31" s="204">
        <f t="shared" si="31"/>
        <v>0</v>
      </c>
      <c r="AA31" s="38"/>
      <c r="AB31" s="205">
        <f t="shared" si="13"/>
        <v>0</v>
      </c>
      <c r="AC31" s="206" t="str">
        <f t="shared" si="14"/>
        <v/>
      </c>
      <c r="AD31" s="37"/>
      <c r="AE31" s="218">
        <f>IFERROR(VLOOKUP($C31,'Proposed Rates'!$B:$J,AE$11,FALSE),0)</f>
        <v>0</v>
      </c>
      <c r="AF31" s="219">
        <f t="shared" si="32"/>
        <v>100</v>
      </c>
      <c r="AG31" s="204">
        <f t="shared" si="33"/>
        <v>0</v>
      </c>
      <c r="AH31" s="38"/>
      <c r="AI31" s="205">
        <f t="shared" si="17"/>
        <v>0</v>
      </c>
      <c r="AJ31" s="206" t="str">
        <f t="shared" si="18"/>
        <v/>
      </c>
      <c r="AK31" s="207"/>
      <c r="AL31" s="218">
        <f>IFERROR(VLOOKUP($C31,'Proposed Rates'!$B:$J,AL$11,FALSE),0)</f>
        <v>0</v>
      </c>
      <c r="AM31" s="219">
        <f t="shared" si="34"/>
        <v>100</v>
      </c>
      <c r="AN31" s="204">
        <f t="shared" si="35"/>
        <v>0</v>
      </c>
      <c r="AO31" s="38"/>
      <c r="AP31" s="205">
        <f t="shared" si="21"/>
        <v>0</v>
      </c>
      <c r="AQ31" s="206" t="str">
        <f t="shared" si="22"/>
        <v/>
      </c>
    </row>
    <row r="32" spans="1:43" ht="12" customHeight="1" x14ac:dyDescent="0.2">
      <c r="A32" s="37"/>
      <c r="B32" s="208" t="s">
        <v>182</v>
      </c>
      <c r="C32" s="199" t="str">
        <f t="shared" si="23"/>
        <v>Residential.CBR Class B Rate Riders</v>
      </c>
      <c r="D32" s="200" t="s">
        <v>246</v>
      </c>
      <c r="E32" s="139"/>
      <c r="F32" s="218">
        <f>IFERROR(VLOOKUP($C32,'Proposed Rates'!$B:$J,F$11,FALSE),0)</f>
        <v>2.0000000000000001E-4</v>
      </c>
      <c r="G32" s="219">
        <f t="shared" si="24"/>
        <v>100</v>
      </c>
      <c r="H32" s="204">
        <f t="shared" si="25"/>
        <v>0.02</v>
      </c>
      <c r="I32" s="37"/>
      <c r="J32" s="218">
        <f>IFERROR(VLOOKUP($C32,'Proposed Rates'!$B:$J,J$11,FALSE),0)</f>
        <v>0</v>
      </c>
      <c r="K32" s="219">
        <f t="shared" si="26"/>
        <v>100</v>
      </c>
      <c r="L32" s="204">
        <f t="shared" si="27"/>
        <v>0</v>
      </c>
      <c r="M32" s="221"/>
      <c r="N32" s="205">
        <f t="shared" si="5"/>
        <v>-0.02</v>
      </c>
      <c r="O32" s="206">
        <f t="shared" si="6"/>
        <v>-1</v>
      </c>
      <c r="P32" s="37"/>
      <c r="Q32" s="218">
        <f>IFERROR(VLOOKUP($C32,'Proposed Rates'!$B:$J,Q$11,FALSE),0)</f>
        <v>0</v>
      </c>
      <c r="R32" s="219">
        <f t="shared" si="28"/>
        <v>100</v>
      </c>
      <c r="S32" s="204">
        <f t="shared" si="29"/>
        <v>0</v>
      </c>
      <c r="T32" s="221"/>
      <c r="U32" s="205">
        <f t="shared" si="9"/>
        <v>0</v>
      </c>
      <c r="V32" s="206" t="str">
        <f t="shared" si="10"/>
        <v/>
      </c>
      <c r="W32" s="37"/>
      <c r="X32" s="218">
        <f>IFERROR(VLOOKUP($C32,'Proposed Rates'!$B:$J,X$11,FALSE),0)</f>
        <v>0</v>
      </c>
      <c r="Y32" s="219">
        <f t="shared" si="30"/>
        <v>100</v>
      </c>
      <c r="Z32" s="204">
        <f t="shared" si="31"/>
        <v>0</v>
      </c>
      <c r="AA32" s="221"/>
      <c r="AB32" s="205">
        <f t="shared" si="13"/>
        <v>0</v>
      </c>
      <c r="AC32" s="206" t="str">
        <f t="shared" si="14"/>
        <v/>
      </c>
      <c r="AD32" s="37"/>
      <c r="AE32" s="218">
        <f>IFERROR(VLOOKUP($C32,'Proposed Rates'!$B:$J,AE$11,FALSE),0)</f>
        <v>0</v>
      </c>
      <c r="AF32" s="219">
        <f t="shared" si="32"/>
        <v>100</v>
      </c>
      <c r="AG32" s="204">
        <f t="shared" si="33"/>
        <v>0</v>
      </c>
      <c r="AH32" s="221"/>
      <c r="AI32" s="205">
        <f t="shared" si="17"/>
        <v>0</v>
      </c>
      <c r="AJ32" s="206" t="str">
        <f t="shared" si="18"/>
        <v/>
      </c>
      <c r="AK32" s="207"/>
      <c r="AL32" s="218">
        <f>IFERROR(VLOOKUP($C32,'Proposed Rates'!$B:$J,AL$11,FALSE),0)</f>
        <v>0</v>
      </c>
      <c r="AM32" s="219">
        <f t="shared" si="34"/>
        <v>100</v>
      </c>
      <c r="AN32" s="204">
        <f t="shared" si="35"/>
        <v>0</v>
      </c>
      <c r="AO32" s="221"/>
      <c r="AP32" s="205">
        <f t="shared" si="21"/>
        <v>0</v>
      </c>
      <c r="AQ32" s="206" t="str">
        <f t="shared" si="22"/>
        <v/>
      </c>
    </row>
    <row r="33" spans="1:43" ht="12" customHeight="1" x14ac:dyDescent="0.2">
      <c r="A33" s="37"/>
      <c r="B33" s="208" t="s">
        <v>249</v>
      </c>
      <c r="C33" s="199" t="str">
        <f t="shared" si="23"/>
        <v>Residential.GA Disposition Rate Rider-NonRPP</v>
      </c>
      <c r="D33" s="200" t="s">
        <v>246</v>
      </c>
      <c r="E33" s="139"/>
      <c r="F33" s="218">
        <f>IFERROR(VLOOKUP($C33,'Proposed Rates'!$B:$J,F$11,FALSE),0)</f>
        <v>0</v>
      </c>
      <c r="G33" s="219">
        <f t="shared" si="24"/>
        <v>100</v>
      </c>
      <c r="H33" s="204">
        <f t="shared" si="25"/>
        <v>0</v>
      </c>
      <c r="I33" s="37"/>
      <c r="J33" s="218">
        <f>IFERROR(VLOOKUP($C33,'Proposed Rates'!$B:$J,J$11,FALSE),0)</f>
        <v>0</v>
      </c>
      <c r="K33" s="219">
        <f t="shared" si="26"/>
        <v>100</v>
      </c>
      <c r="L33" s="204">
        <f t="shared" si="27"/>
        <v>0</v>
      </c>
      <c r="M33" s="221"/>
      <c r="N33" s="205">
        <f t="shared" si="5"/>
        <v>0</v>
      </c>
      <c r="O33" s="206" t="str">
        <f t="shared" si="6"/>
        <v/>
      </c>
      <c r="P33" s="37"/>
      <c r="Q33" s="218">
        <f>IFERROR(VLOOKUP($C33,'Proposed Rates'!$B:$J,Q$11,FALSE),0)</f>
        <v>0</v>
      </c>
      <c r="R33" s="219">
        <f t="shared" si="28"/>
        <v>100</v>
      </c>
      <c r="S33" s="204">
        <f t="shared" si="29"/>
        <v>0</v>
      </c>
      <c r="T33" s="221"/>
      <c r="U33" s="205">
        <f t="shared" si="9"/>
        <v>0</v>
      </c>
      <c r="V33" s="206" t="str">
        <f t="shared" si="10"/>
        <v/>
      </c>
      <c r="W33" s="37"/>
      <c r="X33" s="218">
        <f>IFERROR(VLOOKUP($C33,'Proposed Rates'!$B:$J,X$11,FALSE),0)</f>
        <v>0</v>
      </c>
      <c r="Y33" s="219">
        <f t="shared" si="30"/>
        <v>100</v>
      </c>
      <c r="Z33" s="204">
        <f t="shared" si="31"/>
        <v>0</v>
      </c>
      <c r="AA33" s="221"/>
      <c r="AB33" s="205">
        <f t="shared" si="13"/>
        <v>0</v>
      </c>
      <c r="AC33" s="206" t="str">
        <f t="shared" si="14"/>
        <v/>
      </c>
      <c r="AD33" s="37"/>
      <c r="AE33" s="218">
        <f>IFERROR(VLOOKUP($C33,'Proposed Rates'!$B:$J,AE$11,FALSE),0)</f>
        <v>0</v>
      </c>
      <c r="AF33" s="219">
        <f t="shared" si="32"/>
        <v>100</v>
      </c>
      <c r="AG33" s="204">
        <f t="shared" si="33"/>
        <v>0</v>
      </c>
      <c r="AH33" s="221"/>
      <c r="AI33" s="205">
        <f t="shared" si="17"/>
        <v>0</v>
      </c>
      <c r="AJ33" s="206" t="str">
        <f t="shared" si="18"/>
        <v/>
      </c>
      <c r="AK33" s="207"/>
      <c r="AL33" s="218">
        <f>IFERROR(VLOOKUP($C33,'Proposed Rates'!$B:$J,AL$11,FALSE),0)</f>
        <v>0</v>
      </c>
      <c r="AM33" s="219">
        <f t="shared" si="34"/>
        <v>100</v>
      </c>
      <c r="AN33" s="204">
        <f t="shared" si="35"/>
        <v>0</v>
      </c>
      <c r="AO33" s="221"/>
      <c r="AP33" s="205">
        <f t="shared" si="21"/>
        <v>0</v>
      </c>
      <c r="AQ33" s="206" t="str">
        <f t="shared" si="22"/>
        <v/>
      </c>
    </row>
    <row r="34" spans="1:43" ht="12" customHeight="1" x14ac:dyDescent="0.2">
      <c r="A34" s="37"/>
      <c r="B34" s="139" t="s">
        <v>207</v>
      </c>
      <c r="C34" s="199" t="str">
        <f t="shared" si="23"/>
        <v>Residential.Low Voltage Service Charge</v>
      </c>
      <c r="D34" s="200" t="s">
        <v>246</v>
      </c>
      <c r="E34" s="139"/>
      <c r="F34" s="222">
        <f>IFERROR(VLOOKUP($C34,'Proposed Rates'!$B:$J,F$11,FALSE),0)</f>
        <v>5.0000000000000002E-5</v>
      </c>
      <c r="G34" s="223">
        <f>$F$10*(1+F$63)</f>
        <v>103.38000000000001</v>
      </c>
      <c r="H34" s="204">
        <f t="shared" si="25"/>
        <v>5.1690000000000009E-3</v>
      </c>
      <c r="I34" s="37"/>
      <c r="J34" s="222">
        <f>IFERROR(VLOOKUP($C34,'Proposed Rates'!$B:$J,J$11,FALSE),0)</f>
        <v>6.0000000000000002E-5</v>
      </c>
      <c r="K34" s="223">
        <f>$F$10*(1+J$63)</f>
        <v>103.32</v>
      </c>
      <c r="L34" s="204">
        <f t="shared" si="27"/>
        <v>6.1991999999999993E-3</v>
      </c>
      <c r="M34" s="38"/>
      <c r="N34" s="205">
        <f t="shared" si="5"/>
        <v>1.0301999999999985E-3</v>
      </c>
      <c r="O34" s="206">
        <f t="shared" si="6"/>
        <v>0.19930354033662184</v>
      </c>
      <c r="P34" s="37"/>
      <c r="Q34" s="222">
        <f>IFERROR(VLOOKUP($C34,'Proposed Rates'!$B:$J,Q$11,FALSE),0)</f>
        <v>6.9999999999999994E-5</v>
      </c>
      <c r="R34" s="223">
        <f>$F$10*(1+Q$63)</f>
        <v>103.32</v>
      </c>
      <c r="S34" s="204">
        <f t="shared" si="29"/>
        <v>7.2323999999999991E-3</v>
      </c>
      <c r="T34" s="38"/>
      <c r="U34" s="205">
        <f t="shared" si="9"/>
        <v>1.0331999999999997E-3</v>
      </c>
      <c r="V34" s="206">
        <f t="shared" si="10"/>
        <v>0.16666666666666663</v>
      </c>
      <c r="W34" s="37"/>
      <c r="X34" s="222">
        <f>IFERROR(VLOOKUP($C34,'Proposed Rates'!$B:$J,X$11,FALSE),0)</f>
        <v>6.9999999999999994E-5</v>
      </c>
      <c r="Y34" s="223">
        <f>$F$10*(1+X$63)</f>
        <v>103.32</v>
      </c>
      <c r="Z34" s="204">
        <f t="shared" si="31"/>
        <v>7.2323999999999991E-3</v>
      </c>
      <c r="AA34" s="38"/>
      <c r="AB34" s="205">
        <f t="shared" si="13"/>
        <v>0</v>
      </c>
      <c r="AC34" s="206">
        <f t="shared" si="14"/>
        <v>0</v>
      </c>
      <c r="AD34" s="37"/>
      <c r="AE34" s="222">
        <f>IFERROR(VLOOKUP($C34,'Proposed Rates'!$B:$J,AE$11,FALSE),0)</f>
        <v>6.9999999999999994E-5</v>
      </c>
      <c r="AF34" s="223">
        <f>$F$10*(1+AE$63)</f>
        <v>103.32</v>
      </c>
      <c r="AG34" s="204">
        <f t="shared" si="33"/>
        <v>7.2323999999999991E-3</v>
      </c>
      <c r="AH34" s="38"/>
      <c r="AI34" s="205">
        <f t="shared" si="17"/>
        <v>0</v>
      </c>
      <c r="AJ34" s="206">
        <f t="shared" si="18"/>
        <v>0</v>
      </c>
      <c r="AK34" s="207"/>
      <c r="AL34" s="222">
        <f>IFERROR(VLOOKUP($C34,'Proposed Rates'!$B:$J,AL$11,FALSE),0)</f>
        <v>6.9999999999999994E-5</v>
      </c>
      <c r="AM34" s="223">
        <f>$F$10*(1+AL$63)</f>
        <v>103.32</v>
      </c>
      <c r="AN34" s="204">
        <f t="shared" si="35"/>
        <v>7.2323999999999991E-3</v>
      </c>
      <c r="AO34" s="38"/>
      <c r="AP34" s="205">
        <f t="shared" si="21"/>
        <v>0</v>
      </c>
      <c r="AQ34" s="206">
        <f t="shared" si="22"/>
        <v>0</v>
      </c>
    </row>
    <row r="35" spans="1:43" ht="12" customHeight="1" x14ac:dyDescent="0.2">
      <c r="A35" s="37"/>
      <c r="B35" s="139" t="s">
        <v>250</v>
      </c>
      <c r="C35" s="199" t="str">
        <f t="shared" si="23"/>
        <v>Residential.Line Losses on Cost of Power</v>
      </c>
      <c r="D35" s="200" t="s">
        <v>246</v>
      </c>
      <c r="E35" s="139"/>
      <c r="F35" s="224">
        <f>'Proposed Rates'!$K$249*F$44+'Proposed Rates'!$K$250*F$45+'Proposed Rates'!$K$251*F$46</f>
        <v>9.9039999999999989E-2</v>
      </c>
      <c r="G35" s="225">
        <f>$F$10*(1+F$63)-$F$10</f>
        <v>3.3800000000000097</v>
      </c>
      <c r="H35" s="204">
        <f t="shared" si="25"/>
        <v>0.33475520000000092</v>
      </c>
      <c r="I35" s="37"/>
      <c r="J35" s="224">
        <f>'Proposed Rates'!$K$249*J$44+'Proposed Rates'!$K$250*J$45+'Proposed Rates'!$K$251*J$46</f>
        <v>9.9039999999999989E-2</v>
      </c>
      <c r="K35" s="225">
        <f>$F$10*(1+J$63)-$F$10</f>
        <v>3.3199999999999932</v>
      </c>
      <c r="L35" s="204">
        <f t="shared" si="27"/>
        <v>0.32881279999999929</v>
      </c>
      <c r="M35" s="38"/>
      <c r="N35" s="205">
        <f t="shared" si="5"/>
        <v>-5.9424000000016242E-3</v>
      </c>
      <c r="O35" s="206">
        <f t="shared" si="6"/>
        <v>-1.7751479289945631E-2</v>
      </c>
      <c r="P35" s="37"/>
      <c r="Q35" s="224">
        <f>'Proposed Rates'!$K$249*Q$44+'Proposed Rates'!$K$250*Q$45+'Proposed Rates'!$K$251*Q$46</f>
        <v>9.9039999999999989E-2</v>
      </c>
      <c r="R35" s="225">
        <f>$F$10*(1+Q$63)-$F$10</f>
        <v>3.3199999999999932</v>
      </c>
      <c r="S35" s="204">
        <f t="shared" si="29"/>
        <v>0.32881279999999929</v>
      </c>
      <c r="T35" s="38"/>
      <c r="U35" s="205">
        <f t="shared" si="9"/>
        <v>0</v>
      </c>
      <c r="V35" s="206">
        <f t="shared" si="10"/>
        <v>0</v>
      </c>
      <c r="W35" s="37"/>
      <c r="X35" s="224">
        <f>'Proposed Rates'!$K$249*X$44+'Proposed Rates'!$K$250*X$45+'Proposed Rates'!$K$251*X$46</f>
        <v>9.9039999999999989E-2</v>
      </c>
      <c r="Y35" s="225">
        <f>$F$10*(1+X$63)-$F$10</f>
        <v>3.3199999999999932</v>
      </c>
      <c r="Z35" s="204">
        <f t="shared" si="31"/>
        <v>0.32881279999999929</v>
      </c>
      <c r="AA35" s="38"/>
      <c r="AB35" s="205">
        <f t="shared" si="13"/>
        <v>0</v>
      </c>
      <c r="AC35" s="206">
        <f t="shared" si="14"/>
        <v>0</v>
      </c>
      <c r="AD35" s="37"/>
      <c r="AE35" s="224">
        <f>'Proposed Rates'!$K$249*AE$44+'Proposed Rates'!$K$250*AE$45+'Proposed Rates'!$K$251*AE$46</f>
        <v>9.9039999999999989E-2</v>
      </c>
      <c r="AF35" s="225">
        <f>$F$10*(1+AE$63)-$F$10</f>
        <v>3.3199999999999932</v>
      </c>
      <c r="AG35" s="204">
        <f t="shared" si="33"/>
        <v>0.32881279999999929</v>
      </c>
      <c r="AH35" s="38"/>
      <c r="AI35" s="205">
        <f t="shared" si="17"/>
        <v>0</v>
      </c>
      <c r="AJ35" s="206">
        <f t="shared" si="18"/>
        <v>0</v>
      </c>
      <c r="AK35" s="207"/>
      <c r="AL35" s="224">
        <f>'Proposed Rates'!$K$249*AL$44+'Proposed Rates'!$K$250*AL$45+'Proposed Rates'!$K$251*AL$46</f>
        <v>9.9039999999999989E-2</v>
      </c>
      <c r="AM35" s="225">
        <f>$F$10*(1+AL$63)-$F$10</f>
        <v>3.3199999999999932</v>
      </c>
      <c r="AN35" s="204">
        <f t="shared" si="35"/>
        <v>0.32881279999999929</v>
      </c>
      <c r="AO35" s="38"/>
      <c r="AP35" s="205">
        <f t="shared" si="21"/>
        <v>0</v>
      </c>
      <c r="AQ35" s="206">
        <f t="shared" si="22"/>
        <v>0</v>
      </c>
    </row>
    <row r="36" spans="1:43" ht="12" customHeight="1" x14ac:dyDescent="0.2">
      <c r="A36" s="37"/>
      <c r="B36" s="139" t="s">
        <v>209</v>
      </c>
      <c r="C36" s="199" t="str">
        <f t="shared" si="23"/>
        <v>Residential.Smart Meter Entity Charge</v>
      </c>
      <c r="D36" s="200" t="s">
        <v>244</v>
      </c>
      <c r="E36" s="139"/>
      <c r="F36" s="201">
        <f>IFERROR(VLOOKUP($C36,'Proposed Rates'!$B:$J,F$11,FALSE),0)</f>
        <v>0.42</v>
      </c>
      <c r="G36" s="219">
        <f>IF($D36="Monthly",1,IF($D36="per KWH",$F$10,0))</f>
        <v>1</v>
      </c>
      <c r="H36" s="204">
        <f t="shared" si="25"/>
        <v>0.42</v>
      </c>
      <c r="I36" s="37"/>
      <c r="J36" s="201">
        <f>IFERROR(VLOOKUP($C36,'Proposed Rates'!$B:$J,J$11,FALSE),0)</f>
        <v>0.42</v>
      </c>
      <c r="K36" s="219">
        <f>IF($D36="Monthly",1,IF($D36="per KWH",$F$10,0))</f>
        <v>1</v>
      </c>
      <c r="L36" s="204">
        <f t="shared" si="27"/>
        <v>0.42</v>
      </c>
      <c r="M36" s="38"/>
      <c r="N36" s="205">
        <f t="shared" si="5"/>
        <v>0</v>
      </c>
      <c r="O36" s="206">
        <f t="shared" si="6"/>
        <v>0</v>
      </c>
      <c r="P36" s="37"/>
      <c r="Q36" s="201">
        <f>IFERROR(VLOOKUP($C36,'Proposed Rates'!$B:$J,Q$11,FALSE),0)</f>
        <v>0.42</v>
      </c>
      <c r="R36" s="219">
        <f>IF($D36="Monthly",1,IF($D36="per KWH",$F$10,0))</f>
        <v>1</v>
      </c>
      <c r="S36" s="204">
        <f t="shared" si="29"/>
        <v>0.42</v>
      </c>
      <c r="T36" s="38"/>
      <c r="U36" s="205">
        <f t="shared" si="9"/>
        <v>0</v>
      </c>
      <c r="V36" s="206">
        <f t="shared" si="10"/>
        <v>0</v>
      </c>
      <c r="W36" s="37"/>
      <c r="X36" s="201">
        <f>IFERROR(VLOOKUP($C36,'Proposed Rates'!$B:$J,X$11,FALSE),0)</f>
        <v>0.43</v>
      </c>
      <c r="Y36" s="219">
        <f>IF($D36="Monthly",1,IF($D36="per KWH",$F$10,0))</f>
        <v>1</v>
      </c>
      <c r="Z36" s="204">
        <f t="shared" si="31"/>
        <v>0.43</v>
      </c>
      <c r="AA36" s="38"/>
      <c r="AB36" s="205">
        <f t="shared" si="13"/>
        <v>1.0000000000000009E-2</v>
      </c>
      <c r="AC36" s="206">
        <f t="shared" si="14"/>
        <v>2.3809523809523832E-2</v>
      </c>
      <c r="AD36" s="37"/>
      <c r="AE36" s="201">
        <f>IFERROR(VLOOKUP($C36,'Proposed Rates'!$B:$J,AE$11,FALSE),0)</f>
        <v>0.44</v>
      </c>
      <c r="AF36" s="219">
        <f>IF($D36="Monthly",1,IF($D36="per KWH",$F$10,0))</f>
        <v>1</v>
      </c>
      <c r="AG36" s="204">
        <f t="shared" si="33"/>
        <v>0.44</v>
      </c>
      <c r="AH36" s="38"/>
      <c r="AI36" s="205">
        <f t="shared" si="17"/>
        <v>1.0000000000000009E-2</v>
      </c>
      <c r="AJ36" s="206">
        <f t="shared" si="18"/>
        <v>2.3255813953488393E-2</v>
      </c>
      <c r="AK36" s="207"/>
      <c r="AL36" s="201">
        <f>IFERROR(VLOOKUP($C36,'Proposed Rates'!$B:$J,AL$11,FALSE),0)</f>
        <v>0.45</v>
      </c>
      <c r="AM36" s="219">
        <f>IF($D36="Monthly",1,IF($D36="per KWH",$F$10,0))</f>
        <v>1</v>
      </c>
      <c r="AN36" s="204">
        <f t="shared" si="35"/>
        <v>0.45</v>
      </c>
      <c r="AO36" s="38"/>
      <c r="AP36" s="205">
        <f t="shared" si="21"/>
        <v>1.0000000000000009E-2</v>
      </c>
      <c r="AQ36" s="206">
        <f t="shared" si="22"/>
        <v>2.2727272727272749E-2</v>
      </c>
    </row>
    <row r="37" spans="1:43" ht="12" customHeight="1" x14ac:dyDescent="0.2">
      <c r="A37" s="37"/>
      <c r="B37" s="209" t="s">
        <v>251</v>
      </c>
      <c r="C37" s="226"/>
      <c r="D37" s="226"/>
      <c r="E37" s="226"/>
      <c r="F37" s="227"/>
      <c r="G37" s="228"/>
      <c r="H37" s="213">
        <f>SUM(H30:H36)+H29</f>
        <v>35.269924199999998</v>
      </c>
      <c r="I37" s="37"/>
      <c r="J37" s="227"/>
      <c r="K37" s="228"/>
      <c r="L37" s="213">
        <f>SUM(L30:L36)+L29</f>
        <v>41.345012000000004</v>
      </c>
      <c r="M37" s="229"/>
      <c r="N37" s="215">
        <f t="shared" si="5"/>
        <v>6.0750878000000057</v>
      </c>
      <c r="O37" s="216">
        <f t="shared" si="6"/>
        <v>0.17224555872450686</v>
      </c>
      <c r="P37" s="37"/>
      <c r="Q37" s="227"/>
      <c r="R37" s="228"/>
      <c r="S37" s="213">
        <f>SUM(S30:S36)+S29</f>
        <v>45.136045200000005</v>
      </c>
      <c r="T37" s="229"/>
      <c r="U37" s="215">
        <f t="shared" si="9"/>
        <v>3.7910332000000011</v>
      </c>
      <c r="V37" s="216">
        <f t="shared" si="10"/>
        <v>9.1692637554440681E-2</v>
      </c>
      <c r="W37" s="37"/>
      <c r="X37" s="227"/>
      <c r="Y37" s="228"/>
      <c r="Z37" s="213">
        <f>SUM(Z30:Z36)+Z29</f>
        <v>48.456045199999998</v>
      </c>
      <c r="AA37" s="229"/>
      <c r="AB37" s="215">
        <f t="shared" si="13"/>
        <v>3.3199999999999932</v>
      </c>
      <c r="AC37" s="216">
        <f t="shared" si="14"/>
        <v>7.3555403121583027E-2</v>
      </c>
      <c r="AD37" s="37"/>
      <c r="AE37" s="227"/>
      <c r="AF37" s="228"/>
      <c r="AG37" s="213">
        <f>SUM(AG30:AG36)+AG29</f>
        <v>51.186045199999995</v>
      </c>
      <c r="AH37" s="229"/>
      <c r="AI37" s="215">
        <f t="shared" si="17"/>
        <v>2.7299999999999969</v>
      </c>
      <c r="AJ37" s="216">
        <f t="shared" si="18"/>
        <v>5.6339719610464557E-2</v>
      </c>
      <c r="AK37" s="217"/>
      <c r="AL37" s="227"/>
      <c r="AM37" s="228"/>
      <c r="AN37" s="213">
        <f>SUM(AN30:AN36)+AN29</f>
        <v>53.936045199999995</v>
      </c>
      <c r="AO37" s="229"/>
      <c r="AP37" s="215">
        <f t="shared" si="21"/>
        <v>2.75</v>
      </c>
      <c r="AQ37" s="216">
        <f t="shared" si="22"/>
        <v>5.3725580658847236E-2</v>
      </c>
    </row>
    <row r="38" spans="1:43" ht="12" customHeight="1" x14ac:dyDescent="0.2">
      <c r="A38" s="37"/>
      <c r="B38" s="38" t="s">
        <v>193</v>
      </c>
      <c r="C38" s="199" t="str">
        <f t="shared" ref="C38:C39" si="36">D$6&amp;"."&amp;B38</f>
        <v>Residential.RTSR - Network</v>
      </c>
      <c r="D38" s="230" t="s">
        <v>246</v>
      </c>
      <c r="E38" s="38"/>
      <c r="F38" s="218">
        <f>IFERROR(VLOOKUP($C38,'Proposed Rates'!$B:$J,F$11,FALSE),0)</f>
        <v>1.26E-2</v>
      </c>
      <c r="G38" s="223">
        <f t="shared" ref="G38:G39" si="37">$F$10*(1+F$63)</f>
        <v>103.38000000000001</v>
      </c>
      <c r="H38" s="204">
        <f t="shared" ref="H38:H39" si="38">G38*F38</f>
        <v>1.3025880000000001</v>
      </c>
      <c r="I38" s="37"/>
      <c r="J38" s="218">
        <f>IFERROR(VLOOKUP($C38,'Proposed Rates'!$B:$J,J$11,FALSE),0)</f>
        <v>1.3299999999999999E-2</v>
      </c>
      <c r="K38" s="223">
        <f t="shared" ref="K38:K39" si="39">$F$10*(1+J$63)</f>
        <v>103.32</v>
      </c>
      <c r="L38" s="204">
        <f t="shared" ref="L38:L39" si="40">K38*J38</f>
        <v>1.3741559999999999</v>
      </c>
      <c r="M38" s="38"/>
      <c r="N38" s="205">
        <f t="shared" si="5"/>
        <v>7.1567999999999854E-2</v>
      </c>
      <c r="O38" s="206">
        <f t="shared" si="6"/>
        <v>5.494292899980642E-2</v>
      </c>
      <c r="P38" s="37"/>
      <c r="Q38" s="218">
        <f>IFERROR(VLOOKUP($C38,'Proposed Rates'!$B:$J,Q$11,FALSE),0)</f>
        <v>1.3299999999999999E-2</v>
      </c>
      <c r="R38" s="223">
        <f t="shared" ref="R38:R39" si="41">$F$10*(1+Q$63)</f>
        <v>103.32</v>
      </c>
      <c r="S38" s="204">
        <f t="shared" ref="S38:S39" si="42">R38*Q38</f>
        <v>1.3741559999999999</v>
      </c>
      <c r="T38" s="38"/>
      <c r="U38" s="205">
        <f t="shared" si="9"/>
        <v>0</v>
      </c>
      <c r="V38" s="206">
        <f t="shared" si="10"/>
        <v>0</v>
      </c>
      <c r="W38" s="37"/>
      <c r="X38" s="218">
        <f>IFERROR(VLOOKUP($C38,'Proposed Rates'!$B:$J,X$11,FALSE),0)</f>
        <v>1.3299999999999999E-2</v>
      </c>
      <c r="Y38" s="223">
        <f t="shared" ref="Y38:Y39" si="43">$F$10*(1+X$63)</f>
        <v>103.32</v>
      </c>
      <c r="Z38" s="204">
        <f t="shared" ref="Z38:Z39" si="44">Y38*X38</f>
        <v>1.3741559999999999</v>
      </c>
      <c r="AA38" s="38"/>
      <c r="AB38" s="205">
        <f t="shared" si="13"/>
        <v>0</v>
      </c>
      <c r="AC38" s="206">
        <f t="shared" si="14"/>
        <v>0</v>
      </c>
      <c r="AD38" s="37"/>
      <c r="AE38" s="218">
        <f>IFERROR(VLOOKUP($C38,'Proposed Rates'!$B:$J,AE$11,FALSE),0)</f>
        <v>1.3299999999999999E-2</v>
      </c>
      <c r="AF38" s="223">
        <f t="shared" ref="AF38:AF39" si="45">$F$10*(1+AE$63)</f>
        <v>103.32</v>
      </c>
      <c r="AG38" s="204">
        <f t="shared" ref="AG38:AG39" si="46">AF38*AE38</f>
        <v>1.3741559999999999</v>
      </c>
      <c r="AH38" s="38"/>
      <c r="AI38" s="205">
        <f t="shared" si="17"/>
        <v>0</v>
      </c>
      <c r="AJ38" s="206">
        <f t="shared" si="18"/>
        <v>0</v>
      </c>
      <c r="AK38" s="207"/>
      <c r="AL38" s="218">
        <f>IFERROR(VLOOKUP($C38,'Proposed Rates'!$B:$J,AL$11,FALSE),0)</f>
        <v>1.3299999999999999E-2</v>
      </c>
      <c r="AM38" s="223">
        <f t="shared" ref="AM38:AM39" si="47">$F$10*(1+AL$63)</f>
        <v>103.32</v>
      </c>
      <c r="AN38" s="204">
        <f t="shared" ref="AN38:AN39" si="48">AM38*AL38</f>
        <v>1.3741559999999999</v>
      </c>
      <c r="AO38" s="38"/>
      <c r="AP38" s="205">
        <f t="shared" si="21"/>
        <v>0</v>
      </c>
      <c r="AQ38" s="206">
        <f t="shared" si="22"/>
        <v>0</v>
      </c>
    </row>
    <row r="39" spans="1:43" ht="12" customHeight="1" x14ac:dyDescent="0.2">
      <c r="A39" s="37"/>
      <c r="B39" s="38" t="s">
        <v>194</v>
      </c>
      <c r="C39" s="199" t="str">
        <f t="shared" si="36"/>
        <v>Residential.RTSR - Line and Transformation Connection</v>
      </c>
      <c r="D39" s="230" t="s">
        <v>246</v>
      </c>
      <c r="E39" s="38"/>
      <c r="F39" s="218">
        <f>IFERROR(VLOOKUP($C39,'Proposed Rates'!$B:$J,F$11,FALSE),0)</f>
        <v>7.1999999999999998E-3</v>
      </c>
      <c r="G39" s="223">
        <f t="shared" si="37"/>
        <v>103.38000000000001</v>
      </c>
      <c r="H39" s="204">
        <f t="shared" si="38"/>
        <v>0.744336</v>
      </c>
      <c r="I39" s="37"/>
      <c r="J39" s="218">
        <f>IFERROR(VLOOKUP($C39,'Proposed Rates'!$B:$J,J$11,FALSE),0)</f>
        <v>7.4000000000000003E-3</v>
      </c>
      <c r="K39" s="223">
        <f t="shared" si="39"/>
        <v>103.32</v>
      </c>
      <c r="L39" s="204">
        <f t="shared" si="40"/>
        <v>0.76456800000000003</v>
      </c>
      <c r="M39" s="38"/>
      <c r="N39" s="205">
        <f t="shared" si="5"/>
        <v>2.0232000000000028E-2</v>
      </c>
      <c r="O39" s="206">
        <f t="shared" si="6"/>
        <v>2.7181272973495877E-2</v>
      </c>
      <c r="P39" s="37"/>
      <c r="Q39" s="218">
        <f>IFERROR(VLOOKUP($C39,'Proposed Rates'!$B:$J,Q$11,FALSE),0)</f>
        <v>7.4000000000000003E-3</v>
      </c>
      <c r="R39" s="223">
        <f t="shared" si="41"/>
        <v>103.32</v>
      </c>
      <c r="S39" s="204">
        <f t="shared" si="42"/>
        <v>0.76456800000000003</v>
      </c>
      <c r="T39" s="38"/>
      <c r="U39" s="205">
        <f t="shared" si="9"/>
        <v>0</v>
      </c>
      <c r="V39" s="206">
        <f t="shared" si="10"/>
        <v>0</v>
      </c>
      <c r="W39" s="37"/>
      <c r="X39" s="218">
        <f>IFERROR(VLOOKUP($C39,'Proposed Rates'!$B:$J,X$11,FALSE),0)</f>
        <v>7.4000000000000003E-3</v>
      </c>
      <c r="Y39" s="223">
        <f t="shared" si="43"/>
        <v>103.32</v>
      </c>
      <c r="Z39" s="204">
        <f t="shared" si="44"/>
        <v>0.76456800000000003</v>
      </c>
      <c r="AA39" s="38"/>
      <c r="AB39" s="205">
        <f t="shared" si="13"/>
        <v>0</v>
      </c>
      <c r="AC39" s="206">
        <f t="shared" si="14"/>
        <v>0</v>
      </c>
      <c r="AD39" s="37"/>
      <c r="AE39" s="218">
        <f>IFERROR(VLOOKUP($C39,'Proposed Rates'!$B:$J,AE$11,FALSE),0)</f>
        <v>7.4000000000000003E-3</v>
      </c>
      <c r="AF39" s="223">
        <f t="shared" si="45"/>
        <v>103.32</v>
      </c>
      <c r="AG39" s="204">
        <f t="shared" si="46"/>
        <v>0.76456800000000003</v>
      </c>
      <c r="AH39" s="38"/>
      <c r="AI39" s="205">
        <f t="shared" si="17"/>
        <v>0</v>
      </c>
      <c r="AJ39" s="206">
        <f t="shared" si="18"/>
        <v>0</v>
      </c>
      <c r="AK39" s="207"/>
      <c r="AL39" s="218">
        <f>IFERROR(VLOOKUP($C39,'Proposed Rates'!$B:$J,AL$11,FALSE),0)</f>
        <v>7.4000000000000003E-3</v>
      </c>
      <c r="AM39" s="223">
        <f t="shared" si="47"/>
        <v>103.32</v>
      </c>
      <c r="AN39" s="204">
        <f t="shared" si="48"/>
        <v>0.76456800000000003</v>
      </c>
      <c r="AO39" s="38"/>
      <c r="AP39" s="205">
        <f t="shared" si="21"/>
        <v>0</v>
      </c>
      <c r="AQ39" s="206">
        <f t="shared" si="22"/>
        <v>0</v>
      </c>
    </row>
    <row r="40" spans="1:43" ht="12" customHeight="1" x14ac:dyDescent="0.2">
      <c r="A40" s="37"/>
      <c r="B40" s="209" t="s">
        <v>252</v>
      </c>
      <c r="C40" s="231"/>
      <c r="D40" s="231"/>
      <c r="E40" s="231"/>
      <c r="F40" s="232"/>
      <c r="G40" s="233"/>
      <c r="H40" s="213">
        <f>SUM(H37:H39)</f>
        <v>37.316848199999995</v>
      </c>
      <c r="I40" s="37"/>
      <c r="J40" s="232"/>
      <c r="K40" s="233"/>
      <c r="L40" s="213">
        <f>SUM(L37:L39)</f>
        <v>43.483736</v>
      </c>
      <c r="M40" s="214"/>
      <c r="N40" s="215">
        <f t="shared" si="5"/>
        <v>6.1668878000000049</v>
      </c>
      <c r="O40" s="216">
        <f t="shared" si="6"/>
        <v>0.16525746673321692</v>
      </c>
      <c r="P40" s="37"/>
      <c r="Q40" s="232"/>
      <c r="R40" s="233"/>
      <c r="S40" s="213">
        <f>SUM(S37:S39)</f>
        <v>47.274769200000001</v>
      </c>
      <c r="T40" s="214"/>
      <c r="U40" s="215">
        <f t="shared" si="9"/>
        <v>3.7910332000000011</v>
      </c>
      <c r="V40" s="216">
        <f t="shared" si="10"/>
        <v>8.7182784846269901E-2</v>
      </c>
      <c r="W40" s="37"/>
      <c r="X40" s="232"/>
      <c r="Y40" s="233"/>
      <c r="Z40" s="213">
        <f>SUM(Z37:Z39)</f>
        <v>50.594769199999995</v>
      </c>
      <c r="AA40" s="214"/>
      <c r="AB40" s="215">
        <f t="shared" si="13"/>
        <v>3.3199999999999932</v>
      </c>
      <c r="AC40" s="216">
        <f t="shared" si="14"/>
        <v>7.022773577073313E-2</v>
      </c>
      <c r="AD40" s="37"/>
      <c r="AE40" s="232"/>
      <c r="AF40" s="233"/>
      <c r="AG40" s="213">
        <f>SUM(AG37:AG39)</f>
        <v>53.324769199999992</v>
      </c>
      <c r="AH40" s="214"/>
      <c r="AI40" s="215">
        <f t="shared" si="17"/>
        <v>2.7299999999999969</v>
      </c>
      <c r="AJ40" s="216">
        <f t="shared" si="18"/>
        <v>5.3958147120078119E-2</v>
      </c>
      <c r="AK40" s="217"/>
      <c r="AL40" s="232"/>
      <c r="AM40" s="233"/>
      <c r="AN40" s="213">
        <f>SUM(AN37:AN39)</f>
        <v>56.074769199999992</v>
      </c>
      <c r="AO40" s="214"/>
      <c r="AP40" s="215">
        <f t="shared" si="21"/>
        <v>2.75</v>
      </c>
      <c r="AQ40" s="216">
        <f t="shared" si="22"/>
        <v>5.1570781107103232E-2</v>
      </c>
    </row>
    <row r="41" spans="1:43" ht="12" customHeight="1" x14ac:dyDescent="0.2">
      <c r="A41" s="37"/>
      <c r="B41" s="139" t="s">
        <v>195</v>
      </c>
      <c r="C41" s="199" t="str">
        <f t="shared" ref="C41:C48" si="49">D$6&amp;"."&amp;B41</f>
        <v>Residential.Wholesale Market Service Charge (WMSC)</v>
      </c>
      <c r="D41" s="200" t="s">
        <v>246</v>
      </c>
      <c r="E41" s="139"/>
      <c r="F41" s="218">
        <f>IFERROR(VLOOKUP($C41,'Proposed Rates'!$B:$J,F$11,FALSE),0)</f>
        <v>4.4999999999999997E-3</v>
      </c>
      <c r="G41" s="223">
        <f t="shared" ref="G41:G42" si="50">$F$10*(1+F$63)</f>
        <v>103.38000000000001</v>
      </c>
      <c r="H41" s="204">
        <f t="shared" ref="H41:H48" si="51">G41*F41</f>
        <v>0.46521000000000001</v>
      </c>
      <c r="I41" s="37"/>
      <c r="J41" s="218">
        <f>IFERROR(VLOOKUP($C41,'Proposed Rates'!$B:$J,J$11,FALSE),0)</f>
        <v>4.4999999999999997E-3</v>
      </c>
      <c r="K41" s="223">
        <f t="shared" ref="K41:K42" si="52">$F$10*(1+J$63)</f>
        <v>103.32</v>
      </c>
      <c r="L41" s="204">
        <f t="shared" ref="L41:L48" si="53">K41*J41</f>
        <v>0.46493999999999991</v>
      </c>
      <c r="M41" s="38"/>
      <c r="N41" s="205">
        <f t="shared" si="5"/>
        <v>-2.7000000000010349E-4</v>
      </c>
      <c r="O41" s="206">
        <f t="shared" si="6"/>
        <v>-5.8038305281508029E-4</v>
      </c>
      <c r="P41" s="37"/>
      <c r="Q41" s="218">
        <f>IFERROR(VLOOKUP($C41,'Proposed Rates'!$B:$J,Q$11,FALSE),0)</f>
        <v>4.4999999999999997E-3</v>
      </c>
      <c r="R41" s="223">
        <f t="shared" ref="R41:R42" si="54">$F$10*(1+Q$63)</f>
        <v>103.32</v>
      </c>
      <c r="S41" s="204">
        <f t="shared" ref="S41:S48" si="55">R41*Q41</f>
        <v>0.46493999999999991</v>
      </c>
      <c r="T41" s="38"/>
      <c r="U41" s="205">
        <f t="shared" si="9"/>
        <v>0</v>
      </c>
      <c r="V41" s="206">
        <f t="shared" si="10"/>
        <v>0</v>
      </c>
      <c r="W41" s="37"/>
      <c r="X41" s="218">
        <f>IFERROR(VLOOKUP($C41,'Proposed Rates'!$B:$J,X$11,FALSE),0)</f>
        <v>4.4999999999999997E-3</v>
      </c>
      <c r="Y41" s="223">
        <f t="shared" ref="Y41:Y42" si="56">$F$10*(1+X$63)</f>
        <v>103.32</v>
      </c>
      <c r="Z41" s="204">
        <f t="shared" ref="Z41:Z48" si="57">Y41*X41</f>
        <v>0.46493999999999991</v>
      </c>
      <c r="AA41" s="38"/>
      <c r="AB41" s="205">
        <f t="shared" si="13"/>
        <v>0</v>
      </c>
      <c r="AC41" s="206">
        <f t="shared" si="14"/>
        <v>0</v>
      </c>
      <c r="AD41" s="37"/>
      <c r="AE41" s="218">
        <f>IFERROR(VLOOKUP($C41,'Proposed Rates'!$B:$J,AE$11,FALSE),0)</f>
        <v>4.4999999999999997E-3</v>
      </c>
      <c r="AF41" s="223">
        <f t="shared" ref="AF41:AF42" si="58">$F$10*(1+AE$63)</f>
        <v>103.32</v>
      </c>
      <c r="AG41" s="204">
        <f t="shared" ref="AG41:AG48" si="59">AF41*AE41</f>
        <v>0.46493999999999991</v>
      </c>
      <c r="AH41" s="38"/>
      <c r="AI41" s="205">
        <f t="shared" si="17"/>
        <v>0</v>
      </c>
      <c r="AJ41" s="206">
        <f t="shared" si="18"/>
        <v>0</v>
      </c>
      <c r="AK41" s="207"/>
      <c r="AL41" s="218">
        <f>IFERROR(VLOOKUP($C41,'Proposed Rates'!$B:$J,AL$11,FALSE),0)</f>
        <v>4.4999999999999997E-3</v>
      </c>
      <c r="AM41" s="223">
        <f t="shared" ref="AM41:AM42" si="60">$F$10*(1+AL$63)</f>
        <v>103.32</v>
      </c>
      <c r="AN41" s="204">
        <f t="shared" ref="AN41:AN48" si="61">AM41*AL41</f>
        <v>0.46493999999999991</v>
      </c>
      <c r="AO41" s="38"/>
      <c r="AP41" s="205">
        <f t="shared" si="21"/>
        <v>0</v>
      </c>
      <c r="AQ41" s="206">
        <f t="shared" si="22"/>
        <v>0</v>
      </c>
    </row>
    <row r="42" spans="1:43" ht="12" customHeight="1" x14ac:dyDescent="0.2">
      <c r="A42" s="37"/>
      <c r="B42" s="139" t="s">
        <v>196</v>
      </c>
      <c r="C42" s="199" t="str">
        <f t="shared" si="49"/>
        <v>Residential.Rural and Remote Rate Protection (RRRP)</v>
      </c>
      <c r="D42" s="200" t="s">
        <v>246</v>
      </c>
      <c r="E42" s="139"/>
      <c r="F42" s="218">
        <f>IFERROR(VLOOKUP($C42,'Proposed Rates'!$B:$J,F$11,FALSE),0)</f>
        <v>1.5E-3</v>
      </c>
      <c r="G42" s="223">
        <f t="shared" si="50"/>
        <v>103.38000000000001</v>
      </c>
      <c r="H42" s="204">
        <f t="shared" si="51"/>
        <v>0.15507000000000001</v>
      </c>
      <c r="I42" s="37"/>
      <c r="J42" s="218">
        <f>IFERROR(VLOOKUP($C42,'Proposed Rates'!$B:$J,J$11,FALSE),0)</f>
        <v>1.5E-3</v>
      </c>
      <c r="K42" s="223">
        <f t="shared" si="52"/>
        <v>103.32</v>
      </c>
      <c r="L42" s="204">
        <f t="shared" si="53"/>
        <v>0.15498000000000001</v>
      </c>
      <c r="M42" s="38"/>
      <c r="N42" s="205">
        <f t="shared" si="5"/>
        <v>-9.0000000000006741E-5</v>
      </c>
      <c r="O42" s="206">
        <f t="shared" si="6"/>
        <v>-5.8038305281490118E-4</v>
      </c>
      <c r="P42" s="37"/>
      <c r="Q42" s="218">
        <f>IFERROR(VLOOKUP($C42,'Proposed Rates'!$B:$J,Q$11,FALSE),0)</f>
        <v>1.5E-3</v>
      </c>
      <c r="R42" s="223">
        <f t="shared" si="54"/>
        <v>103.32</v>
      </c>
      <c r="S42" s="204">
        <f t="shared" si="55"/>
        <v>0.15498000000000001</v>
      </c>
      <c r="T42" s="38"/>
      <c r="U42" s="205">
        <f t="shared" si="9"/>
        <v>0</v>
      </c>
      <c r="V42" s="206">
        <f t="shared" si="10"/>
        <v>0</v>
      </c>
      <c r="W42" s="37"/>
      <c r="X42" s="218">
        <f>IFERROR(VLOOKUP($C42,'Proposed Rates'!$B:$J,X$11,FALSE),0)</f>
        <v>1.5E-3</v>
      </c>
      <c r="Y42" s="223">
        <f t="shared" si="56"/>
        <v>103.32</v>
      </c>
      <c r="Z42" s="204">
        <f t="shared" si="57"/>
        <v>0.15498000000000001</v>
      </c>
      <c r="AA42" s="38"/>
      <c r="AB42" s="205">
        <f t="shared" si="13"/>
        <v>0</v>
      </c>
      <c r="AC42" s="206">
        <f t="shared" si="14"/>
        <v>0</v>
      </c>
      <c r="AD42" s="37"/>
      <c r="AE42" s="218">
        <f>IFERROR(VLOOKUP($C42,'Proposed Rates'!$B:$J,AE$11,FALSE),0)</f>
        <v>1.5E-3</v>
      </c>
      <c r="AF42" s="223">
        <f t="shared" si="58"/>
        <v>103.32</v>
      </c>
      <c r="AG42" s="204">
        <f t="shared" si="59"/>
        <v>0.15498000000000001</v>
      </c>
      <c r="AH42" s="38"/>
      <c r="AI42" s="205">
        <f t="shared" si="17"/>
        <v>0</v>
      </c>
      <c r="AJ42" s="206">
        <f t="shared" si="18"/>
        <v>0</v>
      </c>
      <c r="AK42" s="207"/>
      <c r="AL42" s="218">
        <f>IFERROR(VLOOKUP($C42,'Proposed Rates'!$B:$J,AL$11,FALSE),0)</f>
        <v>1.5E-3</v>
      </c>
      <c r="AM42" s="223">
        <f t="shared" si="60"/>
        <v>103.32</v>
      </c>
      <c r="AN42" s="204">
        <f t="shared" si="61"/>
        <v>0.15498000000000001</v>
      </c>
      <c r="AO42" s="38"/>
      <c r="AP42" s="205">
        <f t="shared" si="21"/>
        <v>0</v>
      </c>
      <c r="AQ42" s="206">
        <f t="shared" si="22"/>
        <v>0</v>
      </c>
    </row>
    <row r="43" spans="1:43" ht="12" customHeight="1" x14ac:dyDescent="0.2">
      <c r="A43" s="37"/>
      <c r="B43" s="139" t="s">
        <v>198</v>
      </c>
      <c r="C43" s="199" t="str">
        <f t="shared" si="49"/>
        <v>Residential.Standard Supply Service Charge</v>
      </c>
      <c r="D43" s="200" t="s">
        <v>244</v>
      </c>
      <c r="E43" s="139"/>
      <c r="F43" s="218">
        <f>IFERROR(VLOOKUP($C43,'Proposed Rates'!$B:$J,F$11,FALSE),0)</f>
        <v>0.25</v>
      </c>
      <c r="G43" s="219">
        <f>IF($D43="Monthly",1,IF($D43="per KWH",$F$10,0))</f>
        <v>1</v>
      </c>
      <c r="H43" s="204">
        <f t="shared" si="51"/>
        <v>0.25</v>
      </c>
      <c r="I43" s="37"/>
      <c r="J43" s="218">
        <f>IFERROR(VLOOKUP($C43,'Proposed Rates'!$B:$J,J$11,FALSE),0)</f>
        <v>1.51</v>
      </c>
      <c r="K43" s="219">
        <f>IF($D43="Monthly",1,IF($D43="per KWH",$F$10,0))</f>
        <v>1</v>
      </c>
      <c r="L43" s="204">
        <f t="shared" si="53"/>
        <v>1.51</v>
      </c>
      <c r="M43" s="38"/>
      <c r="N43" s="205">
        <f t="shared" si="5"/>
        <v>1.26</v>
      </c>
      <c r="O43" s="206">
        <f t="shared" si="6"/>
        <v>5.04</v>
      </c>
      <c r="P43" s="37"/>
      <c r="Q43" s="218">
        <f>IFERROR(VLOOKUP($C43,'Proposed Rates'!$B:$J,Q$11,FALSE),0)</f>
        <v>1.54</v>
      </c>
      <c r="R43" s="219">
        <f>IF($D43="Monthly",1,IF($D43="per KWH",$F$10,0))</f>
        <v>1</v>
      </c>
      <c r="S43" s="204">
        <f t="shared" si="55"/>
        <v>1.54</v>
      </c>
      <c r="T43" s="38"/>
      <c r="U43" s="205">
        <f t="shared" si="9"/>
        <v>3.0000000000000027E-2</v>
      </c>
      <c r="V43" s="206">
        <f t="shared" si="10"/>
        <v>1.986754966887419E-2</v>
      </c>
      <c r="W43" s="37"/>
      <c r="X43" s="218">
        <f>IFERROR(VLOOKUP($C43,'Proposed Rates'!$B:$J,X$11,FALSE),0)</f>
        <v>1.57</v>
      </c>
      <c r="Y43" s="219">
        <f>IF($D43="Monthly",1,IF($D43="per KWH",$F$10,0))</f>
        <v>1</v>
      </c>
      <c r="Z43" s="204">
        <f t="shared" si="57"/>
        <v>1.57</v>
      </c>
      <c r="AA43" s="38"/>
      <c r="AB43" s="205">
        <f t="shared" si="13"/>
        <v>3.0000000000000027E-2</v>
      </c>
      <c r="AC43" s="206">
        <f t="shared" si="14"/>
        <v>1.9480519480519497E-2</v>
      </c>
      <c r="AD43" s="37"/>
      <c r="AE43" s="218">
        <f>IFERROR(VLOOKUP($C43,'Proposed Rates'!$B:$J,AE$11,FALSE),0)</f>
        <v>1.6</v>
      </c>
      <c r="AF43" s="219">
        <f>IF($D43="Monthly",1,IF($D43="per KWH",$F$10,0))</f>
        <v>1</v>
      </c>
      <c r="AG43" s="204">
        <f t="shared" si="59"/>
        <v>1.6</v>
      </c>
      <c r="AH43" s="38"/>
      <c r="AI43" s="205">
        <f t="shared" si="17"/>
        <v>3.0000000000000027E-2</v>
      </c>
      <c r="AJ43" s="206">
        <f t="shared" si="18"/>
        <v>1.9108280254777087E-2</v>
      </c>
      <c r="AK43" s="207"/>
      <c r="AL43" s="218">
        <f>IFERROR(VLOOKUP($C43,'Proposed Rates'!$B:$J,AL$11,FALSE),0)</f>
        <v>1.63</v>
      </c>
      <c r="AM43" s="219">
        <f>IF($D43="Monthly",1,IF($D43="per KWH",$F$10,0))</f>
        <v>1</v>
      </c>
      <c r="AN43" s="204">
        <f t="shared" si="61"/>
        <v>1.63</v>
      </c>
      <c r="AO43" s="38"/>
      <c r="AP43" s="205">
        <f t="shared" si="21"/>
        <v>2.9999999999999805E-2</v>
      </c>
      <c r="AQ43" s="206">
        <f t="shared" si="22"/>
        <v>1.8749999999999878E-2</v>
      </c>
    </row>
    <row r="44" spans="1:43" ht="12" customHeight="1" x14ac:dyDescent="0.2">
      <c r="A44" s="37"/>
      <c r="B44" s="139" t="s">
        <v>200</v>
      </c>
      <c r="C44" s="199" t="str">
        <f t="shared" si="49"/>
        <v>Residential.TOU - Off Peak</v>
      </c>
      <c r="D44" s="200" t="s">
        <v>246</v>
      </c>
      <c r="E44" s="139"/>
      <c r="F44" s="234">
        <f>VLOOKUP($B44,'Proposed Rates'!$D$248:$J$254,+F$11-2,FALSE)</f>
        <v>7.5999999999999998E-2</v>
      </c>
      <c r="G44" s="225">
        <f>$F$10*'Proposed Rates'!$K$249</f>
        <v>64</v>
      </c>
      <c r="H44" s="204">
        <f t="shared" si="51"/>
        <v>4.8639999999999999</v>
      </c>
      <c r="I44" s="37"/>
      <c r="J44" s="234">
        <f>VLOOKUP($B44,'Proposed Rates'!$D$248:$J$254,+J$11-2,FALSE)</f>
        <v>7.5999999999999998E-2</v>
      </c>
      <c r="K44" s="225">
        <f>$F$10*'Proposed Rates'!$K$249</f>
        <v>64</v>
      </c>
      <c r="L44" s="204">
        <f t="shared" si="53"/>
        <v>4.8639999999999999</v>
      </c>
      <c r="M44" s="38"/>
      <c r="N44" s="205">
        <f t="shared" si="5"/>
        <v>0</v>
      </c>
      <c r="O44" s="206">
        <f t="shared" si="6"/>
        <v>0</v>
      </c>
      <c r="P44" s="37"/>
      <c r="Q44" s="234">
        <f>VLOOKUP($B44,'Proposed Rates'!$D$248:$J$254,+Q$11-2,FALSE)</f>
        <v>7.5999999999999998E-2</v>
      </c>
      <c r="R44" s="225">
        <f>$F$10*'Proposed Rates'!$K$249</f>
        <v>64</v>
      </c>
      <c r="S44" s="204">
        <f t="shared" si="55"/>
        <v>4.8639999999999999</v>
      </c>
      <c r="T44" s="38"/>
      <c r="U44" s="205">
        <f t="shared" si="9"/>
        <v>0</v>
      </c>
      <c r="V44" s="206">
        <f t="shared" si="10"/>
        <v>0</v>
      </c>
      <c r="W44" s="37"/>
      <c r="X44" s="234">
        <f>VLOOKUP($B44,'Proposed Rates'!$D$248:$J$254,+X$11-2,FALSE)</f>
        <v>7.5999999999999998E-2</v>
      </c>
      <c r="Y44" s="225">
        <f>$F$10*'Proposed Rates'!$K$249</f>
        <v>64</v>
      </c>
      <c r="Z44" s="204">
        <f t="shared" si="57"/>
        <v>4.8639999999999999</v>
      </c>
      <c r="AA44" s="38"/>
      <c r="AB44" s="205">
        <f t="shared" si="13"/>
        <v>0</v>
      </c>
      <c r="AC44" s="206">
        <f t="shared" si="14"/>
        <v>0</v>
      </c>
      <c r="AD44" s="37"/>
      <c r="AE44" s="234">
        <f>VLOOKUP($B44,'Proposed Rates'!$D$248:$J$254,+AE$11-2,FALSE)</f>
        <v>7.5999999999999998E-2</v>
      </c>
      <c r="AF44" s="225">
        <f>$F$10*'Proposed Rates'!$K$249</f>
        <v>64</v>
      </c>
      <c r="AG44" s="204">
        <f t="shared" si="59"/>
        <v>4.8639999999999999</v>
      </c>
      <c r="AH44" s="38"/>
      <c r="AI44" s="205">
        <f t="shared" si="17"/>
        <v>0</v>
      </c>
      <c r="AJ44" s="206">
        <f t="shared" si="18"/>
        <v>0</v>
      </c>
      <c r="AK44" s="207"/>
      <c r="AL44" s="234">
        <f>VLOOKUP($B44,'Proposed Rates'!$D$248:$J$254,+AL$11-2,FALSE)</f>
        <v>7.5999999999999998E-2</v>
      </c>
      <c r="AM44" s="225">
        <f>$F$10*'Proposed Rates'!$K$249</f>
        <v>64</v>
      </c>
      <c r="AN44" s="204">
        <f t="shared" si="61"/>
        <v>4.8639999999999999</v>
      </c>
      <c r="AO44" s="38"/>
      <c r="AP44" s="205">
        <f t="shared" si="21"/>
        <v>0</v>
      </c>
      <c r="AQ44" s="206">
        <f t="shared" si="22"/>
        <v>0</v>
      </c>
    </row>
    <row r="45" spans="1:43" ht="12" customHeight="1" x14ac:dyDescent="0.2">
      <c r="A45" s="37"/>
      <c r="B45" s="139" t="s">
        <v>201</v>
      </c>
      <c r="C45" s="199" t="str">
        <f t="shared" si="49"/>
        <v>Residential.TOU - Mid Peak</v>
      </c>
      <c r="D45" s="200" t="s">
        <v>246</v>
      </c>
      <c r="E45" s="139"/>
      <c r="F45" s="234">
        <f>VLOOKUP($B45,'Proposed Rates'!$D$248:$J$254,+F$11-2,FALSE)</f>
        <v>0.122</v>
      </c>
      <c r="G45" s="225">
        <f>$F$10*'Proposed Rates'!$K$250</f>
        <v>18</v>
      </c>
      <c r="H45" s="204">
        <f t="shared" si="51"/>
        <v>2.1959999999999997</v>
      </c>
      <c r="I45" s="37"/>
      <c r="J45" s="234">
        <f>VLOOKUP($B45,'Proposed Rates'!$D$248:$J$254,+J$11-2,FALSE)</f>
        <v>0.122</v>
      </c>
      <c r="K45" s="225">
        <f>$F$10*'Proposed Rates'!$K$250</f>
        <v>18</v>
      </c>
      <c r="L45" s="204">
        <f t="shared" si="53"/>
        <v>2.1959999999999997</v>
      </c>
      <c r="M45" s="38"/>
      <c r="N45" s="205">
        <f t="shared" si="5"/>
        <v>0</v>
      </c>
      <c r="O45" s="206">
        <f t="shared" si="6"/>
        <v>0</v>
      </c>
      <c r="P45" s="37"/>
      <c r="Q45" s="234">
        <f>VLOOKUP($B45,'Proposed Rates'!$D$248:$J$254,+Q$11-2,FALSE)</f>
        <v>0.122</v>
      </c>
      <c r="R45" s="225">
        <f>$F$10*'Proposed Rates'!$K$250</f>
        <v>18</v>
      </c>
      <c r="S45" s="204">
        <f t="shared" si="55"/>
        <v>2.1959999999999997</v>
      </c>
      <c r="T45" s="38"/>
      <c r="U45" s="205">
        <f t="shared" si="9"/>
        <v>0</v>
      </c>
      <c r="V45" s="206">
        <f t="shared" si="10"/>
        <v>0</v>
      </c>
      <c r="W45" s="37"/>
      <c r="X45" s="234">
        <f>VLOOKUP($B45,'Proposed Rates'!$D$248:$J$254,+X$11-2,FALSE)</f>
        <v>0.122</v>
      </c>
      <c r="Y45" s="225">
        <f>$F$10*'Proposed Rates'!$K$250</f>
        <v>18</v>
      </c>
      <c r="Z45" s="204">
        <f t="shared" si="57"/>
        <v>2.1959999999999997</v>
      </c>
      <c r="AA45" s="38"/>
      <c r="AB45" s="205">
        <f t="shared" si="13"/>
        <v>0</v>
      </c>
      <c r="AC45" s="206">
        <f t="shared" si="14"/>
        <v>0</v>
      </c>
      <c r="AD45" s="37"/>
      <c r="AE45" s="234">
        <f>VLOOKUP($B45,'Proposed Rates'!$D$248:$J$254,+AE$11-2,FALSE)</f>
        <v>0.122</v>
      </c>
      <c r="AF45" s="225">
        <f>$F$10*'Proposed Rates'!$K$250</f>
        <v>18</v>
      </c>
      <c r="AG45" s="204">
        <f t="shared" si="59"/>
        <v>2.1959999999999997</v>
      </c>
      <c r="AH45" s="38"/>
      <c r="AI45" s="205">
        <f t="shared" si="17"/>
        <v>0</v>
      </c>
      <c r="AJ45" s="206">
        <f t="shared" si="18"/>
        <v>0</v>
      </c>
      <c r="AK45" s="207"/>
      <c r="AL45" s="234">
        <f>VLOOKUP($B45,'Proposed Rates'!$D$248:$J$254,+AL$11-2,FALSE)</f>
        <v>0.122</v>
      </c>
      <c r="AM45" s="225">
        <f>$F$10*'Proposed Rates'!$K$250</f>
        <v>18</v>
      </c>
      <c r="AN45" s="204">
        <f t="shared" si="61"/>
        <v>2.1959999999999997</v>
      </c>
      <c r="AO45" s="38"/>
      <c r="AP45" s="205">
        <f t="shared" si="21"/>
        <v>0</v>
      </c>
      <c r="AQ45" s="206">
        <f t="shared" si="22"/>
        <v>0</v>
      </c>
    </row>
    <row r="46" spans="1:43" ht="12" customHeight="1" x14ac:dyDescent="0.2">
      <c r="A46" s="37"/>
      <c r="B46" s="37" t="s">
        <v>202</v>
      </c>
      <c r="C46" s="199" t="str">
        <f t="shared" si="49"/>
        <v>Residential.TOU - On Peak</v>
      </c>
      <c r="D46" s="200" t="s">
        <v>246</v>
      </c>
      <c r="E46" s="139"/>
      <c r="F46" s="234">
        <f>VLOOKUP($B46,'Proposed Rates'!$D$248:$J$254,+F$11-2,FALSE)</f>
        <v>0.158</v>
      </c>
      <c r="G46" s="225">
        <f>$F$10*'Proposed Rates'!$K$251</f>
        <v>18</v>
      </c>
      <c r="H46" s="204">
        <f t="shared" si="51"/>
        <v>2.8439999999999999</v>
      </c>
      <c r="I46" s="37"/>
      <c r="J46" s="234">
        <f>VLOOKUP($B46,'Proposed Rates'!$D$248:$J$254,+J$11-2,FALSE)</f>
        <v>0.158</v>
      </c>
      <c r="K46" s="225">
        <f>$F$10*'Proposed Rates'!$K$251</f>
        <v>18</v>
      </c>
      <c r="L46" s="204">
        <f t="shared" si="53"/>
        <v>2.8439999999999999</v>
      </c>
      <c r="M46" s="38"/>
      <c r="N46" s="205">
        <f t="shared" si="5"/>
        <v>0</v>
      </c>
      <c r="O46" s="206">
        <f t="shared" si="6"/>
        <v>0</v>
      </c>
      <c r="P46" s="37"/>
      <c r="Q46" s="234">
        <f>VLOOKUP($B46,'Proposed Rates'!$D$248:$J$254,+Q$11-2,FALSE)</f>
        <v>0.158</v>
      </c>
      <c r="R46" s="225">
        <f>$F$10*'Proposed Rates'!$K$251</f>
        <v>18</v>
      </c>
      <c r="S46" s="204">
        <f t="shared" si="55"/>
        <v>2.8439999999999999</v>
      </c>
      <c r="T46" s="38"/>
      <c r="U46" s="205">
        <f t="shared" si="9"/>
        <v>0</v>
      </c>
      <c r="V46" s="206">
        <f t="shared" si="10"/>
        <v>0</v>
      </c>
      <c r="W46" s="37"/>
      <c r="X46" s="234">
        <f>VLOOKUP($B46,'Proposed Rates'!$D$248:$J$254,+X$11-2,FALSE)</f>
        <v>0.158</v>
      </c>
      <c r="Y46" s="225">
        <f>$F$10*'Proposed Rates'!$K$251</f>
        <v>18</v>
      </c>
      <c r="Z46" s="204">
        <f t="shared" si="57"/>
        <v>2.8439999999999999</v>
      </c>
      <c r="AA46" s="38"/>
      <c r="AB46" s="205">
        <f t="shared" si="13"/>
        <v>0</v>
      </c>
      <c r="AC46" s="206">
        <f t="shared" si="14"/>
        <v>0</v>
      </c>
      <c r="AD46" s="37"/>
      <c r="AE46" s="234">
        <f>VLOOKUP($B46,'Proposed Rates'!$D$248:$J$254,+AE$11-2,FALSE)</f>
        <v>0.158</v>
      </c>
      <c r="AF46" s="225">
        <f>$F$10*'Proposed Rates'!$K$251</f>
        <v>18</v>
      </c>
      <c r="AG46" s="204">
        <f t="shared" si="59"/>
        <v>2.8439999999999999</v>
      </c>
      <c r="AH46" s="38"/>
      <c r="AI46" s="205">
        <f t="shared" si="17"/>
        <v>0</v>
      </c>
      <c r="AJ46" s="206">
        <f t="shared" si="18"/>
        <v>0</v>
      </c>
      <c r="AK46" s="207"/>
      <c r="AL46" s="234">
        <f>VLOOKUP($B46,'Proposed Rates'!$D$248:$J$254,+AL$11-2,FALSE)</f>
        <v>0.158</v>
      </c>
      <c r="AM46" s="225">
        <f>$F$10*'Proposed Rates'!$K$251</f>
        <v>18</v>
      </c>
      <c r="AN46" s="204">
        <f t="shared" si="61"/>
        <v>2.8439999999999999</v>
      </c>
      <c r="AO46" s="38"/>
      <c r="AP46" s="205">
        <f t="shared" si="21"/>
        <v>0</v>
      </c>
      <c r="AQ46" s="206">
        <f t="shared" si="22"/>
        <v>0</v>
      </c>
    </row>
    <row r="47" spans="1:43" ht="12" customHeight="1" x14ac:dyDescent="0.2">
      <c r="A47" s="37"/>
      <c r="B47" s="139" t="s">
        <v>203</v>
      </c>
      <c r="C47" s="199" t="str">
        <f t="shared" si="49"/>
        <v>Residential.Energy - RPP - Tier 1</v>
      </c>
      <c r="D47" s="200" t="s">
        <v>246</v>
      </c>
      <c r="E47" s="139"/>
      <c r="F47" s="234">
        <f>VLOOKUP($B47,'Proposed Rates'!$D$248:$J$254,+F$11-2,FALSE)</f>
        <v>9.2999999999999999E-2</v>
      </c>
      <c r="G47" s="235">
        <f>IF(AND($S$2=1, $F$10&gt;=600), 600, IF(AND($S$2=1, AND($F$10&lt;600, $F$10&gt;=0)), $F$10, IF(AND($S$2=2, $F$10&gt;=1000), 1000, IF(AND($S$2=2, AND($F$10&lt;1000, $F$10&gt;=0)), $F$10))))</f>
        <v>100</v>
      </c>
      <c r="H47" s="204">
        <f t="shared" si="51"/>
        <v>9.3000000000000007</v>
      </c>
      <c r="I47" s="37"/>
      <c r="J47" s="236">
        <f>VLOOKUP($B47,'Proposed Rates'!$D$248:$J$254,+J$11-2,FALSE)</f>
        <v>9.2999999999999999E-2</v>
      </c>
      <c r="K47" s="235">
        <f>IF(AND($S$2=1, $F$10&gt;=600), 600, IF(AND($S$2=1, AND($F$10&lt;600, $F$10&gt;=0)), $F$10, IF(AND($S$2=2, $F$10&gt;=1000), 1000, IF(AND($S$2=2, AND($F$10&lt;1000, $F$10&gt;=0)), $F$10))))</f>
        <v>100</v>
      </c>
      <c r="L47" s="204">
        <f t="shared" si="53"/>
        <v>9.3000000000000007</v>
      </c>
      <c r="M47" s="38"/>
      <c r="N47" s="205">
        <f t="shared" si="5"/>
        <v>0</v>
      </c>
      <c r="O47" s="206">
        <f t="shared" si="6"/>
        <v>0</v>
      </c>
      <c r="P47" s="37"/>
      <c r="Q47" s="234">
        <f>VLOOKUP($B47,'Proposed Rates'!$D$248:$J$254,+Q$11-2,FALSE)</f>
        <v>9.2999999999999999E-2</v>
      </c>
      <c r="R47" s="235">
        <f>IF(AND($S$2=1, $F$10&gt;=600), 600, IF(AND($S$2=1, AND($F$10&lt;600, $F$10&gt;=0)), $F$10, IF(AND($S$2=2, $F$10&gt;=1000), 1000, IF(AND($S$2=2, AND($F$10&lt;1000, $F$10&gt;=0)), $F$10))))</f>
        <v>100</v>
      </c>
      <c r="S47" s="204">
        <f t="shared" si="55"/>
        <v>9.3000000000000007</v>
      </c>
      <c r="T47" s="38"/>
      <c r="U47" s="205">
        <f t="shared" si="9"/>
        <v>0</v>
      </c>
      <c r="V47" s="206">
        <f t="shared" si="10"/>
        <v>0</v>
      </c>
      <c r="W47" s="37"/>
      <c r="X47" s="234">
        <f>VLOOKUP($B47,'Proposed Rates'!$D$248:$J$254,+X$11-2,FALSE)</f>
        <v>9.2999999999999999E-2</v>
      </c>
      <c r="Y47" s="235">
        <f>IF(AND($S$2=1, $F$10&gt;=600), 600, IF(AND($S$2=1, AND($F$10&lt;600, $F$10&gt;=0)), $F$10, IF(AND($S$2=2, $F$10&gt;=1000), 1000, IF(AND($S$2=2, AND($F$10&lt;1000, $F$10&gt;=0)), $F$10))))</f>
        <v>100</v>
      </c>
      <c r="Z47" s="204">
        <f t="shared" si="57"/>
        <v>9.3000000000000007</v>
      </c>
      <c r="AA47" s="38"/>
      <c r="AB47" s="205">
        <f t="shared" si="13"/>
        <v>0</v>
      </c>
      <c r="AC47" s="206">
        <f t="shared" si="14"/>
        <v>0</v>
      </c>
      <c r="AD47" s="37"/>
      <c r="AE47" s="234">
        <f>VLOOKUP($B47,'Proposed Rates'!$D$248:$J$254,+AE$11-2,FALSE)</f>
        <v>9.2999999999999999E-2</v>
      </c>
      <c r="AF47" s="235">
        <f>IF(AND($S$2=1, $F$10&gt;=600), 600, IF(AND($S$2=1, AND($F$10&lt;600, $F$10&gt;=0)), $F$10, IF(AND($S$2=2, $F$10&gt;=1000), 1000, IF(AND($S$2=2, AND($F$10&lt;1000, $F$10&gt;=0)), $F$10))))</f>
        <v>100</v>
      </c>
      <c r="AG47" s="204">
        <f t="shared" si="59"/>
        <v>9.3000000000000007</v>
      </c>
      <c r="AH47" s="38"/>
      <c r="AI47" s="205">
        <f t="shared" si="17"/>
        <v>0</v>
      </c>
      <c r="AJ47" s="206">
        <f t="shared" si="18"/>
        <v>0</v>
      </c>
      <c r="AK47" s="207"/>
      <c r="AL47" s="234">
        <f>VLOOKUP($B47,'Proposed Rates'!$D$248:$J$254,+AL$11-2,FALSE)</f>
        <v>9.2999999999999999E-2</v>
      </c>
      <c r="AM47" s="235">
        <f>IF(AND($S$2=1, $F$10&gt;=600), 600, IF(AND($S$2=1, AND($F$10&lt;600, $F$10&gt;=0)), $F$10, IF(AND($S$2=2, $F$10&gt;=1000), 1000, IF(AND($S$2=2, AND($F$10&lt;1000, $F$10&gt;=0)), $F$10))))</f>
        <v>100</v>
      </c>
      <c r="AN47" s="204">
        <f t="shared" si="61"/>
        <v>9.3000000000000007</v>
      </c>
      <c r="AO47" s="38"/>
      <c r="AP47" s="205">
        <f t="shared" si="21"/>
        <v>0</v>
      </c>
      <c r="AQ47" s="206">
        <f t="shared" si="22"/>
        <v>0</v>
      </c>
    </row>
    <row r="48" spans="1:43" ht="12" customHeight="1" x14ac:dyDescent="0.2">
      <c r="A48" s="37"/>
      <c r="B48" s="139" t="s">
        <v>204</v>
      </c>
      <c r="C48" s="199" t="str">
        <f t="shared" si="49"/>
        <v>Residential.Energy - RPP - Tier 2</v>
      </c>
      <c r="D48" s="200" t="s">
        <v>246</v>
      </c>
      <c r="E48" s="139"/>
      <c r="F48" s="234">
        <f>VLOOKUP($B48,'Proposed Rates'!$D$248:$J$254,+F$11-2,FALSE)</f>
        <v>0.11</v>
      </c>
      <c r="G48" s="237">
        <f>IF(AND($S$2=1, $F$10&gt;=600), $F$10-600, IF(AND($S$2=1, AND($F$10&lt;600, $F$10&gt;=0)), 0, IF(AND($S$2=2, $F$10&gt;=1000), $F$10-1000, IF(AND($S$2=2, AND($F$10&lt;1000, $F$10&gt;=0)), 0))))</f>
        <v>0</v>
      </c>
      <c r="H48" s="204">
        <f t="shared" si="51"/>
        <v>0</v>
      </c>
      <c r="I48" s="37"/>
      <c r="J48" s="236">
        <f>VLOOKUP($B48,'Proposed Rates'!$D$248:$J$254,+J$11-2,FALSE)</f>
        <v>0.11</v>
      </c>
      <c r="K48" s="237">
        <f>IF(AND($S$2=1, $F$10&gt;=600), $F$10-600, IF(AND($S$2=1, AND($F$10&lt;600, $F$10&gt;=0)), 0, IF(AND($S$2=2, $F$10&gt;=1000), $F$10-1000, IF(AND($S$2=2, AND($F$10&lt;1000, $F$10&gt;=0)), 0))))</f>
        <v>0</v>
      </c>
      <c r="L48" s="204">
        <f t="shared" si="53"/>
        <v>0</v>
      </c>
      <c r="M48" s="38"/>
      <c r="N48" s="205">
        <f t="shared" si="5"/>
        <v>0</v>
      </c>
      <c r="O48" s="206" t="str">
        <f t="shared" si="6"/>
        <v/>
      </c>
      <c r="P48" s="37"/>
      <c r="Q48" s="234">
        <f>VLOOKUP($B48,'Proposed Rates'!$D$248:$J$254,+Q$11-2,FALSE)</f>
        <v>0.11</v>
      </c>
      <c r="R48" s="237">
        <f>IF(AND($S$2=1, $F$10&gt;=600), $F$10-600, IF(AND($S$2=1, AND($F$10&lt;600, $F$10&gt;=0)), 0, IF(AND($S$2=2, $F$10&gt;=1000), $F$10-1000, IF(AND($S$2=2, AND($F$10&lt;1000, $F$10&gt;=0)), 0))))</f>
        <v>0</v>
      </c>
      <c r="S48" s="204">
        <f t="shared" si="55"/>
        <v>0</v>
      </c>
      <c r="T48" s="38"/>
      <c r="U48" s="205">
        <f t="shared" si="9"/>
        <v>0</v>
      </c>
      <c r="V48" s="206" t="str">
        <f t="shared" si="10"/>
        <v/>
      </c>
      <c r="W48" s="37"/>
      <c r="X48" s="234">
        <f>VLOOKUP($B48,'Proposed Rates'!$D$248:$J$254,+X$11-2,FALSE)</f>
        <v>0.11</v>
      </c>
      <c r="Y48" s="237">
        <f>IF(AND($S$2=1, $F$10&gt;=600), $F$10-600, IF(AND($S$2=1, AND($F$10&lt;600, $F$10&gt;=0)), 0, IF(AND($S$2=2, $F$10&gt;=1000), $F$10-1000, IF(AND($S$2=2, AND($F$10&lt;1000, $F$10&gt;=0)), 0))))</f>
        <v>0</v>
      </c>
      <c r="Z48" s="204">
        <f t="shared" si="57"/>
        <v>0</v>
      </c>
      <c r="AA48" s="38"/>
      <c r="AB48" s="205">
        <f t="shared" si="13"/>
        <v>0</v>
      </c>
      <c r="AC48" s="206" t="str">
        <f t="shared" si="14"/>
        <v/>
      </c>
      <c r="AD48" s="37"/>
      <c r="AE48" s="234">
        <f>VLOOKUP($B48,'Proposed Rates'!$D$248:$J$254,+AE$11-2,FALSE)</f>
        <v>0.11</v>
      </c>
      <c r="AF48" s="237">
        <f>IF(AND($S$2=1, $F$10&gt;=600), $F$10-600, IF(AND($S$2=1, AND($F$10&lt;600, $F$10&gt;=0)), 0, IF(AND($S$2=2, $F$10&gt;=1000), $F$10-1000, IF(AND($S$2=2, AND($F$10&lt;1000, $F$10&gt;=0)), 0))))</f>
        <v>0</v>
      </c>
      <c r="AG48" s="204">
        <f t="shared" si="59"/>
        <v>0</v>
      </c>
      <c r="AH48" s="38"/>
      <c r="AI48" s="205">
        <f t="shared" si="17"/>
        <v>0</v>
      </c>
      <c r="AJ48" s="206" t="str">
        <f t="shared" si="18"/>
        <v/>
      </c>
      <c r="AK48" s="207"/>
      <c r="AL48" s="234">
        <f>VLOOKUP($B48,'Proposed Rates'!$D$248:$J$254,+AL$11-2,FALSE)</f>
        <v>0.11</v>
      </c>
      <c r="AM48" s="237">
        <f>IF(AND($S$2=1, $F$10&gt;=600), $F$10-600, IF(AND($S$2=1, AND($F$10&lt;600, $F$10&gt;=0)), 0, IF(AND($S$2=2, $F$10&gt;=1000), $F$10-1000, IF(AND($S$2=2, AND($F$10&lt;1000, $F$10&gt;=0)), 0))))</f>
        <v>0</v>
      </c>
      <c r="AN48" s="204">
        <f t="shared" si="61"/>
        <v>0</v>
      </c>
      <c r="AO48" s="38"/>
      <c r="AP48" s="205">
        <f t="shared" si="21"/>
        <v>0</v>
      </c>
      <c r="AQ48" s="206" t="str">
        <f t="shared" si="22"/>
        <v/>
      </c>
    </row>
    <row r="49" spans="1:43" ht="12" customHeight="1" x14ac:dyDescent="0.2">
      <c r="A49" s="37"/>
      <c r="B49" s="238"/>
      <c r="C49" s="239"/>
      <c r="D49" s="239"/>
      <c r="E49" s="239"/>
      <c r="F49" s="240"/>
      <c r="G49" s="241"/>
      <c r="H49" s="242"/>
      <c r="I49" s="37"/>
      <c r="J49" s="240"/>
      <c r="K49" s="243"/>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247"/>
      <c r="AL49" s="240"/>
      <c r="AM49" s="241"/>
      <c r="AN49" s="242"/>
      <c r="AO49" s="244"/>
      <c r="AP49" s="245"/>
      <c r="AQ49" s="246"/>
    </row>
    <row r="50" spans="1:43" ht="12" customHeight="1" x14ac:dyDescent="0.2">
      <c r="A50" s="37"/>
      <c r="B50" s="248" t="s">
        <v>253</v>
      </c>
      <c r="C50" s="139"/>
      <c r="D50" s="139"/>
      <c r="E50" s="139"/>
      <c r="F50" s="249"/>
      <c r="G50" s="250"/>
      <c r="H50" s="251">
        <f>SUM(H41:H46,H40)</f>
        <v>48.091128199999993</v>
      </c>
      <c r="I50" s="37"/>
      <c r="J50" s="250"/>
      <c r="K50" s="250"/>
      <c r="L50" s="252">
        <f>SUM(L41:L46,L40)</f>
        <v>55.517656000000002</v>
      </c>
      <c r="M50" s="253"/>
      <c r="N50" s="252">
        <f t="shared" ref="N50:N54" si="62">L50-H50</f>
        <v>7.4265278000000094</v>
      </c>
      <c r="O50" s="254">
        <f t="shared" ref="O50:O54" si="63">IF((H50)=0,"",(N50/H50))</f>
        <v>0.15442615047654487</v>
      </c>
      <c r="P50" s="37"/>
      <c r="Q50" s="250"/>
      <c r="R50" s="250"/>
      <c r="S50" s="252">
        <f>SUM(S41:S46,S40)</f>
        <v>59.338689200000005</v>
      </c>
      <c r="T50" s="253"/>
      <c r="U50" s="252">
        <f t="shared" ref="U50:U54" si="64">S50-L50</f>
        <v>3.8210332000000022</v>
      </c>
      <c r="V50" s="254">
        <f t="shared" ref="V50:V54" si="65">IF((L50)=0,"",(U50/L50))</f>
        <v>6.8825549839496139E-2</v>
      </c>
      <c r="W50" s="37"/>
      <c r="X50" s="250"/>
      <c r="Y50" s="250"/>
      <c r="Z50" s="252">
        <f>SUM(Z41:Z46,Z40)</f>
        <v>62.688689199999992</v>
      </c>
      <c r="AA50" s="253"/>
      <c r="AB50" s="252">
        <f t="shared" ref="AB50:AB54" si="66">Z50-S50</f>
        <v>3.3499999999999872</v>
      </c>
      <c r="AC50" s="254">
        <f t="shared" ref="AC50:AC54" si="67">IF((S50)=0,"",(AB50/S50))</f>
        <v>5.6455578058168275E-2</v>
      </c>
      <c r="AD50" s="37"/>
      <c r="AE50" s="250"/>
      <c r="AF50" s="250"/>
      <c r="AG50" s="252">
        <f>SUM(AG41:AG46,AG40)</f>
        <v>65.44868919999999</v>
      </c>
      <c r="AH50" s="253"/>
      <c r="AI50" s="252">
        <f t="shared" ref="AI50:AI54" si="68">AG50-Z50</f>
        <v>2.759999999999998</v>
      </c>
      <c r="AJ50" s="254">
        <f t="shared" ref="AJ50:AJ54" si="69">IF((Z50)=0,"",(AI50/Z50))</f>
        <v>4.4027081044789154E-2</v>
      </c>
      <c r="AK50" s="255"/>
      <c r="AL50" s="250"/>
      <c r="AM50" s="250"/>
      <c r="AN50" s="252">
        <f>SUM(AN41:AN46,AN40)</f>
        <v>68.228689199999991</v>
      </c>
      <c r="AO50" s="253"/>
      <c r="AP50" s="252">
        <f t="shared" ref="AP50:AP54" si="70">AN50-AG50</f>
        <v>2.7800000000000011</v>
      </c>
      <c r="AQ50" s="254">
        <f t="shared" ref="AQ50:AQ54" si="71">IF((AG50)=0,"",(AP50/AG50))</f>
        <v>4.2476022575559873E-2</v>
      </c>
    </row>
    <row r="51" spans="1:43" ht="12" customHeight="1" x14ac:dyDescent="0.2">
      <c r="A51" s="37"/>
      <c r="B51" s="256" t="s">
        <v>254</v>
      </c>
      <c r="C51" s="139"/>
      <c r="D51" s="139"/>
      <c r="E51" s="139"/>
      <c r="F51" s="249">
        <v>0.13</v>
      </c>
      <c r="G51" s="221"/>
      <c r="H51" s="204">
        <f>H50*F51</f>
        <v>6.2518466659999996</v>
      </c>
      <c r="I51" s="37"/>
      <c r="J51" s="257">
        <v>0.13</v>
      </c>
      <c r="K51" s="221"/>
      <c r="L51" s="204">
        <f>L50*J51</f>
        <v>7.217295280000001</v>
      </c>
      <c r="M51" s="38"/>
      <c r="N51" s="205">
        <f t="shared" si="62"/>
        <v>0.96544861400000137</v>
      </c>
      <c r="O51" s="206">
        <f t="shared" si="63"/>
        <v>0.15442615047654487</v>
      </c>
      <c r="P51" s="37"/>
      <c r="Q51" s="257">
        <v>0.13</v>
      </c>
      <c r="R51" s="221"/>
      <c r="S51" s="204">
        <f>S50*Q51</f>
        <v>7.7140295960000005</v>
      </c>
      <c r="T51" s="38"/>
      <c r="U51" s="205">
        <f t="shared" si="64"/>
        <v>0.49673431599999951</v>
      </c>
      <c r="V51" s="206">
        <f t="shared" si="65"/>
        <v>6.8825549839496028E-2</v>
      </c>
      <c r="W51" s="37"/>
      <c r="X51" s="257">
        <v>0.13</v>
      </c>
      <c r="Y51" s="221"/>
      <c r="Z51" s="204">
        <f>Z50*X51</f>
        <v>8.1495295959999989</v>
      </c>
      <c r="AA51" s="38"/>
      <c r="AB51" s="205">
        <f t="shared" si="66"/>
        <v>0.43549999999999844</v>
      </c>
      <c r="AC51" s="206">
        <f t="shared" si="67"/>
        <v>5.6455578058168289E-2</v>
      </c>
      <c r="AD51" s="37"/>
      <c r="AE51" s="257">
        <v>0.13</v>
      </c>
      <c r="AF51" s="221"/>
      <c r="AG51" s="204">
        <f>AG50*AE51</f>
        <v>8.5083295959999994</v>
      </c>
      <c r="AH51" s="38"/>
      <c r="AI51" s="205">
        <f t="shared" si="68"/>
        <v>0.35880000000000045</v>
      </c>
      <c r="AJ51" s="206">
        <f t="shared" si="69"/>
        <v>4.4027081044789237E-2</v>
      </c>
      <c r="AK51" s="207"/>
      <c r="AL51" s="257">
        <v>0.13</v>
      </c>
      <c r="AM51" s="221"/>
      <c r="AN51" s="204">
        <f>AN50*AL51</f>
        <v>8.8697295959999991</v>
      </c>
      <c r="AO51" s="38"/>
      <c r="AP51" s="205">
        <f t="shared" si="70"/>
        <v>0.36139999999999972</v>
      </c>
      <c r="AQ51" s="206">
        <f t="shared" si="71"/>
        <v>4.2476022575559817E-2</v>
      </c>
    </row>
    <row r="52" spans="1:43" ht="12" customHeight="1" x14ac:dyDescent="0.2">
      <c r="A52" s="37"/>
      <c r="B52" s="258" t="s">
        <v>255</v>
      </c>
      <c r="C52" s="139"/>
      <c r="D52" s="139"/>
      <c r="E52" s="139"/>
      <c r="F52" s="259"/>
      <c r="G52" s="221"/>
      <c r="H52" s="204">
        <f>H50+H51</f>
        <v>54.342974865999992</v>
      </c>
      <c r="I52" s="37"/>
      <c r="J52" s="221"/>
      <c r="K52" s="221"/>
      <c r="L52" s="204">
        <f>L50+L51</f>
        <v>62.734951280000004</v>
      </c>
      <c r="M52" s="38"/>
      <c r="N52" s="205">
        <f t="shared" si="62"/>
        <v>8.3919764140000126</v>
      </c>
      <c r="O52" s="206">
        <f t="shared" si="63"/>
        <v>0.1544261504765449</v>
      </c>
      <c r="P52" s="37"/>
      <c r="Q52" s="221"/>
      <c r="R52" s="221"/>
      <c r="S52" s="204">
        <f>S50+S51</f>
        <v>67.052718796000008</v>
      </c>
      <c r="T52" s="38"/>
      <c r="U52" s="205">
        <f t="shared" si="64"/>
        <v>4.3177675160000035</v>
      </c>
      <c r="V52" s="206">
        <f t="shared" si="65"/>
        <v>6.8825549839496153E-2</v>
      </c>
      <c r="W52" s="37"/>
      <c r="X52" s="221"/>
      <c r="Y52" s="221"/>
      <c r="Z52" s="204">
        <f>Z50+Z51</f>
        <v>70.838218795999992</v>
      </c>
      <c r="AA52" s="38"/>
      <c r="AB52" s="205">
        <f t="shared" si="66"/>
        <v>3.7854999999999848</v>
      </c>
      <c r="AC52" s="206">
        <f t="shared" si="67"/>
        <v>5.6455578058168261E-2</v>
      </c>
      <c r="AD52" s="37"/>
      <c r="AE52" s="221"/>
      <c r="AF52" s="221"/>
      <c r="AG52" s="204">
        <f>AG50+AG51</f>
        <v>73.957018795999986</v>
      </c>
      <c r="AH52" s="38"/>
      <c r="AI52" s="205">
        <f t="shared" si="68"/>
        <v>3.1187999999999931</v>
      </c>
      <c r="AJ52" s="206">
        <f t="shared" si="69"/>
        <v>4.4027081044789085E-2</v>
      </c>
      <c r="AK52" s="207"/>
      <c r="AL52" s="221"/>
      <c r="AM52" s="221"/>
      <c r="AN52" s="204">
        <f>AN50+AN51</f>
        <v>77.09841879599999</v>
      </c>
      <c r="AO52" s="38"/>
      <c r="AP52" s="205">
        <f t="shared" si="70"/>
        <v>3.1414000000000044</v>
      </c>
      <c r="AQ52" s="206">
        <f t="shared" si="71"/>
        <v>4.2476022575559914E-2</v>
      </c>
    </row>
    <row r="53" spans="1:43" ht="12" customHeight="1" x14ac:dyDescent="0.2">
      <c r="A53" s="37"/>
      <c r="B53" s="462" t="s">
        <v>211</v>
      </c>
      <c r="C53" s="441"/>
      <c r="D53" s="441"/>
      <c r="E53" s="139"/>
      <c r="F53" s="260">
        <f>'Proposed Rates'!F286</f>
        <v>0.13100000000000001</v>
      </c>
      <c r="G53" s="221"/>
      <c r="H53" s="261">
        <f>F53*H50</f>
        <v>6.299937794199999</v>
      </c>
      <c r="I53" s="37"/>
      <c r="J53" s="262">
        <f>'Proposed Rates'!G286</f>
        <v>0.13100000000000001</v>
      </c>
      <c r="K53" s="221"/>
      <c r="L53" s="261">
        <f>J53*L50</f>
        <v>7.2728129360000002</v>
      </c>
      <c r="M53" s="38"/>
      <c r="N53" s="261">
        <f t="shared" si="62"/>
        <v>0.97287514180000123</v>
      </c>
      <c r="O53" s="263">
        <f t="shared" si="63"/>
        <v>0.15442615047654487</v>
      </c>
      <c r="P53" s="37"/>
      <c r="Q53" s="262">
        <f>'Proposed Rates'!H286</f>
        <v>0.13100000000000001</v>
      </c>
      <c r="R53" s="221"/>
      <c r="S53" s="261">
        <f>Q53*S50</f>
        <v>7.773368285200001</v>
      </c>
      <c r="T53" s="38"/>
      <c r="U53" s="261">
        <f t="shared" si="64"/>
        <v>0.50055534920000078</v>
      </c>
      <c r="V53" s="263">
        <f t="shared" si="65"/>
        <v>6.8825549839496208E-2</v>
      </c>
      <c r="W53" s="37"/>
      <c r="X53" s="262">
        <f>'Proposed Rates'!I286</f>
        <v>0.13100000000000001</v>
      </c>
      <c r="Y53" s="221"/>
      <c r="Z53" s="261">
        <f>X53*Z50</f>
        <v>8.2122182851999987</v>
      </c>
      <c r="AA53" s="38"/>
      <c r="AB53" s="261">
        <f t="shared" si="66"/>
        <v>0.43884999999999774</v>
      </c>
      <c r="AC53" s="263">
        <f t="shared" si="67"/>
        <v>5.6455578058168199E-2</v>
      </c>
      <c r="AD53" s="37"/>
      <c r="AE53" s="262">
        <f>'Proposed Rates'!J286</f>
        <v>0.13100000000000001</v>
      </c>
      <c r="AF53" s="221"/>
      <c r="AG53" s="261">
        <f>AE53*AG50</f>
        <v>8.5737782851999995</v>
      </c>
      <c r="AH53" s="38"/>
      <c r="AI53" s="261">
        <f t="shared" si="68"/>
        <v>0.36156000000000077</v>
      </c>
      <c r="AJ53" s="263">
        <f t="shared" si="69"/>
        <v>4.4027081044789279E-2</v>
      </c>
      <c r="AK53" s="264"/>
      <c r="AL53" s="262">
        <f>'Proposed Rates'!K286</f>
        <v>0</v>
      </c>
      <c r="AM53" s="221"/>
      <c r="AN53" s="261">
        <f>AL53*AN50</f>
        <v>0</v>
      </c>
      <c r="AO53" s="38"/>
      <c r="AP53" s="261">
        <f t="shared" si="70"/>
        <v>-8.5737782851999995</v>
      </c>
      <c r="AQ53" s="263">
        <f t="shared" si="71"/>
        <v>-1</v>
      </c>
    </row>
    <row r="54" spans="1:43" ht="12" customHeight="1" x14ac:dyDescent="0.2">
      <c r="A54" s="37"/>
      <c r="B54" s="464" t="s">
        <v>256</v>
      </c>
      <c r="C54" s="439"/>
      <c r="D54" s="440"/>
      <c r="E54" s="265"/>
      <c r="F54" s="266"/>
      <c r="G54" s="267"/>
      <c r="H54" s="268">
        <f>H52-H53</f>
        <v>48.043037071799993</v>
      </c>
      <c r="I54" s="37"/>
      <c r="J54" s="267"/>
      <c r="K54" s="267"/>
      <c r="L54" s="268">
        <f>L52-L53</f>
        <v>55.462138344000003</v>
      </c>
      <c r="M54" s="269"/>
      <c r="N54" s="270">
        <f t="shared" si="62"/>
        <v>7.4191012722000096</v>
      </c>
      <c r="O54" s="271">
        <f t="shared" si="63"/>
        <v>0.15442615047654487</v>
      </c>
      <c r="P54" s="37"/>
      <c r="Q54" s="267"/>
      <c r="R54" s="267"/>
      <c r="S54" s="268">
        <f>S52-S53</f>
        <v>59.279350510800008</v>
      </c>
      <c r="T54" s="269"/>
      <c r="U54" s="270">
        <f t="shared" si="64"/>
        <v>3.8172121668000045</v>
      </c>
      <c r="V54" s="271">
        <f t="shared" si="65"/>
        <v>6.8825549839496181E-2</v>
      </c>
      <c r="W54" s="37"/>
      <c r="X54" s="267"/>
      <c r="Y54" s="267"/>
      <c r="Z54" s="268">
        <f>Z52-Z53</f>
        <v>62.626000510799997</v>
      </c>
      <c r="AA54" s="269"/>
      <c r="AB54" s="270">
        <f t="shared" si="66"/>
        <v>3.3466499999999897</v>
      </c>
      <c r="AC54" s="271">
        <f t="shared" si="67"/>
        <v>5.6455578058168317E-2</v>
      </c>
      <c r="AD54" s="37"/>
      <c r="AE54" s="267"/>
      <c r="AF54" s="267"/>
      <c r="AG54" s="268">
        <f>AG52-AG53</f>
        <v>65.383240510799993</v>
      </c>
      <c r="AH54" s="269"/>
      <c r="AI54" s="270">
        <f t="shared" si="68"/>
        <v>2.7572399999999959</v>
      </c>
      <c r="AJ54" s="271">
        <f t="shared" si="69"/>
        <v>4.4027081044789113E-2</v>
      </c>
      <c r="AK54" s="272"/>
      <c r="AL54" s="267"/>
      <c r="AM54" s="267"/>
      <c r="AN54" s="268">
        <f>AN52-AN53</f>
        <v>77.09841879599999</v>
      </c>
      <c r="AO54" s="269"/>
      <c r="AP54" s="270">
        <f t="shared" si="70"/>
        <v>11.715178285199997</v>
      </c>
      <c r="AQ54" s="271">
        <f t="shared" si="71"/>
        <v>0.17917708259297557</v>
      </c>
    </row>
    <row r="55" spans="1:43" ht="12" customHeight="1" x14ac:dyDescent="0.2">
      <c r="A55" s="37"/>
      <c r="B55" s="238"/>
      <c r="C55" s="239"/>
      <c r="D55" s="239"/>
      <c r="E55" s="239"/>
      <c r="F55" s="240"/>
      <c r="G55" s="241"/>
      <c r="H55" s="242"/>
      <c r="I55" s="37"/>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247"/>
      <c r="AL55" s="240"/>
      <c r="AM55" s="241"/>
      <c r="AN55" s="242"/>
      <c r="AO55" s="244"/>
      <c r="AP55" s="245"/>
      <c r="AQ55" s="246"/>
    </row>
    <row r="56" spans="1:43" ht="12" customHeight="1" x14ac:dyDescent="0.2">
      <c r="A56" s="37"/>
      <c r="B56" s="248" t="s">
        <v>257</v>
      </c>
      <c r="C56" s="139"/>
      <c r="D56" s="139"/>
      <c r="E56" s="139"/>
      <c r="F56" s="249"/>
      <c r="G56" s="250"/>
      <c r="H56" s="251">
        <f>SUM(H47:H48,H40,H41:H43)</f>
        <v>47.487128199999994</v>
      </c>
      <c r="I56" s="37"/>
      <c r="J56" s="250"/>
      <c r="K56" s="250"/>
      <c r="L56" s="252">
        <f>SUM(L47:L48,L40,L41:L43)</f>
        <v>54.913656000000003</v>
      </c>
      <c r="M56" s="253"/>
      <c r="N56" s="252">
        <f t="shared" ref="N56:N60" si="72">L56-H56</f>
        <v>7.4265278000000094</v>
      </c>
      <c r="O56" s="254">
        <f t="shared" ref="O56:O60" si="73">IF((H56)=0,"",(N56/H56))</f>
        <v>0.15639033315979742</v>
      </c>
      <c r="P56" s="37"/>
      <c r="Q56" s="250"/>
      <c r="R56" s="250"/>
      <c r="S56" s="252">
        <f>SUM(S47:S48,S40,S41:S43)</f>
        <v>58.734689200000005</v>
      </c>
      <c r="T56" s="253"/>
      <c r="U56" s="252">
        <f t="shared" ref="U56:U60" si="74">S56-L56</f>
        <v>3.8210332000000022</v>
      </c>
      <c r="V56" s="254">
        <f t="shared" ref="V56:V60" si="75">IF((L56)=0,"",(U56/L56))</f>
        <v>6.9582567949946772E-2</v>
      </c>
      <c r="W56" s="37"/>
      <c r="X56" s="250"/>
      <c r="Y56" s="250"/>
      <c r="Z56" s="252">
        <f>SUM(Z47:Z48,Z40,Z41:Z43)</f>
        <v>62.0846892</v>
      </c>
      <c r="AA56" s="253"/>
      <c r="AB56" s="252">
        <f t="shared" ref="AB56:AB60" si="76">Z56-S56</f>
        <v>3.3499999999999943</v>
      </c>
      <c r="AC56" s="254">
        <f t="shared" ref="AC56:AC60" si="77">IF((S56)=0,"",(AB56/S56))</f>
        <v>5.7036140747978865E-2</v>
      </c>
      <c r="AD56" s="37"/>
      <c r="AE56" s="250"/>
      <c r="AF56" s="250"/>
      <c r="AG56" s="252">
        <f>SUM(AG47:AG48,AG40,AG41:AG43)</f>
        <v>64.844689199999991</v>
      </c>
      <c r="AH56" s="253"/>
      <c r="AI56" s="252">
        <f t="shared" ref="AI56:AI60" si="78">AG56-Z56</f>
        <v>2.7599999999999909</v>
      </c>
      <c r="AJ56" s="254">
        <f t="shared" ref="AJ56:AJ60" si="79">IF((Z56)=0,"",(AI56/Z56))</f>
        <v>4.4455404956750447E-2</v>
      </c>
      <c r="AK56" s="255"/>
      <c r="AL56" s="250"/>
      <c r="AM56" s="250"/>
      <c r="AN56" s="252">
        <f>SUM(AN47:AN48,AN40,AN41:AN43)</f>
        <v>67.624689199999978</v>
      </c>
      <c r="AO56" s="253"/>
      <c r="AP56" s="252">
        <f t="shared" ref="AP56:AP60" si="80">AN56-AG56</f>
        <v>2.7799999999999869</v>
      </c>
      <c r="AQ56" s="254">
        <f t="shared" ref="AQ56:AQ60" si="81">IF((AG56)=0,"",(AP56/AG56))</f>
        <v>4.2871668201317978E-2</v>
      </c>
    </row>
    <row r="57" spans="1:43" ht="12" customHeight="1" x14ac:dyDescent="0.2">
      <c r="A57" s="37"/>
      <c r="B57" s="256" t="s">
        <v>254</v>
      </c>
      <c r="C57" s="139"/>
      <c r="D57" s="139"/>
      <c r="E57" s="139"/>
      <c r="F57" s="249">
        <v>0.13</v>
      </c>
      <c r="G57" s="257"/>
      <c r="H57" s="204">
        <f>H56*F57</f>
        <v>6.1733266659999995</v>
      </c>
      <c r="I57" s="37"/>
      <c r="J57" s="249">
        <v>0.13</v>
      </c>
      <c r="K57" s="257"/>
      <c r="L57" s="204">
        <f>L56*J57</f>
        <v>7.1387752800000008</v>
      </c>
      <c r="M57" s="38"/>
      <c r="N57" s="205">
        <f t="shared" si="72"/>
        <v>0.96544861400000137</v>
      </c>
      <c r="O57" s="206">
        <f t="shared" si="73"/>
        <v>0.15639033315979742</v>
      </c>
      <c r="P57" s="37"/>
      <c r="Q57" s="249">
        <v>0.13</v>
      </c>
      <c r="R57" s="257"/>
      <c r="S57" s="204">
        <f>S56*Q57</f>
        <v>7.6355095960000012</v>
      </c>
      <c r="T57" s="38"/>
      <c r="U57" s="205">
        <f t="shared" si="74"/>
        <v>0.4967343160000004</v>
      </c>
      <c r="V57" s="206">
        <f t="shared" si="75"/>
        <v>6.9582567949946772E-2</v>
      </c>
      <c r="W57" s="37"/>
      <c r="X57" s="249">
        <v>0.13</v>
      </c>
      <c r="Y57" s="257"/>
      <c r="Z57" s="204">
        <f>Z56*X57</f>
        <v>8.0710095959999997</v>
      </c>
      <c r="AA57" s="38"/>
      <c r="AB57" s="205">
        <f t="shared" si="76"/>
        <v>0.43549999999999844</v>
      </c>
      <c r="AC57" s="206">
        <f t="shared" si="77"/>
        <v>5.7036140747978754E-2</v>
      </c>
      <c r="AD57" s="37"/>
      <c r="AE57" s="249">
        <v>0.13</v>
      </c>
      <c r="AF57" s="257"/>
      <c r="AG57" s="204">
        <f>AG56*AE57</f>
        <v>8.4298095959999984</v>
      </c>
      <c r="AH57" s="38"/>
      <c r="AI57" s="205">
        <f t="shared" si="78"/>
        <v>0.35879999999999868</v>
      </c>
      <c r="AJ57" s="206">
        <f t="shared" si="79"/>
        <v>4.4455404956750433E-2</v>
      </c>
      <c r="AK57" s="207"/>
      <c r="AL57" s="249">
        <v>0.13</v>
      </c>
      <c r="AM57" s="257"/>
      <c r="AN57" s="204">
        <f>AN56*AL57</f>
        <v>8.7912095959999981</v>
      </c>
      <c r="AO57" s="38"/>
      <c r="AP57" s="205">
        <f t="shared" si="80"/>
        <v>0.36139999999999972</v>
      </c>
      <c r="AQ57" s="206">
        <f t="shared" si="81"/>
        <v>4.2871668201318151E-2</v>
      </c>
    </row>
    <row r="58" spans="1:43" ht="12" customHeight="1" x14ac:dyDescent="0.2">
      <c r="A58" s="37"/>
      <c r="B58" s="258" t="s">
        <v>258</v>
      </c>
      <c r="C58" s="139"/>
      <c r="D58" s="139"/>
      <c r="E58" s="139"/>
      <c r="F58" s="259"/>
      <c r="G58" s="221"/>
      <c r="H58" s="204">
        <f>H56+H57</f>
        <v>53.660454865999995</v>
      </c>
      <c r="I58" s="37"/>
      <c r="J58" s="221"/>
      <c r="K58" s="221"/>
      <c r="L58" s="204">
        <f>L56+L57</f>
        <v>62.052431280000008</v>
      </c>
      <c r="M58" s="38"/>
      <c r="N58" s="205">
        <f t="shared" si="72"/>
        <v>8.3919764140000126</v>
      </c>
      <c r="O58" s="206">
        <f t="shared" si="73"/>
        <v>0.15639033315979745</v>
      </c>
      <c r="P58" s="37"/>
      <c r="Q58" s="221"/>
      <c r="R58" s="221"/>
      <c r="S58" s="204">
        <f>S56+S57</f>
        <v>66.370198796000011</v>
      </c>
      <c r="T58" s="38"/>
      <c r="U58" s="205">
        <f t="shared" si="74"/>
        <v>4.3177675160000035</v>
      </c>
      <c r="V58" s="206">
        <f t="shared" si="75"/>
        <v>6.9582567949946786E-2</v>
      </c>
      <c r="W58" s="37"/>
      <c r="X58" s="221"/>
      <c r="Y58" s="221"/>
      <c r="Z58" s="204">
        <f>Z56+Z57</f>
        <v>70.155698795999996</v>
      </c>
      <c r="AA58" s="38"/>
      <c r="AB58" s="205">
        <f t="shared" si="76"/>
        <v>3.7854999999999848</v>
      </c>
      <c r="AC58" s="206">
        <f t="shared" si="77"/>
        <v>5.7036140747978727E-2</v>
      </c>
      <c r="AD58" s="37"/>
      <c r="AE58" s="221"/>
      <c r="AF58" s="221"/>
      <c r="AG58" s="204">
        <f>AG56+AG57</f>
        <v>73.274498795999989</v>
      </c>
      <c r="AH58" s="38"/>
      <c r="AI58" s="205">
        <f t="shared" si="78"/>
        <v>3.1187999999999931</v>
      </c>
      <c r="AJ58" s="206">
        <f t="shared" si="79"/>
        <v>4.4455404956750495E-2</v>
      </c>
      <c r="AK58" s="207"/>
      <c r="AL58" s="221"/>
      <c r="AM58" s="221"/>
      <c r="AN58" s="204">
        <f>AN56+AN57</f>
        <v>76.415898795999979</v>
      </c>
      <c r="AO58" s="38"/>
      <c r="AP58" s="205">
        <f t="shared" si="80"/>
        <v>3.1413999999999902</v>
      </c>
      <c r="AQ58" s="206">
        <f t="shared" si="81"/>
        <v>4.2871668201318047E-2</v>
      </c>
    </row>
    <row r="59" spans="1:43" ht="12" customHeight="1" x14ac:dyDescent="0.2">
      <c r="A59" s="37"/>
      <c r="B59" s="462" t="s">
        <v>211</v>
      </c>
      <c r="C59" s="441"/>
      <c r="D59" s="441"/>
      <c r="E59" s="139"/>
      <c r="F59" s="260">
        <f>F53</f>
        <v>0.13100000000000001</v>
      </c>
      <c r="G59" s="221"/>
      <c r="H59" s="261">
        <f>F59*H56</f>
        <v>6.2208137941999997</v>
      </c>
      <c r="I59" s="37"/>
      <c r="J59" s="262">
        <f>J53</f>
        <v>0.13100000000000001</v>
      </c>
      <c r="K59" s="221"/>
      <c r="L59" s="261">
        <f>J59*L56</f>
        <v>7.1936889360000009</v>
      </c>
      <c r="M59" s="38"/>
      <c r="N59" s="261">
        <f t="shared" si="72"/>
        <v>0.97287514180000123</v>
      </c>
      <c r="O59" s="263">
        <f t="shared" si="73"/>
        <v>0.15639033315979739</v>
      </c>
      <c r="P59" s="37"/>
      <c r="Q59" s="262">
        <f>Q53</f>
        <v>0.13100000000000001</v>
      </c>
      <c r="R59" s="221"/>
      <c r="S59" s="261">
        <f>Q59*S56</f>
        <v>7.6942442852000008</v>
      </c>
      <c r="T59" s="38"/>
      <c r="U59" s="261">
        <f t="shared" si="74"/>
        <v>0.50055534919999989</v>
      </c>
      <c r="V59" s="263">
        <f t="shared" si="75"/>
        <v>6.9582567949946703E-2</v>
      </c>
      <c r="W59" s="37"/>
      <c r="X59" s="262">
        <f>X53</f>
        <v>0.13100000000000001</v>
      </c>
      <c r="Y59" s="221"/>
      <c r="Z59" s="261">
        <f>X59*Z56</f>
        <v>8.1330942852000003</v>
      </c>
      <c r="AA59" s="38"/>
      <c r="AB59" s="261">
        <f t="shared" si="76"/>
        <v>0.43884999999999952</v>
      </c>
      <c r="AC59" s="263">
        <f t="shared" si="77"/>
        <v>5.7036140747978893E-2</v>
      </c>
      <c r="AD59" s="37"/>
      <c r="AE59" s="262">
        <f>AE53</f>
        <v>0.13100000000000001</v>
      </c>
      <c r="AF59" s="221"/>
      <c r="AG59" s="261">
        <f>AE59*AG56</f>
        <v>8.4946542851999993</v>
      </c>
      <c r="AH59" s="38"/>
      <c r="AI59" s="261">
        <f t="shared" si="78"/>
        <v>0.36155999999999899</v>
      </c>
      <c r="AJ59" s="263">
        <f t="shared" si="79"/>
        <v>4.4455404956750467E-2</v>
      </c>
      <c r="AK59" s="264"/>
      <c r="AL59" s="262">
        <f>AL53</f>
        <v>0</v>
      </c>
      <c r="AM59" s="221"/>
      <c r="AN59" s="261">
        <f>AL59*AN56</f>
        <v>0</v>
      </c>
      <c r="AO59" s="38"/>
      <c r="AP59" s="261">
        <f t="shared" si="80"/>
        <v>-8.4946542851999993</v>
      </c>
      <c r="AQ59" s="263">
        <f t="shared" si="81"/>
        <v>-1</v>
      </c>
    </row>
    <row r="60" spans="1:43" ht="12" customHeight="1" x14ac:dyDescent="0.2">
      <c r="A60" s="37"/>
      <c r="B60" s="464" t="s">
        <v>259</v>
      </c>
      <c r="C60" s="439"/>
      <c r="D60" s="440"/>
      <c r="E60" s="265"/>
      <c r="F60" s="273"/>
      <c r="G60" s="274"/>
      <c r="H60" s="275">
        <f>H58-H59</f>
        <v>47.439641071799997</v>
      </c>
      <c r="I60" s="37"/>
      <c r="J60" s="274"/>
      <c r="K60" s="274"/>
      <c r="L60" s="275">
        <f>L58-L59</f>
        <v>54.858742344000007</v>
      </c>
      <c r="M60" s="276"/>
      <c r="N60" s="277">
        <f t="shared" si="72"/>
        <v>7.4191012722000096</v>
      </c>
      <c r="O60" s="278">
        <f t="shared" si="73"/>
        <v>0.15639033315979739</v>
      </c>
      <c r="P60" s="37"/>
      <c r="Q60" s="274"/>
      <c r="R60" s="274"/>
      <c r="S60" s="275">
        <f>S58-S59</f>
        <v>58.675954510800011</v>
      </c>
      <c r="T60" s="276"/>
      <c r="U60" s="277">
        <f t="shared" si="74"/>
        <v>3.8172121668000045</v>
      </c>
      <c r="V60" s="278">
        <f t="shared" si="75"/>
        <v>6.95825679499468E-2</v>
      </c>
      <c r="W60" s="37"/>
      <c r="X60" s="274"/>
      <c r="Y60" s="274"/>
      <c r="Z60" s="275">
        <f>Z58-Z59</f>
        <v>62.022604510799994</v>
      </c>
      <c r="AA60" s="276"/>
      <c r="AB60" s="277">
        <f t="shared" si="76"/>
        <v>3.3466499999999826</v>
      </c>
      <c r="AC60" s="278">
        <f t="shared" si="77"/>
        <v>5.7036140747978657E-2</v>
      </c>
      <c r="AD60" s="37"/>
      <c r="AE60" s="274"/>
      <c r="AF60" s="274"/>
      <c r="AG60" s="275">
        <f>AG58-AG59</f>
        <v>64.77984451079999</v>
      </c>
      <c r="AH60" s="276"/>
      <c r="AI60" s="277">
        <f t="shared" si="78"/>
        <v>2.7572399999999959</v>
      </c>
      <c r="AJ60" s="278">
        <f t="shared" si="79"/>
        <v>4.445540495675053E-2</v>
      </c>
      <c r="AK60" s="272"/>
      <c r="AL60" s="274"/>
      <c r="AM60" s="274"/>
      <c r="AN60" s="275">
        <f>AN58-AN59</f>
        <v>76.415898795999979</v>
      </c>
      <c r="AO60" s="276"/>
      <c r="AP60" s="277">
        <f t="shared" si="80"/>
        <v>11.63605428519999</v>
      </c>
      <c r="AQ60" s="278">
        <f t="shared" si="81"/>
        <v>0.17962460967716656</v>
      </c>
    </row>
    <row r="61" spans="1:43" ht="12" customHeight="1" x14ac:dyDescent="0.2">
      <c r="A61" s="37"/>
      <c r="B61" s="238"/>
      <c r="C61" s="239"/>
      <c r="D61" s="239"/>
      <c r="E61" s="239"/>
      <c r="F61" s="279"/>
      <c r="G61" s="280"/>
      <c r="H61" s="245"/>
      <c r="I61" s="37"/>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247"/>
      <c r="AL61" s="279"/>
      <c r="AM61" s="280"/>
      <c r="AN61" s="245"/>
      <c r="AO61" s="244"/>
      <c r="AP61" s="281"/>
      <c r="AQ61" s="246"/>
    </row>
    <row r="62" spans="1:43" ht="12" customHeight="1" x14ac:dyDescent="0.2">
      <c r="A62" s="37"/>
      <c r="B62" s="37"/>
      <c r="C62" s="37"/>
      <c r="D62" s="37"/>
      <c r="E62" s="37"/>
      <c r="F62" s="37"/>
      <c r="G62" s="37"/>
      <c r="H62" s="40"/>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row>
    <row r="63" spans="1:43" ht="12"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row>
    <row r="64" spans="1:43" ht="12"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row>
    <row r="65" spans="1:43" ht="12" customHeight="1" x14ac:dyDescent="0.2">
      <c r="A65" s="283" t="s">
        <v>261</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row>
    <row r="66" spans="1:43"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row>
    <row r="67" spans="1:43" ht="12" customHeight="1" x14ac:dyDescent="0.2">
      <c r="A67" s="37" t="s">
        <v>262</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row>
    <row r="68" spans="1:43" ht="12" customHeight="1" x14ac:dyDescent="0.2">
      <c r="A68" s="37" t="s">
        <v>263</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row>
    <row r="69" spans="1:43" ht="12"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row>
    <row r="70" spans="1:43" ht="12" customHeight="1" x14ac:dyDescent="0.2">
      <c r="A70" s="37" t="s">
        <v>264</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row>
    <row r="71" spans="1:43" ht="12" customHeight="1" x14ac:dyDescent="0.2">
      <c r="A71" s="37" t="s">
        <v>265</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row>
    <row r="72" spans="1:43"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row>
    <row r="73" spans="1:43" ht="12" customHeight="1" x14ac:dyDescent="0.2">
      <c r="A73" s="37" t="s">
        <v>266</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row>
    <row r="74" spans="1:43" ht="12" customHeight="1" x14ac:dyDescent="0.2">
      <c r="A74" s="37" t="s">
        <v>267</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row>
    <row r="75" spans="1:43" ht="12" customHeight="1" x14ac:dyDescent="0.2">
      <c r="A75" s="37" t="s">
        <v>268</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row>
    <row r="76" spans="1:43" ht="12" customHeight="1" x14ac:dyDescent="0.2">
      <c r="A76" s="37" t="s">
        <v>269</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row>
    <row r="77" spans="1:43" ht="12" customHeight="1" x14ac:dyDescent="0.2">
      <c r="A77" s="37" t="s">
        <v>270</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row>
    <row r="78" spans="1:43"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row>
    <row r="79" spans="1:43" ht="12" customHeight="1" x14ac:dyDescent="0.2">
      <c r="A79" s="284"/>
      <c r="B79" s="37" t="s">
        <v>271</v>
      </c>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row>
    <row r="80" spans="1:43"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row>
    <row r="81" spans="1:43" ht="12" customHeight="1" x14ac:dyDescent="0.2">
      <c r="A81" s="37"/>
      <c r="B81" s="37" t="s">
        <v>272</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row>
    <row r="82" spans="1:43"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row>
    <row r="83" spans="1:43" ht="12"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row>
    <row r="84" spans="1:43"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row>
    <row r="85" spans="1:43"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row>
    <row r="86" spans="1:43"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row>
    <row r="87" spans="1:43"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row>
    <row r="88" spans="1:43"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row>
    <row r="89" spans="1:43"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row>
    <row r="90" spans="1:43"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row>
    <row r="91" spans="1:43"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row>
    <row r="92" spans="1:43"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row>
    <row r="93" spans="1:43"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row>
    <row r="94" spans="1:43"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row>
    <row r="95" spans="1:43"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row>
    <row r="96" spans="1:43"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row>
    <row r="97" spans="1:43"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row>
    <row r="98" spans="1:43"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row>
    <row r="99" spans="1:43"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row>
    <row r="100" spans="1:43"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row>
    <row r="101" spans="1:43"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row>
    <row r="102" spans="1:43"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row>
    <row r="103" spans="1:43"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row>
    <row r="104" spans="1:43"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row>
    <row r="105" spans="1:43"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row>
    <row r="106" spans="1:43"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row>
    <row r="107" spans="1:43"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row>
    <row r="108" spans="1:43"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row>
    <row r="109" spans="1:43"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row>
    <row r="110" spans="1:43"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row>
    <row r="111" spans="1:43"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row>
    <row r="112" spans="1:43"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row>
    <row r="113" spans="1:43"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row>
    <row r="114" spans="1:43"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row>
    <row r="115" spans="1:43"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row>
    <row r="116" spans="1:43"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row>
    <row r="117" spans="1:43"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row>
    <row r="118" spans="1:43"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row>
    <row r="119" spans="1:43"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row>
    <row r="120" spans="1:43"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row>
    <row r="121" spans="1:43"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row>
    <row r="122" spans="1:43"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row>
    <row r="123" spans="1:43"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row>
    <row r="124" spans="1:43"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row>
    <row r="125" spans="1:43"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row>
    <row r="126" spans="1:43"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row>
    <row r="127" spans="1:43"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row>
    <row r="128" spans="1:43"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row>
    <row r="129" spans="1:43"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row>
    <row r="130" spans="1:43"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row>
    <row r="131" spans="1:43"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row>
    <row r="132" spans="1:43"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row>
    <row r="133" spans="1:43"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row>
    <row r="134" spans="1:43"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row>
    <row r="135" spans="1:43"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row>
    <row r="136" spans="1:43"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row>
    <row r="137" spans="1:43"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row>
    <row r="138" spans="1:43"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row>
    <row r="139" spans="1:43"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row>
    <row r="140" spans="1:43"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row>
    <row r="141" spans="1:43"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row>
    <row r="142" spans="1:43"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row>
    <row r="143" spans="1:43"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row>
    <row r="144" spans="1:43"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row>
    <row r="145" spans="1:43"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row>
    <row r="146" spans="1:43"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row>
    <row r="147" spans="1:43"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row>
    <row r="148" spans="1:43"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row>
    <row r="149" spans="1:43"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row>
    <row r="150" spans="1:43"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row>
    <row r="151" spans="1:43"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row>
    <row r="152" spans="1:43"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row>
    <row r="153" spans="1:43"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row>
    <row r="154" spans="1:43"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row>
    <row r="155" spans="1:43"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row>
    <row r="156" spans="1:43"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row>
    <row r="157" spans="1:43"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row>
    <row r="158" spans="1:43"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row>
    <row r="159" spans="1:43"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row>
    <row r="160" spans="1:43"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row>
    <row r="161" spans="1:43"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row>
    <row r="162" spans="1:43"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row>
    <row r="163" spans="1:43"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row>
    <row r="164" spans="1:43"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row>
    <row r="165" spans="1:43"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row>
    <row r="166" spans="1:43"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row>
    <row r="167" spans="1:43"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row>
    <row r="168" spans="1:43"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row>
    <row r="169" spans="1:43"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row>
    <row r="170" spans="1:43"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row>
    <row r="171" spans="1:43"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row>
    <row r="172" spans="1:43"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row>
    <row r="173" spans="1:43"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row>
    <row r="174" spans="1:43"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row>
    <row r="175" spans="1:43"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row>
    <row r="176" spans="1:43"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row>
    <row r="177" spans="1:43"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row>
    <row r="178" spans="1:43"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row>
    <row r="179" spans="1:43"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row>
    <row r="180" spans="1:43"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row>
    <row r="181" spans="1:43"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row>
    <row r="182" spans="1:43"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row>
    <row r="183" spans="1:43"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row>
    <row r="184" spans="1:43"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row>
    <row r="185" spans="1:43"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row>
    <row r="186" spans="1:43"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row>
    <row r="187" spans="1:43"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row>
    <row r="188" spans="1:43"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row>
    <row r="189" spans="1:43"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row>
    <row r="190" spans="1:43"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row>
    <row r="191" spans="1:43"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row>
    <row r="192" spans="1:43"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5.75" customHeight="1" x14ac:dyDescent="0.2"/>
    <row r="283" spans="1:43" ht="15.75" customHeight="1" x14ac:dyDescent="0.2"/>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800-000000000000}">
      <formula1>"TOU,non-TOU"</formula1>
    </dataValidation>
    <dataValidation type="list" allowBlank="1" showErrorMessage="1" sqref="E15:E28 E30:E36 E38:E39 E41:E49 E55 E61" xr:uid="{00000000-0002-0000-0800-000001000000}">
      <formula1>#REF!</formula1>
    </dataValidation>
    <dataValidation type="list" allowBlank="1" showInputMessage="1" showErrorMessage="1" prompt="Select Charge Unit - monthly, per kWh, per kW" sqref="D15:D28 D30:D36 D38:D39 D41:D49 D55 D61" xr:uid="{00000000-0002-0000-0800-000002000000}">
      <formula1>"Monthly,per kWh,per kW"</formula1>
    </dataValidation>
  </dataValidations>
  <pageMargins left="0.74803149606299213" right="0.74803149606299213" top="0.98425196850393704" bottom="0.98425196850393704"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1000"/>
  <sheetViews>
    <sheetView showGridLines="0" workbookViewId="0">
      <pane ySplit="14" topLeftCell="A15" activePane="bottomLeft" state="frozen"/>
      <selection pane="bottomLeft" activeCell="B16" sqref="B16"/>
    </sheetView>
  </sheetViews>
  <sheetFormatPr defaultColWidth="12.5703125" defaultRowHeight="15" customHeight="1" x14ac:dyDescent="0.2"/>
  <cols>
    <col min="1" max="1" width="2.140625" customWidth="1"/>
    <col min="2" max="2" width="26.42578125" customWidth="1"/>
    <col min="3" max="3" width="4.42578125" customWidth="1"/>
    <col min="4" max="4" width="11.42578125" customWidth="1"/>
    <col min="5" max="5" width="1.42578125" customWidth="1"/>
    <col min="6" max="6" width="10.140625" customWidth="1"/>
    <col min="7" max="7" width="8" customWidth="1"/>
    <col min="8" max="8" width="8.7109375" customWidth="1"/>
    <col min="9" max="9" width="1.28515625" customWidth="1"/>
    <col min="10" max="10" width="9.7109375" customWidth="1"/>
    <col min="11" max="11" width="8" customWidth="1"/>
    <col min="12" max="12" width="7.7109375" customWidth="1"/>
    <col min="13" max="13" width="1.28515625" customWidth="1"/>
    <col min="14" max="14" width="9.42578125" customWidth="1"/>
    <col min="15" max="15" width="10" customWidth="1"/>
    <col min="16" max="16" width="0.7109375" customWidth="1"/>
    <col min="17" max="17" width="9.7109375" customWidth="1"/>
    <col min="18" max="18" width="8" customWidth="1"/>
    <col min="19" max="19" width="7.7109375" customWidth="1"/>
    <col min="20" max="20" width="1.28515625" customWidth="1"/>
    <col min="21" max="21" width="9.42578125" customWidth="1"/>
    <col min="22" max="22" width="10" customWidth="1"/>
    <col min="23" max="23" width="0.85546875" customWidth="1"/>
    <col min="24" max="24" width="9.7109375" customWidth="1"/>
    <col min="25" max="25" width="8" customWidth="1"/>
    <col min="26" max="26" width="11.7109375" customWidth="1"/>
    <col min="27" max="27" width="2.85546875" customWidth="1"/>
    <col min="28" max="28" width="9.42578125" customWidth="1"/>
    <col min="29" max="29" width="10" customWidth="1"/>
    <col min="30" max="30" width="0.42578125" customWidth="1"/>
    <col min="31" max="31" width="9.7109375" customWidth="1"/>
    <col min="32" max="32" width="8" customWidth="1"/>
    <col min="33" max="33" width="7.7109375" customWidth="1"/>
    <col min="34" max="34" width="2.85546875" customWidth="1"/>
    <col min="35" max="35" width="9.42578125" customWidth="1"/>
    <col min="36" max="36" width="10" customWidth="1"/>
    <col min="37" max="37" width="1.140625" customWidth="1"/>
    <col min="38" max="38" width="9.7109375" customWidth="1"/>
    <col min="39" max="39" width="8" customWidth="1"/>
    <col min="40" max="40" width="7.7109375" customWidth="1"/>
    <col min="41" max="41" width="1.42578125" customWidth="1"/>
    <col min="42" max="42" width="9.42578125" customWidth="1"/>
    <col min="43" max="43" width="10" customWidth="1"/>
  </cols>
  <sheetData>
    <row r="1" spans="1:43" ht="12" customHeight="1" x14ac:dyDescent="0.25">
      <c r="A1" s="37"/>
      <c r="B1" s="37"/>
      <c r="C1" s="37"/>
      <c r="D1" s="37"/>
      <c r="E1" s="37"/>
      <c r="F1" s="37"/>
      <c r="G1" s="37"/>
      <c r="J1" s="37"/>
      <c r="K1" s="37"/>
      <c r="L1" s="37"/>
      <c r="M1" s="37"/>
      <c r="N1" s="37"/>
      <c r="O1" s="37"/>
      <c r="P1" s="37"/>
      <c r="Q1" s="37"/>
      <c r="R1" s="37"/>
      <c r="S1" s="466" t="s">
        <v>228</v>
      </c>
      <c r="T1" s="467"/>
      <c r="U1" s="467"/>
      <c r="V1" s="467"/>
      <c r="W1" s="467"/>
      <c r="X1" s="467"/>
      <c r="Y1" s="468"/>
      <c r="AA1" s="37"/>
      <c r="AB1" s="37"/>
      <c r="AC1" s="37"/>
      <c r="AD1" s="37"/>
      <c r="AE1" s="37"/>
      <c r="AF1" s="37"/>
      <c r="AG1" s="37"/>
      <c r="AH1" s="37"/>
      <c r="AI1" s="37"/>
      <c r="AJ1" s="37"/>
      <c r="AK1" s="37"/>
      <c r="AL1" s="37"/>
      <c r="AM1" s="37"/>
      <c r="AN1" s="37"/>
      <c r="AO1" s="37"/>
      <c r="AP1" s="37"/>
      <c r="AQ1" s="37"/>
    </row>
    <row r="2" spans="1:43" ht="12" customHeight="1" x14ac:dyDescent="0.25">
      <c r="A2" s="37"/>
      <c r="B2" s="37"/>
      <c r="C2" s="183"/>
      <c r="D2" s="183"/>
      <c r="E2" s="183" t="s">
        <v>229</v>
      </c>
      <c r="F2" s="183"/>
      <c r="G2" s="183"/>
      <c r="H2" s="183"/>
      <c r="J2" s="37"/>
      <c r="K2" s="37"/>
      <c r="L2" s="37"/>
      <c r="M2" s="37"/>
      <c r="N2" s="37"/>
      <c r="O2" s="37"/>
      <c r="P2" s="37"/>
      <c r="Q2" s="37"/>
      <c r="R2" s="37"/>
      <c r="S2" s="184">
        <f>'Res (100)'!$S$2</f>
        <v>1</v>
      </c>
      <c r="T2" s="472" t="s">
        <v>230</v>
      </c>
      <c r="U2" s="467"/>
      <c r="V2" s="467"/>
      <c r="W2" s="467"/>
      <c r="X2" s="467"/>
      <c r="Y2" s="468"/>
      <c r="AA2" s="37"/>
      <c r="AB2" s="37"/>
      <c r="AC2" s="37"/>
      <c r="AD2" s="37"/>
      <c r="AE2" s="37"/>
      <c r="AF2" s="37"/>
      <c r="AG2" s="37"/>
      <c r="AH2" s="37"/>
      <c r="AI2" s="37"/>
      <c r="AJ2" s="37"/>
      <c r="AK2" s="37"/>
      <c r="AL2" s="37"/>
      <c r="AM2" s="37"/>
      <c r="AN2" s="37"/>
      <c r="AO2" s="37"/>
      <c r="AP2" s="37"/>
      <c r="AQ2" s="37"/>
    </row>
    <row r="3" spans="1:43" ht="12" customHeight="1" x14ac:dyDescent="0.25">
      <c r="A3" s="37"/>
      <c r="B3" s="37"/>
      <c r="C3" s="183"/>
      <c r="D3" s="183"/>
      <c r="E3" s="183" t="s">
        <v>231</v>
      </c>
      <c r="F3" s="183"/>
      <c r="G3" s="183"/>
      <c r="H3" s="183"/>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row>
    <row r="4" spans="1:43" ht="12" customHeight="1" x14ac:dyDescent="0.2">
      <c r="A4" s="37"/>
      <c r="B4" s="37"/>
      <c r="C4" s="37"/>
      <c r="D4" s="37"/>
      <c r="E4" s="37"/>
      <c r="F4" s="37"/>
      <c r="G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row>
    <row r="5" spans="1:43" ht="12" customHeight="1" x14ac:dyDescent="0.2">
      <c r="A5" s="37"/>
      <c r="B5" s="37"/>
      <c r="C5" s="37"/>
      <c r="D5" s="37"/>
      <c r="E5" s="37"/>
      <c r="F5" s="37"/>
      <c r="G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row>
    <row r="6" spans="1:43" ht="12" customHeight="1" x14ac:dyDescent="0.2">
      <c r="A6" s="37"/>
      <c r="B6" s="138" t="s">
        <v>232</v>
      </c>
      <c r="C6" s="37"/>
      <c r="D6" s="185" t="s">
        <v>157</v>
      </c>
      <c r="E6" s="185"/>
      <c r="F6" s="186"/>
      <c r="G6" s="186"/>
      <c r="H6" s="186"/>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row>
    <row r="7" spans="1:43" ht="12" customHeight="1" x14ac:dyDescent="0.25">
      <c r="A7" s="37"/>
      <c r="B7" s="187"/>
      <c r="C7" s="37"/>
      <c r="D7" s="188"/>
      <c r="E7" s="188"/>
      <c r="F7" s="188"/>
      <c r="G7" s="188"/>
      <c r="H7" s="188"/>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row>
    <row r="8" spans="1:43" ht="12" customHeight="1" x14ac:dyDescent="0.25">
      <c r="A8" s="37"/>
      <c r="B8" s="138" t="s">
        <v>233</v>
      </c>
      <c r="C8" s="37"/>
      <c r="D8" s="189" t="s">
        <v>234</v>
      </c>
      <c r="E8" s="188"/>
      <c r="F8" s="188"/>
      <c r="G8" s="188"/>
      <c r="H8" s="188"/>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row>
    <row r="9" spans="1:43" ht="12" customHeight="1" x14ac:dyDescent="0.25">
      <c r="A9" s="37"/>
      <c r="B9" s="187"/>
      <c r="C9" s="37"/>
      <c r="D9" s="188"/>
      <c r="E9" s="188"/>
      <c r="F9" s="188"/>
      <c r="G9" s="188"/>
      <c r="H9" s="188"/>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row>
    <row r="10" spans="1:43" ht="12" customHeight="1" x14ac:dyDescent="0.2">
      <c r="A10" s="37"/>
      <c r="B10" s="37"/>
      <c r="C10" s="37"/>
      <c r="D10" s="125" t="s">
        <v>235</v>
      </c>
      <c r="F10" s="190">
        <v>232</v>
      </c>
      <c r="G10" s="125" t="s">
        <v>236</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row>
    <row r="11" spans="1:43" ht="12" customHeight="1" x14ac:dyDescent="0.2">
      <c r="A11" s="37"/>
      <c r="B11" s="37"/>
      <c r="C11" s="37"/>
      <c r="D11" s="37"/>
      <c r="E11" s="191"/>
      <c r="F11" s="191">
        <v>4</v>
      </c>
      <c r="G11" s="191"/>
      <c r="H11" s="191" t="str">
        <f>F12</f>
        <v>2025A</v>
      </c>
      <c r="I11" s="191"/>
      <c r="J11" s="191">
        <v>5</v>
      </c>
      <c r="K11" s="191"/>
      <c r="L11" s="191" t="str">
        <f>J12</f>
        <v>2026F</v>
      </c>
      <c r="M11" s="191"/>
      <c r="N11" s="191"/>
      <c r="O11" s="191" t="str">
        <f>L11&amp;"%"</f>
        <v>2026F%</v>
      </c>
      <c r="P11" s="191"/>
      <c r="Q11" s="191">
        <v>6</v>
      </c>
      <c r="R11" s="191"/>
      <c r="S11" s="191" t="str">
        <f>Q12</f>
        <v>2027F</v>
      </c>
      <c r="T11" s="191"/>
      <c r="U11" s="191"/>
      <c r="V11" s="191" t="str">
        <f>S11&amp;"%"</f>
        <v>2027F%</v>
      </c>
      <c r="W11" s="191"/>
      <c r="X11" s="191">
        <v>7</v>
      </c>
      <c r="Y11" s="191"/>
      <c r="Z11" s="191" t="str">
        <f>X12</f>
        <v>2028F</v>
      </c>
      <c r="AA11" s="191"/>
      <c r="AB11" s="191"/>
      <c r="AC11" s="191" t="str">
        <f>Z11&amp;"%"</f>
        <v>2028F%</v>
      </c>
      <c r="AD11" s="191"/>
      <c r="AE11" s="191">
        <v>8</v>
      </c>
      <c r="AF11" s="191"/>
      <c r="AG11" s="191" t="str">
        <f>AE12</f>
        <v>2029F</v>
      </c>
      <c r="AH11" s="191"/>
      <c r="AI11" s="191"/>
      <c r="AJ11" s="191" t="str">
        <f>AG11&amp;"%"</f>
        <v>2029F%</v>
      </c>
      <c r="AK11" s="191"/>
      <c r="AL11" s="191">
        <v>9</v>
      </c>
      <c r="AM11" s="191"/>
      <c r="AN11" s="191" t="str">
        <f>AL12</f>
        <v>2030F</v>
      </c>
      <c r="AO11" s="191"/>
      <c r="AP11" s="191"/>
      <c r="AQ11" s="191" t="str">
        <f>AN11&amp;"%"</f>
        <v>2030F%</v>
      </c>
    </row>
    <row r="12" spans="1:43" ht="12" customHeight="1" x14ac:dyDescent="0.2">
      <c r="A12" s="37"/>
      <c r="B12" s="37"/>
      <c r="C12" s="37"/>
      <c r="D12" s="125"/>
      <c r="E12" s="37"/>
      <c r="F12" s="463" t="s">
        <v>1</v>
      </c>
      <c r="G12" s="434"/>
      <c r="H12" s="435"/>
      <c r="I12" s="37"/>
      <c r="J12" s="463" t="s">
        <v>2</v>
      </c>
      <c r="K12" s="434"/>
      <c r="L12" s="435"/>
      <c r="M12" s="37"/>
      <c r="N12" s="457" t="str">
        <f>"Impact "&amp;F12&amp;" vs "&amp;J12</f>
        <v>Impact 2025A vs 2026F</v>
      </c>
      <c r="O12" s="435"/>
      <c r="P12" s="37"/>
      <c r="Q12" s="463" t="s">
        <v>3</v>
      </c>
      <c r="R12" s="434"/>
      <c r="S12" s="435"/>
      <c r="T12" s="37"/>
      <c r="U12" s="457" t="str">
        <f>"Impact "&amp;J12&amp;" vs "&amp;Q12</f>
        <v>Impact 2026F vs 2027F</v>
      </c>
      <c r="V12" s="435"/>
      <c r="W12" s="37"/>
      <c r="X12" s="463" t="s">
        <v>4</v>
      </c>
      <c r="Y12" s="434"/>
      <c r="Z12" s="435"/>
      <c r="AA12" s="37"/>
      <c r="AB12" s="457" t="str">
        <f>"Impact "&amp;Q12&amp;" vs "&amp;X12</f>
        <v>Impact 2027F vs 2028F</v>
      </c>
      <c r="AC12" s="435"/>
      <c r="AD12" s="37"/>
      <c r="AE12" s="463" t="s">
        <v>5</v>
      </c>
      <c r="AF12" s="434"/>
      <c r="AG12" s="435"/>
      <c r="AH12" s="37"/>
      <c r="AI12" s="457" t="str">
        <f>"Impact "&amp;X12&amp;" vs "&amp;AE12</f>
        <v>Impact 2028F vs 2029F</v>
      </c>
      <c r="AJ12" s="435"/>
      <c r="AK12" s="128"/>
      <c r="AL12" s="463" t="s">
        <v>6</v>
      </c>
      <c r="AM12" s="434"/>
      <c r="AN12" s="435"/>
      <c r="AO12" s="37"/>
      <c r="AP12" s="457" t="str">
        <f>"Impact "&amp;AE12&amp;" vs "&amp;AL12</f>
        <v>Impact 2029F vs 2030F</v>
      </c>
      <c r="AQ12" s="435"/>
    </row>
    <row r="13" spans="1:43" ht="12" customHeight="1" x14ac:dyDescent="0.2">
      <c r="A13" s="37"/>
      <c r="B13" s="37"/>
      <c r="C13" s="37"/>
      <c r="D13" s="465" t="s">
        <v>237</v>
      </c>
      <c r="E13" s="37"/>
      <c r="F13" s="193" t="s">
        <v>238</v>
      </c>
      <c r="G13" s="194" t="s">
        <v>239</v>
      </c>
      <c r="H13" s="195" t="s">
        <v>240</v>
      </c>
      <c r="I13" s="37"/>
      <c r="J13" s="193" t="s">
        <v>238</v>
      </c>
      <c r="K13" s="194" t="s">
        <v>239</v>
      </c>
      <c r="L13" s="195" t="s">
        <v>240</v>
      </c>
      <c r="M13" s="37"/>
      <c r="N13" s="458" t="s">
        <v>241</v>
      </c>
      <c r="O13" s="460" t="s">
        <v>242</v>
      </c>
      <c r="P13" s="37"/>
      <c r="Q13" s="193" t="s">
        <v>238</v>
      </c>
      <c r="R13" s="194" t="s">
        <v>239</v>
      </c>
      <c r="S13" s="195" t="s">
        <v>240</v>
      </c>
      <c r="T13" s="37"/>
      <c r="U13" s="458" t="s">
        <v>241</v>
      </c>
      <c r="V13" s="460" t="s">
        <v>242</v>
      </c>
      <c r="W13" s="37"/>
      <c r="X13" s="193" t="s">
        <v>238</v>
      </c>
      <c r="Y13" s="194" t="s">
        <v>239</v>
      </c>
      <c r="Z13" s="195" t="s">
        <v>240</v>
      </c>
      <c r="AA13" s="37"/>
      <c r="AB13" s="458" t="s">
        <v>241</v>
      </c>
      <c r="AC13" s="460" t="s">
        <v>242</v>
      </c>
      <c r="AD13" s="37"/>
      <c r="AE13" s="193" t="s">
        <v>238</v>
      </c>
      <c r="AF13" s="194" t="s">
        <v>239</v>
      </c>
      <c r="AG13" s="195" t="s">
        <v>240</v>
      </c>
      <c r="AH13" s="37"/>
      <c r="AI13" s="458" t="s">
        <v>241</v>
      </c>
      <c r="AJ13" s="460" t="s">
        <v>242</v>
      </c>
      <c r="AK13" s="192"/>
      <c r="AL13" s="193" t="s">
        <v>238</v>
      </c>
      <c r="AM13" s="194" t="s">
        <v>239</v>
      </c>
      <c r="AN13" s="195" t="s">
        <v>240</v>
      </c>
      <c r="AO13" s="37"/>
      <c r="AP13" s="458" t="s">
        <v>241</v>
      </c>
      <c r="AQ13" s="460" t="s">
        <v>242</v>
      </c>
    </row>
    <row r="14" spans="1:43" ht="12" customHeight="1" x14ac:dyDescent="0.2">
      <c r="A14" s="37"/>
      <c r="B14" s="37"/>
      <c r="C14" s="37"/>
      <c r="D14" s="441"/>
      <c r="E14" s="37"/>
      <c r="F14" s="196" t="s">
        <v>243</v>
      </c>
      <c r="G14" s="197"/>
      <c r="H14" s="198" t="s">
        <v>243</v>
      </c>
      <c r="I14" s="37"/>
      <c r="J14" s="196" t="s">
        <v>243</v>
      </c>
      <c r="K14" s="197"/>
      <c r="L14" s="198" t="s">
        <v>243</v>
      </c>
      <c r="M14" s="37"/>
      <c r="N14" s="459"/>
      <c r="O14" s="461"/>
      <c r="P14" s="37"/>
      <c r="Q14" s="196" t="s">
        <v>243</v>
      </c>
      <c r="R14" s="197"/>
      <c r="S14" s="198" t="s">
        <v>243</v>
      </c>
      <c r="T14" s="37"/>
      <c r="U14" s="459"/>
      <c r="V14" s="461"/>
      <c r="W14" s="37"/>
      <c r="X14" s="196" t="s">
        <v>243</v>
      </c>
      <c r="Y14" s="197"/>
      <c r="Z14" s="198" t="s">
        <v>243</v>
      </c>
      <c r="AA14" s="37"/>
      <c r="AB14" s="459"/>
      <c r="AC14" s="461"/>
      <c r="AD14" s="37"/>
      <c r="AE14" s="196" t="s">
        <v>243</v>
      </c>
      <c r="AF14" s="197"/>
      <c r="AG14" s="198" t="s">
        <v>243</v>
      </c>
      <c r="AH14" s="37"/>
      <c r="AI14" s="459"/>
      <c r="AJ14" s="461"/>
      <c r="AK14" s="192"/>
      <c r="AL14" s="196" t="s">
        <v>243</v>
      </c>
      <c r="AM14" s="197"/>
      <c r="AN14" s="198" t="s">
        <v>243</v>
      </c>
      <c r="AO14" s="37"/>
      <c r="AP14" s="459"/>
      <c r="AQ14" s="461"/>
    </row>
    <row r="15" spans="1:43" ht="12" customHeight="1" x14ac:dyDescent="0.2">
      <c r="A15" s="37"/>
      <c r="B15" s="139" t="s">
        <v>156</v>
      </c>
      <c r="C15" s="199" t="str">
        <f t="shared" ref="C15:C28" si="0">D$6&amp;"."&amp;B15</f>
        <v>Residential.Monthly Service Charge</v>
      </c>
      <c r="D15" s="200" t="s">
        <v>244</v>
      </c>
      <c r="E15" s="38"/>
      <c r="F15" s="201">
        <f>IFERROR(VLOOKUP($C15,'Proposed Rates'!$B:$J,F$11,FALSE),0)</f>
        <v>34.26</v>
      </c>
      <c r="G15" s="202">
        <f t="shared" ref="G15:G28" si="1">IF($D15="Monthly",1,IF($D15="per KWH",$F$10,0))</f>
        <v>1</v>
      </c>
      <c r="H15" s="204">
        <f t="shared" ref="H15:H28" si="2">G15*F15</f>
        <v>34.26</v>
      </c>
      <c r="I15" s="37"/>
      <c r="J15" s="201">
        <f>IFERROR(VLOOKUP($C15,'Proposed Rates'!$B:$J,J$11,FALSE),0)</f>
        <v>41.13</v>
      </c>
      <c r="K15" s="202">
        <f t="shared" ref="K15:K28" si="3">IF($D15="Monthly",1,IF($D15="per KWH",$F$10,0))</f>
        <v>1</v>
      </c>
      <c r="L15" s="204">
        <f t="shared" ref="L15:L28" si="4">K15*J15</f>
        <v>41.13</v>
      </c>
      <c r="M15" s="38"/>
      <c r="N15" s="205">
        <f t="shared" ref="N15:N48" si="5">L15-H15</f>
        <v>6.8700000000000045</v>
      </c>
      <c r="O15" s="206">
        <f t="shared" ref="O15:O48" si="6">IF((H15)=0,"",(N15/H15))</f>
        <v>0.20052539404553429</v>
      </c>
      <c r="P15" s="37"/>
      <c r="Q15" s="201">
        <f>IFERROR(VLOOKUP($C15,'Proposed Rates'!$B:$J,Q$11,FALSE),0)</f>
        <v>44.38</v>
      </c>
      <c r="R15" s="202">
        <f t="shared" ref="R15:R28" si="7">IF($D15="Monthly",1,IF($D15="per KWH",$F$10,0))</f>
        <v>1</v>
      </c>
      <c r="S15" s="204">
        <f t="shared" ref="S15:S28" si="8">R15*Q15</f>
        <v>44.38</v>
      </c>
      <c r="T15" s="38"/>
      <c r="U15" s="205">
        <f t="shared" ref="U15:U48" si="9">S15-L15</f>
        <v>3.25</v>
      </c>
      <c r="V15" s="206">
        <f t="shared" ref="V15:V48" si="10">IF((L15)=0,"",(U15/L15))</f>
        <v>7.9017748601993676E-2</v>
      </c>
      <c r="W15" s="37"/>
      <c r="X15" s="201">
        <f>IFERROR(VLOOKUP($C15,'Proposed Rates'!$B:$J,X$11,FALSE),0)</f>
        <v>47.69</v>
      </c>
      <c r="Y15" s="202">
        <f t="shared" ref="Y15:Y28" si="11">IF($D15="Monthly",1,IF($D15="per KWH",$F$10,0))</f>
        <v>1</v>
      </c>
      <c r="Z15" s="204">
        <f t="shared" ref="Z15:Z28" si="12">Y15*X15</f>
        <v>47.69</v>
      </c>
      <c r="AA15" s="38"/>
      <c r="AB15" s="205">
        <f t="shared" ref="AB15:AB48" si="13">Z15-S15</f>
        <v>3.3099999999999952</v>
      </c>
      <c r="AC15" s="206">
        <f t="shared" ref="AC15:AC48" si="14">IF((S15)=0,"",(AB15/S15))</f>
        <v>7.4583145561063435E-2</v>
      </c>
      <c r="AD15" s="37"/>
      <c r="AE15" s="201">
        <f>IFERROR(VLOOKUP($C15,'Proposed Rates'!$B:$J,AE$11,FALSE),0)</f>
        <v>50.41</v>
      </c>
      <c r="AF15" s="202">
        <f t="shared" ref="AF15:AF28" si="15">IF($D15="Monthly",1,IF($D15="per KWH",$F$10,0))</f>
        <v>1</v>
      </c>
      <c r="AG15" s="204">
        <f t="shared" ref="AG15:AG28" si="16">AF15*AE15</f>
        <v>50.41</v>
      </c>
      <c r="AH15" s="38"/>
      <c r="AI15" s="205">
        <f t="shared" ref="AI15:AI48" si="17">AG15-Z15</f>
        <v>2.7199999999999989</v>
      </c>
      <c r="AJ15" s="206">
        <f t="shared" ref="AJ15:AJ48" si="18">IF((Z15)=0,"",(AI15/Z15))</f>
        <v>5.703501782344305E-2</v>
      </c>
      <c r="AK15" s="207"/>
      <c r="AL15" s="201">
        <f>IFERROR(VLOOKUP($C15,'Proposed Rates'!$B:$J,AL$11,FALSE),0)</f>
        <v>53.15</v>
      </c>
      <c r="AM15" s="202">
        <f t="shared" ref="AM15:AM28" si="19">IF($D15="Monthly",1,IF($D15="per KWH",$F$10,0))</f>
        <v>1</v>
      </c>
      <c r="AN15" s="204">
        <f t="shared" ref="AN15:AN28" si="20">AM15*AL15</f>
        <v>53.15</v>
      </c>
      <c r="AO15" s="38"/>
      <c r="AP15" s="205">
        <f t="shared" ref="AP15:AP48" si="21">AN15-AG15</f>
        <v>2.740000000000002</v>
      </c>
      <c r="AQ15" s="206">
        <f t="shared" ref="AQ15:AQ48" si="22">IF((AG15)=0,"",(AP15/AG15))</f>
        <v>5.435429478278124E-2</v>
      </c>
    </row>
    <row r="16" spans="1:43" ht="12" customHeight="1" x14ac:dyDescent="0.2">
      <c r="A16" s="37"/>
      <c r="B16" s="139" t="s">
        <v>245</v>
      </c>
      <c r="C16" s="199" t="str">
        <f t="shared" si="0"/>
        <v>Residential.Smart Meter Rate Adder</v>
      </c>
      <c r="D16" s="200" t="s">
        <v>244</v>
      </c>
      <c r="E16" s="38"/>
      <c r="F16" s="201">
        <f>IFERROR(VLOOKUP($C16,'Proposed Rates'!$B:$J,F$11,FALSE),0)</f>
        <v>0</v>
      </c>
      <c r="G16" s="202">
        <f t="shared" si="1"/>
        <v>1</v>
      </c>
      <c r="H16" s="204">
        <f t="shared" si="2"/>
        <v>0</v>
      </c>
      <c r="I16" s="37"/>
      <c r="J16" s="201">
        <f>IFERROR(VLOOKUP($C16,'Proposed Rates'!$B:$J,J$11,FALSE),0)</f>
        <v>0</v>
      </c>
      <c r="K16" s="202">
        <f t="shared" si="3"/>
        <v>1</v>
      </c>
      <c r="L16" s="204">
        <f t="shared" si="4"/>
        <v>0</v>
      </c>
      <c r="M16" s="38"/>
      <c r="N16" s="205">
        <f t="shared" si="5"/>
        <v>0</v>
      </c>
      <c r="O16" s="206" t="str">
        <f t="shared" si="6"/>
        <v/>
      </c>
      <c r="P16" s="37"/>
      <c r="Q16" s="201">
        <f>IFERROR(VLOOKUP($C16,'Proposed Rates'!$B:$J,Q$11,FALSE),0)</f>
        <v>0</v>
      </c>
      <c r="R16" s="202">
        <f t="shared" si="7"/>
        <v>1</v>
      </c>
      <c r="S16" s="204">
        <f t="shared" si="8"/>
        <v>0</v>
      </c>
      <c r="T16" s="38"/>
      <c r="U16" s="205">
        <f t="shared" si="9"/>
        <v>0</v>
      </c>
      <c r="V16" s="206" t="str">
        <f t="shared" si="10"/>
        <v/>
      </c>
      <c r="W16" s="37"/>
      <c r="X16" s="201">
        <f>IFERROR(VLOOKUP($C16,'Proposed Rates'!$B:$J,X$11,FALSE),0)</f>
        <v>0</v>
      </c>
      <c r="Y16" s="202">
        <f t="shared" si="11"/>
        <v>1</v>
      </c>
      <c r="Z16" s="204">
        <f t="shared" si="12"/>
        <v>0</v>
      </c>
      <c r="AA16" s="38"/>
      <c r="AB16" s="205">
        <f t="shared" si="13"/>
        <v>0</v>
      </c>
      <c r="AC16" s="206" t="str">
        <f t="shared" si="14"/>
        <v/>
      </c>
      <c r="AD16" s="37"/>
      <c r="AE16" s="201">
        <f>IFERROR(VLOOKUP($C16,'Proposed Rates'!$B:$J,AE$11,FALSE),0)</f>
        <v>0</v>
      </c>
      <c r="AF16" s="202">
        <f t="shared" si="15"/>
        <v>1</v>
      </c>
      <c r="AG16" s="204">
        <f t="shared" si="16"/>
        <v>0</v>
      </c>
      <c r="AH16" s="38"/>
      <c r="AI16" s="205">
        <f t="shared" si="17"/>
        <v>0</v>
      </c>
      <c r="AJ16" s="206" t="str">
        <f t="shared" si="18"/>
        <v/>
      </c>
      <c r="AK16" s="207"/>
      <c r="AL16" s="201">
        <f>IFERROR(VLOOKUP($C16,'Proposed Rates'!$B:$J,AL$11,FALSE),0)</f>
        <v>0</v>
      </c>
      <c r="AM16" s="202">
        <f t="shared" si="19"/>
        <v>1</v>
      </c>
      <c r="AN16" s="204">
        <f t="shared" si="20"/>
        <v>0</v>
      </c>
      <c r="AO16" s="38"/>
      <c r="AP16" s="205">
        <f t="shared" si="21"/>
        <v>0</v>
      </c>
      <c r="AQ16" s="206" t="str">
        <f t="shared" si="22"/>
        <v/>
      </c>
    </row>
    <row r="17" spans="1:43" ht="12" customHeight="1" x14ac:dyDescent="0.2">
      <c r="A17" s="37"/>
      <c r="B17" s="208" t="str">
        <f>'Proposed Rates'!C115</f>
        <v>Rate Rider Calculation for PILs</v>
      </c>
      <c r="C17" s="199" t="str">
        <f t="shared" si="0"/>
        <v>Residential.Rate Rider Calculation for PILs</v>
      </c>
      <c r="D17" s="200" t="s">
        <v>246</v>
      </c>
      <c r="E17" s="38"/>
      <c r="F17" s="201">
        <f>IFERROR(VLOOKUP($C17,'Proposed Rates'!$B:$J,F$11,FALSE),0)</f>
        <v>0</v>
      </c>
      <c r="G17" s="202">
        <f t="shared" si="1"/>
        <v>232</v>
      </c>
      <c r="H17" s="204">
        <f t="shared" si="2"/>
        <v>0</v>
      </c>
      <c r="I17" s="37"/>
      <c r="J17" s="201">
        <f>IFERROR(VLOOKUP($C17,'Proposed Rates'!$B:$J,J$11,FALSE),0)</f>
        <v>0</v>
      </c>
      <c r="K17" s="202">
        <f t="shared" si="3"/>
        <v>232</v>
      </c>
      <c r="L17" s="204">
        <f t="shared" si="4"/>
        <v>0</v>
      </c>
      <c r="M17" s="38"/>
      <c r="N17" s="205">
        <f t="shared" si="5"/>
        <v>0</v>
      </c>
      <c r="O17" s="206" t="str">
        <f t="shared" si="6"/>
        <v/>
      </c>
      <c r="P17" s="37"/>
      <c r="Q17" s="201">
        <f>IFERROR(VLOOKUP($C17,'Proposed Rates'!$B:$J,Q$11,FALSE),0)</f>
        <v>0</v>
      </c>
      <c r="R17" s="202">
        <f t="shared" si="7"/>
        <v>232</v>
      </c>
      <c r="S17" s="204">
        <f t="shared" si="8"/>
        <v>0</v>
      </c>
      <c r="T17" s="38"/>
      <c r="U17" s="205">
        <f t="shared" si="9"/>
        <v>0</v>
      </c>
      <c r="V17" s="206" t="str">
        <f t="shared" si="10"/>
        <v/>
      </c>
      <c r="W17" s="37"/>
      <c r="X17" s="201">
        <f>IFERROR(VLOOKUP($C17,'Proposed Rates'!$B:$J,X$11,FALSE),0)</f>
        <v>0</v>
      </c>
      <c r="Y17" s="202">
        <f t="shared" si="11"/>
        <v>232</v>
      </c>
      <c r="Z17" s="204">
        <f t="shared" si="12"/>
        <v>0</v>
      </c>
      <c r="AA17" s="38"/>
      <c r="AB17" s="205">
        <f t="shared" si="13"/>
        <v>0</v>
      </c>
      <c r="AC17" s="206" t="str">
        <f t="shared" si="14"/>
        <v/>
      </c>
      <c r="AD17" s="37"/>
      <c r="AE17" s="201">
        <f>IFERROR(VLOOKUP($C17,'Proposed Rates'!$B:$J,AE$11,FALSE),0)</f>
        <v>0</v>
      </c>
      <c r="AF17" s="202">
        <f t="shared" si="15"/>
        <v>232</v>
      </c>
      <c r="AG17" s="204">
        <f t="shared" si="16"/>
        <v>0</v>
      </c>
      <c r="AH17" s="38"/>
      <c r="AI17" s="205">
        <f t="shared" si="17"/>
        <v>0</v>
      </c>
      <c r="AJ17" s="206" t="str">
        <f t="shared" si="18"/>
        <v/>
      </c>
      <c r="AK17" s="207"/>
      <c r="AL17" s="201">
        <f>IFERROR(VLOOKUP($C17,'Proposed Rates'!$B:$J,AL$11,FALSE),0)</f>
        <v>0</v>
      </c>
      <c r="AM17" s="202">
        <f t="shared" si="19"/>
        <v>232</v>
      </c>
      <c r="AN17" s="204">
        <f t="shared" si="20"/>
        <v>0</v>
      </c>
      <c r="AO17" s="38"/>
      <c r="AP17" s="205">
        <f t="shared" si="21"/>
        <v>0</v>
      </c>
      <c r="AQ17" s="206" t="str">
        <f t="shared" si="22"/>
        <v/>
      </c>
    </row>
    <row r="18" spans="1:43" ht="12" customHeight="1" x14ac:dyDescent="0.2">
      <c r="A18" s="37"/>
      <c r="B18" s="208" t="str">
        <f>'Proposed Rates'!C128</f>
        <v>Rate Rider Calculation for Generic</v>
      </c>
      <c r="C18" s="199" t="str">
        <f t="shared" si="0"/>
        <v>Residential.Rate Rider Calculation for Generic</v>
      </c>
      <c r="D18" s="200" t="s">
        <v>244</v>
      </c>
      <c r="E18" s="38"/>
      <c r="F18" s="201">
        <f>IFERROR(VLOOKUP($C18,'Proposed Rates'!$B:$J,F$11,FALSE),0)</f>
        <v>0</v>
      </c>
      <c r="G18" s="202">
        <f t="shared" si="1"/>
        <v>1</v>
      </c>
      <c r="H18" s="204">
        <f t="shared" si="2"/>
        <v>0</v>
      </c>
      <c r="I18" s="37"/>
      <c r="J18" s="201">
        <f>IFERROR(VLOOKUP($C18,'Proposed Rates'!$B:$J,J$11,FALSE),0)</f>
        <v>0</v>
      </c>
      <c r="K18" s="202">
        <f t="shared" si="3"/>
        <v>1</v>
      </c>
      <c r="L18" s="204">
        <f t="shared" si="4"/>
        <v>0</v>
      </c>
      <c r="M18" s="38"/>
      <c r="N18" s="205">
        <f t="shared" si="5"/>
        <v>0</v>
      </c>
      <c r="O18" s="206" t="str">
        <f t="shared" si="6"/>
        <v/>
      </c>
      <c r="P18" s="37"/>
      <c r="Q18" s="201">
        <f>IFERROR(VLOOKUP($C18,'Proposed Rates'!$B:$J,Q$11,FALSE),0)</f>
        <v>0</v>
      </c>
      <c r="R18" s="202">
        <f t="shared" si="7"/>
        <v>1</v>
      </c>
      <c r="S18" s="204">
        <f t="shared" si="8"/>
        <v>0</v>
      </c>
      <c r="T18" s="38"/>
      <c r="U18" s="205">
        <f t="shared" si="9"/>
        <v>0</v>
      </c>
      <c r="V18" s="206" t="str">
        <f t="shared" si="10"/>
        <v/>
      </c>
      <c r="W18" s="37"/>
      <c r="X18" s="201">
        <f>IFERROR(VLOOKUP($C18,'Proposed Rates'!$B:$J,X$11,FALSE),0)</f>
        <v>0</v>
      </c>
      <c r="Y18" s="202">
        <f t="shared" si="11"/>
        <v>1</v>
      </c>
      <c r="Z18" s="204">
        <f t="shared" si="12"/>
        <v>0</v>
      </c>
      <c r="AA18" s="38"/>
      <c r="AB18" s="205">
        <f t="shared" si="13"/>
        <v>0</v>
      </c>
      <c r="AC18" s="206" t="str">
        <f t="shared" si="14"/>
        <v/>
      </c>
      <c r="AD18" s="37"/>
      <c r="AE18" s="201">
        <f>IFERROR(VLOOKUP($C18,'Proposed Rates'!$B:$J,AE$11,FALSE),0)</f>
        <v>0</v>
      </c>
      <c r="AF18" s="202">
        <f t="shared" si="15"/>
        <v>1</v>
      </c>
      <c r="AG18" s="204">
        <f t="shared" si="16"/>
        <v>0</v>
      </c>
      <c r="AH18" s="38"/>
      <c r="AI18" s="205">
        <f t="shared" si="17"/>
        <v>0</v>
      </c>
      <c r="AJ18" s="206" t="str">
        <f t="shared" si="18"/>
        <v/>
      </c>
      <c r="AK18" s="207"/>
      <c r="AL18" s="201">
        <f>IFERROR(VLOOKUP($C18,'Proposed Rates'!$B:$J,AL$11,FALSE),0)</f>
        <v>0</v>
      </c>
      <c r="AM18" s="202">
        <f t="shared" si="19"/>
        <v>1</v>
      </c>
      <c r="AN18" s="204">
        <f t="shared" si="20"/>
        <v>0</v>
      </c>
      <c r="AO18" s="38"/>
      <c r="AP18" s="205">
        <f t="shared" si="21"/>
        <v>0</v>
      </c>
      <c r="AQ18" s="206" t="str">
        <f t="shared" si="22"/>
        <v/>
      </c>
    </row>
    <row r="19" spans="1:43" ht="12" customHeight="1" x14ac:dyDescent="0.2">
      <c r="A19" s="37"/>
      <c r="B19" s="139" t="s">
        <v>54</v>
      </c>
      <c r="C19" s="199" t="str">
        <f t="shared" si="0"/>
        <v>Residential.Distribution Volumetric Rate</v>
      </c>
      <c r="D19" s="200" t="s">
        <v>246</v>
      </c>
      <c r="E19" s="38"/>
      <c r="F19" s="201">
        <f>IFERROR(VLOOKUP($C19,'Proposed Rates'!$B:$J,F$11,FALSE),0)</f>
        <v>0</v>
      </c>
      <c r="G19" s="202">
        <f t="shared" si="1"/>
        <v>232</v>
      </c>
      <c r="H19" s="204">
        <f t="shared" si="2"/>
        <v>0</v>
      </c>
      <c r="I19" s="37"/>
      <c r="J19" s="201">
        <f>IFERROR(VLOOKUP($C19,'Proposed Rates'!$B:$J,J$11,FALSE),0)</f>
        <v>0</v>
      </c>
      <c r="K19" s="202">
        <f t="shared" si="3"/>
        <v>232</v>
      </c>
      <c r="L19" s="204">
        <f t="shared" si="4"/>
        <v>0</v>
      </c>
      <c r="M19" s="38"/>
      <c r="N19" s="205">
        <f t="shared" si="5"/>
        <v>0</v>
      </c>
      <c r="O19" s="206" t="str">
        <f t="shared" si="6"/>
        <v/>
      </c>
      <c r="P19" s="37"/>
      <c r="Q19" s="201">
        <f>IFERROR(VLOOKUP($C19,'Proposed Rates'!$B:$J,Q$11,FALSE),0)</f>
        <v>0</v>
      </c>
      <c r="R19" s="202">
        <f t="shared" si="7"/>
        <v>232</v>
      </c>
      <c r="S19" s="204">
        <f t="shared" si="8"/>
        <v>0</v>
      </c>
      <c r="T19" s="38"/>
      <c r="U19" s="205">
        <f t="shared" si="9"/>
        <v>0</v>
      </c>
      <c r="V19" s="206" t="str">
        <f t="shared" si="10"/>
        <v/>
      </c>
      <c r="W19" s="37"/>
      <c r="X19" s="201">
        <f>IFERROR(VLOOKUP($C19,'Proposed Rates'!$B:$J,X$11,FALSE),0)</f>
        <v>0</v>
      </c>
      <c r="Y19" s="202">
        <f t="shared" si="11"/>
        <v>232</v>
      </c>
      <c r="Z19" s="204">
        <f t="shared" si="12"/>
        <v>0</v>
      </c>
      <c r="AA19" s="38"/>
      <c r="AB19" s="205">
        <f t="shared" si="13"/>
        <v>0</v>
      </c>
      <c r="AC19" s="206" t="str">
        <f t="shared" si="14"/>
        <v/>
      </c>
      <c r="AD19" s="37"/>
      <c r="AE19" s="201">
        <f>IFERROR(VLOOKUP($C19,'Proposed Rates'!$B:$J,AE$11,FALSE),0)</f>
        <v>0</v>
      </c>
      <c r="AF19" s="202">
        <f t="shared" si="15"/>
        <v>232</v>
      </c>
      <c r="AG19" s="204">
        <f t="shared" si="16"/>
        <v>0</v>
      </c>
      <c r="AH19" s="38"/>
      <c r="AI19" s="205">
        <f t="shared" si="17"/>
        <v>0</v>
      </c>
      <c r="AJ19" s="206" t="str">
        <f t="shared" si="18"/>
        <v/>
      </c>
      <c r="AK19" s="207"/>
      <c r="AL19" s="201">
        <f>IFERROR(VLOOKUP($C19,'Proposed Rates'!$B:$J,AL$11,FALSE),0)</f>
        <v>0</v>
      </c>
      <c r="AM19" s="202">
        <f t="shared" si="19"/>
        <v>232</v>
      </c>
      <c r="AN19" s="204">
        <f t="shared" si="20"/>
        <v>0</v>
      </c>
      <c r="AO19" s="38"/>
      <c r="AP19" s="205">
        <f t="shared" si="21"/>
        <v>0</v>
      </c>
      <c r="AQ19" s="206" t="str">
        <f t="shared" si="22"/>
        <v/>
      </c>
    </row>
    <row r="20" spans="1:43" ht="12" customHeight="1" x14ac:dyDescent="0.2">
      <c r="A20" s="37"/>
      <c r="B20" s="139" t="s">
        <v>247</v>
      </c>
      <c r="C20" s="199" t="str">
        <f t="shared" si="0"/>
        <v>Residential.Smart Meter Disposition Rider</v>
      </c>
      <c r="D20" s="200" t="s">
        <v>246</v>
      </c>
      <c r="E20" s="38"/>
      <c r="F20" s="201">
        <f>IFERROR(VLOOKUP($C20,'Proposed Rates'!$B:$J,F$11,FALSE),0)</f>
        <v>0</v>
      </c>
      <c r="G20" s="202">
        <f t="shared" si="1"/>
        <v>232</v>
      </c>
      <c r="H20" s="204">
        <f t="shared" si="2"/>
        <v>0</v>
      </c>
      <c r="I20" s="37"/>
      <c r="J20" s="201">
        <f>IFERROR(VLOOKUP($C20,'Proposed Rates'!$B:$J,J$11,FALSE),0)</f>
        <v>0</v>
      </c>
      <c r="K20" s="202">
        <f t="shared" si="3"/>
        <v>232</v>
      </c>
      <c r="L20" s="204">
        <f t="shared" si="4"/>
        <v>0</v>
      </c>
      <c r="M20" s="38"/>
      <c r="N20" s="205">
        <f t="shared" si="5"/>
        <v>0</v>
      </c>
      <c r="O20" s="206" t="str">
        <f t="shared" si="6"/>
        <v/>
      </c>
      <c r="P20" s="37"/>
      <c r="Q20" s="201">
        <f>IFERROR(VLOOKUP($C20,'Proposed Rates'!$B:$J,Q$11,FALSE),0)</f>
        <v>0</v>
      </c>
      <c r="R20" s="202">
        <f t="shared" si="7"/>
        <v>232</v>
      </c>
      <c r="S20" s="204">
        <f t="shared" si="8"/>
        <v>0</v>
      </c>
      <c r="T20" s="38"/>
      <c r="U20" s="205">
        <f t="shared" si="9"/>
        <v>0</v>
      </c>
      <c r="V20" s="206" t="str">
        <f t="shared" si="10"/>
        <v/>
      </c>
      <c r="W20" s="37"/>
      <c r="X20" s="201">
        <f>IFERROR(VLOOKUP($C20,'Proposed Rates'!$B:$J,X$11,FALSE),0)</f>
        <v>0</v>
      </c>
      <c r="Y20" s="202">
        <f t="shared" si="11"/>
        <v>232</v>
      </c>
      <c r="Z20" s="204">
        <f t="shared" si="12"/>
        <v>0</v>
      </c>
      <c r="AA20" s="38"/>
      <c r="AB20" s="205">
        <f t="shared" si="13"/>
        <v>0</v>
      </c>
      <c r="AC20" s="206" t="str">
        <f t="shared" si="14"/>
        <v/>
      </c>
      <c r="AD20" s="37"/>
      <c r="AE20" s="201">
        <f>IFERROR(VLOOKUP($C20,'Proposed Rates'!$B:$J,AE$11,FALSE),0)</f>
        <v>0</v>
      </c>
      <c r="AF20" s="202">
        <f t="shared" si="15"/>
        <v>232</v>
      </c>
      <c r="AG20" s="204">
        <f t="shared" si="16"/>
        <v>0</v>
      </c>
      <c r="AH20" s="38"/>
      <c r="AI20" s="205">
        <f t="shared" si="17"/>
        <v>0</v>
      </c>
      <c r="AJ20" s="206" t="str">
        <f t="shared" si="18"/>
        <v/>
      </c>
      <c r="AK20" s="207"/>
      <c r="AL20" s="201">
        <f>IFERROR(VLOOKUP($C20,'Proposed Rates'!$B:$J,AL$11,FALSE),0)</f>
        <v>0</v>
      </c>
      <c r="AM20" s="202">
        <f t="shared" si="19"/>
        <v>232</v>
      </c>
      <c r="AN20" s="204">
        <f t="shared" si="20"/>
        <v>0</v>
      </c>
      <c r="AO20" s="38"/>
      <c r="AP20" s="205">
        <f t="shared" si="21"/>
        <v>0</v>
      </c>
      <c r="AQ20" s="206" t="str">
        <f t="shared" si="22"/>
        <v/>
      </c>
    </row>
    <row r="21" spans="1:43" ht="12" customHeight="1" x14ac:dyDescent="0.2">
      <c r="A21" s="37"/>
      <c r="B21" s="139" t="s">
        <v>179</v>
      </c>
      <c r="C21" s="199" t="str">
        <f t="shared" si="0"/>
        <v>Residential.LRAM Rate Rider</v>
      </c>
      <c r="D21" s="200" t="s">
        <v>244</v>
      </c>
      <c r="E21" s="38"/>
      <c r="F21" s="201">
        <f>'Proposed Rates'!E77+'Proposed Rates'!E90</f>
        <v>0.25</v>
      </c>
      <c r="G21" s="202">
        <f t="shared" si="1"/>
        <v>1</v>
      </c>
      <c r="H21" s="203">
        <f t="shared" si="2"/>
        <v>0.25</v>
      </c>
      <c r="I21" s="37"/>
      <c r="J21" s="201">
        <f>'Proposed Rates'!F77+'Proposed Rates'!F90</f>
        <v>0</v>
      </c>
      <c r="K21" s="202">
        <f t="shared" si="3"/>
        <v>1</v>
      </c>
      <c r="L21" s="204">
        <f t="shared" si="4"/>
        <v>0</v>
      </c>
      <c r="M21" s="38"/>
      <c r="N21" s="205">
        <f t="shared" si="5"/>
        <v>-0.25</v>
      </c>
      <c r="O21" s="206">
        <f t="shared" si="6"/>
        <v>-1</v>
      </c>
      <c r="P21" s="37"/>
      <c r="Q21" s="201">
        <f>'Proposed Rates'!G77+'Proposed Rates'!G90</f>
        <v>0</v>
      </c>
      <c r="R21" s="202">
        <f t="shared" si="7"/>
        <v>1</v>
      </c>
      <c r="S21" s="204">
        <f t="shared" si="8"/>
        <v>0</v>
      </c>
      <c r="T21" s="38"/>
      <c r="U21" s="205">
        <f t="shared" si="9"/>
        <v>0</v>
      </c>
      <c r="V21" s="206" t="str">
        <f t="shared" si="10"/>
        <v/>
      </c>
      <c r="W21" s="37"/>
      <c r="X21" s="201">
        <f>IFERROR(VLOOKUP($C21,'Proposed Rates'!$B:$J,X$11,FALSE),0)</f>
        <v>0</v>
      </c>
      <c r="Y21" s="202">
        <f t="shared" si="11"/>
        <v>1</v>
      </c>
      <c r="Z21" s="204">
        <f t="shared" si="12"/>
        <v>0</v>
      </c>
      <c r="AA21" s="38"/>
      <c r="AB21" s="205">
        <f t="shared" si="13"/>
        <v>0</v>
      </c>
      <c r="AC21" s="206" t="str">
        <f t="shared" si="14"/>
        <v/>
      </c>
      <c r="AD21" s="37"/>
      <c r="AE21" s="201">
        <f>IFERROR(VLOOKUP($C21,'Proposed Rates'!$B:$J,AE$11,FALSE),0)</f>
        <v>0</v>
      </c>
      <c r="AF21" s="202">
        <f t="shared" si="15"/>
        <v>1</v>
      </c>
      <c r="AG21" s="204">
        <f t="shared" si="16"/>
        <v>0</v>
      </c>
      <c r="AH21" s="38"/>
      <c r="AI21" s="205">
        <f t="shared" si="17"/>
        <v>0</v>
      </c>
      <c r="AJ21" s="206" t="str">
        <f t="shared" si="18"/>
        <v/>
      </c>
      <c r="AK21" s="207"/>
      <c r="AL21" s="201">
        <f>IFERROR(VLOOKUP($C21,'Proposed Rates'!$B:$J,AL$11,FALSE),0)</f>
        <v>0</v>
      </c>
      <c r="AM21" s="202">
        <f t="shared" si="19"/>
        <v>1</v>
      </c>
      <c r="AN21" s="204">
        <f t="shared" si="20"/>
        <v>0</v>
      </c>
      <c r="AO21" s="38"/>
      <c r="AP21" s="205">
        <f t="shared" si="21"/>
        <v>0</v>
      </c>
      <c r="AQ21" s="206" t="str">
        <f t="shared" si="22"/>
        <v/>
      </c>
    </row>
    <row r="22" spans="1:43" ht="12" customHeight="1" x14ac:dyDescent="0.2">
      <c r="A22" s="37"/>
      <c r="B22" s="208" t="s">
        <v>175</v>
      </c>
      <c r="C22" s="199" t="str">
        <f t="shared" si="0"/>
        <v>Residential.Deferral/Variance Account Disposition Rate Rider Group 2</v>
      </c>
      <c r="D22" s="200" t="s">
        <v>244</v>
      </c>
      <c r="E22" s="38"/>
      <c r="F22" s="201">
        <f>IFERROR(VLOOKUP($C22,'Proposed Rates'!$B:$J,F$11,FALSE),0)</f>
        <v>0</v>
      </c>
      <c r="G22" s="202">
        <f t="shared" si="1"/>
        <v>1</v>
      </c>
      <c r="H22" s="204">
        <f t="shared" si="2"/>
        <v>0</v>
      </c>
      <c r="I22" s="37"/>
      <c r="J22" s="201">
        <f>IFERROR(VLOOKUP($C22,'Proposed Rates'!$B:$J,J$11,FALSE),0)</f>
        <v>-0.54</v>
      </c>
      <c r="K22" s="202">
        <f t="shared" si="3"/>
        <v>1</v>
      </c>
      <c r="L22" s="204">
        <f t="shared" si="4"/>
        <v>-0.54</v>
      </c>
      <c r="M22" s="38"/>
      <c r="N22" s="205">
        <f t="shared" si="5"/>
        <v>-0.54</v>
      </c>
      <c r="O22" s="206" t="str">
        <f t="shared" si="6"/>
        <v/>
      </c>
      <c r="P22" s="37"/>
      <c r="Q22" s="201">
        <f>IFERROR(VLOOKUP($C22,'Proposed Rates'!$B:$J,Q$11,FALSE),0)</f>
        <v>0</v>
      </c>
      <c r="R22" s="202">
        <f t="shared" si="7"/>
        <v>1</v>
      </c>
      <c r="S22" s="204">
        <f t="shared" si="8"/>
        <v>0</v>
      </c>
      <c r="T22" s="38"/>
      <c r="U22" s="205">
        <f t="shared" si="9"/>
        <v>0.54</v>
      </c>
      <c r="V22" s="206">
        <f t="shared" si="10"/>
        <v>-1</v>
      </c>
      <c r="W22" s="37"/>
      <c r="X22" s="201">
        <f>IFERROR(VLOOKUP($C22,'Proposed Rates'!$B:$J,X$11,FALSE),0)</f>
        <v>0</v>
      </c>
      <c r="Y22" s="202">
        <f t="shared" si="11"/>
        <v>1</v>
      </c>
      <c r="Z22" s="204">
        <f t="shared" si="12"/>
        <v>0</v>
      </c>
      <c r="AA22" s="38"/>
      <c r="AB22" s="205">
        <f t="shared" si="13"/>
        <v>0</v>
      </c>
      <c r="AC22" s="206" t="str">
        <f t="shared" si="14"/>
        <v/>
      </c>
      <c r="AD22" s="37"/>
      <c r="AE22" s="201">
        <f>IFERROR(VLOOKUP($C22,'Proposed Rates'!$B:$J,AE$11,FALSE),0)</f>
        <v>0</v>
      </c>
      <c r="AF22" s="202">
        <f t="shared" si="15"/>
        <v>1</v>
      </c>
      <c r="AG22" s="204">
        <f t="shared" si="16"/>
        <v>0</v>
      </c>
      <c r="AH22" s="38"/>
      <c r="AI22" s="205">
        <f t="shared" si="17"/>
        <v>0</v>
      </c>
      <c r="AJ22" s="206" t="str">
        <f t="shared" si="18"/>
        <v/>
      </c>
      <c r="AK22" s="207"/>
      <c r="AL22" s="201">
        <f>IFERROR(VLOOKUP($C22,'Proposed Rates'!$B:$J,AL$11,FALSE),0)</f>
        <v>0</v>
      </c>
      <c r="AM22" s="202">
        <f t="shared" si="19"/>
        <v>1</v>
      </c>
      <c r="AN22" s="204">
        <f t="shared" si="20"/>
        <v>0</v>
      </c>
      <c r="AO22" s="38"/>
      <c r="AP22" s="205">
        <f t="shared" si="21"/>
        <v>0</v>
      </c>
      <c r="AQ22" s="206" t="str">
        <f t="shared" si="22"/>
        <v/>
      </c>
    </row>
    <row r="23" spans="1:43" ht="12" customHeight="1" x14ac:dyDescent="0.2">
      <c r="A23" s="37"/>
      <c r="B23" s="208"/>
      <c r="C23" s="199" t="str">
        <f t="shared" si="0"/>
        <v>Residential.</v>
      </c>
      <c r="D23" s="200"/>
      <c r="E23" s="38"/>
      <c r="F23" s="201">
        <f>IFERROR(VLOOKUP($C23,'Proposed Rates'!$B:$J,F$11,FALSE),0)</f>
        <v>0</v>
      </c>
      <c r="G23" s="202">
        <f t="shared" si="1"/>
        <v>0</v>
      </c>
      <c r="H23" s="204">
        <f t="shared" si="2"/>
        <v>0</v>
      </c>
      <c r="I23" s="37"/>
      <c r="J23" s="201">
        <f>IFERROR(VLOOKUP($C23,'Proposed Rates'!$B:$J,J$11,FALSE),0)</f>
        <v>0</v>
      </c>
      <c r="K23" s="202">
        <f t="shared" si="3"/>
        <v>0</v>
      </c>
      <c r="L23" s="204">
        <f t="shared" si="4"/>
        <v>0</v>
      </c>
      <c r="M23" s="38"/>
      <c r="N23" s="205">
        <f t="shared" si="5"/>
        <v>0</v>
      </c>
      <c r="O23" s="206" t="str">
        <f t="shared" si="6"/>
        <v/>
      </c>
      <c r="P23" s="37"/>
      <c r="Q23" s="201">
        <f>IFERROR(VLOOKUP($C23,'Proposed Rates'!$B:$J,Q$11,FALSE),0)</f>
        <v>0</v>
      </c>
      <c r="R23" s="202">
        <f t="shared" si="7"/>
        <v>0</v>
      </c>
      <c r="S23" s="204">
        <f t="shared" si="8"/>
        <v>0</v>
      </c>
      <c r="T23" s="38"/>
      <c r="U23" s="205">
        <f t="shared" si="9"/>
        <v>0</v>
      </c>
      <c r="V23" s="206" t="str">
        <f t="shared" si="10"/>
        <v/>
      </c>
      <c r="W23" s="37"/>
      <c r="X23" s="201">
        <f>IFERROR(VLOOKUP($C23,'Proposed Rates'!$B:$J,X$11,FALSE),0)</f>
        <v>0</v>
      </c>
      <c r="Y23" s="202">
        <f t="shared" si="11"/>
        <v>0</v>
      </c>
      <c r="Z23" s="204">
        <f t="shared" si="12"/>
        <v>0</v>
      </c>
      <c r="AA23" s="38"/>
      <c r="AB23" s="205">
        <f t="shared" si="13"/>
        <v>0</v>
      </c>
      <c r="AC23" s="206" t="str">
        <f t="shared" si="14"/>
        <v/>
      </c>
      <c r="AD23" s="37"/>
      <c r="AE23" s="201">
        <f>IFERROR(VLOOKUP($C23,'Proposed Rates'!$B:$J,AE$11,FALSE),0)</f>
        <v>0</v>
      </c>
      <c r="AF23" s="202">
        <f t="shared" si="15"/>
        <v>0</v>
      </c>
      <c r="AG23" s="204">
        <f t="shared" si="16"/>
        <v>0</v>
      </c>
      <c r="AH23" s="38"/>
      <c r="AI23" s="205">
        <f t="shared" si="17"/>
        <v>0</v>
      </c>
      <c r="AJ23" s="206" t="str">
        <f t="shared" si="18"/>
        <v/>
      </c>
      <c r="AK23" s="207"/>
      <c r="AL23" s="201">
        <f>IFERROR(VLOOKUP($C23,'Proposed Rates'!$B:$J,AL$11,FALSE),0)</f>
        <v>0</v>
      </c>
      <c r="AM23" s="202">
        <f t="shared" si="19"/>
        <v>0</v>
      </c>
      <c r="AN23" s="204">
        <f t="shared" si="20"/>
        <v>0</v>
      </c>
      <c r="AO23" s="38"/>
      <c r="AP23" s="205">
        <f t="shared" si="21"/>
        <v>0</v>
      </c>
      <c r="AQ23" s="206" t="str">
        <f t="shared" si="22"/>
        <v/>
      </c>
    </row>
    <row r="24" spans="1:43" ht="12" customHeight="1" x14ac:dyDescent="0.2">
      <c r="A24" s="37"/>
      <c r="B24" s="208"/>
      <c r="C24" s="199" t="str">
        <f t="shared" si="0"/>
        <v>Residential.</v>
      </c>
      <c r="D24" s="200"/>
      <c r="E24" s="38"/>
      <c r="F24" s="201">
        <f>IFERROR(VLOOKUP($C24,'Proposed Rates'!$B:$J,F$11,FALSE),0)</f>
        <v>0</v>
      </c>
      <c r="G24" s="202">
        <f t="shared" si="1"/>
        <v>0</v>
      </c>
      <c r="H24" s="204">
        <f t="shared" si="2"/>
        <v>0</v>
      </c>
      <c r="I24" s="37"/>
      <c r="J24" s="201">
        <f>IFERROR(VLOOKUP($C24,'Proposed Rates'!$B:$J,J$11,FALSE),0)</f>
        <v>0</v>
      </c>
      <c r="K24" s="202">
        <f t="shared" si="3"/>
        <v>0</v>
      </c>
      <c r="L24" s="204">
        <f t="shared" si="4"/>
        <v>0</v>
      </c>
      <c r="M24" s="38"/>
      <c r="N24" s="205">
        <f t="shared" si="5"/>
        <v>0</v>
      </c>
      <c r="O24" s="206" t="str">
        <f t="shared" si="6"/>
        <v/>
      </c>
      <c r="P24" s="37"/>
      <c r="Q24" s="201">
        <f>IFERROR(VLOOKUP($C24,'Proposed Rates'!$B:$J,Q$11,FALSE),0)</f>
        <v>0</v>
      </c>
      <c r="R24" s="202">
        <f t="shared" si="7"/>
        <v>0</v>
      </c>
      <c r="S24" s="204">
        <f t="shared" si="8"/>
        <v>0</v>
      </c>
      <c r="T24" s="38"/>
      <c r="U24" s="205">
        <f t="shared" si="9"/>
        <v>0</v>
      </c>
      <c r="V24" s="206" t="str">
        <f t="shared" si="10"/>
        <v/>
      </c>
      <c r="W24" s="37"/>
      <c r="X24" s="201">
        <f>IFERROR(VLOOKUP($C24,'Proposed Rates'!$B:$J,X$11,FALSE),0)</f>
        <v>0</v>
      </c>
      <c r="Y24" s="202">
        <f t="shared" si="11"/>
        <v>0</v>
      </c>
      <c r="Z24" s="204">
        <f t="shared" si="12"/>
        <v>0</v>
      </c>
      <c r="AA24" s="38"/>
      <c r="AB24" s="205">
        <f t="shared" si="13"/>
        <v>0</v>
      </c>
      <c r="AC24" s="206" t="str">
        <f t="shared" si="14"/>
        <v/>
      </c>
      <c r="AD24" s="37"/>
      <c r="AE24" s="201">
        <f>IFERROR(VLOOKUP($C24,'Proposed Rates'!$B:$J,AE$11,FALSE),0)</f>
        <v>0</v>
      </c>
      <c r="AF24" s="202">
        <f t="shared" si="15"/>
        <v>0</v>
      </c>
      <c r="AG24" s="204">
        <f t="shared" si="16"/>
        <v>0</v>
      </c>
      <c r="AH24" s="38"/>
      <c r="AI24" s="205">
        <f t="shared" si="17"/>
        <v>0</v>
      </c>
      <c r="AJ24" s="206" t="str">
        <f t="shared" si="18"/>
        <v/>
      </c>
      <c r="AK24" s="207"/>
      <c r="AL24" s="201">
        <f>IFERROR(VLOOKUP($C24,'Proposed Rates'!$B:$J,AL$11,FALSE),0)</f>
        <v>0</v>
      </c>
      <c r="AM24" s="202">
        <f t="shared" si="19"/>
        <v>0</v>
      </c>
      <c r="AN24" s="204">
        <f t="shared" si="20"/>
        <v>0</v>
      </c>
      <c r="AO24" s="38"/>
      <c r="AP24" s="205">
        <f t="shared" si="21"/>
        <v>0</v>
      </c>
      <c r="AQ24" s="206" t="str">
        <f t="shared" si="22"/>
        <v/>
      </c>
    </row>
    <row r="25" spans="1:43" ht="12" customHeight="1" x14ac:dyDescent="0.2">
      <c r="A25" s="37"/>
      <c r="B25" s="208"/>
      <c r="C25" s="199" t="str">
        <f t="shared" si="0"/>
        <v>Residential.</v>
      </c>
      <c r="D25" s="200"/>
      <c r="E25" s="38"/>
      <c r="F25" s="201">
        <f>IFERROR(VLOOKUP($C25,'Proposed Rates'!$B:$J,F$11,FALSE),0)</f>
        <v>0</v>
      </c>
      <c r="G25" s="202">
        <f t="shared" si="1"/>
        <v>0</v>
      </c>
      <c r="H25" s="204">
        <f t="shared" si="2"/>
        <v>0</v>
      </c>
      <c r="I25" s="37"/>
      <c r="J25" s="201">
        <f>IFERROR(VLOOKUP($C25,'Proposed Rates'!$B:$J,J$11,FALSE),0)</f>
        <v>0</v>
      </c>
      <c r="K25" s="202">
        <f t="shared" si="3"/>
        <v>0</v>
      </c>
      <c r="L25" s="204">
        <f t="shared" si="4"/>
        <v>0</v>
      </c>
      <c r="M25" s="38"/>
      <c r="N25" s="205">
        <f t="shared" si="5"/>
        <v>0</v>
      </c>
      <c r="O25" s="206" t="str">
        <f t="shared" si="6"/>
        <v/>
      </c>
      <c r="P25" s="37"/>
      <c r="Q25" s="201">
        <f>IFERROR(VLOOKUP($C25,'Proposed Rates'!$B:$J,Q$11,FALSE),0)</f>
        <v>0</v>
      </c>
      <c r="R25" s="202">
        <f t="shared" si="7"/>
        <v>0</v>
      </c>
      <c r="S25" s="204">
        <f t="shared" si="8"/>
        <v>0</v>
      </c>
      <c r="T25" s="38"/>
      <c r="U25" s="205">
        <f t="shared" si="9"/>
        <v>0</v>
      </c>
      <c r="V25" s="206" t="str">
        <f t="shared" si="10"/>
        <v/>
      </c>
      <c r="W25" s="37"/>
      <c r="X25" s="201">
        <f>IFERROR(VLOOKUP($C25,'Proposed Rates'!$B:$J,X$11,FALSE),0)</f>
        <v>0</v>
      </c>
      <c r="Y25" s="202">
        <f t="shared" si="11"/>
        <v>0</v>
      </c>
      <c r="Z25" s="204">
        <f t="shared" si="12"/>
        <v>0</v>
      </c>
      <c r="AA25" s="38"/>
      <c r="AB25" s="205">
        <f t="shared" si="13"/>
        <v>0</v>
      </c>
      <c r="AC25" s="206" t="str">
        <f t="shared" si="14"/>
        <v/>
      </c>
      <c r="AD25" s="37"/>
      <c r="AE25" s="201">
        <f>IFERROR(VLOOKUP($C25,'Proposed Rates'!$B:$J,AE$11,FALSE),0)</f>
        <v>0</v>
      </c>
      <c r="AF25" s="202">
        <f t="shared" si="15"/>
        <v>0</v>
      </c>
      <c r="AG25" s="204">
        <f t="shared" si="16"/>
        <v>0</v>
      </c>
      <c r="AH25" s="38"/>
      <c r="AI25" s="205">
        <f t="shared" si="17"/>
        <v>0</v>
      </c>
      <c r="AJ25" s="206" t="str">
        <f t="shared" si="18"/>
        <v/>
      </c>
      <c r="AK25" s="207"/>
      <c r="AL25" s="201">
        <f>IFERROR(VLOOKUP($C25,'Proposed Rates'!$B:$J,AL$11,FALSE),0)</f>
        <v>0</v>
      </c>
      <c r="AM25" s="202">
        <f t="shared" si="19"/>
        <v>0</v>
      </c>
      <c r="AN25" s="204">
        <f t="shared" si="20"/>
        <v>0</v>
      </c>
      <c r="AO25" s="38"/>
      <c r="AP25" s="205">
        <f t="shared" si="21"/>
        <v>0</v>
      </c>
      <c r="AQ25" s="206" t="str">
        <f t="shared" si="22"/>
        <v/>
      </c>
    </row>
    <row r="26" spans="1:43" ht="12" customHeight="1" x14ac:dyDescent="0.2">
      <c r="A26" s="37"/>
      <c r="B26" s="208"/>
      <c r="C26" s="199" t="str">
        <f t="shared" si="0"/>
        <v>Residential.</v>
      </c>
      <c r="D26" s="200"/>
      <c r="E26" s="38"/>
      <c r="F26" s="201">
        <f>IFERROR(VLOOKUP($C26,'Proposed Rates'!$B:$J,F$11,FALSE),0)</f>
        <v>0</v>
      </c>
      <c r="G26" s="202">
        <f t="shared" si="1"/>
        <v>0</v>
      </c>
      <c r="H26" s="204">
        <f t="shared" si="2"/>
        <v>0</v>
      </c>
      <c r="I26" s="37"/>
      <c r="J26" s="201">
        <f>IFERROR(VLOOKUP($C26,'Proposed Rates'!$B:$J,J$11,FALSE),0)</f>
        <v>0</v>
      </c>
      <c r="K26" s="202">
        <f t="shared" si="3"/>
        <v>0</v>
      </c>
      <c r="L26" s="204">
        <f t="shared" si="4"/>
        <v>0</v>
      </c>
      <c r="M26" s="38"/>
      <c r="N26" s="205">
        <f t="shared" si="5"/>
        <v>0</v>
      </c>
      <c r="O26" s="206" t="str">
        <f t="shared" si="6"/>
        <v/>
      </c>
      <c r="P26" s="37"/>
      <c r="Q26" s="201">
        <f>IFERROR(VLOOKUP($C26,'Proposed Rates'!$B:$J,Q$11,FALSE),0)</f>
        <v>0</v>
      </c>
      <c r="R26" s="202">
        <f t="shared" si="7"/>
        <v>0</v>
      </c>
      <c r="S26" s="204">
        <f t="shared" si="8"/>
        <v>0</v>
      </c>
      <c r="T26" s="38"/>
      <c r="U26" s="205">
        <f t="shared" si="9"/>
        <v>0</v>
      </c>
      <c r="V26" s="206" t="str">
        <f t="shared" si="10"/>
        <v/>
      </c>
      <c r="W26" s="37"/>
      <c r="X26" s="201">
        <f>IFERROR(VLOOKUP($C26,'Proposed Rates'!$B:$J,X$11,FALSE),0)</f>
        <v>0</v>
      </c>
      <c r="Y26" s="202">
        <f t="shared" si="11"/>
        <v>0</v>
      </c>
      <c r="Z26" s="204">
        <f t="shared" si="12"/>
        <v>0</v>
      </c>
      <c r="AA26" s="38"/>
      <c r="AB26" s="205">
        <f t="shared" si="13"/>
        <v>0</v>
      </c>
      <c r="AC26" s="206" t="str">
        <f t="shared" si="14"/>
        <v/>
      </c>
      <c r="AD26" s="37"/>
      <c r="AE26" s="201">
        <f>IFERROR(VLOOKUP($C26,'Proposed Rates'!$B:$J,AE$11,FALSE),0)</f>
        <v>0</v>
      </c>
      <c r="AF26" s="202">
        <f t="shared" si="15"/>
        <v>0</v>
      </c>
      <c r="AG26" s="204">
        <f t="shared" si="16"/>
        <v>0</v>
      </c>
      <c r="AH26" s="38"/>
      <c r="AI26" s="205">
        <f t="shared" si="17"/>
        <v>0</v>
      </c>
      <c r="AJ26" s="206" t="str">
        <f t="shared" si="18"/>
        <v/>
      </c>
      <c r="AK26" s="207"/>
      <c r="AL26" s="201">
        <f>IFERROR(VLOOKUP($C26,'Proposed Rates'!$B:$J,AL$11,FALSE),0)</f>
        <v>0</v>
      </c>
      <c r="AM26" s="202">
        <f t="shared" si="19"/>
        <v>0</v>
      </c>
      <c r="AN26" s="204">
        <f t="shared" si="20"/>
        <v>0</v>
      </c>
      <c r="AO26" s="38"/>
      <c r="AP26" s="205">
        <f t="shared" si="21"/>
        <v>0</v>
      </c>
      <c r="AQ26" s="206" t="str">
        <f t="shared" si="22"/>
        <v/>
      </c>
    </row>
    <row r="27" spans="1:43" ht="12" customHeight="1" x14ac:dyDescent="0.2">
      <c r="A27" s="37"/>
      <c r="B27" s="208"/>
      <c r="C27" s="199" t="str">
        <f t="shared" si="0"/>
        <v>Residential.</v>
      </c>
      <c r="D27" s="200"/>
      <c r="E27" s="38"/>
      <c r="F27" s="201">
        <f>IFERROR(VLOOKUP($C27,'Proposed Rates'!$B:$J,F$11,FALSE),0)</f>
        <v>0</v>
      </c>
      <c r="G27" s="202">
        <f t="shared" si="1"/>
        <v>0</v>
      </c>
      <c r="H27" s="204">
        <f t="shared" si="2"/>
        <v>0</v>
      </c>
      <c r="I27" s="37"/>
      <c r="J27" s="201">
        <f>IFERROR(VLOOKUP($C27,'Proposed Rates'!$B:$J,J$11,FALSE),0)</f>
        <v>0</v>
      </c>
      <c r="K27" s="202">
        <f t="shared" si="3"/>
        <v>0</v>
      </c>
      <c r="L27" s="204">
        <f t="shared" si="4"/>
        <v>0</v>
      </c>
      <c r="M27" s="38"/>
      <c r="N27" s="205">
        <f t="shared" si="5"/>
        <v>0</v>
      </c>
      <c r="O27" s="206" t="str">
        <f t="shared" si="6"/>
        <v/>
      </c>
      <c r="P27" s="37"/>
      <c r="Q27" s="201">
        <f>IFERROR(VLOOKUP($C27,'Proposed Rates'!$B:$J,Q$11,FALSE),0)</f>
        <v>0</v>
      </c>
      <c r="R27" s="202">
        <f t="shared" si="7"/>
        <v>0</v>
      </c>
      <c r="S27" s="204">
        <f t="shared" si="8"/>
        <v>0</v>
      </c>
      <c r="T27" s="38"/>
      <c r="U27" s="205">
        <f t="shared" si="9"/>
        <v>0</v>
      </c>
      <c r="V27" s="206" t="str">
        <f t="shared" si="10"/>
        <v/>
      </c>
      <c r="W27" s="37"/>
      <c r="X27" s="201">
        <f>IFERROR(VLOOKUP($C27,'Proposed Rates'!$B:$J,X$11,FALSE),0)</f>
        <v>0</v>
      </c>
      <c r="Y27" s="202">
        <f t="shared" si="11"/>
        <v>0</v>
      </c>
      <c r="Z27" s="204">
        <f t="shared" si="12"/>
        <v>0</v>
      </c>
      <c r="AA27" s="38"/>
      <c r="AB27" s="205">
        <f t="shared" si="13"/>
        <v>0</v>
      </c>
      <c r="AC27" s="206" t="str">
        <f t="shared" si="14"/>
        <v/>
      </c>
      <c r="AD27" s="37"/>
      <c r="AE27" s="201">
        <f>IFERROR(VLOOKUP($C27,'Proposed Rates'!$B:$J,AE$11,FALSE),0)</f>
        <v>0</v>
      </c>
      <c r="AF27" s="202">
        <f t="shared" si="15"/>
        <v>0</v>
      </c>
      <c r="AG27" s="204">
        <f t="shared" si="16"/>
        <v>0</v>
      </c>
      <c r="AH27" s="38"/>
      <c r="AI27" s="205">
        <f t="shared" si="17"/>
        <v>0</v>
      </c>
      <c r="AJ27" s="206" t="str">
        <f t="shared" si="18"/>
        <v/>
      </c>
      <c r="AK27" s="207"/>
      <c r="AL27" s="201">
        <f>IFERROR(VLOOKUP($C27,'Proposed Rates'!$B:$J,AL$11,FALSE),0)</f>
        <v>0</v>
      </c>
      <c r="AM27" s="202">
        <f t="shared" si="19"/>
        <v>0</v>
      </c>
      <c r="AN27" s="204">
        <f t="shared" si="20"/>
        <v>0</v>
      </c>
      <c r="AO27" s="38"/>
      <c r="AP27" s="205">
        <f t="shared" si="21"/>
        <v>0</v>
      </c>
      <c r="AQ27" s="206" t="str">
        <f t="shared" si="22"/>
        <v/>
      </c>
    </row>
    <row r="28" spans="1:43" ht="12" customHeight="1" x14ac:dyDescent="0.2">
      <c r="A28" s="37"/>
      <c r="B28" s="208"/>
      <c r="C28" s="199" t="str">
        <f t="shared" si="0"/>
        <v>Residential.</v>
      </c>
      <c r="D28" s="200"/>
      <c r="E28" s="38"/>
      <c r="F28" s="201">
        <f>IFERROR(VLOOKUP($C28,'Proposed Rates'!$B:$J,F$11,FALSE),0)</f>
        <v>0</v>
      </c>
      <c r="G28" s="202">
        <f t="shared" si="1"/>
        <v>0</v>
      </c>
      <c r="H28" s="204">
        <f t="shared" si="2"/>
        <v>0</v>
      </c>
      <c r="I28" s="37"/>
      <c r="J28" s="201">
        <f>IFERROR(VLOOKUP($C28,'Proposed Rates'!$B:$J,J$11,FALSE),0)</f>
        <v>0</v>
      </c>
      <c r="K28" s="202">
        <f t="shared" si="3"/>
        <v>0</v>
      </c>
      <c r="L28" s="204">
        <f t="shared" si="4"/>
        <v>0</v>
      </c>
      <c r="M28" s="38"/>
      <c r="N28" s="205">
        <f t="shared" si="5"/>
        <v>0</v>
      </c>
      <c r="O28" s="206" t="str">
        <f t="shared" si="6"/>
        <v/>
      </c>
      <c r="P28" s="37"/>
      <c r="Q28" s="201">
        <f>IFERROR(VLOOKUP($C28,'Proposed Rates'!$B:$J,Q$11,FALSE),0)</f>
        <v>0</v>
      </c>
      <c r="R28" s="202">
        <f t="shared" si="7"/>
        <v>0</v>
      </c>
      <c r="S28" s="204">
        <f t="shared" si="8"/>
        <v>0</v>
      </c>
      <c r="T28" s="38"/>
      <c r="U28" s="205">
        <f t="shared" si="9"/>
        <v>0</v>
      </c>
      <c r="V28" s="206" t="str">
        <f t="shared" si="10"/>
        <v/>
      </c>
      <c r="W28" s="37"/>
      <c r="X28" s="201">
        <f>IFERROR(VLOOKUP($C28,'Proposed Rates'!$B:$J,X$11,FALSE),0)</f>
        <v>0</v>
      </c>
      <c r="Y28" s="202">
        <f t="shared" si="11"/>
        <v>0</v>
      </c>
      <c r="Z28" s="204">
        <f t="shared" si="12"/>
        <v>0</v>
      </c>
      <c r="AA28" s="38"/>
      <c r="AB28" s="205">
        <f t="shared" si="13"/>
        <v>0</v>
      </c>
      <c r="AC28" s="206" t="str">
        <f t="shared" si="14"/>
        <v/>
      </c>
      <c r="AD28" s="37"/>
      <c r="AE28" s="201">
        <f>IFERROR(VLOOKUP($C28,'Proposed Rates'!$B:$J,AE$11,FALSE),0)</f>
        <v>0</v>
      </c>
      <c r="AF28" s="202">
        <f t="shared" si="15"/>
        <v>0</v>
      </c>
      <c r="AG28" s="204">
        <f t="shared" si="16"/>
        <v>0</v>
      </c>
      <c r="AH28" s="38"/>
      <c r="AI28" s="205">
        <f t="shared" si="17"/>
        <v>0</v>
      </c>
      <c r="AJ28" s="206" t="str">
        <f t="shared" si="18"/>
        <v/>
      </c>
      <c r="AK28" s="207"/>
      <c r="AL28" s="201">
        <f>IFERROR(VLOOKUP($C28,'Proposed Rates'!$B:$J,AL$11,FALSE),0)</f>
        <v>0</v>
      </c>
      <c r="AM28" s="202">
        <f t="shared" si="19"/>
        <v>0</v>
      </c>
      <c r="AN28" s="204">
        <f t="shared" si="20"/>
        <v>0</v>
      </c>
      <c r="AO28" s="38"/>
      <c r="AP28" s="205">
        <f t="shared" si="21"/>
        <v>0</v>
      </c>
      <c r="AQ28" s="206" t="str">
        <f t="shared" si="22"/>
        <v/>
      </c>
    </row>
    <row r="29" spans="1:43" ht="12" customHeight="1" x14ac:dyDescent="0.2">
      <c r="A29" s="125"/>
      <c r="B29" s="209" t="s">
        <v>248</v>
      </c>
      <c r="C29" s="210"/>
      <c r="D29" s="210"/>
      <c r="E29" s="214"/>
      <c r="F29" s="211"/>
      <c r="G29" s="212"/>
      <c r="H29" s="213">
        <f>SUM(H15:H28)</f>
        <v>34.51</v>
      </c>
      <c r="I29" s="125"/>
      <c r="J29" s="211"/>
      <c r="K29" s="212"/>
      <c r="L29" s="213">
        <f>SUM(L15:L28)</f>
        <v>40.590000000000003</v>
      </c>
      <c r="M29" s="214"/>
      <c r="N29" s="215">
        <f t="shared" si="5"/>
        <v>6.0800000000000054</v>
      </c>
      <c r="O29" s="216">
        <f t="shared" si="6"/>
        <v>0.17618081715444817</v>
      </c>
      <c r="P29" s="125"/>
      <c r="Q29" s="211"/>
      <c r="R29" s="212"/>
      <c r="S29" s="213">
        <f>SUM(S15:S28)</f>
        <v>44.38</v>
      </c>
      <c r="T29" s="214"/>
      <c r="U29" s="215">
        <f t="shared" si="9"/>
        <v>3.7899999999999991</v>
      </c>
      <c r="V29" s="216">
        <f t="shared" si="10"/>
        <v>9.3372751909337248E-2</v>
      </c>
      <c r="W29" s="125"/>
      <c r="X29" s="211"/>
      <c r="Y29" s="212"/>
      <c r="Z29" s="213">
        <f>SUM(Z15:Z28)</f>
        <v>47.69</v>
      </c>
      <c r="AA29" s="214"/>
      <c r="AB29" s="215">
        <f t="shared" si="13"/>
        <v>3.3099999999999952</v>
      </c>
      <c r="AC29" s="216">
        <f t="shared" si="14"/>
        <v>7.4583145561063435E-2</v>
      </c>
      <c r="AD29" s="125"/>
      <c r="AE29" s="211"/>
      <c r="AF29" s="212"/>
      <c r="AG29" s="213">
        <f>SUM(AG15:AG28)</f>
        <v>50.41</v>
      </c>
      <c r="AH29" s="214"/>
      <c r="AI29" s="215">
        <f t="shared" si="17"/>
        <v>2.7199999999999989</v>
      </c>
      <c r="AJ29" s="216">
        <f t="shared" si="18"/>
        <v>5.703501782344305E-2</v>
      </c>
      <c r="AK29" s="217"/>
      <c r="AL29" s="211"/>
      <c r="AM29" s="212"/>
      <c r="AN29" s="213">
        <f>SUM(AN15:AN28)</f>
        <v>53.15</v>
      </c>
      <c r="AO29" s="214"/>
      <c r="AP29" s="215">
        <f t="shared" si="21"/>
        <v>2.740000000000002</v>
      </c>
      <c r="AQ29" s="216">
        <f t="shared" si="22"/>
        <v>5.435429478278124E-2</v>
      </c>
    </row>
    <row r="30" spans="1:43" ht="12" customHeight="1" x14ac:dyDescent="0.2">
      <c r="A30" s="37"/>
      <c r="B30" s="208" t="s">
        <v>172</v>
      </c>
      <c r="C30" s="199" t="str">
        <f t="shared" ref="C30:C36" si="23">D$6&amp;"."&amp;B30</f>
        <v>Residential.DVA Disposition Rate Rider Group 1 -2025</v>
      </c>
      <c r="D30" s="200" t="s">
        <v>246</v>
      </c>
      <c r="E30" s="38"/>
      <c r="F30" s="218">
        <f>IFERROR(VLOOKUP($C30,'Proposed Rates'!$B:$J,F$11,FALSE),0)</f>
        <v>-2.0000000000000001E-4</v>
      </c>
      <c r="G30" s="219">
        <f t="shared" ref="G30:G33" si="24">IF($D30="Monthly",1,IF($D30="per KWH",$F$10,0))</f>
        <v>232</v>
      </c>
      <c r="H30" s="220">
        <f t="shared" ref="H30:H36" si="25">G30*F30</f>
        <v>-4.6400000000000004E-2</v>
      </c>
      <c r="I30" s="37"/>
      <c r="J30" s="218">
        <f>IFERROR(VLOOKUP($C30,'Proposed Rates'!$B:$J,J$11,FALSE),0)</f>
        <v>0</v>
      </c>
      <c r="K30" s="219">
        <f t="shared" ref="K30:K33" si="26">IF($D30="Monthly",1,IF($D30="per KWH",$F$10,0))</f>
        <v>232</v>
      </c>
      <c r="L30" s="204">
        <f t="shared" ref="L30:L36" si="27">K30*J30</f>
        <v>0</v>
      </c>
      <c r="M30" s="38"/>
      <c r="N30" s="205">
        <f t="shared" si="5"/>
        <v>4.6400000000000004E-2</v>
      </c>
      <c r="O30" s="206">
        <f t="shared" si="6"/>
        <v>-1</v>
      </c>
      <c r="P30" s="37"/>
      <c r="Q30" s="218">
        <f>IFERROR(VLOOKUP($C30,'Proposed Rates'!$B:$J,Q$11,FALSE),0)</f>
        <v>0</v>
      </c>
      <c r="R30" s="219">
        <f t="shared" ref="R30:R33" si="28">IF($D30="Monthly",1,IF($D30="per KWH",$F$10,0))</f>
        <v>232</v>
      </c>
      <c r="S30" s="204">
        <f t="shared" ref="S30:S36" si="29">R30*Q30</f>
        <v>0</v>
      </c>
      <c r="T30" s="38"/>
      <c r="U30" s="205">
        <f t="shared" si="9"/>
        <v>0</v>
      </c>
      <c r="V30" s="206" t="str">
        <f t="shared" si="10"/>
        <v/>
      </c>
      <c r="W30" s="37"/>
      <c r="X30" s="218">
        <f>IFERROR(VLOOKUP($C30,'Proposed Rates'!$B:$J,X$11,FALSE),0)</f>
        <v>0</v>
      </c>
      <c r="Y30" s="219">
        <f t="shared" ref="Y30:Y33" si="30">IF($D30="Monthly",1,IF($D30="per KWH",$F$10,0))</f>
        <v>232</v>
      </c>
      <c r="Z30" s="204">
        <f t="shared" ref="Z30:Z36" si="31">Y30*X30</f>
        <v>0</v>
      </c>
      <c r="AA30" s="38"/>
      <c r="AB30" s="205">
        <f t="shared" si="13"/>
        <v>0</v>
      </c>
      <c r="AC30" s="206" t="str">
        <f t="shared" si="14"/>
        <v/>
      </c>
      <c r="AD30" s="37"/>
      <c r="AE30" s="218">
        <f>IFERROR(VLOOKUP($C30,'Proposed Rates'!$B:$J,AE$11,FALSE),0)</f>
        <v>0</v>
      </c>
      <c r="AF30" s="219">
        <f t="shared" ref="AF30:AF33" si="32">IF($D30="Monthly",1,IF($D30="per KWH",$F$10,0))</f>
        <v>232</v>
      </c>
      <c r="AG30" s="204">
        <f t="shared" ref="AG30:AG36" si="33">AF30*AE30</f>
        <v>0</v>
      </c>
      <c r="AH30" s="38"/>
      <c r="AI30" s="205">
        <f t="shared" si="17"/>
        <v>0</v>
      </c>
      <c r="AJ30" s="206" t="str">
        <f t="shared" si="18"/>
        <v/>
      </c>
      <c r="AK30" s="207"/>
      <c r="AL30" s="218">
        <f>IFERROR(VLOOKUP($C30,'Proposed Rates'!$B:$J,AL$11,FALSE),0)</f>
        <v>0</v>
      </c>
      <c r="AM30" s="219">
        <f t="shared" ref="AM30:AM33" si="34">IF($D30="Monthly",1,IF($D30="per KWH",$F$10,0))</f>
        <v>232</v>
      </c>
      <c r="AN30" s="204">
        <f t="shared" ref="AN30:AN36" si="35">AM30*AL30</f>
        <v>0</v>
      </c>
      <c r="AO30" s="38"/>
      <c r="AP30" s="205">
        <f t="shared" si="21"/>
        <v>0</v>
      </c>
      <c r="AQ30" s="206" t="str">
        <f t="shared" si="22"/>
        <v/>
      </c>
    </row>
    <row r="31" spans="1:43" ht="12" customHeight="1" x14ac:dyDescent="0.2">
      <c r="A31" s="37"/>
      <c r="B31" s="208" t="s">
        <v>174</v>
      </c>
      <c r="C31" s="199" t="str">
        <f t="shared" si="23"/>
        <v>Residential.DVA Disposition Rate Rider Group 1 - 2024</v>
      </c>
      <c r="D31" s="200" t="s">
        <v>246</v>
      </c>
      <c r="E31" s="38"/>
      <c r="F31" s="218">
        <f>IFERROR(VLOOKUP($C31,'Proposed Rates'!$B:$J,F$11,FALSE),0)</f>
        <v>0</v>
      </c>
      <c r="G31" s="219">
        <f t="shared" si="24"/>
        <v>232</v>
      </c>
      <c r="H31" s="204">
        <f t="shared" si="25"/>
        <v>0</v>
      </c>
      <c r="I31" s="37"/>
      <c r="J31" s="218">
        <f>IFERROR(VLOOKUP($C31,'Proposed Rates'!$B:$J,J$11,FALSE),0)</f>
        <v>0</v>
      </c>
      <c r="K31" s="219">
        <f t="shared" si="26"/>
        <v>232</v>
      </c>
      <c r="L31" s="204">
        <f t="shared" si="27"/>
        <v>0</v>
      </c>
      <c r="M31" s="221"/>
      <c r="N31" s="205">
        <f t="shared" si="5"/>
        <v>0</v>
      </c>
      <c r="O31" s="206" t="str">
        <f t="shared" si="6"/>
        <v/>
      </c>
      <c r="P31" s="37"/>
      <c r="Q31" s="218">
        <f>IFERROR(VLOOKUP($C31,'Proposed Rates'!$B:$J,Q$11,FALSE),0)</f>
        <v>0</v>
      </c>
      <c r="R31" s="219">
        <f t="shared" si="28"/>
        <v>232</v>
      </c>
      <c r="S31" s="204">
        <f t="shared" si="29"/>
        <v>0</v>
      </c>
      <c r="T31" s="221"/>
      <c r="U31" s="205">
        <f t="shared" si="9"/>
        <v>0</v>
      </c>
      <c r="V31" s="206" t="str">
        <f t="shared" si="10"/>
        <v/>
      </c>
      <c r="W31" s="37"/>
      <c r="X31" s="218">
        <f>IFERROR(VLOOKUP($C31,'Proposed Rates'!$B:$J,X$11,FALSE),0)</f>
        <v>0</v>
      </c>
      <c r="Y31" s="219">
        <f t="shared" si="30"/>
        <v>232</v>
      </c>
      <c r="Z31" s="204">
        <f t="shared" si="31"/>
        <v>0</v>
      </c>
      <c r="AA31" s="221"/>
      <c r="AB31" s="205">
        <f t="shared" si="13"/>
        <v>0</v>
      </c>
      <c r="AC31" s="206" t="str">
        <f t="shared" si="14"/>
        <v/>
      </c>
      <c r="AD31" s="37"/>
      <c r="AE31" s="218">
        <f>IFERROR(VLOOKUP($C31,'Proposed Rates'!$B:$J,AE$11,FALSE),0)</f>
        <v>0</v>
      </c>
      <c r="AF31" s="219">
        <f t="shared" si="32"/>
        <v>232</v>
      </c>
      <c r="AG31" s="204">
        <f t="shared" si="33"/>
        <v>0</v>
      </c>
      <c r="AH31" s="221"/>
      <c r="AI31" s="205">
        <f t="shared" si="17"/>
        <v>0</v>
      </c>
      <c r="AJ31" s="206" t="str">
        <f t="shared" si="18"/>
        <v/>
      </c>
      <c r="AK31" s="207"/>
      <c r="AL31" s="218">
        <f>IFERROR(VLOOKUP($C31,'Proposed Rates'!$B:$J,AL$11,FALSE),0)</f>
        <v>0</v>
      </c>
      <c r="AM31" s="219">
        <f t="shared" si="34"/>
        <v>232</v>
      </c>
      <c r="AN31" s="204">
        <f t="shared" si="35"/>
        <v>0</v>
      </c>
      <c r="AO31" s="221"/>
      <c r="AP31" s="205">
        <f t="shared" si="21"/>
        <v>0</v>
      </c>
      <c r="AQ31" s="206" t="str">
        <f t="shared" si="22"/>
        <v/>
      </c>
    </row>
    <row r="32" spans="1:43" ht="12" customHeight="1" x14ac:dyDescent="0.2">
      <c r="A32" s="37"/>
      <c r="B32" s="208" t="s">
        <v>182</v>
      </c>
      <c r="C32" s="199" t="str">
        <f t="shared" si="23"/>
        <v>Residential.CBR Class B Rate Riders</v>
      </c>
      <c r="D32" s="200" t="s">
        <v>246</v>
      </c>
      <c r="E32" s="38"/>
      <c r="F32" s="218">
        <f>IFERROR(VLOOKUP($C32,'Proposed Rates'!$B:$J,F$11,FALSE),0)</f>
        <v>2.0000000000000001E-4</v>
      </c>
      <c r="G32" s="219">
        <f t="shared" si="24"/>
        <v>232</v>
      </c>
      <c r="H32" s="204">
        <f t="shared" si="25"/>
        <v>4.6400000000000004E-2</v>
      </c>
      <c r="I32" s="37"/>
      <c r="J32" s="218">
        <f>IFERROR(VLOOKUP($C32,'Proposed Rates'!$B:$J,J$11,FALSE),0)</f>
        <v>0</v>
      </c>
      <c r="K32" s="219">
        <f t="shared" si="26"/>
        <v>232</v>
      </c>
      <c r="L32" s="204">
        <f t="shared" si="27"/>
        <v>0</v>
      </c>
      <c r="M32" s="221"/>
      <c r="N32" s="205">
        <f t="shared" si="5"/>
        <v>-4.6400000000000004E-2</v>
      </c>
      <c r="O32" s="206">
        <f t="shared" si="6"/>
        <v>-1</v>
      </c>
      <c r="P32" s="37"/>
      <c r="Q32" s="218">
        <f>IFERROR(VLOOKUP($C32,'Proposed Rates'!$B:$J,Q$11,FALSE),0)</f>
        <v>0</v>
      </c>
      <c r="R32" s="219">
        <f t="shared" si="28"/>
        <v>232</v>
      </c>
      <c r="S32" s="204">
        <f t="shared" si="29"/>
        <v>0</v>
      </c>
      <c r="T32" s="221"/>
      <c r="U32" s="205">
        <f t="shared" si="9"/>
        <v>0</v>
      </c>
      <c r="V32" s="206" t="str">
        <f t="shared" si="10"/>
        <v/>
      </c>
      <c r="W32" s="37"/>
      <c r="X32" s="218">
        <f>IFERROR(VLOOKUP($C32,'Proposed Rates'!$B:$J,X$11,FALSE),0)</f>
        <v>0</v>
      </c>
      <c r="Y32" s="219">
        <f t="shared" si="30"/>
        <v>232</v>
      </c>
      <c r="Z32" s="204">
        <f t="shared" si="31"/>
        <v>0</v>
      </c>
      <c r="AA32" s="221"/>
      <c r="AB32" s="205">
        <f t="shared" si="13"/>
        <v>0</v>
      </c>
      <c r="AC32" s="206" t="str">
        <f t="shared" si="14"/>
        <v/>
      </c>
      <c r="AD32" s="37"/>
      <c r="AE32" s="218">
        <f>IFERROR(VLOOKUP($C32,'Proposed Rates'!$B:$J,AE$11,FALSE),0)</f>
        <v>0</v>
      </c>
      <c r="AF32" s="219">
        <f t="shared" si="32"/>
        <v>232</v>
      </c>
      <c r="AG32" s="204">
        <f t="shared" si="33"/>
        <v>0</v>
      </c>
      <c r="AH32" s="221"/>
      <c r="AI32" s="205">
        <f t="shared" si="17"/>
        <v>0</v>
      </c>
      <c r="AJ32" s="206" t="str">
        <f t="shared" si="18"/>
        <v/>
      </c>
      <c r="AK32" s="207"/>
      <c r="AL32" s="218">
        <f>IFERROR(VLOOKUP($C32,'Proposed Rates'!$B:$J,AL$11,FALSE),0)</f>
        <v>0</v>
      </c>
      <c r="AM32" s="219">
        <f t="shared" si="34"/>
        <v>232</v>
      </c>
      <c r="AN32" s="204">
        <f t="shared" si="35"/>
        <v>0</v>
      </c>
      <c r="AO32" s="221"/>
      <c r="AP32" s="205">
        <f t="shared" si="21"/>
        <v>0</v>
      </c>
      <c r="AQ32" s="206" t="str">
        <f t="shared" si="22"/>
        <v/>
      </c>
    </row>
    <row r="33" spans="1:43" ht="12" customHeight="1" x14ac:dyDescent="0.2">
      <c r="A33" s="37"/>
      <c r="B33" s="208" t="s">
        <v>249</v>
      </c>
      <c r="C33" s="199" t="str">
        <f t="shared" si="23"/>
        <v>Residential.GA Disposition Rate Rider-NonRPP</v>
      </c>
      <c r="D33" s="200" t="s">
        <v>246</v>
      </c>
      <c r="E33" s="38"/>
      <c r="F33" s="218">
        <f>IFERROR(VLOOKUP($C33,'Proposed Rates'!$B:$J,F$11,FALSE),0)</f>
        <v>0</v>
      </c>
      <c r="G33" s="219">
        <f t="shared" si="24"/>
        <v>232</v>
      </c>
      <c r="H33" s="204">
        <f t="shared" si="25"/>
        <v>0</v>
      </c>
      <c r="I33" s="37"/>
      <c r="J33" s="218">
        <f>IFERROR(VLOOKUP($C33,'Proposed Rates'!$B:$J,J$11,FALSE),0)</f>
        <v>0</v>
      </c>
      <c r="K33" s="219">
        <f t="shared" si="26"/>
        <v>232</v>
      </c>
      <c r="L33" s="204">
        <f t="shared" si="27"/>
        <v>0</v>
      </c>
      <c r="M33" s="221"/>
      <c r="N33" s="205">
        <f t="shared" si="5"/>
        <v>0</v>
      </c>
      <c r="O33" s="206" t="str">
        <f t="shared" si="6"/>
        <v/>
      </c>
      <c r="P33" s="37"/>
      <c r="Q33" s="218">
        <f>IFERROR(VLOOKUP($C33,'Proposed Rates'!$B:$J,Q$11,FALSE),0)</f>
        <v>0</v>
      </c>
      <c r="R33" s="219">
        <f t="shared" si="28"/>
        <v>232</v>
      </c>
      <c r="S33" s="204">
        <f t="shared" si="29"/>
        <v>0</v>
      </c>
      <c r="T33" s="221"/>
      <c r="U33" s="205">
        <f t="shared" si="9"/>
        <v>0</v>
      </c>
      <c r="V33" s="206" t="str">
        <f t="shared" si="10"/>
        <v/>
      </c>
      <c r="W33" s="37"/>
      <c r="X33" s="218">
        <f>IFERROR(VLOOKUP($C33,'Proposed Rates'!$B:$J,X$11,FALSE),0)</f>
        <v>0</v>
      </c>
      <c r="Y33" s="219">
        <f t="shared" si="30"/>
        <v>232</v>
      </c>
      <c r="Z33" s="204">
        <f t="shared" si="31"/>
        <v>0</v>
      </c>
      <c r="AA33" s="221"/>
      <c r="AB33" s="205">
        <f t="shared" si="13"/>
        <v>0</v>
      </c>
      <c r="AC33" s="206" t="str">
        <f t="shared" si="14"/>
        <v/>
      </c>
      <c r="AD33" s="37"/>
      <c r="AE33" s="218">
        <f>IFERROR(VLOOKUP($C33,'Proposed Rates'!$B:$J,AE$11,FALSE),0)</f>
        <v>0</v>
      </c>
      <c r="AF33" s="219">
        <f t="shared" si="32"/>
        <v>232</v>
      </c>
      <c r="AG33" s="204">
        <f t="shared" si="33"/>
        <v>0</v>
      </c>
      <c r="AH33" s="221"/>
      <c r="AI33" s="205">
        <f t="shared" si="17"/>
        <v>0</v>
      </c>
      <c r="AJ33" s="206" t="str">
        <f t="shared" si="18"/>
        <v/>
      </c>
      <c r="AK33" s="207"/>
      <c r="AL33" s="218">
        <f>IFERROR(VLOOKUP($C33,'Proposed Rates'!$B:$J,AL$11,FALSE),0)</f>
        <v>0</v>
      </c>
      <c r="AM33" s="219">
        <f t="shared" si="34"/>
        <v>232</v>
      </c>
      <c r="AN33" s="204">
        <f t="shared" si="35"/>
        <v>0</v>
      </c>
      <c r="AO33" s="221"/>
      <c r="AP33" s="205">
        <f t="shared" si="21"/>
        <v>0</v>
      </c>
      <c r="AQ33" s="206" t="str">
        <f t="shared" si="22"/>
        <v/>
      </c>
    </row>
    <row r="34" spans="1:43" ht="12" customHeight="1" x14ac:dyDescent="0.2">
      <c r="A34" s="37"/>
      <c r="B34" s="139" t="s">
        <v>207</v>
      </c>
      <c r="C34" s="199" t="str">
        <f t="shared" si="23"/>
        <v>Residential.Low Voltage Service Charge</v>
      </c>
      <c r="D34" s="200" t="s">
        <v>246</v>
      </c>
      <c r="E34" s="38"/>
      <c r="F34" s="222">
        <f>IFERROR(VLOOKUP($C34,'Proposed Rates'!$B:$J,F$11,FALSE),0)</f>
        <v>5.0000000000000002E-5</v>
      </c>
      <c r="G34" s="223">
        <f>$F$10*(1+F$63)</f>
        <v>239.8416</v>
      </c>
      <c r="H34" s="204">
        <f t="shared" si="25"/>
        <v>1.199208E-2</v>
      </c>
      <c r="I34" s="37"/>
      <c r="J34" s="222">
        <f>IFERROR(VLOOKUP($C34,'Proposed Rates'!$B:$J,J$11,FALSE),0)</f>
        <v>6.0000000000000002E-5</v>
      </c>
      <c r="K34" s="223">
        <f>$F$10*(1+J$63)</f>
        <v>239.70239999999998</v>
      </c>
      <c r="L34" s="204">
        <f t="shared" si="27"/>
        <v>1.4382143999999999E-2</v>
      </c>
      <c r="M34" s="38"/>
      <c r="N34" s="205">
        <f t="shared" si="5"/>
        <v>2.390063999999999E-3</v>
      </c>
      <c r="O34" s="206">
        <f t="shared" si="6"/>
        <v>0.19930354033662209</v>
      </c>
      <c r="P34" s="37"/>
      <c r="Q34" s="222">
        <f>IFERROR(VLOOKUP($C34,'Proposed Rates'!$B:$J,Q$11,FALSE),0)</f>
        <v>6.9999999999999994E-5</v>
      </c>
      <c r="R34" s="223">
        <f>$F$10*(1+Q$63)</f>
        <v>239.70239999999998</v>
      </c>
      <c r="S34" s="204">
        <f t="shared" si="29"/>
        <v>1.6779167999999997E-2</v>
      </c>
      <c r="T34" s="38"/>
      <c r="U34" s="205">
        <f t="shared" si="9"/>
        <v>2.3970239999999976E-3</v>
      </c>
      <c r="V34" s="206">
        <f t="shared" si="10"/>
        <v>0.16666666666666652</v>
      </c>
      <c r="W34" s="37"/>
      <c r="X34" s="222">
        <f>IFERROR(VLOOKUP($C34,'Proposed Rates'!$B:$J,X$11,FALSE),0)</f>
        <v>6.9999999999999994E-5</v>
      </c>
      <c r="Y34" s="223">
        <f>$F$10*(1+X$63)</f>
        <v>239.70239999999998</v>
      </c>
      <c r="Z34" s="204">
        <f t="shared" si="31"/>
        <v>1.6779167999999997E-2</v>
      </c>
      <c r="AA34" s="38"/>
      <c r="AB34" s="205">
        <f t="shared" si="13"/>
        <v>0</v>
      </c>
      <c r="AC34" s="206">
        <f t="shared" si="14"/>
        <v>0</v>
      </c>
      <c r="AD34" s="37"/>
      <c r="AE34" s="222">
        <f>IFERROR(VLOOKUP($C34,'Proposed Rates'!$B:$J,AE$11,FALSE),0)</f>
        <v>6.9999999999999994E-5</v>
      </c>
      <c r="AF34" s="223">
        <f>$F$10*(1+AE$63)</f>
        <v>239.70239999999998</v>
      </c>
      <c r="AG34" s="204">
        <f t="shared" si="33"/>
        <v>1.6779167999999997E-2</v>
      </c>
      <c r="AH34" s="38"/>
      <c r="AI34" s="205">
        <f t="shared" si="17"/>
        <v>0</v>
      </c>
      <c r="AJ34" s="206">
        <f t="shared" si="18"/>
        <v>0</v>
      </c>
      <c r="AK34" s="207"/>
      <c r="AL34" s="222">
        <f>IFERROR(VLOOKUP($C34,'Proposed Rates'!$B:$J,AL$11,FALSE),0)</f>
        <v>6.9999999999999994E-5</v>
      </c>
      <c r="AM34" s="223">
        <f>$F$10*(1+AL$63)</f>
        <v>239.70239999999998</v>
      </c>
      <c r="AN34" s="204">
        <f t="shared" si="35"/>
        <v>1.6779167999999997E-2</v>
      </c>
      <c r="AO34" s="38"/>
      <c r="AP34" s="205">
        <f t="shared" si="21"/>
        <v>0</v>
      </c>
      <c r="AQ34" s="206">
        <f t="shared" si="22"/>
        <v>0</v>
      </c>
    </row>
    <row r="35" spans="1:43" ht="12" customHeight="1" x14ac:dyDescent="0.2">
      <c r="A35" s="37"/>
      <c r="B35" s="139" t="s">
        <v>250</v>
      </c>
      <c r="C35" s="199" t="str">
        <f t="shared" si="23"/>
        <v>Residential.Line Losses on Cost of Power</v>
      </c>
      <c r="D35" s="200" t="s">
        <v>246</v>
      </c>
      <c r="E35" s="38"/>
      <c r="F35" s="224">
        <f>'Proposed Rates'!$K$249*F$44+'Proposed Rates'!$K$250*F$45+'Proposed Rates'!$K$251*F$46</f>
        <v>9.9039999999999989E-2</v>
      </c>
      <c r="G35" s="225">
        <f>$F$10*(1+F$63)-$F$10</f>
        <v>7.8415999999999997</v>
      </c>
      <c r="H35" s="204">
        <f t="shared" si="25"/>
        <v>0.77663206399999984</v>
      </c>
      <c r="I35" s="37"/>
      <c r="J35" s="224">
        <f>'Proposed Rates'!$K$249*J$44+'Proposed Rates'!$K$250*J$45+'Proposed Rates'!$K$251*J$46</f>
        <v>9.9039999999999989E-2</v>
      </c>
      <c r="K35" s="285">
        <f>$F$10*(1+J$63)-$F$10</f>
        <v>7.702399999999983</v>
      </c>
      <c r="L35" s="204">
        <f t="shared" si="27"/>
        <v>0.76284569599999819</v>
      </c>
      <c r="M35" s="38"/>
      <c r="N35" s="205">
        <f t="shared" si="5"/>
        <v>-1.3786368000001659E-2</v>
      </c>
      <c r="O35" s="206">
        <f t="shared" si="6"/>
        <v>-1.7751479289942966E-2</v>
      </c>
      <c r="P35" s="37"/>
      <c r="Q35" s="224">
        <f>'Proposed Rates'!$K$249*Q$44+'Proposed Rates'!$K$250*Q$45+'Proposed Rates'!$K$251*Q$46</f>
        <v>9.9039999999999989E-2</v>
      </c>
      <c r="R35" s="225">
        <f>$F$10*(1+Q$63)-$F$10</f>
        <v>7.702399999999983</v>
      </c>
      <c r="S35" s="204">
        <f t="shared" si="29"/>
        <v>0.76284569599999819</v>
      </c>
      <c r="T35" s="38"/>
      <c r="U35" s="205">
        <f t="shared" si="9"/>
        <v>0</v>
      </c>
      <c r="V35" s="206">
        <f t="shared" si="10"/>
        <v>0</v>
      </c>
      <c r="W35" s="37"/>
      <c r="X35" s="224">
        <f>'Proposed Rates'!$K$249*X$44+'Proposed Rates'!$K$250*X$45+'Proposed Rates'!$K$251*X$46</f>
        <v>9.9039999999999989E-2</v>
      </c>
      <c r="Y35" s="225">
        <f>$F$10*(1+X$63)-$F$10</f>
        <v>7.702399999999983</v>
      </c>
      <c r="Z35" s="204">
        <f t="shared" si="31"/>
        <v>0.76284569599999819</v>
      </c>
      <c r="AA35" s="38"/>
      <c r="AB35" s="205">
        <f t="shared" si="13"/>
        <v>0</v>
      </c>
      <c r="AC35" s="206">
        <f t="shared" si="14"/>
        <v>0</v>
      </c>
      <c r="AD35" s="37"/>
      <c r="AE35" s="224">
        <f>'Proposed Rates'!$K$249*AE$44+'Proposed Rates'!$K$250*AE$45+'Proposed Rates'!$K$251*AE$46</f>
        <v>9.9039999999999989E-2</v>
      </c>
      <c r="AF35" s="225">
        <f>$F$10*(1+AE$63)-$F$10</f>
        <v>7.702399999999983</v>
      </c>
      <c r="AG35" s="204">
        <f t="shared" si="33"/>
        <v>0.76284569599999819</v>
      </c>
      <c r="AH35" s="38"/>
      <c r="AI35" s="205">
        <f t="shared" si="17"/>
        <v>0</v>
      </c>
      <c r="AJ35" s="206">
        <f t="shared" si="18"/>
        <v>0</v>
      </c>
      <c r="AK35" s="207"/>
      <c r="AL35" s="224">
        <f>'Proposed Rates'!$K$249*AL$44+'Proposed Rates'!$K$250*AL$45+'Proposed Rates'!$K$251*AL$46</f>
        <v>9.9039999999999989E-2</v>
      </c>
      <c r="AM35" s="225">
        <f>$F$10*(1+AL$63)-$F$10</f>
        <v>7.702399999999983</v>
      </c>
      <c r="AN35" s="204">
        <f t="shared" si="35"/>
        <v>0.76284569599999819</v>
      </c>
      <c r="AO35" s="38"/>
      <c r="AP35" s="205">
        <f t="shared" si="21"/>
        <v>0</v>
      </c>
      <c r="AQ35" s="206">
        <f t="shared" si="22"/>
        <v>0</v>
      </c>
    </row>
    <row r="36" spans="1:43" ht="12" customHeight="1" x14ac:dyDescent="0.2">
      <c r="A36" s="37"/>
      <c r="B36" s="139" t="s">
        <v>209</v>
      </c>
      <c r="C36" s="199" t="str">
        <f t="shared" si="23"/>
        <v>Residential.Smart Meter Entity Charge</v>
      </c>
      <c r="D36" s="200" t="s">
        <v>244</v>
      </c>
      <c r="E36" s="38"/>
      <c r="F36" s="201">
        <f>IFERROR(VLOOKUP($C36,'Proposed Rates'!$B:$J,F$11,FALSE),0)</f>
        <v>0.42</v>
      </c>
      <c r="G36" s="219">
        <f>IF($D36="Monthly",1,IF($D36="per KWH",$F$10,0))</f>
        <v>1</v>
      </c>
      <c r="H36" s="204">
        <f t="shared" si="25"/>
        <v>0.42</v>
      </c>
      <c r="I36" s="37"/>
      <c r="J36" s="201">
        <f>IFERROR(VLOOKUP($C36,'Proposed Rates'!$B:$J,J$11,FALSE),0)</f>
        <v>0.42</v>
      </c>
      <c r="K36" s="219">
        <f>IF($D36="Monthly",1,IF($D36="per KWH",$F$10,0))</f>
        <v>1</v>
      </c>
      <c r="L36" s="204">
        <f t="shared" si="27"/>
        <v>0.42</v>
      </c>
      <c r="M36" s="38"/>
      <c r="N36" s="205">
        <f t="shared" si="5"/>
        <v>0</v>
      </c>
      <c r="O36" s="206">
        <f t="shared" si="6"/>
        <v>0</v>
      </c>
      <c r="P36" s="37"/>
      <c r="Q36" s="201">
        <f>IFERROR(VLOOKUP($C36,'Proposed Rates'!$B:$J,Q$11,FALSE),0)</f>
        <v>0.42</v>
      </c>
      <c r="R36" s="219">
        <f>IF($D36="Monthly",1,IF($D36="per KWH",$F$10,0))</f>
        <v>1</v>
      </c>
      <c r="S36" s="204">
        <f t="shared" si="29"/>
        <v>0.42</v>
      </c>
      <c r="T36" s="38"/>
      <c r="U36" s="205">
        <f t="shared" si="9"/>
        <v>0</v>
      </c>
      <c r="V36" s="206">
        <f t="shared" si="10"/>
        <v>0</v>
      </c>
      <c r="W36" s="37"/>
      <c r="X36" s="201">
        <f>IFERROR(VLOOKUP($C36,'Proposed Rates'!$B:$J,X$11,FALSE),0)</f>
        <v>0.43</v>
      </c>
      <c r="Y36" s="219">
        <f>IF($D36="Monthly",1,IF($D36="per KWH",$F$10,0))</f>
        <v>1</v>
      </c>
      <c r="Z36" s="204">
        <f t="shared" si="31"/>
        <v>0.43</v>
      </c>
      <c r="AA36" s="38"/>
      <c r="AB36" s="205">
        <f t="shared" si="13"/>
        <v>1.0000000000000009E-2</v>
      </c>
      <c r="AC36" s="206">
        <f t="shared" si="14"/>
        <v>2.3809523809523832E-2</v>
      </c>
      <c r="AD36" s="37"/>
      <c r="AE36" s="201">
        <f>IFERROR(VLOOKUP($C36,'Proposed Rates'!$B:$J,AE$11,FALSE),0)</f>
        <v>0.44</v>
      </c>
      <c r="AF36" s="219">
        <f>IF($D36="Monthly",1,IF($D36="per KWH",$F$10,0))</f>
        <v>1</v>
      </c>
      <c r="AG36" s="204">
        <f t="shared" si="33"/>
        <v>0.44</v>
      </c>
      <c r="AH36" s="38"/>
      <c r="AI36" s="205">
        <f t="shared" si="17"/>
        <v>1.0000000000000009E-2</v>
      </c>
      <c r="AJ36" s="206">
        <f t="shared" si="18"/>
        <v>2.3255813953488393E-2</v>
      </c>
      <c r="AK36" s="207"/>
      <c r="AL36" s="201">
        <f>IFERROR(VLOOKUP($C36,'Proposed Rates'!$B:$J,AL$11,FALSE),0)</f>
        <v>0.45</v>
      </c>
      <c r="AM36" s="219">
        <f>IF($D36="Monthly",1,IF($D36="per KWH",$F$10,0))</f>
        <v>1</v>
      </c>
      <c r="AN36" s="204">
        <f t="shared" si="35"/>
        <v>0.45</v>
      </c>
      <c r="AO36" s="38"/>
      <c r="AP36" s="205">
        <f t="shared" si="21"/>
        <v>1.0000000000000009E-2</v>
      </c>
      <c r="AQ36" s="206">
        <f t="shared" si="22"/>
        <v>2.2727272727272749E-2</v>
      </c>
    </row>
    <row r="37" spans="1:43" ht="12" customHeight="1" x14ac:dyDescent="0.2">
      <c r="A37" s="37"/>
      <c r="B37" s="209" t="s">
        <v>251</v>
      </c>
      <c r="C37" s="226"/>
      <c r="D37" s="226"/>
      <c r="E37" s="229"/>
      <c r="F37" s="227"/>
      <c r="G37" s="228"/>
      <c r="H37" s="213">
        <f>SUM(H30:H36)+H29</f>
        <v>35.718624143999996</v>
      </c>
      <c r="I37" s="37"/>
      <c r="J37" s="227"/>
      <c r="K37" s="228"/>
      <c r="L37" s="213">
        <f>SUM(L30:L36)+L29</f>
        <v>41.78722784</v>
      </c>
      <c r="M37" s="229"/>
      <c r="N37" s="215">
        <f t="shared" si="5"/>
        <v>6.0686036960000038</v>
      </c>
      <c r="O37" s="216">
        <f t="shared" si="6"/>
        <v>0.16990026467801128</v>
      </c>
      <c r="P37" s="37"/>
      <c r="Q37" s="227"/>
      <c r="R37" s="228"/>
      <c r="S37" s="213">
        <f>SUM(S30:S36)+S29</f>
        <v>45.579624864000003</v>
      </c>
      <c r="T37" s="229"/>
      <c r="U37" s="215">
        <f t="shared" si="9"/>
        <v>3.7923970240000031</v>
      </c>
      <c r="V37" s="216">
        <f t="shared" si="10"/>
        <v>9.0754932069693456E-2</v>
      </c>
      <c r="W37" s="37"/>
      <c r="X37" s="227"/>
      <c r="Y37" s="228"/>
      <c r="Z37" s="213">
        <f>SUM(Z30:Z36)+Z29</f>
        <v>48.899624863999996</v>
      </c>
      <c r="AA37" s="229"/>
      <c r="AB37" s="215">
        <f t="shared" si="13"/>
        <v>3.3199999999999932</v>
      </c>
      <c r="AC37" s="216">
        <f t="shared" si="14"/>
        <v>7.2839563947842342E-2</v>
      </c>
      <c r="AD37" s="37"/>
      <c r="AE37" s="227"/>
      <c r="AF37" s="228"/>
      <c r="AG37" s="213">
        <f>SUM(AG30:AG36)+AG29</f>
        <v>51.629624863999993</v>
      </c>
      <c r="AH37" s="229"/>
      <c r="AI37" s="215">
        <f t="shared" si="17"/>
        <v>2.7299999999999969</v>
      </c>
      <c r="AJ37" s="216">
        <f t="shared" si="18"/>
        <v>5.5828649147977992E-2</v>
      </c>
      <c r="AK37" s="217"/>
      <c r="AL37" s="227"/>
      <c r="AM37" s="228"/>
      <c r="AN37" s="213">
        <f>SUM(AN30:AN36)+AN29</f>
        <v>54.379624864</v>
      </c>
      <c r="AO37" s="229"/>
      <c r="AP37" s="215">
        <f t="shared" si="21"/>
        <v>2.7500000000000071</v>
      </c>
      <c r="AQ37" s="216">
        <f t="shared" si="22"/>
        <v>5.3263993438726516E-2</v>
      </c>
    </row>
    <row r="38" spans="1:43" ht="12" customHeight="1" x14ac:dyDescent="0.2">
      <c r="A38" s="37"/>
      <c r="B38" s="38" t="s">
        <v>193</v>
      </c>
      <c r="C38" s="199" t="str">
        <f t="shared" ref="C38:C39" si="36">D$6&amp;"."&amp;B38</f>
        <v>Residential.RTSR - Network</v>
      </c>
      <c r="D38" s="230" t="s">
        <v>246</v>
      </c>
      <c r="E38" s="38"/>
      <c r="F38" s="218">
        <f>IFERROR(VLOOKUP($C38,'Proposed Rates'!$B:$J,F$11,FALSE),0)</f>
        <v>1.26E-2</v>
      </c>
      <c r="G38" s="223">
        <f t="shared" ref="G38:G39" si="37">$F$10*(1+F$63)</f>
        <v>239.8416</v>
      </c>
      <c r="H38" s="204">
        <f t="shared" ref="H38:H39" si="38">G38*F38</f>
        <v>3.0220041599999998</v>
      </c>
      <c r="I38" s="37"/>
      <c r="J38" s="218">
        <f>IFERROR(VLOOKUP($C38,'Proposed Rates'!$B:$J,J$11,FALSE),0)</f>
        <v>1.3299999999999999E-2</v>
      </c>
      <c r="K38" s="223">
        <f t="shared" ref="K38:K39" si="39">$F$10*(1+J$63)</f>
        <v>239.70239999999998</v>
      </c>
      <c r="L38" s="204">
        <f t="shared" ref="L38:L39" si="40">K38*J38</f>
        <v>3.1880419199999994</v>
      </c>
      <c r="M38" s="38"/>
      <c r="N38" s="205">
        <f t="shared" si="5"/>
        <v>0.16603775999999959</v>
      </c>
      <c r="O38" s="206">
        <f t="shared" si="6"/>
        <v>5.4942928999806406E-2</v>
      </c>
      <c r="P38" s="37"/>
      <c r="Q38" s="218">
        <f>IFERROR(VLOOKUP($C38,'Proposed Rates'!$B:$J,Q$11,FALSE),0)</f>
        <v>1.3299999999999999E-2</v>
      </c>
      <c r="R38" s="223">
        <f t="shared" ref="R38:R39" si="41">$F$10*(1+Q$63)</f>
        <v>239.70239999999998</v>
      </c>
      <c r="S38" s="204">
        <f t="shared" ref="S38:S39" si="42">R38*Q38</f>
        <v>3.1880419199999994</v>
      </c>
      <c r="T38" s="38"/>
      <c r="U38" s="205">
        <f t="shared" si="9"/>
        <v>0</v>
      </c>
      <c r="V38" s="206">
        <f t="shared" si="10"/>
        <v>0</v>
      </c>
      <c r="W38" s="37"/>
      <c r="X38" s="218">
        <f>IFERROR(VLOOKUP($C38,'Proposed Rates'!$B:$J,X$11,FALSE),0)</f>
        <v>1.3299999999999999E-2</v>
      </c>
      <c r="Y38" s="223">
        <f t="shared" ref="Y38:Y39" si="43">$F$10*(1+X$63)</f>
        <v>239.70239999999998</v>
      </c>
      <c r="Z38" s="204">
        <f t="shared" ref="Z38:Z39" si="44">Y38*X38</f>
        <v>3.1880419199999994</v>
      </c>
      <c r="AA38" s="38"/>
      <c r="AB38" s="205">
        <f t="shared" si="13"/>
        <v>0</v>
      </c>
      <c r="AC38" s="206">
        <f t="shared" si="14"/>
        <v>0</v>
      </c>
      <c r="AD38" s="37"/>
      <c r="AE38" s="218">
        <f>IFERROR(VLOOKUP($C38,'Proposed Rates'!$B:$J,AE$11,FALSE),0)</f>
        <v>1.3299999999999999E-2</v>
      </c>
      <c r="AF38" s="223">
        <f t="shared" ref="AF38:AF39" si="45">$F$10*(1+AE$63)</f>
        <v>239.70239999999998</v>
      </c>
      <c r="AG38" s="204">
        <f t="shared" ref="AG38:AG39" si="46">AF38*AE38</f>
        <v>3.1880419199999994</v>
      </c>
      <c r="AH38" s="38"/>
      <c r="AI38" s="205">
        <f t="shared" si="17"/>
        <v>0</v>
      </c>
      <c r="AJ38" s="206">
        <f t="shared" si="18"/>
        <v>0</v>
      </c>
      <c r="AK38" s="207"/>
      <c r="AL38" s="218">
        <f>IFERROR(VLOOKUP($C38,'Proposed Rates'!$B:$J,AL$11,FALSE),0)</f>
        <v>1.3299999999999999E-2</v>
      </c>
      <c r="AM38" s="223">
        <f t="shared" ref="AM38:AM39" si="47">$F$10*(1+AL$63)</f>
        <v>239.70239999999998</v>
      </c>
      <c r="AN38" s="204">
        <f t="shared" ref="AN38:AN39" si="48">AM38*AL38</f>
        <v>3.1880419199999994</v>
      </c>
      <c r="AO38" s="38"/>
      <c r="AP38" s="205">
        <f t="shared" si="21"/>
        <v>0</v>
      </c>
      <c r="AQ38" s="206">
        <f t="shared" si="22"/>
        <v>0</v>
      </c>
    </row>
    <row r="39" spans="1:43" ht="12" customHeight="1" x14ac:dyDescent="0.2">
      <c r="A39" s="37"/>
      <c r="B39" s="38" t="s">
        <v>194</v>
      </c>
      <c r="C39" s="199" t="str">
        <f t="shared" si="36"/>
        <v>Residential.RTSR - Line and Transformation Connection</v>
      </c>
      <c r="D39" s="230" t="s">
        <v>246</v>
      </c>
      <c r="E39" s="38"/>
      <c r="F39" s="218">
        <f>IFERROR(VLOOKUP($C39,'Proposed Rates'!$B:$J,F$11,FALSE),0)</f>
        <v>7.1999999999999998E-3</v>
      </c>
      <c r="G39" s="223">
        <f t="shared" si="37"/>
        <v>239.8416</v>
      </c>
      <c r="H39" s="204">
        <f t="shared" si="38"/>
        <v>1.7268595199999999</v>
      </c>
      <c r="I39" s="37"/>
      <c r="J39" s="218">
        <f>IFERROR(VLOOKUP($C39,'Proposed Rates'!$B:$J,J$11,FALSE),0)</f>
        <v>7.4000000000000003E-3</v>
      </c>
      <c r="K39" s="223">
        <f t="shared" si="39"/>
        <v>239.70239999999998</v>
      </c>
      <c r="L39" s="204">
        <f t="shared" si="40"/>
        <v>1.7737977599999999</v>
      </c>
      <c r="M39" s="38"/>
      <c r="N39" s="205">
        <f t="shared" si="5"/>
        <v>4.693824000000002E-2</v>
      </c>
      <c r="O39" s="206">
        <f t="shared" si="6"/>
        <v>2.7181272973495853E-2</v>
      </c>
      <c r="P39" s="37"/>
      <c r="Q39" s="218">
        <f>IFERROR(VLOOKUP($C39,'Proposed Rates'!$B:$J,Q$11,FALSE),0)</f>
        <v>7.4000000000000003E-3</v>
      </c>
      <c r="R39" s="223">
        <f t="shared" si="41"/>
        <v>239.70239999999998</v>
      </c>
      <c r="S39" s="204">
        <f t="shared" si="42"/>
        <v>1.7737977599999999</v>
      </c>
      <c r="T39" s="38"/>
      <c r="U39" s="205">
        <f t="shared" si="9"/>
        <v>0</v>
      </c>
      <c r="V39" s="206">
        <f t="shared" si="10"/>
        <v>0</v>
      </c>
      <c r="W39" s="37"/>
      <c r="X39" s="218">
        <f>IFERROR(VLOOKUP($C39,'Proposed Rates'!$B:$J,X$11,FALSE),0)</f>
        <v>7.4000000000000003E-3</v>
      </c>
      <c r="Y39" s="223">
        <f t="shared" si="43"/>
        <v>239.70239999999998</v>
      </c>
      <c r="Z39" s="204">
        <f t="shared" si="44"/>
        <v>1.7737977599999999</v>
      </c>
      <c r="AA39" s="38"/>
      <c r="AB39" s="205">
        <f t="shared" si="13"/>
        <v>0</v>
      </c>
      <c r="AC39" s="206">
        <f t="shared" si="14"/>
        <v>0</v>
      </c>
      <c r="AD39" s="37"/>
      <c r="AE39" s="218">
        <f>IFERROR(VLOOKUP($C39,'Proposed Rates'!$B:$J,AE$11,FALSE),0)</f>
        <v>7.4000000000000003E-3</v>
      </c>
      <c r="AF39" s="223">
        <f t="shared" si="45"/>
        <v>239.70239999999998</v>
      </c>
      <c r="AG39" s="204">
        <f t="shared" si="46"/>
        <v>1.7737977599999999</v>
      </c>
      <c r="AH39" s="38"/>
      <c r="AI39" s="205">
        <f t="shared" si="17"/>
        <v>0</v>
      </c>
      <c r="AJ39" s="206">
        <f t="shared" si="18"/>
        <v>0</v>
      </c>
      <c r="AK39" s="207"/>
      <c r="AL39" s="218">
        <f>IFERROR(VLOOKUP($C39,'Proposed Rates'!$B:$J,AL$11,FALSE),0)</f>
        <v>7.4000000000000003E-3</v>
      </c>
      <c r="AM39" s="223">
        <f t="shared" si="47"/>
        <v>239.70239999999998</v>
      </c>
      <c r="AN39" s="204">
        <f t="shared" si="48"/>
        <v>1.7737977599999999</v>
      </c>
      <c r="AO39" s="38"/>
      <c r="AP39" s="205">
        <f t="shared" si="21"/>
        <v>0</v>
      </c>
      <c r="AQ39" s="206">
        <f t="shared" si="22"/>
        <v>0</v>
      </c>
    </row>
    <row r="40" spans="1:43" ht="12" customHeight="1" x14ac:dyDescent="0.2">
      <c r="A40" s="37"/>
      <c r="B40" s="209" t="s">
        <v>252</v>
      </c>
      <c r="C40" s="231"/>
      <c r="D40" s="231"/>
      <c r="E40" s="214"/>
      <c r="F40" s="232"/>
      <c r="G40" s="233"/>
      <c r="H40" s="213">
        <f>SUM(H37:H39)</f>
        <v>40.467487823999996</v>
      </c>
      <c r="I40" s="37"/>
      <c r="J40" s="232"/>
      <c r="K40" s="233"/>
      <c r="L40" s="213">
        <f>SUM(L37:L39)</f>
        <v>46.749067519999997</v>
      </c>
      <c r="M40" s="214"/>
      <c r="N40" s="215">
        <f t="shared" si="5"/>
        <v>6.2815796960000014</v>
      </c>
      <c r="O40" s="216">
        <f t="shared" si="6"/>
        <v>0.15522534344903402</v>
      </c>
      <c r="P40" s="37"/>
      <c r="Q40" s="232"/>
      <c r="R40" s="233"/>
      <c r="S40" s="213">
        <f>SUM(S37:S39)</f>
        <v>50.541464544</v>
      </c>
      <c r="T40" s="214"/>
      <c r="U40" s="215">
        <f t="shared" si="9"/>
        <v>3.7923970240000031</v>
      </c>
      <c r="V40" s="216">
        <f t="shared" si="10"/>
        <v>8.1122410032618414E-2</v>
      </c>
      <c r="W40" s="37"/>
      <c r="X40" s="232"/>
      <c r="Y40" s="233"/>
      <c r="Z40" s="213">
        <f>SUM(Z37:Z39)</f>
        <v>53.861464543999993</v>
      </c>
      <c r="AA40" s="214"/>
      <c r="AB40" s="215">
        <f t="shared" si="13"/>
        <v>3.3199999999999932</v>
      </c>
      <c r="AC40" s="216">
        <f t="shared" si="14"/>
        <v>6.5688638624820481E-2</v>
      </c>
      <c r="AD40" s="37"/>
      <c r="AE40" s="232"/>
      <c r="AF40" s="233"/>
      <c r="AG40" s="213">
        <f>SUM(AG37:AG39)</f>
        <v>56.59146454399999</v>
      </c>
      <c r="AH40" s="214"/>
      <c r="AI40" s="215">
        <f t="shared" si="17"/>
        <v>2.7299999999999969</v>
      </c>
      <c r="AJ40" s="216">
        <f t="shared" si="18"/>
        <v>5.0685587982291704E-2</v>
      </c>
      <c r="AK40" s="217"/>
      <c r="AL40" s="232"/>
      <c r="AM40" s="233"/>
      <c r="AN40" s="213">
        <f>SUM(AN37:AN39)</f>
        <v>59.341464543999997</v>
      </c>
      <c r="AO40" s="214"/>
      <c r="AP40" s="215">
        <f t="shared" si="21"/>
        <v>2.7500000000000071</v>
      </c>
      <c r="AQ40" s="216">
        <f t="shared" si="22"/>
        <v>4.8593900549470249E-2</v>
      </c>
    </row>
    <row r="41" spans="1:43" ht="12" customHeight="1" x14ac:dyDescent="0.2">
      <c r="A41" s="37"/>
      <c r="B41" s="139" t="s">
        <v>195</v>
      </c>
      <c r="C41" s="199" t="str">
        <f t="shared" ref="C41:C48" si="49">D$6&amp;"."&amp;B41</f>
        <v>Residential.Wholesale Market Service Charge (WMSC)</v>
      </c>
      <c r="D41" s="200" t="s">
        <v>246</v>
      </c>
      <c r="E41" s="38"/>
      <c r="F41" s="218">
        <f>IFERROR(VLOOKUP($C41,'Proposed Rates'!$B:$J,F$11,FALSE),0)</f>
        <v>4.4999999999999997E-3</v>
      </c>
      <c r="G41" s="223">
        <f t="shared" ref="G41:G42" si="50">$F$10*(1+F$63)</f>
        <v>239.8416</v>
      </c>
      <c r="H41" s="204">
        <f t="shared" ref="H41:H48" si="51">G41*F41</f>
        <v>1.0792872</v>
      </c>
      <c r="I41" s="37"/>
      <c r="J41" s="218">
        <f>IFERROR(VLOOKUP($C41,'Proposed Rates'!$B:$J,J$11,FALSE),0)</f>
        <v>4.4999999999999997E-3</v>
      </c>
      <c r="K41" s="223">
        <f t="shared" ref="K41:K42" si="52">$F$10*(1+J$63)</f>
        <v>239.70239999999998</v>
      </c>
      <c r="L41" s="204">
        <f t="shared" ref="L41:L48" si="53">K41*J41</f>
        <v>1.0786607999999998</v>
      </c>
      <c r="M41" s="38"/>
      <c r="N41" s="205">
        <f t="shared" si="5"/>
        <v>-6.2640000000024898E-4</v>
      </c>
      <c r="O41" s="206">
        <f t="shared" si="6"/>
        <v>-5.8038305281508853E-4</v>
      </c>
      <c r="P41" s="37"/>
      <c r="Q41" s="218">
        <f>IFERROR(VLOOKUP($C41,'Proposed Rates'!$B:$J,Q$11,FALSE),0)</f>
        <v>4.4999999999999997E-3</v>
      </c>
      <c r="R41" s="223">
        <f t="shared" ref="R41:R42" si="54">$F$10*(1+Q$63)</f>
        <v>239.70239999999998</v>
      </c>
      <c r="S41" s="204">
        <f t="shared" ref="S41:S48" si="55">R41*Q41</f>
        <v>1.0786607999999998</v>
      </c>
      <c r="T41" s="38"/>
      <c r="U41" s="205">
        <f t="shared" si="9"/>
        <v>0</v>
      </c>
      <c r="V41" s="206">
        <f t="shared" si="10"/>
        <v>0</v>
      </c>
      <c r="W41" s="37"/>
      <c r="X41" s="218">
        <f>IFERROR(VLOOKUP($C41,'Proposed Rates'!$B:$J,X$11,FALSE),0)</f>
        <v>4.4999999999999997E-3</v>
      </c>
      <c r="Y41" s="223">
        <f t="shared" ref="Y41:Y42" si="56">$F$10*(1+X$63)</f>
        <v>239.70239999999998</v>
      </c>
      <c r="Z41" s="204">
        <f t="shared" ref="Z41:Z48" si="57">Y41*X41</f>
        <v>1.0786607999999998</v>
      </c>
      <c r="AA41" s="38"/>
      <c r="AB41" s="205">
        <f t="shared" si="13"/>
        <v>0</v>
      </c>
      <c r="AC41" s="206">
        <f t="shared" si="14"/>
        <v>0</v>
      </c>
      <c r="AD41" s="37"/>
      <c r="AE41" s="218">
        <f>IFERROR(VLOOKUP($C41,'Proposed Rates'!$B:$J,AE$11,FALSE),0)</f>
        <v>4.4999999999999997E-3</v>
      </c>
      <c r="AF41" s="223">
        <f t="shared" ref="AF41:AF42" si="58">$F$10*(1+AE$63)</f>
        <v>239.70239999999998</v>
      </c>
      <c r="AG41" s="204">
        <f t="shared" ref="AG41:AG48" si="59">AF41*AE41</f>
        <v>1.0786607999999998</v>
      </c>
      <c r="AH41" s="38"/>
      <c r="AI41" s="205">
        <f t="shared" si="17"/>
        <v>0</v>
      </c>
      <c r="AJ41" s="206">
        <f t="shared" si="18"/>
        <v>0</v>
      </c>
      <c r="AK41" s="207"/>
      <c r="AL41" s="218">
        <f>IFERROR(VLOOKUP($C41,'Proposed Rates'!$B:$J,AL$11,FALSE),0)</f>
        <v>4.4999999999999997E-3</v>
      </c>
      <c r="AM41" s="223">
        <f t="shared" ref="AM41:AM42" si="60">$F$10*(1+AL$63)</f>
        <v>239.70239999999998</v>
      </c>
      <c r="AN41" s="204">
        <f t="shared" ref="AN41:AN48" si="61">AM41*AL41</f>
        <v>1.0786607999999998</v>
      </c>
      <c r="AO41" s="38"/>
      <c r="AP41" s="205">
        <f t="shared" si="21"/>
        <v>0</v>
      </c>
      <c r="AQ41" s="206">
        <f t="shared" si="22"/>
        <v>0</v>
      </c>
    </row>
    <row r="42" spans="1:43" ht="12" customHeight="1" x14ac:dyDescent="0.2">
      <c r="A42" s="37"/>
      <c r="B42" s="139" t="s">
        <v>196</v>
      </c>
      <c r="C42" s="199" t="str">
        <f t="shared" si="49"/>
        <v>Residential.Rural and Remote Rate Protection (RRRP)</v>
      </c>
      <c r="D42" s="200" t="s">
        <v>246</v>
      </c>
      <c r="E42" s="38"/>
      <c r="F42" s="218">
        <f>IFERROR(VLOOKUP($C42,'Proposed Rates'!$B:$J,F$11,FALSE),0)</f>
        <v>1.5E-3</v>
      </c>
      <c r="G42" s="223">
        <f t="shared" si="50"/>
        <v>239.8416</v>
      </c>
      <c r="H42" s="204">
        <f t="shared" si="51"/>
        <v>0.35976239999999998</v>
      </c>
      <c r="I42" s="37"/>
      <c r="J42" s="218">
        <f>IFERROR(VLOOKUP($C42,'Proposed Rates'!$B:$J,J$11,FALSE),0)</f>
        <v>1.5E-3</v>
      </c>
      <c r="K42" s="223">
        <f t="shared" si="52"/>
        <v>239.70239999999998</v>
      </c>
      <c r="L42" s="204">
        <f t="shared" si="53"/>
        <v>0.35955359999999997</v>
      </c>
      <c r="M42" s="38"/>
      <c r="N42" s="205">
        <f t="shared" si="5"/>
        <v>-2.0880000000000898E-4</v>
      </c>
      <c r="O42" s="206">
        <f t="shared" si="6"/>
        <v>-5.8038305281488275E-4</v>
      </c>
      <c r="P42" s="37"/>
      <c r="Q42" s="218">
        <f>IFERROR(VLOOKUP($C42,'Proposed Rates'!$B:$J,Q$11,FALSE),0)</f>
        <v>1.5E-3</v>
      </c>
      <c r="R42" s="223">
        <f t="shared" si="54"/>
        <v>239.70239999999998</v>
      </c>
      <c r="S42" s="204">
        <f t="shared" si="55"/>
        <v>0.35955359999999997</v>
      </c>
      <c r="T42" s="38"/>
      <c r="U42" s="205">
        <f t="shared" si="9"/>
        <v>0</v>
      </c>
      <c r="V42" s="206">
        <f t="shared" si="10"/>
        <v>0</v>
      </c>
      <c r="W42" s="37"/>
      <c r="X42" s="218">
        <f>IFERROR(VLOOKUP($C42,'Proposed Rates'!$B:$J,X$11,FALSE),0)</f>
        <v>1.5E-3</v>
      </c>
      <c r="Y42" s="223">
        <f t="shared" si="56"/>
        <v>239.70239999999998</v>
      </c>
      <c r="Z42" s="204">
        <f t="shared" si="57"/>
        <v>0.35955359999999997</v>
      </c>
      <c r="AA42" s="38"/>
      <c r="AB42" s="205">
        <f t="shared" si="13"/>
        <v>0</v>
      </c>
      <c r="AC42" s="206">
        <f t="shared" si="14"/>
        <v>0</v>
      </c>
      <c r="AD42" s="37"/>
      <c r="AE42" s="218">
        <f>IFERROR(VLOOKUP($C42,'Proposed Rates'!$B:$J,AE$11,FALSE),0)</f>
        <v>1.5E-3</v>
      </c>
      <c r="AF42" s="223">
        <f t="shared" si="58"/>
        <v>239.70239999999998</v>
      </c>
      <c r="AG42" s="204">
        <f t="shared" si="59"/>
        <v>0.35955359999999997</v>
      </c>
      <c r="AH42" s="38"/>
      <c r="AI42" s="205">
        <f t="shared" si="17"/>
        <v>0</v>
      </c>
      <c r="AJ42" s="206">
        <f t="shared" si="18"/>
        <v>0</v>
      </c>
      <c r="AK42" s="207"/>
      <c r="AL42" s="218">
        <f>IFERROR(VLOOKUP($C42,'Proposed Rates'!$B:$J,AL$11,FALSE),0)</f>
        <v>1.5E-3</v>
      </c>
      <c r="AM42" s="223">
        <f t="shared" si="60"/>
        <v>239.70239999999998</v>
      </c>
      <c r="AN42" s="204">
        <f t="shared" si="61"/>
        <v>0.35955359999999997</v>
      </c>
      <c r="AO42" s="38"/>
      <c r="AP42" s="205">
        <f t="shared" si="21"/>
        <v>0</v>
      </c>
      <c r="AQ42" s="206">
        <f t="shared" si="22"/>
        <v>0</v>
      </c>
    </row>
    <row r="43" spans="1:43" ht="12" customHeight="1" x14ac:dyDescent="0.2">
      <c r="A43" s="37"/>
      <c r="B43" s="139" t="s">
        <v>198</v>
      </c>
      <c r="C43" s="199" t="str">
        <f t="shared" si="49"/>
        <v>Residential.Standard Supply Service Charge</v>
      </c>
      <c r="D43" s="200" t="s">
        <v>244</v>
      </c>
      <c r="E43" s="38"/>
      <c r="F43" s="218">
        <f>IFERROR(VLOOKUP($C43,'Proposed Rates'!$B:$J,F$11,FALSE),0)</f>
        <v>0.25</v>
      </c>
      <c r="G43" s="219">
        <f>IF($D43="Monthly",1,IF($D43="per KWH",$F$10,0))</f>
        <v>1</v>
      </c>
      <c r="H43" s="204">
        <f t="shared" si="51"/>
        <v>0.25</v>
      </c>
      <c r="I43" s="37"/>
      <c r="J43" s="218">
        <f>IFERROR(VLOOKUP($C43,'Proposed Rates'!$B:$J,J$11,FALSE),0)</f>
        <v>1.51</v>
      </c>
      <c r="K43" s="219">
        <f>IF($D43="Monthly",1,IF($D43="per KWH",$F$10,0))</f>
        <v>1</v>
      </c>
      <c r="L43" s="204">
        <f t="shared" si="53"/>
        <v>1.51</v>
      </c>
      <c r="M43" s="38"/>
      <c r="N43" s="205">
        <f t="shared" si="5"/>
        <v>1.26</v>
      </c>
      <c r="O43" s="206">
        <f t="shared" si="6"/>
        <v>5.04</v>
      </c>
      <c r="P43" s="37"/>
      <c r="Q43" s="218">
        <f>IFERROR(VLOOKUP($C43,'Proposed Rates'!$B:$J,Q$11,FALSE),0)</f>
        <v>1.54</v>
      </c>
      <c r="R43" s="219">
        <f>IF($D43="Monthly",1,IF($D43="per KWH",$F$10,0))</f>
        <v>1</v>
      </c>
      <c r="S43" s="204">
        <f t="shared" si="55"/>
        <v>1.54</v>
      </c>
      <c r="T43" s="38"/>
      <c r="U43" s="205">
        <f t="shared" si="9"/>
        <v>3.0000000000000027E-2</v>
      </c>
      <c r="V43" s="206">
        <f t="shared" si="10"/>
        <v>1.986754966887419E-2</v>
      </c>
      <c r="W43" s="37"/>
      <c r="X43" s="218">
        <f>IFERROR(VLOOKUP($C43,'Proposed Rates'!$B:$J,X$11,FALSE),0)</f>
        <v>1.57</v>
      </c>
      <c r="Y43" s="219">
        <f>IF($D43="Monthly",1,IF($D43="per KWH",$F$10,0))</f>
        <v>1</v>
      </c>
      <c r="Z43" s="204">
        <f t="shared" si="57"/>
        <v>1.57</v>
      </c>
      <c r="AA43" s="38"/>
      <c r="AB43" s="205">
        <f t="shared" si="13"/>
        <v>3.0000000000000027E-2</v>
      </c>
      <c r="AC43" s="206">
        <f t="shared" si="14"/>
        <v>1.9480519480519497E-2</v>
      </c>
      <c r="AD43" s="37"/>
      <c r="AE43" s="218">
        <f>IFERROR(VLOOKUP($C43,'Proposed Rates'!$B:$J,AE$11,FALSE),0)</f>
        <v>1.6</v>
      </c>
      <c r="AF43" s="219">
        <f>IF($D43="Monthly",1,IF($D43="per KWH",$F$10,0))</f>
        <v>1</v>
      </c>
      <c r="AG43" s="204">
        <f t="shared" si="59"/>
        <v>1.6</v>
      </c>
      <c r="AH43" s="38"/>
      <c r="AI43" s="205">
        <f t="shared" si="17"/>
        <v>3.0000000000000027E-2</v>
      </c>
      <c r="AJ43" s="206">
        <f t="shared" si="18"/>
        <v>1.9108280254777087E-2</v>
      </c>
      <c r="AK43" s="207"/>
      <c r="AL43" s="218">
        <f>IFERROR(VLOOKUP($C43,'Proposed Rates'!$B:$J,AL$11,FALSE),0)</f>
        <v>1.63</v>
      </c>
      <c r="AM43" s="219">
        <f>IF($D43="Monthly",1,IF($D43="per KWH",$F$10,0))</f>
        <v>1</v>
      </c>
      <c r="AN43" s="204">
        <f t="shared" si="61"/>
        <v>1.63</v>
      </c>
      <c r="AO43" s="38"/>
      <c r="AP43" s="205">
        <f t="shared" si="21"/>
        <v>2.9999999999999805E-2</v>
      </c>
      <c r="AQ43" s="206">
        <f t="shared" si="22"/>
        <v>1.8749999999999878E-2</v>
      </c>
    </row>
    <row r="44" spans="1:43" ht="12" customHeight="1" x14ac:dyDescent="0.2">
      <c r="A44" s="37"/>
      <c r="B44" s="139" t="s">
        <v>200</v>
      </c>
      <c r="C44" s="199" t="str">
        <f t="shared" si="49"/>
        <v>Residential.TOU - Off Peak</v>
      </c>
      <c r="D44" s="200" t="s">
        <v>246</v>
      </c>
      <c r="E44" s="38"/>
      <c r="F44" s="234">
        <f>VLOOKUP($B44,'Proposed Rates'!$D$248:$J$254,+F$11-2,FALSE)</f>
        <v>7.5999999999999998E-2</v>
      </c>
      <c r="G44" s="225">
        <f>$F$10*'Proposed Rates'!$K$249</f>
        <v>148.47999999999999</v>
      </c>
      <c r="H44" s="204">
        <f t="shared" si="51"/>
        <v>11.284479999999999</v>
      </c>
      <c r="I44" s="37"/>
      <c r="J44" s="234">
        <f>VLOOKUP($B44,'Proposed Rates'!$D$248:$J$254,+J$11-2,FALSE)</f>
        <v>7.5999999999999998E-2</v>
      </c>
      <c r="K44" s="225">
        <f>$F$10*'Proposed Rates'!$K$249</f>
        <v>148.47999999999999</v>
      </c>
      <c r="L44" s="204">
        <f t="shared" si="53"/>
        <v>11.284479999999999</v>
      </c>
      <c r="M44" s="38"/>
      <c r="N44" s="205">
        <f t="shared" si="5"/>
        <v>0</v>
      </c>
      <c r="O44" s="206">
        <f t="shared" si="6"/>
        <v>0</v>
      </c>
      <c r="P44" s="37"/>
      <c r="Q44" s="234">
        <f>VLOOKUP($B44,'Proposed Rates'!$D$248:$J$254,+Q$11-2,FALSE)</f>
        <v>7.5999999999999998E-2</v>
      </c>
      <c r="R44" s="225">
        <f>$F$10*'Proposed Rates'!$K$249</f>
        <v>148.47999999999999</v>
      </c>
      <c r="S44" s="204">
        <f t="shared" si="55"/>
        <v>11.284479999999999</v>
      </c>
      <c r="T44" s="38"/>
      <c r="U44" s="205">
        <f t="shared" si="9"/>
        <v>0</v>
      </c>
      <c r="V44" s="206">
        <f t="shared" si="10"/>
        <v>0</v>
      </c>
      <c r="W44" s="37"/>
      <c r="X44" s="234">
        <f>VLOOKUP($B44,'Proposed Rates'!$D$248:$J$254,+X$11-2,FALSE)</f>
        <v>7.5999999999999998E-2</v>
      </c>
      <c r="Y44" s="225">
        <f>$F$10*'Proposed Rates'!$K$249</f>
        <v>148.47999999999999</v>
      </c>
      <c r="Z44" s="204">
        <f t="shared" si="57"/>
        <v>11.284479999999999</v>
      </c>
      <c r="AA44" s="38"/>
      <c r="AB44" s="205">
        <f t="shared" si="13"/>
        <v>0</v>
      </c>
      <c r="AC44" s="206">
        <f t="shared" si="14"/>
        <v>0</v>
      </c>
      <c r="AD44" s="37"/>
      <c r="AE44" s="234">
        <f>VLOOKUP($B44,'Proposed Rates'!$D$248:$J$254,+AE$11-2,FALSE)</f>
        <v>7.5999999999999998E-2</v>
      </c>
      <c r="AF44" s="225">
        <f>$F$10*'Proposed Rates'!$K$249</f>
        <v>148.47999999999999</v>
      </c>
      <c r="AG44" s="204">
        <f t="shared" si="59"/>
        <v>11.284479999999999</v>
      </c>
      <c r="AH44" s="38"/>
      <c r="AI44" s="205">
        <f t="shared" si="17"/>
        <v>0</v>
      </c>
      <c r="AJ44" s="206">
        <f t="shared" si="18"/>
        <v>0</v>
      </c>
      <c r="AK44" s="207"/>
      <c r="AL44" s="234">
        <f>VLOOKUP($B44,'Proposed Rates'!$D$248:$J$254,+AL$11-2,FALSE)</f>
        <v>7.5999999999999998E-2</v>
      </c>
      <c r="AM44" s="225">
        <f>$F$10*'Proposed Rates'!$K$249</f>
        <v>148.47999999999999</v>
      </c>
      <c r="AN44" s="204">
        <f t="shared" si="61"/>
        <v>11.284479999999999</v>
      </c>
      <c r="AO44" s="38"/>
      <c r="AP44" s="205">
        <f t="shared" si="21"/>
        <v>0</v>
      </c>
      <c r="AQ44" s="206">
        <f t="shared" si="22"/>
        <v>0</v>
      </c>
    </row>
    <row r="45" spans="1:43" ht="12" customHeight="1" x14ac:dyDescent="0.2">
      <c r="A45" s="37"/>
      <c r="B45" s="139" t="s">
        <v>201</v>
      </c>
      <c r="C45" s="199" t="str">
        <f t="shared" si="49"/>
        <v>Residential.TOU - Mid Peak</v>
      </c>
      <c r="D45" s="200" t="s">
        <v>246</v>
      </c>
      <c r="E45" s="38"/>
      <c r="F45" s="234">
        <f>VLOOKUP($B45,'Proposed Rates'!$D$248:$J$254,+F$11-2,FALSE)</f>
        <v>0.122</v>
      </c>
      <c r="G45" s="225">
        <f>$F$10*'Proposed Rates'!$K$250</f>
        <v>41.76</v>
      </c>
      <c r="H45" s="204">
        <f t="shared" si="51"/>
        <v>5.0947199999999997</v>
      </c>
      <c r="I45" s="37"/>
      <c r="J45" s="234">
        <f>VLOOKUP($B45,'Proposed Rates'!$D$248:$J$254,+J$11-2,FALSE)</f>
        <v>0.122</v>
      </c>
      <c r="K45" s="225">
        <f>$F$10*'Proposed Rates'!$K$250</f>
        <v>41.76</v>
      </c>
      <c r="L45" s="204">
        <f t="shared" si="53"/>
        <v>5.0947199999999997</v>
      </c>
      <c r="M45" s="38"/>
      <c r="N45" s="205">
        <f t="shared" si="5"/>
        <v>0</v>
      </c>
      <c r="O45" s="206">
        <f t="shared" si="6"/>
        <v>0</v>
      </c>
      <c r="P45" s="37"/>
      <c r="Q45" s="234">
        <f>VLOOKUP($B45,'Proposed Rates'!$D$248:$J$254,+Q$11-2,FALSE)</f>
        <v>0.122</v>
      </c>
      <c r="R45" s="225">
        <f>$F$10*'Proposed Rates'!$K$250</f>
        <v>41.76</v>
      </c>
      <c r="S45" s="204">
        <f t="shared" si="55"/>
        <v>5.0947199999999997</v>
      </c>
      <c r="T45" s="38"/>
      <c r="U45" s="205">
        <f t="shared" si="9"/>
        <v>0</v>
      </c>
      <c r="V45" s="206">
        <f t="shared" si="10"/>
        <v>0</v>
      </c>
      <c r="W45" s="37"/>
      <c r="X45" s="234">
        <f>VLOOKUP($B45,'Proposed Rates'!$D$248:$J$254,+X$11-2,FALSE)</f>
        <v>0.122</v>
      </c>
      <c r="Y45" s="225">
        <f>$F$10*'Proposed Rates'!$K$250</f>
        <v>41.76</v>
      </c>
      <c r="Z45" s="204">
        <f t="shared" si="57"/>
        <v>5.0947199999999997</v>
      </c>
      <c r="AA45" s="38"/>
      <c r="AB45" s="205">
        <f t="shared" si="13"/>
        <v>0</v>
      </c>
      <c r="AC45" s="206">
        <f t="shared" si="14"/>
        <v>0</v>
      </c>
      <c r="AD45" s="37"/>
      <c r="AE45" s="234">
        <f>VLOOKUP($B45,'Proposed Rates'!$D$248:$J$254,+AE$11-2,FALSE)</f>
        <v>0.122</v>
      </c>
      <c r="AF45" s="225">
        <f>$F$10*'Proposed Rates'!$K$250</f>
        <v>41.76</v>
      </c>
      <c r="AG45" s="204">
        <f t="shared" si="59"/>
        <v>5.0947199999999997</v>
      </c>
      <c r="AH45" s="38"/>
      <c r="AI45" s="205">
        <f t="shared" si="17"/>
        <v>0</v>
      </c>
      <c r="AJ45" s="206">
        <f t="shared" si="18"/>
        <v>0</v>
      </c>
      <c r="AK45" s="207"/>
      <c r="AL45" s="234">
        <f>VLOOKUP($B45,'Proposed Rates'!$D$248:$J$254,+AL$11-2,FALSE)</f>
        <v>0.122</v>
      </c>
      <c r="AM45" s="225">
        <f>$F$10*'Proposed Rates'!$K$250</f>
        <v>41.76</v>
      </c>
      <c r="AN45" s="204">
        <f t="shared" si="61"/>
        <v>5.0947199999999997</v>
      </c>
      <c r="AO45" s="38"/>
      <c r="AP45" s="205">
        <f t="shared" si="21"/>
        <v>0</v>
      </c>
      <c r="AQ45" s="206">
        <f t="shared" si="22"/>
        <v>0</v>
      </c>
    </row>
    <row r="46" spans="1:43" ht="12" customHeight="1" x14ac:dyDescent="0.2">
      <c r="A46" s="37"/>
      <c r="B46" s="37" t="s">
        <v>202</v>
      </c>
      <c r="C46" s="199" t="str">
        <f t="shared" si="49"/>
        <v>Residential.TOU - On Peak</v>
      </c>
      <c r="D46" s="200" t="s">
        <v>246</v>
      </c>
      <c r="E46" s="38"/>
      <c r="F46" s="234">
        <f>VLOOKUP($B46,'Proposed Rates'!$D$248:$J$254,+F$11-2,FALSE)</f>
        <v>0.158</v>
      </c>
      <c r="G46" s="225">
        <f>$F$10*'Proposed Rates'!$K$251</f>
        <v>41.76</v>
      </c>
      <c r="H46" s="204">
        <f t="shared" si="51"/>
        <v>6.5980799999999995</v>
      </c>
      <c r="I46" s="37"/>
      <c r="J46" s="234">
        <f>VLOOKUP($B46,'Proposed Rates'!$D$248:$J$254,+J$11-2,FALSE)</f>
        <v>0.158</v>
      </c>
      <c r="K46" s="225">
        <f>$F$10*'Proposed Rates'!$K$251</f>
        <v>41.76</v>
      </c>
      <c r="L46" s="204">
        <f t="shared" si="53"/>
        <v>6.5980799999999995</v>
      </c>
      <c r="M46" s="38"/>
      <c r="N46" s="205">
        <f t="shared" si="5"/>
        <v>0</v>
      </c>
      <c r="O46" s="206">
        <f t="shared" si="6"/>
        <v>0</v>
      </c>
      <c r="P46" s="37"/>
      <c r="Q46" s="234">
        <f>VLOOKUP($B46,'Proposed Rates'!$D$248:$J$254,+Q$11-2,FALSE)</f>
        <v>0.158</v>
      </c>
      <c r="R46" s="225">
        <f>$F$10*'Proposed Rates'!$K$251</f>
        <v>41.76</v>
      </c>
      <c r="S46" s="204">
        <f t="shared" si="55"/>
        <v>6.5980799999999995</v>
      </c>
      <c r="T46" s="38"/>
      <c r="U46" s="205">
        <f t="shared" si="9"/>
        <v>0</v>
      </c>
      <c r="V46" s="206">
        <f t="shared" si="10"/>
        <v>0</v>
      </c>
      <c r="W46" s="37"/>
      <c r="X46" s="234">
        <f>VLOOKUP($B46,'Proposed Rates'!$D$248:$J$254,+X$11-2,FALSE)</f>
        <v>0.158</v>
      </c>
      <c r="Y46" s="225">
        <f>$F$10*'Proposed Rates'!$K$251</f>
        <v>41.76</v>
      </c>
      <c r="Z46" s="204">
        <f t="shared" si="57"/>
        <v>6.5980799999999995</v>
      </c>
      <c r="AA46" s="38"/>
      <c r="AB46" s="205">
        <f t="shared" si="13"/>
        <v>0</v>
      </c>
      <c r="AC46" s="206">
        <f t="shared" si="14"/>
        <v>0</v>
      </c>
      <c r="AD46" s="37"/>
      <c r="AE46" s="234">
        <f>VLOOKUP($B46,'Proposed Rates'!$D$248:$J$254,+AE$11-2,FALSE)</f>
        <v>0.158</v>
      </c>
      <c r="AF46" s="225">
        <f>$F$10*'Proposed Rates'!$K$251</f>
        <v>41.76</v>
      </c>
      <c r="AG46" s="204">
        <f t="shared" si="59"/>
        <v>6.5980799999999995</v>
      </c>
      <c r="AH46" s="38"/>
      <c r="AI46" s="205">
        <f t="shared" si="17"/>
        <v>0</v>
      </c>
      <c r="AJ46" s="206">
        <f t="shared" si="18"/>
        <v>0</v>
      </c>
      <c r="AK46" s="207"/>
      <c r="AL46" s="234">
        <f>VLOOKUP($B46,'Proposed Rates'!$D$248:$J$254,+AL$11-2,FALSE)</f>
        <v>0.158</v>
      </c>
      <c r="AM46" s="225">
        <f>$F$10*'Proposed Rates'!$K$251</f>
        <v>41.76</v>
      </c>
      <c r="AN46" s="204">
        <f t="shared" si="61"/>
        <v>6.5980799999999995</v>
      </c>
      <c r="AO46" s="38"/>
      <c r="AP46" s="205">
        <f t="shared" si="21"/>
        <v>0</v>
      </c>
      <c r="AQ46" s="206">
        <f t="shared" si="22"/>
        <v>0</v>
      </c>
    </row>
    <row r="47" spans="1:43" ht="12" customHeight="1" x14ac:dyDescent="0.2">
      <c r="A47" s="37"/>
      <c r="B47" s="139" t="s">
        <v>203</v>
      </c>
      <c r="C47" s="199" t="str">
        <f t="shared" si="49"/>
        <v>Residential.Energy - RPP - Tier 1</v>
      </c>
      <c r="D47" s="200" t="s">
        <v>246</v>
      </c>
      <c r="E47" s="38"/>
      <c r="F47" s="234">
        <f>VLOOKUP($B47,'Proposed Rates'!$D$248:$J$254,+F$11-2,FALSE)</f>
        <v>9.2999999999999999E-2</v>
      </c>
      <c r="G47" s="235">
        <f>IF(AND($S$2=1, $F$10&gt;=600), 600, IF(AND($S$2=1, AND($F$10&lt;600, $F$10&gt;=0)), $F$10, IF(AND($S$2=2, $F$10&gt;=1000), 1000, IF(AND($S$2=2, AND($F$10&lt;1000, $F$10&gt;=0)), $F$10))))</f>
        <v>232</v>
      </c>
      <c r="H47" s="204">
        <f t="shared" si="51"/>
        <v>21.576000000000001</v>
      </c>
      <c r="I47" s="37"/>
      <c r="J47" s="234">
        <f>VLOOKUP($B47,'Proposed Rates'!$D$248:$J$254,+J$11-2,FALSE)</f>
        <v>9.2999999999999999E-2</v>
      </c>
      <c r="K47" s="235">
        <f>IF(AND($S$2=1, $F$10&gt;=600), 600, IF(AND($S$2=1, AND($F$10&lt;600, $F$10&gt;=0)), $F$10, IF(AND($S$2=2, $F$10&gt;=1000), 1000, IF(AND($S$2=2, AND($F$10&lt;1000, $F$10&gt;=0)), $F$10))))</f>
        <v>232</v>
      </c>
      <c r="L47" s="204">
        <f t="shared" si="53"/>
        <v>21.576000000000001</v>
      </c>
      <c r="M47" s="38"/>
      <c r="N47" s="205">
        <f t="shared" si="5"/>
        <v>0</v>
      </c>
      <c r="O47" s="206">
        <f t="shared" si="6"/>
        <v>0</v>
      </c>
      <c r="P47" s="37"/>
      <c r="Q47" s="234">
        <f>VLOOKUP($B47,'Proposed Rates'!$D$248:$J$254,+Q$11-2,FALSE)</f>
        <v>9.2999999999999999E-2</v>
      </c>
      <c r="R47" s="235">
        <f>IF(AND($S$2=1, $F$10&gt;=600), 600, IF(AND($S$2=1, AND($F$10&lt;600, $F$10&gt;=0)), $F$10, IF(AND($S$2=2, $F$10&gt;=1000), 1000, IF(AND($S$2=2, AND($F$10&lt;1000, $F$10&gt;=0)), $F$10))))</f>
        <v>232</v>
      </c>
      <c r="S47" s="204">
        <f t="shared" si="55"/>
        <v>21.576000000000001</v>
      </c>
      <c r="T47" s="38"/>
      <c r="U47" s="205">
        <f t="shared" si="9"/>
        <v>0</v>
      </c>
      <c r="V47" s="206">
        <f t="shared" si="10"/>
        <v>0</v>
      </c>
      <c r="W47" s="37"/>
      <c r="X47" s="234">
        <f>VLOOKUP($B47,'Proposed Rates'!$D$248:$J$254,+X$11-2,FALSE)</f>
        <v>9.2999999999999999E-2</v>
      </c>
      <c r="Y47" s="235">
        <f>IF(AND($S$2=1, $F$10&gt;=600), 600, IF(AND($S$2=1, AND($F$10&lt;600, $F$10&gt;=0)), $F$10, IF(AND($S$2=2, $F$10&gt;=1000), 1000, IF(AND($S$2=2, AND($F$10&lt;1000, $F$10&gt;=0)), $F$10))))</f>
        <v>232</v>
      </c>
      <c r="Z47" s="204">
        <f t="shared" si="57"/>
        <v>21.576000000000001</v>
      </c>
      <c r="AA47" s="38"/>
      <c r="AB47" s="205">
        <f t="shared" si="13"/>
        <v>0</v>
      </c>
      <c r="AC47" s="206">
        <f t="shared" si="14"/>
        <v>0</v>
      </c>
      <c r="AD47" s="37"/>
      <c r="AE47" s="234">
        <f>VLOOKUP($B47,'Proposed Rates'!$D$248:$J$254,+AE$11-2,FALSE)</f>
        <v>9.2999999999999999E-2</v>
      </c>
      <c r="AF47" s="235">
        <f>IF(AND($S$2=1, $F$10&gt;=600), 600, IF(AND($S$2=1, AND($F$10&lt;600, $F$10&gt;=0)), $F$10, IF(AND($S$2=2, $F$10&gt;=1000), 1000, IF(AND($S$2=2, AND($F$10&lt;1000, $F$10&gt;=0)), $F$10))))</f>
        <v>232</v>
      </c>
      <c r="AG47" s="204">
        <f t="shared" si="59"/>
        <v>21.576000000000001</v>
      </c>
      <c r="AH47" s="38"/>
      <c r="AI47" s="205">
        <f t="shared" si="17"/>
        <v>0</v>
      </c>
      <c r="AJ47" s="206">
        <f t="shared" si="18"/>
        <v>0</v>
      </c>
      <c r="AK47" s="207"/>
      <c r="AL47" s="234">
        <f>VLOOKUP($B47,'Proposed Rates'!$D$248:$J$254,+AL$11-2,FALSE)</f>
        <v>9.2999999999999999E-2</v>
      </c>
      <c r="AM47" s="235">
        <f>IF(AND($S$2=1, $F$10&gt;=600), 600, IF(AND($S$2=1, AND($F$10&lt;600, $F$10&gt;=0)), $F$10, IF(AND($S$2=2, $F$10&gt;=1000), 1000, IF(AND($S$2=2, AND($F$10&lt;1000, $F$10&gt;=0)), $F$10))))</f>
        <v>232</v>
      </c>
      <c r="AN47" s="204">
        <f t="shared" si="61"/>
        <v>21.576000000000001</v>
      </c>
      <c r="AO47" s="38"/>
      <c r="AP47" s="205">
        <f t="shared" si="21"/>
        <v>0</v>
      </c>
      <c r="AQ47" s="206">
        <f t="shared" si="22"/>
        <v>0</v>
      </c>
    </row>
    <row r="48" spans="1:43" ht="12" customHeight="1" x14ac:dyDescent="0.2">
      <c r="A48" s="37"/>
      <c r="B48" s="139" t="s">
        <v>204</v>
      </c>
      <c r="C48" s="199" t="str">
        <f t="shared" si="49"/>
        <v>Residential.Energy - RPP - Tier 2</v>
      </c>
      <c r="D48" s="200" t="s">
        <v>246</v>
      </c>
      <c r="E48" s="38"/>
      <c r="F48" s="234">
        <f>VLOOKUP($B48,'Proposed Rates'!$D$248:$J$254,+F$11-2,FALSE)</f>
        <v>0.11</v>
      </c>
      <c r="G48" s="237">
        <f>IF(AND($S$2=1, $F$10&gt;=600), $F$10-600, IF(AND($S$2=1, AND($F$10&lt;600, $F$10&gt;=0)), 0, IF(AND($S$2=2, $F$10&gt;=1000), $F$10-1000, IF(AND($S$2=2, AND($F$10&lt;1000, $F$10&gt;=0)), 0))))</f>
        <v>0</v>
      </c>
      <c r="H48" s="204">
        <f t="shared" si="51"/>
        <v>0</v>
      </c>
      <c r="I48" s="37"/>
      <c r="J48" s="234">
        <f>VLOOKUP($B48,'Proposed Rates'!$D$248:$J$254,+J$11-2,FALSE)</f>
        <v>0.11</v>
      </c>
      <c r="K48" s="237">
        <f>IF(AND($S$2=1, $F$10&gt;=600), $F$10-600, IF(AND($S$2=1, AND($F$10&lt;600, $F$10&gt;=0)), 0, IF(AND($S$2=2, $F$10&gt;=1000), $F$10-1000, IF(AND($S$2=2, AND($F$10&lt;1000, $F$10&gt;=0)), 0))))</f>
        <v>0</v>
      </c>
      <c r="L48" s="204">
        <f t="shared" si="53"/>
        <v>0</v>
      </c>
      <c r="M48" s="38"/>
      <c r="N48" s="205">
        <f t="shared" si="5"/>
        <v>0</v>
      </c>
      <c r="O48" s="206" t="str">
        <f t="shared" si="6"/>
        <v/>
      </c>
      <c r="P48" s="37"/>
      <c r="Q48" s="234">
        <f>VLOOKUP($B48,'Proposed Rates'!$D$248:$J$254,+Q$11-2,FALSE)</f>
        <v>0.11</v>
      </c>
      <c r="R48" s="237">
        <f>IF(AND($S$2=1, $F$10&gt;=600), $F$10-600, IF(AND($S$2=1, AND($F$10&lt;600, $F$10&gt;=0)), 0, IF(AND($S$2=2, $F$10&gt;=1000), $F$10-1000, IF(AND($S$2=2, AND($F$10&lt;1000, $F$10&gt;=0)), 0))))</f>
        <v>0</v>
      </c>
      <c r="S48" s="204">
        <f t="shared" si="55"/>
        <v>0</v>
      </c>
      <c r="T48" s="38"/>
      <c r="U48" s="205">
        <f t="shared" si="9"/>
        <v>0</v>
      </c>
      <c r="V48" s="206" t="str">
        <f t="shared" si="10"/>
        <v/>
      </c>
      <c r="W48" s="37"/>
      <c r="X48" s="234">
        <f>VLOOKUP($B48,'Proposed Rates'!$D$248:$J$254,+X$11-2,FALSE)</f>
        <v>0.11</v>
      </c>
      <c r="Y48" s="237">
        <f>IF(AND($S$2=1, $F$10&gt;=600), $F$10-600, IF(AND($S$2=1, AND($F$10&lt;600, $F$10&gt;=0)), 0, IF(AND($S$2=2, $F$10&gt;=1000), $F$10-1000, IF(AND($S$2=2, AND($F$10&lt;1000, $F$10&gt;=0)), 0))))</f>
        <v>0</v>
      </c>
      <c r="Z48" s="204">
        <f t="shared" si="57"/>
        <v>0</v>
      </c>
      <c r="AA48" s="38"/>
      <c r="AB48" s="205">
        <f t="shared" si="13"/>
        <v>0</v>
      </c>
      <c r="AC48" s="206" t="str">
        <f t="shared" si="14"/>
        <v/>
      </c>
      <c r="AD48" s="37"/>
      <c r="AE48" s="234">
        <f>VLOOKUP($B48,'Proposed Rates'!$D$248:$J$254,+AE$11-2,FALSE)</f>
        <v>0.11</v>
      </c>
      <c r="AF48" s="237">
        <f>IF(AND($S$2=1, $F$10&gt;=600), $F$10-600, IF(AND($S$2=1, AND($F$10&lt;600, $F$10&gt;=0)), 0, IF(AND($S$2=2, $F$10&gt;=1000), $F$10-1000, IF(AND($S$2=2, AND($F$10&lt;1000, $F$10&gt;=0)), 0))))</f>
        <v>0</v>
      </c>
      <c r="AG48" s="204">
        <f t="shared" si="59"/>
        <v>0</v>
      </c>
      <c r="AH48" s="38"/>
      <c r="AI48" s="205">
        <f t="shared" si="17"/>
        <v>0</v>
      </c>
      <c r="AJ48" s="206" t="str">
        <f t="shared" si="18"/>
        <v/>
      </c>
      <c r="AK48" s="207"/>
      <c r="AL48" s="234">
        <f>VLOOKUP($B48,'Proposed Rates'!$D$248:$J$254,+AL$11-2,FALSE)</f>
        <v>0.11</v>
      </c>
      <c r="AM48" s="237">
        <f>IF(AND($S$2=1, $F$10&gt;=600), $F$10-600, IF(AND($S$2=1, AND($F$10&lt;600, $F$10&gt;=0)), 0, IF(AND($S$2=2, $F$10&gt;=1000), $F$10-1000, IF(AND($S$2=2, AND($F$10&lt;1000, $F$10&gt;=0)), 0))))</f>
        <v>0</v>
      </c>
      <c r="AN48" s="204">
        <f t="shared" si="61"/>
        <v>0</v>
      </c>
      <c r="AO48" s="38"/>
      <c r="AP48" s="205">
        <f t="shared" si="21"/>
        <v>0</v>
      </c>
      <c r="AQ48" s="206" t="str">
        <f t="shared" si="22"/>
        <v/>
      </c>
    </row>
    <row r="49" spans="1:43" ht="12" customHeight="1" x14ac:dyDescent="0.2">
      <c r="A49" s="37"/>
      <c r="B49" s="238"/>
      <c r="C49" s="239"/>
      <c r="D49" s="239"/>
      <c r="E49" s="244"/>
      <c r="F49" s="240"/>
      <c r="G49" s="241"/>
      <c r="H49" s="242"/>
      <c r="I49" s="37"/>
      <c r="J49" s="240"/>
      <c r="K49" s="241"/>
      <c r="L49" s="242"/>
      <c r="M49" s="244"/>
      <c r="N49" s="245"/>
      <c r="O49" s="246"/>
      <c r="P49" s="37"/>
      <c r="Q49" s="240"/>
      <c r="R49" s="241"/>
      <c r="S49" s="242"/>
      <c r="T49" s="244"/>
      <c r="U49" s="245"/>
      <c r="V49" s="246"/>
      <c r="W49" s="37"/>
      <c r="X49" s="240"/>
      <c r="Y49" s="241"/>
      <c r="Z49" s="242"/>
      <c r="AA49" s="244"/>
      <c r="AB49" s="245"/>
      <c r="AC49" s="246"/>
      <c r="AD49" s="37"/>
      <c r="AE49" s="240"/>
      <c r="AF49" s="241"/>
      <c r="AG49" s="242"/>
      <c r="AH49" s="244"/>
      <c r="AI49" s="245"/>
      <c r="AJ49" s="246"/>
      <c r="AK49" s="247"/>
      <c r="AL49" s="240"/>
      <c r="AM49" s="241"/>
      <c r="AN49" s="242"/>
      <c r="AO49" s="244"/>
      <c r="AP49" s="245"/>
      <c r="AQ49" s="246"/>
    </row>
    <row r="50" spans="1:43" ht="12" customHeight="1" x14ac:dyDescent="0.2">
      <c r="A50" s="37"/>
      <c r="B50" s="248" t="s">
        <v>253</v>
      </c>
      <c r="C50" s="139"/>
      <c r="D50" s="139"/>
      <c r="E50" s="286"/>
      <c r="F50" s="249"/>
      <c r="G50" s="250"/>
      <c r="H50" s="251">
        <f>SUM(H41:H46,H40)</f>
        <v>65.133817424</v>
      </c>
      <c r="I50" s="37"/>
      <c r="J50" s="250"/>
      <c r="K50" s="250"/>
      <c r="L50" s="252">
        <f>SUM(L41:L46,L40)</f>
        <v>72.674561920000002</v>
      </c>
      <c r="M50" s="253"/>
      <c r="N50" s="252">
        <f t="shared" ref="N50:N54" si="62">L50-H50</f>
        <v>7.5407444960000021</v>
      </c>
      <c r="O50" s="254">
        <f t="shared" ref="O50:O54" si="63">IF((H50)=0,"",(N50/H50))</f>
        <v>0.11577310825975705</v>
      </c>
      <c r="P50" s="37"/>
      <c r="Q50" s="250"/>
      <c r="R50" s="250"/>
      <c r="S50" s="252">
        <f>SUM(S41:S46,S40)</f>
        <v>76.496958943999999</v>
      </c>
      <c r="T50" s="253"/>
      <c r="U50" s="252">
        <f t="shared" ref="U50:U54" si="64">S50-L50</f>
        <v>3.8223970239999971</v>
      </c>
      <c r="V50" s="254">
        <f t="shared" ref="V50:V54" si="65">IF((L50)=0,"",(U50/L50))</f>
        <v>5.2596079329761673E-2</v>
      </c>
      <c r="W50" s="37"/>
      <c r="X50" s="250"/>
      <c r="Y50" s="250"/>
      <c r="Z50" s="252">
        <f>SUM(Z41:Z46,Z40)</f>
        <v>79.846958943999994</v>
      </c>
      <c r="AA50" s="253"/>
      <c r="AB50" s="252">
        <f t="shared" ref="AB50:AB54" si="66">Z50-S50</f>
        <v>3.3499999999999943</v>
      </c>
      <c r="AC50" s="254">
        <f t="shared" ref="AC50:AC54" si="67">IF((S50)=0,"",(AB50/S50))</f>
        <v>4.3792590532290038E-2</v>
      </c>
      <c r="AD50" s="37"/>
      <c r="AE50" s="250"/>
      <c r="AF50" s="250"/>
      <c r="AG50" s="252">
        <f>SUM(AG41:AG46,AG40)</f>
        <v>82.606958943999985</v>
      </c>
      <c r="AH50" s="253"/>
      <c r="AI50" s="252">
        <f t="shared" ref="AI50:AI54" si="68">AG50-Z50</f>
        <v>2.7599999999999909</v>
      </c>
      <c r="AJ50" s="254">
        <f t="shared" ref="AJ50:AJ54" si="69">IF((Z50)=0,"",(AI50/Z50))</f>
        <v>3.4566125454266759E-2</v>
      </c>
      <c r="AK50" s="255"/>
      <c r="AL50" s="250"/>
      <c r="AM50" s="250"/>
      <c r="AN50" s="252">
        <f>SUM(AN41:AN46,AN40)</f>
        <v>85.386958943999986</v>
      </c>
      <c r="AO50" s="253"/>
      <c r="AP50" s="252">
        <f t="shared" ref="AP50:AP54" si="70">AN50-AG50</f>
        <v>2.7800000000000011</v>
      </c>
      <c r="AQ50" s="254">
        <f t="shared" ref="AQ50:AQ54" si="71">IF((AG50)=0,"",(AP50/AG50))</f>
        <v>3.3653339083509766E-2</v>
      </c>
    </row>
    <row r="51" spans="1:43" ht="12" customHeight="1" x14ac:dyDescent="0.2">
      <c r="A51" s="37"/>
      <c r="B51" s="256" t="s">
        <v>254</v>
      </c>
      <c r="C51" s="139"/>
      <c r="D51" s="139"/>
      <c r="E51" s="221"/>
      <c r="F51" s="249">
        <v>0.13</v>
      </c>
      <c r="G51" s="221"/>
      <c r="H51" s="204">
        <f>H50*F51</f>
        <v>8.4673962651199997</v>
      </c>
      <c r="I51" s="37"/>
      <c r="J51" s="257">
        <v>0.13</v>
      </c>
      <c r="K51" s="221"/>
      <c r="L51" s="204">
        <f>L50*J51</f>
        <v>9.4476930495999998</v>
      </c>
      <c r="M51" s="38"/>
      <c r="N51" s="205">
        <f t="shared" si="62"/>
        <v>0.98029678448000013</v>
      </c>
      <c r="O51" s="206">
        <f t="shared" si="63"/>
        <v>0.11577310825975703</v>
      </c>
      <c r="P51" s="37"/>
      <c r="Q51" s="257">
        <v>0.13</v>
      </c>
      <c r="R51" s="221"/>
      <c r="S51" s="204">
        <f>S50*Q51</f>
        <v>9.9446046627199998</v>
      </c>
      <c r="T51" s="38"/>
      <c r="U51" s="205">
        <f t="shared" si="64"/>
        <v>0.49691161311999998</v>
      </c>
      <c r="V51" s="206">
        <f t="shared" si="65"/>
        <v>5.2596079329761715E-2</v>
      </c>
      <c r="W51" s="37"/>
      <c r="X51" s="257">
        <v>0.13</v>
      </c>
      <c r="Y51" s="221"/>
      <c r="Z51" s="204">
        <f>Z50*X51</f>
        <v>10.380104662719999</v>
      </c>
      <c r="AA51" s="38"/>
      <c r="AB51" s="205">
        <f t="shared" si="66"/>
        <v>0.43549999999999933</v>
      </c>
      <c r="AC51" s="206">
        <f t="shared" si="67"/>
        <v>4.3792590532290052E-2</v>
      </c>
      <c r="AD51" s="37"/>
      <c r="AE51" s="257">
        <v>0.13</v>
      </c>
      <c r="AF51" s="221"/>
      <c r="AG51" s="204">
        <f>AG50*AE51</f>
        <v>10.738904662719998</v>
      </c>
      <c r="AH51" s="38"/>
      <c r="AI51" s="205">
        <f t="shared" si="68"/>
        <v>0.35879999999999868</v>
      </c>
      <c r="AJ51" s="206">
        <f t="shared" si="69"/>
        <v>3.4566125454266745E-2</v>
      </c>
      <c r="AK51" s="207"/>
      <c r="AL51" s="257">
        <v>0.13</v>
      </c>
      <c r="AM51" s="221"/>
      <c r="AN51" s="204">
        <f>AN50*AL51</f>
        <v>11.100304662719999</v>
      </c>
      <c r="AO51" s="38"/>
      <c r="AP51" s="205">
        <f t="shared" si="70"/>
        <v>0.3614000000000015</v>
      </c>
      <c r="AQ51" s="206">
        <f t="shared" si="71"/>
        <v>3.3653339083509891E-2</v>
      </c>
    </row>
    <row r="52" spans="1:43" ht="12" customHeight="1" x14ac:dyDescent="0.2">
      <c r="A52" s="37"/>
      <c r="B52" s="258" t="s">
        <v>273</v>
      </c>
      <c r="C52" s="139"/>
      <c r="D52" s="139"/>
      <c r="E52" s="221"/>
      <c r="F52" s="259"/>
      <c r="G52" s="221"/>
      <c r="H52" s="204">
        <f>H50+H51</f>
        <v>73.601213689120002</v>
      </c>
      <c r="I52" s="37"/>
      <c r="J52" s="221"/>
      <c r="K52" s="221"/>
      <c r="L52" s="204">
        <f>L50+L51</f>
        <v>82.122254969600007</v>
      </c>
      <c r="M52" s="38"/>
      <c r="N52" s="205">
        <f t="shared" si="62"/>
        <v>8.5210412804800058</v>
      </c>
      <c r="O52" s="206">
        <f t="shared" si="63"/>
        <v>0.11577310825975709</v>
      </c>
      <c r="P52" s="37"/>
      <c r="Q52" s="221"/>
      <c r="R52" s="221"/>
      <c r="S52" s="204">
        <f>S50+S51</f>
        <v>86.441563606719996</v>
      </c>
      <c r="T52" s="38"/>
      <c r="U52" s="205">
        <f t="shared" si="64"/>
        <v>4.3193086371199882</v>
      </c>
      <c r="V52" s="206">
        <f t="shared" si="65"/>
        <v>5.2596079329761569E-2</v>
      </c>
      <c r="W52" s="37"/>
      <c r="X52" s="221"/>
      <c r="Y52" s="221"/>
      <c r="Z52" s="204">
        <f>Z50+Z51</f>
        <v>90.227063606719994</v>
      </c>
      <c r="AA52" s="38"/>
      <c r="AB52" s="205">
        <f t="shared" si="66"/>
        <v>3.785499999999999</v>
      </c>
      <c r="AC52" s="206">
        <f t="shared" si="67"/>
        <v>4.3792590532290107E-2</v>
      </c>
      <c r="AD52" s="37"/>
      <c r="AE52" s="221"/>
      <c r="AF52" s="221"/>
      <c r="AG52" s="204">
        <f>AG50+AG51</f>
        <v>93.345863606719988</v>
      </c>
      <c r="AH52" s="38"/>
      <c r="AI52" s="205">
        <f t="shared" si="68"/>
        <v>3.1187999999999931</v>
      </c>
      <c r="AJ52" s="206">
        <f t="shared" si="69"/>
        <v>3.4566125454266794E-2</v>
      </c>
      <c r="AK52" s="207"/>
      <c r="AL52" s="221"/>
      <c r="AM52" s="221"/>
      <c r="AN52" s="204">
        <f>AN50+AN51</f>
        <v>96.487263606719978</v>
      </c>
      <c r="AO52" s="38"/>
      <c r="AP52" s="205">
        <f t="shared" si="70"/>
        <v>3.1413999999999902</v>
      </c>
      <c r="AQ52" s="206">
        <f t="shared" si="71"/>
        <v>3.3653339083509641E-2</v>
      </c>
    </row>
    <row r="53" spans="1:43" ht="12" customHeight="1" x14ac:dyDescent="0.2">
      <c r="A53" s="37"/>
      <c r="B53" s="462" t="s">
        <v>211</v>
      </c>
      <c r="C53" s="441"/>
      <c r="D53" s="441"/>
      <c r="E53" s="221"/>
      <c r="F53" s="260">
        <f>'Proposed Rates'!F286</f>
        <v>0.13100000000000001</v>
      </c>
      <c r="G53" s="221"/>
      <c r="H53" s="261">
        <f>F53*H50</f>
        <v>8.5325300825439996</v>
      </c>
      <c r="I53" s="37"/>
      <c r="J53" s="262">
        <f>'Proposed Rates'!G286</f>
        <v>0.13100000000000001</v>
      </c>
      <c r="K53" s="221"/>
      <c r="L53" s="261">
        <f>J53*L50</f>
        <v>9.5203676115200011</v>
      </c>
      <c r="M53" s="38"/>
      <c r="N53" s="261">
        <f t="shared" si="62"/>
        <v>0.98783752897600152</v>
      </c>
      <c r="O53" s="263">
        <f t="shared" si="63"/>
        <v>0.1157731082597572</v>
      </c>
      <c r="P53" s="37"/>
      <c r="Q53" s="262">
        <f>'Proposed Rates'!H286</f>
        <v>0.13100000000000001</v>
      </c>
      <c r="R53" s="221"/>
      <c r="S53" s="261">
        <f>Q53*S50</f>
        <v>10.021101621664</v>
      </c>
      <c r="T53" s="38"/>
      <c r="U53" s="261">
        <f t="shared" si="64"/>
        <v>0.50073401014399899</v>
      </c>
      <c r="V53" s="263">
        <f t="shared" si="65"/>
        <v>5.2596079329761604E-2</v>
      </c>
      <c r="W53" s="37"/>
      <c r="X53" s="262">
        <f>'Proposed Rates'!I286</f>
        <v>0.13100000000000001</v>
      </c>
      <c r="Y53" s="221"/>
      <c r="Z53" s="261">
        <f>X53*Z50</f>
        <v>10.459951621663999</v>
      </c>
      <c r="AA53" s="38"/>
      <c r="AB53" s="261">
        <f t="shared" si="66"/>
        <v>0.43884999999999863</v>
      </c>
      <c r="AC53" s="263">
        <f t="shared" si="67"/>
        <v>4.3792590532289975E-2</v>
      </c>
      <c r="AD53" s="37"/>
      <c r="AE53" s="262">
        <f>'Proposed Rates'!J286</f>
        <v>0.13100000000000001</v>
      </c>
      <c r="AF53" s="221"/>
      <c r="AG53" s="261">
        <f>AE53*AG50</f>
        <v>10.821511621663998</v>
      </c>
      <c r="AH53" s="38"/>
      <c r="AI53" s="261">
        <f t="shared" si="68"/>
        <v>0.36155999999999899</v>
      </c>
      <c r="AJ53" s="263">
        <f t="shared" si="69"/>
        <v>3.4566125454266773E-2</v>
      </c>
      <c r="AK53" s="264"/>
      <c r="AL53" s="262">
        <f>AE53</f>
        <v>0.13100000000000001</v>
      </c>
      <c r="AM53" s="221"/>
      <c r="AN53" s="261">
        <f>AL53*AN50</f>
        <v>11.185691621663999</v>
      </c>
      <c r="AO53" s="38"/>
      <c r="AP53" s="261">
        <f t="shared" si="70"/>
        <v>0.36418000000000106</v>
      </c>
      <c r="AQ53" s="263">
        <f t="shared" si="71"/>
        <v>3.3653339083509849E-2</v>
      </c>
    </row>
    <row r="54" spans="1:43" ht="12" customHeight="1" x14ac:dyDescent="0.2">
      <c r="A54" s="37"/>
      <c r="B54" s="464" t="s">
        <v>256</v>
      </c>
      <c r="C54" s="439"/>
      <c r="D54" s="440"/>
      <c r="E54" s="267"/>
      <c r="F54" s="266"/>
      <c r="G54" s="267"/>
      <c r="H54" s="268">
        <f>H52-H53</f>
        <v>65.068683606576002</v>
      </c>
      <c r="I54" s="37"/>
      <c r="J54" s="267"/>
      <c r="K54" s="267"/>
      <c r="L54" s="268">
        <f>L52-L53</f>
        <v>72.601887358080006</v>
      </c>
      <c r="M54" s="269"/>
      <c r="N54" s="270">
        <f t="shared" si="62"/>
        <v>7.5332037515040042</v>
      </c>
      <c r="O54" s="271">
        <f t="shared" si="63"/>
        <v>0.11577310825975708</v>
      </c>
      <c r="P54" s="37"/>
      <c r="Q54" s="267"/>
      <c r="R54" s="267"/>
      <c r="S54" s="268">
        <f>S52-S53</f>
        <v>76.420461985055994</v>
      </c>
      <c r="T54" s="269"/>
      <c r="U54" s="270">
        <f t="shared" si="64"/>
        <v>3.8185746269759875</v>
      </c>
      <c r="V54" s="271">
        <f t="shared" si="65"/>
        <v>5.2596079329761541E-2</v>
      </c>
      <c r="W54" s="37"/>
      <c r="X54" s="267"/>
      <c r="Y54" s="267"/>
      <c r="Z54" s="268">
        <f>Z52-Z53</f>
        <v>79.76711198505599</v>
      </c>
      <c r="AA54" s="269"/>
      <c r="AB54" s="270">
        <f t="shared" si="66"/>
        <v>3.3466499999999968</v>
      </c>
      <c r="AC54" s="271">
        <f t="shared" si="67"/>
        <v>4.3792590532290079E-2</v>
      </c>
      <c r="AD54" s="37"/>
      <c r="AE54" s="267"/>
      <c r="AF54" s="267"/>
      <c r="AG54" s="268">
        <f>AG52-AG53</f>
        <v>82.524351985055986</v>
      </c>
      <c r="AH54" s="269"/>
      <c r="AI54" s="270">
        <f t="shared" si="68"/>
        <v>2.7572399999999959</v>
      </c>
      <c r="AJ54" s="271">
        <f t="shared" si="69"/>
        <v>3.4566125454266822E-2</v>
      </c>
      <c r="AK54" s="272"/>
      <c r="AL54" s="267"/>
      <c r="AM54" s="267"/>
      <c r="AN54" s="268">
        <f>AN52-AN53</f>
        <v>85.301571985055972</v>
      </c>
      <c r="AO54" s="269"/>
      <c r="AP54" s="270">
        <f t="shared" si="70"/>
        <v>2.7772199999999856</v>
      </c>
      <c r="AQ54" s="271">
        <f t="shared" si="71"/>
        <v>3.3653339083509572E-2</v>
      </c>
    </row>
    <row r="55" spans="1:43" ht="12" customHeight="1" x14ac:dyDescent="0.2">
      <c r="A55" s="37"/>
      <c r="B55" s="238"/>
      <c r="C55" s="239"/>
      <c r="D55" s="239"/>
      <c r="E55" s="244"/>
      <c r="F55" s="240"/>
      <c r="G55" s="241"/>
      <c r="H55" s="242"/>
      <c r="I55" s="37"/>
      <c r="J55" s="240"/>
      <c r="K55" s="241"/>
      <c r="L55" s="242"/>
      <c r="M55" s="244"/>
      <c r="N55" s="245"/>
      <c r="O55" s="246"/>
      <c r="P55" s="37"/>
      <c r="Q55" s="240"/>
      <c r="R55" s="241"/>
      <c r="S55" s="242"/>
      <c r="T55" s="244"/>
      <c r="U55" s="245"/>
      <c r="V55" s="246"/>
      <c r="W55" s="37"/>
      <c r="X55" s="240"/>
      <c r="Y55" s="241"/>
      <c r="Z55" s="242"/>
      <c r="AA55" s="244"/>
      <c r="AB55" s="245"/>
      <c r="AC55" s="246"/>
      <c r="AD55" s="37"/>
      <c r="AE55" s="240"/>
      <c r="AF55" s="241"/>
      <c r="AG55" s="242"/>
      <c r="AH55" s="244"/>
      <c r="AI55" s="245"/>
      <c r="AJ55" s="246"/>
      <c r="AK55" s="247"/>
      <c r="AL55" s="240"/>
      <c r="AM55" s="241"/>
      <c r="AN55" s="242"/>
      <c r="AO55" s="244"/>
      <c r="AP55" s="245"/>
      <c r="AQ55" s="246"/>
    </row>
    <row r="56" spans="1:43" ht="12" customHeight="1" x14ac:dyDescent="0.2">
      <c r="A56" s="37"/>
      <c r="B56" s="248" t="s">
        <v>257</v>
      </c>
      <c r="C56" s="139"/>
      <c r="D56" s="139"/>
      <c r="E56" s="286"/>
      <c r="F56" s="249"/>
      <c r="G56" s="250"/>
      <c r="H56" s="251">
        <f>SUM(H47:H48,H40,H41:H43)</f>
        <v>63.732537424</v>
      </c>
      <c r="I56" s="37"/>
      <c r="J56" s="250"/>
      <c r="K56" s="250"/>
      <c r="L56" s="252">
        <f>SUM(L47:L48,L40,L41:L43)</f>
        <v>71.273281920000002</v>
      </c>
      <c r="M56" s="253"/>
      <c r="N56" s="252">
        <f t="shared" ref="N56:N60" si="72">L56-H56</f>
        <v>7.5407444960000021</v>
      </c>
      <c r="O56" s="254">
        <f t="shared" ref="O56:O60" si="73">IF((H56)=0,"",(N56/H56))</f>
        <v>0.11831859832965565</v>
      </c>
      <c r="P56" s="37"/>
      <c r="Q56" s="250"/>
      <c r="R56" s="250"/>
      <c r="S56" s="252">
        <f>SUM(S47:S48,S40,S41:S43)</f>
        <v>75.095678943999999</v>
      </c>
      <c r="T56" s="253"/>
      <c r="U56" s="252">
        <f t="shared" ref="U56:U60" si="74">S56-L56</f>
        <v>3.8223970239999971</v>
      </c>
      <c r="V56" s="254">
        <f t="shared" ref="V56:V60" si="75">IF((L56)=0,"",(U56/L56))</f>
        <v>5.3630153137755175E-2</v>
      </c>
      <c r="W56" s="37"/>
      <c r="X56" s="250"/>
      <c r="Y56" s="250"/>
      <c r="Z56" s="252">
        <f>SUM(Z47:Z48,Z40,Z41:Z43)</f>
        <v>78.44567894399998</v>
      </c>
      <c r="AA56" s="253"/>
      <c r="AB56" s="252">
        <f t="shared" ref="AB56:AB60" si="76">Z56-S56</f>
        <v>3.3499999999999801</v>
      </c>
      <c r="AC56" s="254">
        <f t="shared" ref="AC56:AC60" si="77">IF((S56)=0,"",(AB56/S56))</f>
        <v>4.4609757140595618E-2</v>
      </c>
      <c r="AD56" s="37"/>
      <c r="AE56" s="250"/>
      <c r="AF56" s="250"/>
      <c r="AG56" s="252">
        <f>SUM(AG47:AG48,AG40,AG41:AG43)</f>
        <v>81.20567894399997</v>
      </c>
      <c r="AH56" s="253"/>
      <c r="AI56" s="252">
        <f t="shared" ref="AI56:AI60" si="78">AG56-Z56</f>
        <v>2.7599999999999909</v>
      </c>
      <c r="AJ56" s="254">
        <f t="shared" ref="AJ56:AJ60" si="79">IF((Z56)=0,"",(AI56/Z56))</f>
        <v>3.5183582284631282E-2</v>
      </c>
      <c r="AK56" s="255"/>
      <c r="AL56" s="250"/>
      <c r="AM56" s="250"/>
      <c r="AN56" s="252">
        <f>SUM(AN47:AN48,AN40,AN41:AN43)</f>
        <v>83.985678943999986</v>
      </c>
      <c r="AO56" s="253"/>
      <c r="AP56" s="252">
        <f t="shared" ref="AP56:AP60" si="80">AN56-AG56</f>
        <v>2.7800000000000153</v>
      </c>
      <c r="AQ56" s="254">
        <f t="shared" ref="AQ56:AQ60" si="81">IF((AG56)=0,"",(AP56/AG56))</f>
        <v>3.4234058949462437E-2</v>
      </c>
    </row>
    <row r="57" spans="1:43" ht="12" customHeight="1" x14ac:dyDescent="0.2">
      <c r="A57" s="37"/>
      <c r="B57" s="256" t="s">
        <v>254</v>
      </c>
      <c r="C57" s="139"/>
      <c r="D57" s="139"/>
      <c r="E57" s="221"/>
      <c r="F57" s="249">
        <v>0.13</v>
      </c>
      <c r="G57" s="257"/>
      <c r="H57" s="204">
        <f>H56*F57</f>
        <v>8.2852298651199998</v>
      </c>
      <c r="I57" s="37"/>
      <c r="J57" s="249">
        <v>0.13</v>
      </c>
      <c r="K57" s="257"/>
      <c r="L57" s="204">
        <f>L56*J57</f>
        <v>9.2655266495999999</v>
      </c>
      <c r="M57" s="38"/>
      <c r="N57" s="205">
        <f t="shared" si="72"/>
        <v>0.98029678448000013</v>
      </c>
      <c r="O57" s="206">
        <f t="shared" si="73"/>
        <v>0.11831859832965563</v>
      </c>
      <c r="P57" s="37"/>
      <c r="Q57" s="249">
        <v>0.13</v>
      </c>
      <c r="R57" s="257"/>
      <c r="S57" s="204">
        <f>S56*Q57</f>
        <v>9.7624382627199999</v>
      </c>
      <c r="T57" s="38"/>
      <c r="U57" s="205">
        <f t="shared" si="74"/>
        <v>0.49691161311999998</v>
      </c>
      <c r="V57" s="206">
        <f t="shared" si="75"/>
        <v>5.363015313775521E-2</v>
      </c>
      <c r="W57" s="37"/>
      <c r="X57" s="249">
        <v>0.13</v>
      </c>
      <c r="Y57" s="257"/>
      <c r="Z57" s="204">
        <f>Z56*X57</f>
        <v>10.197938262719997</v>
      </c>
      <c r="AA57" s="38"/>
      <c r="AB57" s="205">
        <f t="shared" si="76"/>
        <v>0.43549999999999756</v>
      </c>
      <c r="AC57" s="206">
        <f t="shared" si="77"/>
        <v>4.4609757140595632E-2</v>
      </c>
      <c r="AD57" s="37"/>
      <c r="AE57" s="249">
        <v>0.13</v>
      </c>
      <c r="AF57" s="257"/>
      <c r="AG57" s="204">
        <f>AG56*AE57</f>
        <v>10.556738262719996</v>
      </c>
      <c r="AH57" s="38"/>
      <c r="AI57" s="205">
        <f t="shared" si="78"/>
        <v>0.35879999999999868</v>
      </c>
      <c r="AJ57" s="206">
        <f t="shared" si="79"/>
        <v>3.5183582284631268E-2</v>
      </c>
      <c r="AK57" s="207"/>
      <c r="AL57" s="249">
        <v>0.13</v>
      </c>
      <c r="AM57" s="257"/>
      <c r="AN57" s="204">
        <f>AN56*AL57</f>
        <v>10.918138262719998</v>
      </c>
      <c r="AO57" s="38"/>
      <c r="AP57" s="205">
        <f t="shared" si="80"/>
        <v>0.3614000000000015</v>
      </c>
      <c r="AQ57" s="206">
        <f t="shared" si="81"/>
        <v>3.4234058949462388E-2</v>
      </c>
    </row>
    <row r="58" spans="1:43" ht="12" customHeight="1" x14ac:dyDescent="0.2">
      <c r="A58" s="37"/>
      <c r="B58" s="258" t="s">
        <v>274</v>
      </c>
      <c r="C58" s="139"/>
      <c r="D58" s="139"/>
      <c r="E58" s="221"/>
      <c r="F58" s="259"/>
      <c r="G58" s="221"/>
      <c r="H58" s="204">
        <f>H56+H57</f>
        <v>72.017767289120002</v>
      </c>
      <c r="I58" s="37"/>
      <c r="J58" s="221"/>
      <c r="K58" s="221"/>
      <c r="L58" s="204">
        <f>L56+L57</f>
        <v>80.538808569600008</v>
      </c>
      <c r="M58" s="38"/>
      <c r="N58" s="205">
        <f t="shared" si="72"/>
        <v>8.5210412804800058</v>
      </c>
      <c r="O58" s="206">
        <f t="shared" si="73"/>
        <v>0.11831859832965569</v>
      </c>
      <c r="P58" s="37"/>
      <c r="Q58" s="221"/>
      <c r="R58" s="221"/>
      <c r="S58" s="204">
        <f>S56+S57</f>
        <v>84.858117206719996</v>
      </c>
      <c r="T58" s="38"/>
      <c r="U58" s="205">
        <f t="shared" si="74"/>
        <v>4.3193086371199882</v>
      </c>
      <c r="V58" s="206">
        <f t="shared" si="75"/>
        <v>5.3630153137755064E-2</v>
      </c>
      <c r="W58" s="37"/>
      <c r="X58" s="221"/>
      <c r="Y58" s="221"/>
      <c r="Z58" s="204">
        <f>Z56+Z57</f>
        <v>88.643617206719981</v>
      </c>
      <c r="AA58" s="38"/>
      <c r="AB58" s="205">
        <f t="shared" si="76"/>
        <v>3.7854999999999848</v>
      </c>
      <c r="AC58" s="206">
        <f t="shared" si="77"/>
        <v>4.4609757140595709E-2</v>
      </c>
      <c r="AD58" s="37"/>
      <c r="AE58" s="221"/>
      <c r="AF58" s="221"/>
      <c r="AG58" s="204">
        <f>AG56+AG57</f>
        <v>91.762417206719959</v>
      </c>
      <c r="AH58" s="38"/>
      <c r="AI58" s="205">
        <f t="shared" si="78"/>
        <v>3.1187999999999789</v>
      </c>
      <c r="AJ58" s="206">
        <f t="shared" si="79"/>
        <v>3.5183582284631157E-2</v>
      </c>
      <c r="AK58" s="207"/>
      <c r="AL58" s="221"/>
      <c r="AM58" s="221"/>
      <c r="AN58" s="204">
        <f>AN56+AN57</f>
        <v>94.903817206719978</v>
      </c>
      <c r="AO58" s="38"/>
      <c r="AP58" s="205">
        <f t="shared" si="80"/>
        <v>3.1414000000000186</v>
      </c>
      <c r="AQ58" s="206">
        <f t="shared" si="81"/>
        <v>3.4234058949462451E-2</v>
      </c>
    </row>
    <row r="59" spans="1:43" ht="12" customHeight="1" x14ac:dyDescent="0.2">
      <c r="A59" s="37"/>
      <c r="B59" s="462" t="s">
        <v>211</v>
      </c>
      <c r="C59" s="441"/>
      <c r="D59" s="441"/>
      <c r="E59" s="221"/>
      <c r="F59" s="260">
        <f>F53</f>
        <v>0.13100000000000001</v>
      </c>
      <c r="G59" s="221"/>
      <c r="H59" s="261">
        <f>F59*H56</f>
        <v>8.3489624025440001</v>
      </c>
      <c r="I59" s="37"/>
      <c r="J59" s="262">
        <f>J53</f>
        <v>0.13100000000000001</v>
      </c>
      <c r="K59" s="221"/>
      <c r="L59" s="261">
        <f>J59*L56</f>
        <v>9.3367999315199999</v>
      </c>
      <c r="M59" s="38"/>
      <c r="N59" s="261">
        <f t="shared" si="72"/>
        <v>0.98783752897599975</v>
      </c>
      <c r="O59" s="263">
        <f t="shared" si="73"/>
        <v>0.11831859832965558</v>
      </c>
      <c r="P59" s="37"/>
      <c r="Q59" s="262">
        <f>Q53</f>
        <v>0.13100000000000001</v>
      </c>
      <c r="R59" s="221"/>
      <c r="S59" s="261">
        <f>Q59*S56</f>
        <v>9.8375339416640006</v>
      </c>
      <c r="T59" s="38"/>
      <c r="U59" s="261">
        <f t="shared" si="74"/>
        <v>0.50073401014400076</v>
      </c>
      <c r="V59" s="263">
        <f t="shared" si="75"/>
        <v>5.36301531377553E-2</v>
      </c>
      <c r="W59" s="37"/>
      <c r="X59" s="262">
        <f>X53</f>
        <v>0.13100000000000001</v>
      </c>
      <c r="Y59" s="221"/>
      <c r="Z59" s="261">
        <f>X59*Z56</f>
        <v>10.276383941663997</v>
      </c>
      <c r="AA59" s="38"/>
      <c r="AB59" s="261">
        <f t="shared" si="76"/>
        <v>0.43884999999999685</v>
      </c>
      <c r="AC59" s="263">
        <f t="shared" si="77"/>
        <v>4.4609757140595563E-2</v>
      </c>
      <c r="AD59" s="37"/>
      <c r="AE59" s="262">
        <f>AE53</f>
        <v>0.13100000000000001</v>
      </c>
      <c r="AF59" s="221"/>
      <c r="AG59" s="261">
        <f>AE59*AG56</f>
        <v>10.637943941663996</v>
      </c>
      <c r="AH59" s="38"/>
      <c r="AI59" s="261">
        <f t="shared" si="78"/>
        <v>0.36155999999999899</v>
      </c>
      <c r="AJ59" s="263">
        <f t="shared" si="79"/>
        <v>3.5183582284631303E-2</v>
      </c>
      <c r="AK59" s="264"/>
      <c r="AL59" s="262">
        <f>AL53</f>
        <v>0.13100000000000001</v>
      </c>
      <c r="AM59" s="221"/>
      <c r="AN59" s="261">
        <f>AL59*AN56</f>
        <v>11.002123941663999</v>
      </c>
      <c r="AO59" s="38"/>
      <c r="AP59" s="261">
        <f t="shared" si="80"/>
        <v>0.36418000000000283</v>
      </c>
      <c r="AQ59" s="263">
        <f t="shared" si="81"/>
        <v>3.4234058949462513E-2</v>
      </c>
    </row>
    <row r="60" spans="1:43" ht="12" customHeight="1" x14ac:dyDescent="0.2">
      <c r="A60" s="37"/>
      <c r="B60" s="464" t="s">
        <v>259</v>
      </c>
      <c r="C60" s="439"/>
      <c r="D60" s="440"/>
      <c r="E60" s="274"/>
      <c r="F60" s="273"/>
      <c r="G60" s="274"/>
      <c r="H60" s="275">
        <f>H58-H59</f>
        <v>63.668804886575998</v>
      </c>
      <c r="I60" s="37"/>
      <c r="J60" s="274"/>
      <c r="K60" s="274"/>
      <c r="L60" s="275">
        <f>L58-L59</f>
        <v>71.202008638080002</v>
      </c>
      <c r="M60" s="276"/>
      <c r="N60" s="277">
        <f t="shared" si="72"/>
        <v>7.5332037515040042</v>
      </c>
      <c r="O60" s="278">
        <f t="shared" si="73"/>
        <v>0.11831859832965567</v>
      </c>
      <c r="P60" s="37"/>
      <c r="Q60" s="274"/>
      <c r="R60" s="274"/>
      <c r="S60" s="275">
        <f>S58-S59</f>
        <v>75.02058326505599</v>
      </c>
      <c r="T60" s="276"/>
      <c r="U60" s="277">
        <f t="shared" si="74"/>
        <v>3.8185746269759875</v>
      </c>
      <c r="V60" s="278">
        <f t="shared" si="75"/>
        <v>5.3630153137755036E-2</v>
      </c>
      <c r="W60" s="37"/>
      <c r="X60" s="274"/>
      <c r="Y60" s="274"/>
      <c r="Z60" s="275">
        <f>Z58-Z59</f>
        <v>78.367233265055987</v>
      </c>
      <c r="AA60" s="276"/>
      <c r="AB60" s="277">
        <f t="shared" si="76"/>
        <v>3.3466499999999968</v>
      </c>
      <c r="AC60" s="278">
        <f t="shared" si="77"/>
        <v>4.4609757140595847E-2</v>
      </c>
      <c r="AD60" s="37"/>
      <c r="AE60" s="274"/>
      <c r="AF60" s="274"/>
      <c r="AG60" s="275">
        <f>AG58-AG59</f>
        <v>81.124473265055968</v>
      </c>
      <c r="AH60" s="276"/>
      <c r="AI60" s="277">
        <f t="shared" si="78"/>
        <v>2.7572399999999817</v>
      </c>
      <c r="AJ60" s="278">
        <f t="shared" si="79"/>
        <v>3.5183582284631164E-2</v>
      </c>
      <c r="AK60" s="272"/>
      <c r="AL60" s="274"/>
      <c r="AM60" s="274"/>
      <c r="AN60" s="275">
        <f>AN58-AN59</f>
        <v>83.901693265055982</v>
      </c>
      <c r="AO60" s="276"/>
      <c r="AP60" s="277">
        <f t="shared" si="80"/>
        <v>2.777220000000014</v>
      </c>
      <c r="AQ60" s="278">
        <f t="shared" si="81"/>
        <v>3.4234058949462416E-2</v>
      </c>
    </row>
    <row r="61" spans="1:43" ht="12" customHeight="1" x14ac:dyDescent="0.2">
      <c r="A61" s="37"/>
      <c r="B61" s="238"/>
      <c r="C61" s="239"/>
      <c r="D61" s="239"/>
      <c r="E61" s="280"/>
      <c r="F61" s="279"/>
      <c r="G61" s="280"/>
      <c r="H61" s="245"/>
      <c r="I61" s="37"/>
      <c r="J61" s="279"/>
      <c r="K61" s="280"/>
      <c r="L61" s="245"/>
      <c r="M61" s="244"/>
      <c r="N61" s="281"/>
      <c r="O61" s="246"/>
      <c r="P61" s="37"/>
      <c r="Q61" s="279"/>
      <c r="R61" s="280"/>
      <c r="S61" s="245"/>
      <c r="T61" s="244"/>
      <c r="U61" s="281"/>
      <c r="V61" s="246"/>
      <c r="W61" s="37"/>
      <c r="X61" s="279"/>
      <c r="Y61" s="280"/>
      <c r="Z61" s="245"/>
      <c r="AA61" s="244"/>
      <c r="AB61" s="281"/>
      <c r="AC61" s="246"/>
      <c r="AD61" s="37"/>
      <c r="AE61" s="279"/>
      <c r="AF61" s="280"/>
      <c r="AG61" s="245"/>
      <c r="AH61" s="244"/>
      <c r="AI61" s="281"/>
      <c r="AJ61" s="246"/>
      <c r="AK61" s="247"/>
      <c r="AL61" s="279"/>
      <c r="AM61" s="280"/>
      <c r="AN61" s="245"/>
      <c r="AO61" s="244"/>
      <c r="AP61" s="281"/>
      <c r="AQ61" s="246"/>
    </row>
    <row r="62" spans="1:43" ht="12" customHeight="1" x14ac:dyDescent="0.2">
      <c r="A62" s="37"/>
      <c r="B62" s="37"/>
      <c r="C62" s="37"/>
      <c r="D62" s="37"/>
      <c r="E62" s="37"/>
      <c r="F62" s="37"/>
      <c r="G62" s="37"/>
      <c r="H62" s="40"/>
      <c r="I62" s="37"/>
      <c r="J62" s="37"/>
      <c r="K62" s="37"/>
      <c r="L62" s="40"/>
      <c r="M62" s="37"/>
      <c r="N62" s="37"/>
      <c r="O62" s="37"/>
      <c r="P62" s="37"/>
      <c r="Q62" s="37"/>
      <c r="R62" s="37"/>
      <c r="S62" s="40"/>
      <c r="T62" s="37"/>
      <c r="U62" s="37"/>
      <c r="V62" s="37"/>
      <c r="W62" s="37"/>
      <c r="X62" s="37"/>
      <c r="Y62" s="37"/>
      <c r="Z62" s="40"/>
      <c r="AA62" s="37"/>
      <c r="AB62" s="37"/>
      <c r="AC62" s="37"/>
      <c r="AD62" s="37"/>
      <c r="AE62" s="37"/>
      <c r="AF62" s="37"/>
      <c r="AG62" s="40"/>
      <c r="AH62" s="37"/>
      <c r="AI62" s="37"/>
      <c r="AJ62" s="37"/>
      <c r="AK62" s="37"/>
      <c r="AL62" s="37"/>
      <c r="AM62" s="37"/>
      <c r="AN62" s="40"/>
      <c r="AO62" s="37"/>
      <c r="AP62" s="37"/>
      <c r="AQ62" s="37"/>
    </row>
    <row r="63" spans="1:43" ht="12" customHeight="1" x14ac:dyDescent="0.2">
      <c r="A63" s="37"/>
      <c r="B63" s="125" t="s">
        <v>260</v>
      </c>
      <c r="C63" s="37"/>
      <c r="D63" s="37"/>
      <c r="E63" s="37"/>
      <c r="F63" s="282">
        <f>'Proposed Rates'!$E$299</f>
        <v>3.3799999999999997E-2</v>
      </c>
      <c r="G63" s="37"/>
      <c r="H63" s="37"/>
      <c r="I63" s="37"/>
      <c r="J63" s="282">
        <f>'Proposed Rates'!$F$299</f>
        <v>3.3199999999999896E-2</v>
      </c>
      <c r="K63" s="37"/>
      <c r="L63" s="37"/>
      <c r="M63" s="37"/>
      <c r="N63" s="37"/>
      <c r="O63" s="37"/>
      <c r="P63" s="37"/>
      <c r="Q63" s="282">
        <f>'Proposed Rates'!$G$299</f>
        <v>3.3199999999999896E-2</v>
      </c>
      <c r="R63" s="37"/>
      <c r="S63" s="37"/>
      <c r="T63" s="37"/>
      <c r="U63" s="37"/>
      <c r="V63" s="37"/>
      <c r="W63" s="37"/>
      <c r="X63" s="282">
        <f>'Proposed Rates'!$H$299</f>
        <v>3.3199999999999896E-2</v>
      </c>
      <c r="Y63" s="37"/>
      <c r="Z63" s="37"/>
      <c r="AA63" s="37"/>
      <c r="AB63" s="37"/>
      <c r="AC63" s="37"/>
      <c r="AD63" s="37"/>
      <c r="AE63" s="282">
        <f>'Proposed Rates'!$I$299</f>
        <v>3.3199999999999896E-2</v>
      </c>
      <c r="AF63" s="37"/>
      <c r="AG63" s="37"/>
      <c r="AH63" s="37"/>
      <c r="AI63" s="37"/>
      <c r="AJ63" s="37"/>
      <c r="AK63" s="37"/>
      <c r="AL63" s="282">
        <f>'Proposed Rates'!$J$299</f>
        <v>3.3199999999999896E-2</v>
      </c>
      <c r="AM63" s="37"/>
      <c r="AN63" s="37"/>
      <c r="AO63" s="37"/>
      <c r="AP63" s="37"/>
      <c r="AQ63" s="37"/>
    </row>
    <row r="64" spans="1:43" ht="12"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row>
    <row r="65" spans="1:43" ht="12" customHeight="1" x14ac:dyDescent="0.2">
      <c r="A65" s="283" t="s">
        <v>275</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row>
    <row r="66" spans="1:43" ht="12"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row>
    <row r="67" spans="1:43" ht="12" customHeight="1" x14ac:dyDescent="0.2">
      <c r="A67" s="37" t="s">
        <v>262</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row>
    <row r="68" spans="1:43" ht="12" customHeight="1" x14ac:dyDescent="0.2">
      <c r="A68" s="37" t="s">
        <v>263</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row>
    <row r="69" spans="1:43" ht="12"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row>
    <row r="70" spans="1:43" ht="12" customHeight="1" x14ac:dyDescent="0.2">
      <c r="A70" s="37" t="s">
        <v>264</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row>
    <row r="71" spans="1:43" ht="12" customHeight="1" x14ac:dyDescent="0.2">
      <c r="A71" s="37" t="s">
        <v>265</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row>
    <row r="72" spans="1:43" ht="12"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row>
    <row r="73" spans="1:43" ht="12" customHeight="1" x14ac:dyDescent="0.2">
      <c r="A73" s="37" t="s">
        <v>266</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row>
    <row r="74" spans="1:43" ht="12" customHeight="1" x14ac:dyDescent="0.2">
      <c r="A74" s="37" t="s">
        <v>267</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row>
    <row r="75" spans="1:43" ht="12" customHeight="1" x14ac:dyDescent="0.2">
      <c r="A75" s="37" t="s">
        <v>268</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row>
    <row r="76" spans="1:43" ht="12" customHeight="1" x14ac:dyDescent="0.2">
      <c r="A76" s="37" t="s">
        <v>269</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row>
    <row r="77" spans="1:43" ht="12" customHeight="1" x14ac:dyDescent="0.2">
      <c r="A77" s="37" t="s">
        <v>270</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row>
    <row r="78" spans="1:43" ht="12"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row>
    <row r="79" spans="1:43" ht="12" customHeight="1" x14ac:dyDescent="0.2">
      <c r="A79" s="284"/>
      <c r="B79" s="37" t="s">
        <v>271</v>
      </c>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row>
    <row r="80" spans="1:43" ht="12"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row>
    <row r="81" spans="1:43" ht="12" customHeight="1" x14ac:dyDescent="0.2">
      <c r="A81" s="37"/>
      <c r="B81" s="37" t="s">
        <v>272</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row>
    <row r="82" spans="1:43" ht="12"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row>
    <row r="83" spans="1:43" ht="12"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row>
    <row r="84" spans="1:43" ht="12"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row>
    <row r="85" spans="1:43" ht="12"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row>
    <row r="86" spans="1:43" ht="12"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row>
    <row r="87" spans="1:43" ht="12"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row>
    <row r="88" spans="1:43" ht="12"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row>
    <row r="89" spans="1:43" ht="12"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row>
    <row r="90" spans="1:43" ht="12"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row>
    <row r="91" spans="1:43" ht="12"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row>
    <row r="92" spans="1:43" ht="12"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row>
    <row r="93" spans="1:43" ht="12"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row>
    <row r="94" spans="1:43" ht="12"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row>
    <row r="95" spans="1:43" ht="12"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row>
    <row r="96" spans="1:43" ht="12"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row>
    <row r="97" spans="1:43" ht="12"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row>
    <row r="98" spans="1:43" ht="12"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row>
    <row r="99" spans="1:43" ht="12"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row>
    <row r="100" spans="1:43"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row>
    <row r="101" spans="1:43"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row>
    <row r="102" spans="1:43" ht="12"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row>
    <row r="103" spans="1:43" ht="12"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row>
    <row r="104" spans="1:43"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row>
    <row r="105" spans="1:43" ht="12"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row>
    <row r="106" spans="1:43" ht="12"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row>
    <row r="107" spans="1:43" ht="12"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row>
    <row r="108" spans="1:43" ht="12"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row>
    <row r="109" spans="1:43" ht="12"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row>
    <row r="110" spans="1:43" ht="12"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row>
    <row r="111" spans="1:43" ht="12"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row>
    <row r="112" spans="1:43" ht="12"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row>
    <row r="113" spans="1:43" ht="12"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row>
    <row r="114" spans="1:43" ht="12"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row>
    <row r="115" spans="1:43" ht="12"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row>
    <row r="116" spans="1:43" ht="12"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row>
    <row r="117" spans="1:43" ht="12"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row>
    <row r="118" spans="1:43" ht="12"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row>
    <row r="119" spans="1:43" ht="12"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row>
    <row r="120" spans="1:43" ht="12"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row>
    <row r="121" spans="1:43" ht="12"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row>
    <row r="122" spans="1:43" ht="12"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row>
    <row r="123" spans="1:43" ht="12"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row>
    <row r="124" spans="1:43" ht="12"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row>
    <row r="125" spans="1:43" ht="12"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row>
    <row r="126" spans="1:43" ht="12"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row>
    <row r="127" spans="1:43" ht="12"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row>
    <row r="128" spans="1:43" ht="12"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row>
    <row r="129" spans="1:43" ht="12"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row>
    <row r="130" spans="1:43" ht="12"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row>
    <row r="131" spans="1:43" ht="12"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row>
    <row r="132" spans="1:43" ht="12"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row>
    <row r="133" spans="1:43" ht="12"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row>
    <row r="134" spans="1:43" ht="12"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row>
    <row r="135" spans="1:43" ht="12"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row>
    <row r="136" spans="1:43" ht="12"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row>
    <row r="137" spans="1:43" ht="12"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row>
    <row r="138" spans="1:43" ht="12"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row>
    <row r="139" spans="1:43" ht="12"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row>
    <row r="140" spans="1:43" ht="12"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row>
    <row r="141" spans="1:43" ht="12"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row>
    <row r="142" spans="1:43" ht="12"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row>
    <row r="143" spans="1:43" ht="12"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row>
    <row r="144" spans="1:43" ht="12"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row>
    <row r="145" spans="1:43" ht="12"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row>
    <row r="146" spans="1:43" ht="12"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row>
    <row r="147" spans="1:43" ht="12"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row>
    <row r="148" spans="1:43" ht="12"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row>
    <row r="149" spans="1:43" ht="12"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row>
    <row r="150" spans="1:43" ht="12"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row>
    <row r="151" spans="1:43" ht="12"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row>
    <row r="152" spans="1:43" ht="12"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row>
    <row r="153" spans="1:43" ht="12"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row>
    <row r="154" spans="1:43" ht="12"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row>
    <row r="155" spans="1:43" ht="12"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row>
    <row r="156" spans="1:43" ht="12"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row>
    <row r="157" spans="1:43" ht="12"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row>
    <row r="158" spans="1:43" ht="12"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row>
    <row r="159" spans="1:43" ht="12"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row>
    <row r="160" spans="1:43" ht="12"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row>
    <row r="161" spans="1:43" ht="12"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row>
    <row r="162" spans="1:43" ht="12"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row>
    <row r="163" spans="1:43" ht="12"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row>
    <row r="164" spans="1:43" ht="12"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row>
    <row r="165" spans="1:43" ht="12"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row>
    <row r="166" spans="1:43" ht="12"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row>
    <row r="167" spans="1:43" ht="12"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row>
    <row r="168" spans="1:43" ht="12"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row>
    <row r="169" spans="1:43" ht="12"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row>
    <row r="170" spans="1:43" ht="12"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row>
    <row r="171" spans="1:43" ht="12"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row>
    <row r="172" spans="1:43" ht="12"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row>
    <row r="173" spans="1:43" ht="12"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row>
    <row r="174" spans="1:43" ht="12"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row>
    <row r="175" spans="1:43" ht="12"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row>
    <row r="176" spans="1:43" ht="12"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row>
    <row r="177" spans="1:43" ht="12"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row>
    <row r="178" spans="1:43" ht="12"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row>
    <row r="179" spans="1:43" ht="12"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row>
    <row r="180" spans="1:43" ht="12"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row>
    <row r="181" spans="1:43" ht="12"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row>
    <row r="182" spans="1:43" ht="12"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row>
    <row r="183" spans="1:43" ht="12"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row>
    <row r="184" spans="1:43" ht="12"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row>
    <row r="185" spans="1:43" ht="12"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row>
    <row r="186" spans="1:43" ht="12"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row>
    <row r="187" spans="1:43" ht="12"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row>
    <row r="188" spans="1:43" ht="12"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row>
    <row r="189" spans="1:43" ht="12"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row>
    <row r="190" spans="1:43" ht="12"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row>
    <row r="191" spans="1:43" ht="12"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row>
    <row r="192" spans="1:43" ht="12"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row>
    <row r="193" spans="1:43" ht="12"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row>
    <row r="194" spans="1:43" ht="12"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row>
    <row r="195" spans="1:43" ht="12"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row>
    <row r="196" spans="1:43" ht="12"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row>
    <row r="197" spans="1:43" ht="12"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row>
    <row r="198" spans="1:43" ht="12"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row>
    <row r="199" spans="1:43" ht="12"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row>
    <row r="200" spans="1:43" ht="12"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row>
    <row r="201" spans="1:43" ht="12"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row>
    <row r="202" spans="1:43" ht="12"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row>
    <row r="203" spans="1:43" ht="12"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row>
    <row r="204" spans="1:43" ht="12"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row>
    <row r="205" spans="1:43" ht="12"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row>
    <row r="206" spans="1:43" ht="12"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row>
    <row r="207" spans="1:43" ht="12"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row>
    <row r="208" spans="1:43" ht="12"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row>
    <row r="209" spans="1:43" ht="12"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row>
    <row r="210" spans="1:43" ht="12"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row>
    <row r="211" spans="1:43" ht="12"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row>
    <row r="212" spans="1:43" ht="12"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row>
    <row r="213" spans="1:43" ht="12"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row>
    <row r="214" spans="1:43" ht="12"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row>
    <row r="215" spans="1:43" ht="12"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row>
    <row r="216" spans="1:43" ht="12"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row>
    <row r="217" spans="1:43" ht="12"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row>
    <row r="218" spans="1:43" ht="12"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row>
    <row r="219" spans="1:43" ht="12"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row>
    <row r="220" spans="1:43" ht="12"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row>
    <row r="221" spans="1:43" ht="12"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row>
    <row r="222" spans="1:43" ht="12"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row>
    <row r="223" spans="1:43" ht="12"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row>
    <row r="224" spans="1:43" ht="12"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row>
    <row r="225" spans="1:43" ht="12"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row>
    <row r="226" spans="1:43" ht="12"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row>
    <row r="227" spans="1:43" ht="12"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row>
    <row r="228" spans="1:43" ht="12"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row>
    <row r="229" spans="1:43" ht="12"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row>
    <row r="230" spans="1:43" ht="12"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row>
    <row r="231" spans="1:43" ht="12"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row>
    <row r="232" spans="1:43" ht="12"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row>
    <row r="233" spans="1:43" ht="12"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row>
    <row r="234" spans="1:43" ht="12"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row>
    <row r="235" spans="1:43" ht="12"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row>
    <row r="236" spans="1:43" ht="12"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row>
    <row r="237" spans="1:43" ht="12"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row>
    <row r="238" spans="1:43" ht="12"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row>
    <row r="239" spans="1:43" ht="12"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row>
    <row r="240" spans="1:43" ht="12"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row>
    <row r="241" spans="1:43" ht="12"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row>
    <row r="242" spans="1:43" ht="12"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row>
    <row r="243" spans="1:43" ht="12"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row>
    <row r="244" spans="1:43" ht="12"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row>
    <row r="245" spans="1:43" ht="12"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row>
    <row r="246" spans="1:43" ht="12"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row>
    <row r="247" spans="1:43" ht="12"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row>
    <row r="248" spans="1:43" ht="12"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row>
    <row r="249" spans="1:43" ht="12"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row>
    <row r="250" spans="1:43" ht="12"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row>
    <row r="251" spans="1:43" ht="12"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row>
    <row r="252" spans="1:43" ht="12"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row>
    <row r="253" spans="1:43" ht="12"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row>
    <row r="254" spans="1:43" ht="12"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row>
    <row r="255" spans="1:43" ht="12"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row>
    <row r="256" spans="1:43" ht="12"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row>
    <row r="257" spans="1:43" ht="12"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row>
    <row r="258" spans="1:43" ht="12"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row>
    <row r="259" spans="1:43" ht="12"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row>
    <row r="260" spans="1:43" ht="12"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row>
    <row r="261" spans="1:43" ht="12"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row>
    <row r="262" spans="1:43" ht="12"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row>
    <row r="263" spans="1:43" ht="12"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row>
    <row r="264" spans="1:43" ht="12"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row>
    <row r="265" spans="1:43" ht="12"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row>
    <row r="266" spans="1:43" ht="12"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row>
    <row r="267" spans="1:43" ht="12"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row>
    <row r="268" spans="1:43" ht="12"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row>
    <row r="269" spans="1:43" ht="12"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row>
    <row r="270" spans="1:43" ht="12"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row>
    <row r="271" spans="1:43" ht="12"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row>
    <row r="272" spans="1:43" ht="12"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row>
    <row r="273" spans="1:43" ht="12"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row>
    <row r="274" spans="1:43" ht="12"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row>
    <row r="275" spans="1:43" ht="12"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row>
    <row r="276" spans="1:43" ht="12"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row>
    <row r="277" spans="1:43" ht="12"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row>
    <row r="278" spans="1:43" ht="12"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row>
    <row r="279" spans="1:43" ht="12"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row>
    <row r="280" spans="1:43" ht="12"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row>
    <row r="281" spans="1:43" ht="12"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row>
    <row r="282" spans="1:43" ht="15.75" customHeight="1" x14ac:dyDescent="0.2"/>
    <row r="283" spans="1:43" ht="15.75" customHeight="1" x14ac:dyDescent="0.2"/>
    <row r="284" spans="1:43" ht="15.75" customHeight="1" x14ac:dyDescent="0.2"/>
    <row r="285" spans="1:43" ht="15.75" customHeight="1" x14ac:dyDescent="0.2"/>
    <row r="286" spans="1:43" ht="15.75" customHeight="1" x14ac:dyDescent="0.2"/>
    <row r="287" spans="1:43" ht="15.75" customHeight="1" x14ac:dyDescent="0.2"/>
    <row r="288" spans="1:4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2">
    <dataValidation type="list" allowBlank="1" showErrorMessage="1" sqref="D8" xr:uid="{00000000-0002-0000-0900-000000000000}">
      <formula1>"TOU,non-TOU"</formula1>
    </dataValidation>
    <dataValidation type="list" allowBlank="1" showInputMessage="1" showErrorMessage="1" prompt="Select Charge Unit - monthly, per kWh, per kW" sqref="D15:D28 D30:D36 D38:D39 D41:D49 D55 D61" xr:uid="{00000000-0002-0000-0900-000001000000}">
      <formula1>"Monthly,per kWh,per kW"</formula1>
    </dataValidation>
  </dataValidations>
  <pageMargins left="0.74803149606299213" right="0.74803149606299213" top="0.98425196850393704" bottom="0.98425196850393704"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Summary</vt:lpstr>
      <vt:lpstr>2026</vt:lpstr>
      <vt:lpstr>2027</vt:lpstr>
      <vt:lpstr>2028</vt:lpstr>
      <vt:lpstr>2029</vt:lpstr>
      <vt:lpstr>2030</vt:lpstr>
      <vt:lpstr>Proposed Rates</vt:lpstr>
      <vt:lpstr>Res (100)</vt:lpstr>
      <vt:lpstr>Res (232)</vt:lpstr>
      <vt:lpstr>Res (250)</vt:lpstr>
      <vt:lpstr>Res (500)</vt:lpstr>
      <vt:lpstr>Res (620)</vt:lpstr>
      <vt:lpstr>Res (640)</vt:lpstr>
      <vt:lpstr>Res (750)</vt:lpstr>
      <vt:lpstr>Res (1000)</vt:lpstr>
      <vt:lpstr>Res (1500)</vt:lpstr>
      <vt:lpstr>Res (2000)</vt:lpstr>
      <vt:lpstr>SC (1000)</vt:lpstr>
      <vt:lpstr>SC (2000)</vt:lpstr>
      <vt:lpstr>SC (2400)</vt:lpstr>
      <vt:lpstr>SC (5000)</vt:lpstr>
      <vt:lpstr>SC (10000)</vt:lpstr>
      <vt:lpstr>SC (15000)</vt:lpstr>
      <vt:lpstr>&gt;50 (100)</vt:lpstr>
      <vt:lpstr>&gt;50 (185)</vt:lpstr>
      <vt:lpstr>&gt;50 (250)</vt:lpstr>
      <vt:lpstr>&gt;50 (250) 51,000</vt:lpstr>
      <vt:lpstr>&gt;50 (500)</vt:lpstr>
      <vt:lpstr>&gt;50 (1000)</vt:lpstr>
      <vt:lpstr>&gt;1500(1925)</vt:lpstr>
      <vt:lpstr>&gt;1500(2500)</vt:lpstr>
      <vt:lpstr>&gt;1500(4000)</vt:lpstr>
      <vt:lpstr>LU(7500)</vt:lpstr>
      <vt:lpstr>LU(7900)</vt:lpstr>
      <vt:lpstr>LU(10000)</vt:lpstr>
      <vt:lpstr>SN (.4)</vt:lpstr>
      <vt:lpstr>StLght(1)</vt:lpstr>
      <vt:lpstr>StLght(50)</vt:lpstr>
      <vt:lpstr>StLght (4910)</vt:lpstr>
      <vt:lpstr>USL (470)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Ladouceur, Melissa</dc:creator>
  <cp:lastModifiedBy>Dugan, April</cp:lastModifiedBy>
  <dcterms:created xsi:type="dcterms:W3CDTF">2025-01-31T14:02:41Z</dcterms:created>
  <dcterms:modified xsi:type="dcterms:W3CDTF">2025-04-15T15:49:49Z</dcterms:modified>
</cp:coreProperties>
</file>