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pplications\2026 Cost of Service\1 - Final for Filing (Apr 23)\Models_Attachments\"/>
    </mc:Choice>
  </mc:AlternateContent>
  <xr:revisionPtr revIDLastSave="0" documentId="13_ncr:1_{B22964FD-9DCE-4C59-A9B3-2E9355205008}" xr6:coauthVersionLast="47" xr6:coauthVersionMax="47" xr10:uidLastSave="{00000000-0000-0000-0000-000000000000}"/>
  <bookViews>
    <workbookView xWindow="-120" yWindow="-120" windowWidth="29040" windowHeight="15720" xr2:uid="{F19E62C0-896B-4532-8B5F-877E1F1166D4}"/>
  </bookViews>
  <sheets>
    <sheet name="BHI 24-25 AII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7" i="2" l="1"/>
  <c r="Q87" i="2"/>
  <c r="K87" i="2"/>
  <c r="H87" i="2"/>
  <c r="G87" i="2"/>
  <c r="F87" i="2"/>
  <c r="E87" i="2"/>
  <c r="D87" i="2"/>
  <c r="L85" i="2"/>
  <c r="M85" i="2" s="1"/>
  <c r="L84" i="2"/>
  <c r="M84" i="2" s="1"/>
  <c r="L83" i="2"/>
  <c r="M83" i="2" s="1"/>
  <c r="L82" i="2"/>
  <c r="M82" i="2" s="1"/>
  <c r="L81" i="2"/>
  <c r="M81" i="2" s="1"/>
  <c r="L80" i="2"/>
  <c r="M80" i="2" s="1"/>
  <c r="L79" i="2"/>
  <c r="M79" i="2" s="1"/>
  <c r="L78" i="2"/>
  <c r="M78" i="2" s="1"/>
  <c r="L77" i="2"/>
  <c r="M77" i="2" s="1"/>
  <c r="L76" i="2"/>
  <c r="M76" i="2" s="1"/>
  <c r="L75" i="2"/>
  <c r="M75" i="2" s="1"/>
  <c r="R70" i="2"/>
  <c r="Q70" i="2"/>
  <c r="J70" i="2"/>
  <c r="H70" i="2"/>
  <c r="G70" i="2"/>
  <c r="F70" i="2"/>
  <c r="E70" i="2"/>
  <c r="D70" i="2"/>
  <c r="C70" i="2"/>
  <c r="L68" i="2"/>
  <c r="M68" i="2" s="1"/>
  <c r="I68" i="2"/>
  <c r="N68" i="2" s="1"/>
  <c r="T68" i="2" s="1"/>
  <c r="C85" i="2" s="1"/>
  <c r="I85" i="2" s="1"/>
  <c r="N85" i="2" s="1"/>
  <c r="T85" i="2" s="1"/>
  <c r="K67" i="2"/>
  <c r="L67" i="2" s="1"/>
  <c r="M67" i="2" s="1"/>
  <c r="I67" i="2"/>
  <c r="L66" i="2"/>
  <c r="M66" i="2" s="1"/>
  <c r="I66" i="2"/>
  <c r="N66" i="2" s="1"/>
  <c r="T66" i="2" s="1"/>
  <c r="C83" i="2" s="1"/>
  <c r="I83" i="2" s="1"/>
  <c r="N83" i="2" s="1"/>
  <c r="T83" i="2" s="1"/>
  <c r="K65" i="2"/>
  <c r="L65" i="2" s="1"/>
  <c r="M65" i="2" s="1"/>
  <c r="I65" i="2"/>
  <c r="N65" i="2" s="1"/>
  <c r="T65" i="2" s="1"/>
  <c r="C82" i="2" s="1"/>
  <c r="I82" i="2" s="1"/>
  <c r="N82" i="2" s="1"/>
  <c r="T82" i="2" s="1"/>
  <c r="K64" i="2"/>
  <c r="I64" i="2"/>
  <c r="K63" i="2"/>
  <c r="L63" i="2" s="1"/>
  <c r="M63" i="2" s="1"/>
  <c r="I63" i="2"/>
  <c r="K62" i="2"/>
  <c r="L62" i="2" s="1"/>
  <c r="M62" i="2" s="1"/>
  <c r="I62" i="2"/>
  <c r="N62" i="2" s="1"/>
  <c r="T62" i="2" s="1"/>
  <c r="C79" i="2" s="1"/>
  <c r="I79" i="2" s="1"/>
  <c r="N79" i="2" s="1"/>
  <c r="T79" i="2" s="1"/>
  <c r="K61" i="2"/>
  <c r="L61" i="2" s="1"/>
  <c r="M61" i="2" s="1"/>
  <c r="I61" i="2"/>
  <c r="N61" i="2" s="1"/>
  <c r="T61" i="2" s="1"/>
  <c r="C78" i="2" s="1"/>
  <c r="I78" i="2" s="1"/>
  <c r="N78" i="2" s="1"/>
  <c r="T78" i="2" s="1"/>
  <c r="K60" i="2"/>
  <c r="L60" i="2" s="1"/>
  <c r="M60" i="2" s="1"/>
  <c r="I60" i="2"/>
  <c r="N60" i="2" s="1"/>
  <c r="T60" i="2" s="1"/>
  <c r="C77" i="2" s="1"/>
  <c r="I77" i="2" s="1"/>
  <c r="N77" i="2" s="1"/>
  <c r="T77" i="2" s="1"/>
  <c r="K59" i="2"/>
  <c r="L59" i="2" s="1"/>
  <c r="M59" i="2" s="1"/>
  <c r="I59" i="2"/>
  <c r="K58" i="2"/>
  <c r="I58" i="2"/>
  <c r="N58" i="2" s="1"/>
  <c r="R46" i="2"/>
  <c r="Q46" i="2"/>
  <c r="K46" i="2"/>
  <c r="H46" i="2"/>
  <c r="G46" i="2"/>
  <c r="F46" i="2"/>
  <c r="E46" i="2"/>
  <c r="D46" i="2"/>
  <c r="L44" i="2"/>
  <c r="M44" i="2" s="1"/>
  <c r="L43" i="2"/>
  <c r="M43" i="2" s="1"/>
  <c r="L42" i="2"/>
  <c r="L41" i="2"/>
  <c r="M41" i="2" s="1"/>
  <c r="L40" i="2"/>
  <c r="M40" i="2" s="1"/>
  <c r="L39" i="2"/>
  <c r="M39" i="2" s="1"/>
  <c r="L38" i="2"/>
  <c r="M38" i="2" s="1"/>
  <c r="M37" i="2"/>
  <c r="L37" i="2"/>
  <c r="L36" i="2"/>
  <c r="M36" i="2" s="1"/>
  <c r="L35" i="2"/>
  <c r="M35" i="2" s="1"/>
  <c r="L34" i="2"/>
  <c r="M34" i="2" s="1"/>
  <c r="R29" i="2"/>
  <c r="Q29" i="2"/>
  <c r="J29" i="2"/>
  <c r="H29" i="2"/>
  <c r="G29" i="2"/>
  <c r="F29" i="2"/>
  <c r="E29" i="2"/>
  <c r="D29" i="2"/>
  <c r="C29" i="2"/>
  <c r="M28" i="2"/>
  <c r="L27" i="2"/>
  <c r="M27" i="2" s="1"/>
  <c r="I27" i="2"/>
  <c r="N27" i="2" s="1"/>
  <c r="T27" i="2" s="1"/>
  <c r="C44" i="2" s="1"/>
  <c r="I44" i="2" s="1"/>
  <c r="N44" i="2" s="1"/>
  <c r="T44" i="2" s="1"/>
  <c r="K26" i="2"/>
  <c r="L26" i="2" s="1"/>
  <c r="M26" i="2" s="1"/>
  <c r="I26" i="2"/>
  <c r="N26" i="2" s="1"/>
  <c r="T26" i="2" s="1"/>
  <c r="C43" i="2" s="1"/>
  <c r="I43" i="2" s="1"/>
  <c r="N43" i="2" s="1"/>
  <c r="T43" i="2" s="1"/>
  <c r="L25" i="2"/>
  <c r="M25" i="2" s="1"/>
  <c r="I25" i="2"/>
  <c r="N25" i="2" s="1"/>
  <c r="T25" i="2" s="1"/>
  <c r="C42" i="2" s="1"/>
  <c r="I42" i="2" s="1"/>
  <c r="N42" i="2" s="1"/>
  <c r="T42" i="2" s="1"/>
  <c r="L24" i="2"/>
  <c r="M24" i="2" s="1"/>
  <c r="I24" i="2"/>
  <c r="N24" i="2" s="1"/>
  <c r="T24" i="2" s="1"/>
  <c r="C41" i="2" s="1"/>
  <c r="I41" i="2" s="1"/>
  <c r="N41" i="2" s="1"/>
  <c r="T41" i="2" s="1"/>
  <c r="L23" i="2"/>
  <c r="M23" i="2" s="1"/>
  <c r="I23" i="2"/>
  <c r="N23" i="2" s="1"/>
  <c r="T23" i="2" s="1"/>
  <c r="C40" i="2" s="1"/>
  <c r="I40" i="2" s="1"/>
  <c r="N40" i="2" s="1"/>
  <c r="T40" i="2" s="1"/>
  <c r="L22" i="2"/>
  <c r="M22" i="2" s="1"/>
  <c r="I22" i="2"/>
  <c r="N22" i="2" s="1"/>
  <c r="T22" i="2" s="1"/>
  <c r="C39" i="2" s="1"/>
  <c r="I39" i="2" s="1"/>
  <c r="N39" i="2" s="1"/>
  <c r="T39" i="2" s="1"/>
  <c r="K21" i="2"/>
  <c r="L21" i="2" s="1"/>
  <c r="M21" i="2" s="1"/>
  <c r="I21" i="2"/>
  <c r="N21" i="2" s="1"/>
  <c r="T21" i="2" s="1"/>
  <c r="C38" i="2" s="1"/>
  <c r="I38" i="2" s="1"/>
  <c r="N38" i="2" s="1"/>
  <c r="T38" i="2" s="1"/>
  <c r="K20" i="2"/>
  <c r="L20" i="2" s="1"/>
  <c r="M20" i="2" s="1"/>
  <c r="I20" i="2"/>
  <c r="N20" i="2" s="1"/>
  <c r="T20" i="2" s="1"/>
  <c r="C37" i="2" s="1"/>
  <c r="I37" i="2" s="1"/>
  <c r="N37" i="2" s="1"/>
  <c r="T37" i="2" s="1"/>
  <c r="K19" i="2"/>
  <c r="I19" i="2"/>
  <c r="K18" i="2"/>
  <c r="L18" i="2" s="1"/>
  <c r="M18" i="2" s="1"/>
  <c r="I18" i="2"/>
  <c r="K17" i="2"/>
  <c r="L17" i="2" s="1"/>
  <c r="M17" i="2" s="1"/>
  <c r="I17" i="2"/>
  <c r="N17" i="2" s="1"/>
  <c r="T17" i="2" s="1"/>
  <c r="D8" i="2"/>
  <c r="C8" i="2"/>
  <c r="E8" i="2" s="1"/>
  <c r="F8" i="2" s="1"/>
  <c r="G8" i="2" s="1"/>
  <c r="D7" i="2"/>
  <c r="D9" i="2" s="1"/>
  <c r="C7" i="2"/>
  <c r="N64" i="2" l="1"/>
  <c r="T64" i="2" s="1"/>
  <c r="C81" i="2" s="1"/>
  <c r="I81" i="2" s="1"/>
  <c r="N81" i="2" s="1"/>
  <c r="T81" i="2" s="1"/>
  <c r="N18" i="2"/>
  <c r="T18" i="2" s="1"/>
  <c r="C35" i="2" s="1"/>
  <c r="I35" i="2" s="1"/>
  <c r="N35" i="2" s="1"/>
  <c r="T35" i="2" s="1"/>
  <c r="N19" i="2"/>
  <c r="T19" i="2" s="1"/>
  <c r="C36" i="2" s="1"/>
  <c r="I36" i="2" s="1"/>
  <c r="N36" i="2" s="1"/>
  <c r="T36" i="2" s="1"/>
  <c r="N63" i="2"/>
  <c r="T63" i="2" s="1"/>
  <c r="C80" i="2" s="1"/>
  <c r="I80" i="2" s="1"/>
  <c r="N80" i="2" s="1"/>
  <c r="T80" i="2" s="1"/>
  <c r="N67" i="2"/>
  <c r="T67" i="2" s="1"/>
  <c r="C84" i="2" s="1"/>
  <c r="I84" i="2" s="1"/>
  <c r="N84" i="2" s="1"/>
  <c r="T84" i="2" s="1"/>
  <c r="L46" i="2"/>
  <c r="K29" i="2"/>
  <c r="N59" i="2"/>
  <c r="T59" i="2" s="1"/>
  <c r="C76" i="2" s="1"/>
  <c r="I76" i="2" s="1"/>
  <c r="N76" i="2" s="1"/>
  <c r="T76" i="2" s="1"/>
  <c r="N29" i="2"/>
  <c r="E7" i="2"/>
  <c r="C9" i="2"/>
  <c r="M42" i="2"/>
  <c r="M46" i="2" s="1"/>
  <c r="L19" i="2"/>
  <c r="M19" i="2" s="1"/>
  <c r="M29" i="2" s="1"/>
  <c r="L64" i="2"/>
  <c r="M64" i="2" s="1"/>
  <c r="M87" i="2"/>
  <c r="I29" i="2"/>
  <c r="K70" i="2"/>
  <c r="C34" i="2"/>
  <c r="T58" i="2"/>
  <c r="L87" i="2"/>
  <c r="I70" i="2"/>
  <c r="L58" i="2"/>
  <c r="T29" i="2" l="1"/>
  <c r="I34" i="2"/>
  <c r="C46" i="2"/>
  <c r="L70" i="2"/>
  <c r="M58" i="2"/>
  <c r="M70" i="2" s="1"/>
  <c r="E9" i="2"/>
  <c r="F7" i="2"/>
  <c r="C75" i="2"/>
  <c r="T70" i="2"/>
  <c r="L29" i="2"/>
  <c r="N70" i="2"/>
  <c r="C87" i="2" l="1"/>
  <c r="I75" i="2"/>
  <c r="F9" i="2"/>
  <c r="G7" i="2"/>
  <c r="G9" i="2" s="1"/>
  <c r="I46" i="2"/>
  <c r="N34" i="2"/>
  <c r="N46" i="2" l="1"/>
  <c r="T34" i="2"/>
  <c r="T46" i="2" s="1"/>
  <c r="N75" i="2"/>
  <c r="I87" i="2"/>
  <c r="N87" i="2" l="1"/>
  <c r="T75" i="2"/>
  <c r="T87" i="2" s="1"/>
</calcChain>
</file>

<file path=xl/sharedStrings.xml><?xml version="1.0" encoding="utf-8"?>
<sst xmlns="http://schemas.openxmlformats.org/spreadsheetml/2006/main" count="67" uniqueCount="37">
  <si>
    <t>Burlington Hydro Inc.</t>
  </si>
  <si>
    <t>AIIP Comparison Using 2024 Actual and 2025 Budgeted Additions</t>
  </si>
  <si>
    <t xml:space="preserve">Summary </t>
  </si>
  <si>
    <t>A</t>
  </si>
  <si>
    <t>B</t>
  </si>
  <si>
    <t>CCA (AIIP in 2020 Rate)</t>
  </si>
  <si>
    <t>Actual CCA (2024/2025)</t>
  </si>
  <si>
    <t>Difference</t>
  </si>
  <si>
    <t>Tax effected</t>
  </si>
  <si>
    <t>Grossed up</t>
  </si>
  <si>
    <t>Total</t>
  </si>
  <si>
    <t xml:space="preserve">
Class</t>
  </si>
  <si>
    <t xml:space="preserve">
Undepreciated capital
cost (UCC) at the
beginning of the bridge year</t>
  </si>
  <si>
    <t xml:space="preserve">
Cost of acquisitions during
the year (new property must
be available for use, except CWIP)</t>
  </si>
  <si>
    <t xml:space="preserve">
Cost of acquisitions from column 3 that are designated immediate expensing property (DIEP)</t>
  </si>
  <si>
    <t xml:space="preserve">
Adjustments and transfers (enter amounts that will reduce the UCC as negatives)</t>
  </si>
  <si>
    <t xml:space="preserve">
Proceeds of dispositions</t>
  </si>
  <si>
    <t xml:space="preserve">
Proceeds of dispositions of the DIEP (enter amount from column 8 that relates to the DIEP reported in column 4)</t>
  </si>
  <si>
    <t xml:space="preserve">
UCC (column 2 plus column 3 plus or minus column 5 minus column 8)</t>
  </si>
  <si>
    <t xml:space="preserve">
UCC of the DIEP (enter the UCC amount that relates to the DIEP reported in column 4)</t>
  </si>
  <si>
    <t xml:space="preserve">
Immediate expensing </t>
  </si>
  <si>
    <r>
      <t xml:space="preserve">
Cost of acquisitions on remainder of Class (column 3 minus
</t>
    </r>
    <r>
      <rPr>
        <sz val="10"/>
        <rFont val="Aptos Narrow"/>
        <family val="2"/>
        <scheme val="minor"/>
      </rPr>
      <t xml:space="preserve">column 4 </t>
    </r>
    <r>
      <rPr>
        <b/>
        <sz val="10"/>
        <rFont val="Aptos Narrow"/>
        <family val="2"/>
        <scheme val="minor"/>
      </rPr>
      <t xml:space="preserve">plus
</t>
    </r>
    <r>
      <rPr>
        <sz val="10"/>
        <rFont val="Aptos Narrow"/>
        <family val="2"/>
        <scheme val="minor"/>
      </rPr>
      <t xml:space="preserve">column 11 </t>
    </r>
    <r>
      <rPr>
        <b/>
        <sz val="10"/>
        <rFont val="Aptos Narrow"/>
        <family val="2"/>
        <scheme val="minor"/>
      </rPr>
      <t xml:space="preserve">minus
</t>
    </r>
    <r>
      <rPr>
        <sz val="10"/>
        <rFont val="Aptos Narrow"/>
        <family val="2"/>
        <scheme val="minor"/>
      </rPr>
      <t>column 12)</t>
    </r>
  </si>
  <si>
    <t xml:space="preserve">
Cost of acquisitions from column K that are accelerated investment incentive properties (AIIP) or properties included in Classes 54 to 56</t>
  </si>
  <si>
    <r>
      <t xml:space="preserve">
Remaining UCC </t>
    </r>
    <r>
      <rPr>
        <sz val="10"/>
        <rFont val="Aptos Narrow"/>
        <family val="2"/>
        <scheme val="minor"/>
      </rPr>
      <t xml:space="preserve">
(if negative, enter "0")</t>
    </r>
  </si>
  <si>
    <r>
      <t>Relevant factor</t>
    </r>
    <r>
      <rPr>
        <b/>
        <vertAlign val="superscript"/>
        <sz val="10"/>
        <rFont val="Aptos Narrow"/>
        <family val="2"/>
        <scheme val="minor"/>
      </rPr>
      <t>1</t>
    </r>
  </si>
  <si>
    <t xml:space="preserve">
CCA Rate %</t>
  </si>
  <si>
    <t xml:space="preserve">
Recapture of CCA</t>
  </si>
  <si>
    <t xml:space="preserve">
Terminal Loss</t>
  </si>
  <si>
    <t>CCA (for declining balance method, the result of column 15 plus column  18 minus column 19, multiplied by column  20  or a lower amount, plus column 12))</t>
  </si>
  <si>
    <t xml:space="preserve">
UCC at the end of the test year (column 10 minus column  23)</t>
  </si>
  <si>
    <t xml:space="preserve">2024 with AIIP Based on Prior PILS Model </t>
  </si>
  <si>
    <t>1b</t>
  </si>
  <si>
    <t>Note 1</t>
  </si>
  <si>
    <t xml:space="preserve">2025 with AIIP Based on Prior PILS Model </t>
  </si>
  <si>
    <t>2024 with Appropriate AIIP Factor</t>
  </si>
  <si>
    <t>2025 with Appropriate AIIP Factor</t>
  </si>
  <si>
    <t>For tax years that end prior to 2027, properties included in Class 14.1 that were acquired before January 1, 2017, will be depreciable at a CCA rate of 7% instead of 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</si>
</sst>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_-;\-&quot;$&quot;* #,##0_-;_-&quot;$&quot;* &quot;-&quot;??_-;_-@_-"/>
    <numFmt numFmtId="168" formatCode="_(* #,##0_);_(* \(#,##0\);_(* &quot;-&quot;??_);_(@_)"/>
    <numFmt numFmtId="169" formatCode="_(&quot;$&quot;* #,##0_);_(&quot;$&quot;* \(#,##0\);_(&quot;$&quot;* &quot;-&quot;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10.5"/>
      <color rgb="FFFF0000"/>
      <name val="Aptos Narrow"/>
      <family val="2"/>
      <scheme val="minor"/>
    </font>
    <font>
      <b/>
      <sz val="10.5"/>
      <color rgb="FF00B050"/>
      <name val="Aptos Narrow"/>
      <family val="2"/>
      <scheme val="minor"/>
    </font>
    <font>
      <b/>
      <sz val="10.5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vertAlign val="superscript"/>
      <sz val="10"/>
      <name val="Aptos Narrow"/>
      <family val="2"/>
      <scheme val="minor"/>
    </font>
    <font>
      <b/>
      <sz val="10.5"/>
      <name val="Aptos Narrow"/>
      <family val="2"/>
      <scheme val="minor"/>
    </font>
    <font>
      <sz val="10.5"/>
      <name val="Aptos Narrow"/>
      <family val="2"/>
      <scheme val="minor"/>
    </font>
    <font>
      <b/>
      <sz val="10.5"/>
      <color indexed="17"/>
      <name val="Aptos Narrow"/>
      <family val="2"/>
      <scheme val="minor"/>
    </font>
    <font>
      <b/>
      <sz val="10.5"/>
      <color indexed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right"/>
    </xf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4" xfId="0" applyFont="1" applyBorder="1"/>
    <xf numFmtId="164" fontId="3" fillId="0" borderId="0" xfId="0" applyNumberFormat="1" applyFont="1"/>
    <xf numFmtId="0" fontId="2" fillId="0" borderId="4" xfId="0" applyFont="1" applyBorder="1" applyAlignment="1">
      <alignment horizontal="right"/>
    </xf>
    <xf numFmtId="164" fontId="3" fillId="0" borderId="8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11" xfId="0" applyFont="1" applyBorder="1"/>
    <xf numFmtId="0" fontId="3" fillId="0" borderId="12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5" fontId="11" fillId="0" borderId="0" xfId="0" quotePrefix="1" applyNumberFormat="1" applyFont="1"/>
    <xf numFmtId="166" fontId="3" fillId="0" borderId="0" xfId="1" applyFont="1"/>
    <xf numFmtId="0" fontId="2" fillId="0" borderId="0" xfId="0" applyFont="1" applyAlignment="1">
      <alignment horizontal="center"/>
    </xf>
    <xf numFmtId="164" fontId="3" fillId="0" borderId="0" xfId="2" applyNumberFormat="1" applyFont="1" applyFill="1" applyBorder="1"/>
    <xf numFmtId="164" fontId="3" fillId="3" borderId="0" xfId="2" applyNumberFormat="1" applyFont="1" applyFill="1" applyBorder="1"/>
    <xf numFmtId="166" fontId="3" fillId="0" borderId="0" xfId="1" applyFont="1" applyFill="1" applyBorder="1"/>
    <xf numFmtId="166" fontId="3" fillId="0" borderId="0" xfId="1" applyFont="1" applyBorder="1"/>
    <xf numFmtId="167" fontId="12" fillId="4" borderId="0" xfId="2" applyNumberFormat="1" applyFont="1" applyFill="1" applyBorder="1" applyProtection="1"/>
    <xf numFmtId="3" fontId="12" fillId="5" borderId="0" xfId="0" applyNumberFormat="1" applyFont="1" applyFill="1" applyAlignment="1" applyProtection="1">
      <alignment horizontal="right"/>
      <protection locked="0"/>
    </xf>
    <xf numFmtId="9" fontId="12" fillId="0" borderId="0" xfId="3" applyFont="1" applyFill="1" applyBorder="1" applyAlignment="1">
      <alignment horizontal="right"/>
    </xf>
    <xf numFmtId="164" fontId="3" fillId="2" borderId="0" xfId="0" applyNumberFormat="1" applyFont="1" applyFill="1"/>
    <xf numFmtId="164" fontId="12" fillId="3" borderId="0" xfId="2" applyNumberFormat="1" applyFont="1" applyFill="1" applyBorder="1"/>
    <xf numFmtId="164" fontId="11" fillId="0" borderId="0" xfId="2" applyNumberFormat="1" applyFont="1" applyFill="1" applyBorder="1"/>
    <xf numFmtId="168" fontId="3" fillId="3" borderId="0" xfId="1" applyNumberFormat="1" applyFont="1" applyFill="1" applyBorder="1"/>
    <xf numFmtId="9" fontId="3" fillId="0" borderId="0" xfId="3" applyFont="1" applyFill="1" applyBorder="1" applyAlignment="1">
      <alignment horizontal="right"/>
    </xf>
    <xf numFmtId="164" fontId="12" fillId="0" borderId="0" xfId="2" applyNumberFormat="1" applyFont="1" applyFill="1" applyBorder="1"/>
    <xf numFmtId="164" fontId="3" fillId="0" borderId="0" xfId="2" applyNumberFormat="1" applyFont="1" applyFill="1"/>
    <xf numFmtId="164" fontId="3" fillId="0" borderId="13" xfId="2" applyNumberFormat="1" applyFont="1" applyFill="1" applyBorder="1"/>
    <xf numFmtId="166" fontId="3" fillId="0" borderId="13" xfId="1" applyFont="1" applyFill="1" applyBorder="1"/>
    <xf numFmtId="166" fontId="3" fillId="0" borderId="13" xfId="1" applyFont="1" applyFill="1" applyBorder="1" applyAlignment="1">
      <alignment horizontal="right"/>
    </xf>
    <xf numFmtId="164" fontId="3" fillId="0" borderId="14" xfId="2" applyNumberFormat="1" applyFont="1" applyFill="1" applyBorder="1"/>
    <xf numFmtId="164" fontId="2" fillId="0" borderId="14" xfId="2" applyNumberFormat="1" applyFont="1" applyFill="1" applyBorder="1"/>
    <xf numFmtId="164" fontId="3" fillId="2" borderId="14" xfId="2" applyNumberFormat="1" applyFont="1" applyFill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5" fillId="0" borderId="0" xfId="0" applyFont="1"/>
    <xf numFmtId="168" fontId="3" fillId="0" borderId="0" xfId="1" applyNumberFormat="1" applyFont="1" applyFill="1" applyBorder="1"/>
    <xf numFmtId="166" fontId="3" fillId="0" borderId="0" xfId="1" applyFont="1" applyFill="1" applyBorder="1" applyAlignment="1">
      <alignment horizontal="left"/>
    </xf>
    <xf numFmtId="0" fontId="12" fillId="0" borderId="0" xfId="0" applyFont="1"/>
    <xf numFmtId="169" fontId="3" fillId="0" borderId="0" xfId="0" applyNumberFormat="1" applyFont="1"/>
    <xf numFmtId="37" fontId="12" fillId="0" borderId="0" xfId="2" applyNumberFormat="1" applyFont="1" applyFill="1" applyAlignment="1">
      <alignment horizontal="right"/>
    </xf>
    <xf numFmtId="164" fontId="12" fillId="2" borderId="0" xfId="0" applyNumberFormat="1" applyFont="1" applyFill="1"/>
    <xf numFmtId="164" fontId="12" fillId="0" borderId="0" xfId="2" applyNumberFormat="1" applyFont="1" applyFill="1"/>
    <xf numFmtId="168" fontId="3" fillId="0" borderId="0" xfId="1" applyNumberFormat="1" applyFont="1" applyFill="1"/>
    <xf numFmtId="37" fontId="3" fillId="0" borderId="0" xfId="2" applyNumberFormat="1" applyFont="1" applyFill="1" applyAlignment="1">
      <alignment horizontal="right"/>
    </xf>
    <xf numFmtId="169" fontId="14" fillId="0" borderId="0" xfId="0" applyNumberFormat="1" applyFont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0" fontId="3" fillId="2" borderId="0" xfId="0" applyFont="1" applyFill="1"/>
    <xf numFmtId="0" fontId="3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7" fontId="3" fillId="0" borderId="13" xfId="2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4" fontId="3" fillId="0" borderId="5" xfId="0" applyNumberFormat="1" applyFont="1" applyBorder="1"/>
    <xf numFmtId="164" fontId="3" fillId="0" borderId="9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400C-01B6-4060-A51B-21E1342D7468}">
  <sheetPr>
    <pageSetUpPr fitToPage="1"/>
  </sheetPr>
  <dimension ref="A1:U97"/>
  <sheetViews>
    <sheetView tabSelected="1" topLeftCell="A64" zoomScale="70" zoomScaleNormal="70" workbookViewId="0">
      <selection activeCell="H117" sqref="H117"/>
    </sheetView>
  </sheetViews>
  <sheetFormatPr defaultColWidth="8.85546875" defaultRowHeight="14.25" x14ac:dyDescent="0.25"/>
  <cols>
    <col min="1" max="1" width="8.85546875" style="2"/>
    <col min="2" max="2" width="13.5703125" style="2" customWidth="1"/>
    <col min="3" max="3" width="20.140625" style="2" customWidth="1"/>
    <col min="4" max="4" width="19.5703125" style="2" customWidth="1"/>
    <col min="5" max="5" width="16.140625" style="2" customWidth="1"/>
    <col min="6" max="6" width="18.5703125" style="2" customWidth="1"/>
    <col min="7" max="7" width="16.5703125" style="2" customWidth="1"/>
    <col min="8" max="8" width="19.85546875" style="2" customWidth="1"/>
    <col min="9" max="9" width="17.42578125" style="2" customWidth="1"/>
    <col min="10" max="10" width="18.42578125" style="2" customWidth="1"/>
    <col min="11" max="11" width="13.140625" style="2" customWidth="1"/>
    <col min="12" max="12" width="14.85546875" style="2" customWidth="1"/>
    <col min="13" max="13" width="15.42578125" style="2" customWidth="1"/>
    <col min="14" max="14" width="16.42578125" style="2" customWidth="1"/>
    <col min="15" max="15" width="13.5703125" style="2" customWidth="1"/>
    <col min="16" max="18" width="8.85546875" style="2"/>
    <col min="19" max="19" width="25" style="2" customWidth="1"/>
    <col min="20" max="20" width="19.85546875" style="2" customWidth="1"/>
    <col min="21" max="16384" width="8.85546875" style="2"/>
  </cols>
  <sheetData>
    <row r="1" spans="1:20" x14ac:dyDescent="0.25">
      <c r="A1" s="1" t="s">
        <v>0</v>
      </c>
    </row>
    <row r="2" spans="1:20" x14ac:dyDescent="0.25">
      <c r="A2" s="1" t="s">
        <v>1</v>
      </c>
    </row>
    <row r="3" spans="1:20" ht="15" thickBot="1" x14ac:dyDescent="0.3">
      <c r="D3" s="3"/>
    </row>
    <row r="4" spans="1:20" x14ac:dyDescent="0.25">
      <c r="B4" s="4" t="s">
        <v>2</v>
      </c>
      <c r="C4" s="5"/>
      <c r="D4" s="6"/>
      <c r="E4" s="5"/>
      <c r="F4" s="5"/>
      <c r="G4" s="7"/>
    </row>
    <row r="5" spans="1:20" x14ac:dyDescent="0.25">
      <c r="B5" s="8"/>
      <c r="C5" s="9" t="s">
        <v>3</v>
      </c>
      <c r="D5" s="9" t="s">
        <v>4</v>
      </c>
      <c r="G5" s="10"/>
    </row>
    <row r="6" spans="1:20" s="11" customFormat="1" ht="29.1" customHeight="1" x14ac:dyDescent="0.25">
      <c r="B6" s="12"/>
      <c r="C6" s="13" t="s">
        <v>5</v>
      </c>
      <c r="D6" s="13" t="s">
        <v>6</v>
      </c>
      <c r="E6" s="13" t="s">
        <v>7</v>
      </c>
      <c r="F6" s="13" t="s">
        <v>8</v>
      </c>
      <c r="G6" s="14" t="s">
        <v>9</v>
      </c>
    </row>
    <row r="7" spans="1:20" x14ac:dyDescent="0.25">
      <c r="B7" s="15">
        <v>2024</v>
      </c>
      <c r="C7" s="16">
        <f>S29</f>
        <v>10279317.325000001</v>
      </c>
      <c r="D7" s="16">
        <f>S70</f>
        <v>9568944.0600000024</v>
      </c>
      <c r="E7" s="16">
        <f>C7-D7</f>
        <v>710373.26499999873</v>
      </c>
      <c r="F7" s="16">
        <f>E7*0.265</f>
        <v>188248.91522499968</v>
      </c>
      <c r="G7" s="73">
        <f>F7/0.735</f>
        <v>256120.97309523766</v>
      </c>
    </row>
    <row r="8" spans="1:20" x14ac:dyDescent="0.25">
      <c r="B8" s="15">
        <v>2025</v>
      </c>
      <c r="C8" s="16">
        <f>S46</f>
        <v>10110237.716949999</v>
      </c>
      <c r="D8" s="16">
        <f>S87</f>
        <v>9618099.3800000008</v>
      </c>
      <c r="E8" s="16">
        <f>C8-D8</f>
        <v>492138.33694999851</v>
      </c>
      <c r="F8" s="16">
        <f>E8*0.265</f>
        <v>130416.65929174962</v>
      </c>
      <c r="G8" s="73">
        <f>F8/0.735</f>
        <v>177437.63168945527</v>
      </c>
    </row>
    <row r="9" spans="1:20" x14ac:dyDescent="0.25">
      <c r="B9" s="17" t="s">
        <v>10</v>
      </c>
      <c r="C9" s="18">
        <f>SUM(C7:C8)</f>
        <v>20389555.041950002</v>
      </c>
      <c r="D9" s="18">
        <f>SUM(D7:D8)</f>
        <v>19187043.440000005</v>
      </c>
      <c r="E9" s="18">
        <f>SUM(E7:E8)</f>
        <v>1202511.6019499972</v>
      </c>
      <c r="F9" s="18">
        <f>SUM(F7:F8)</f>
        <v>318665.5745167493</v>
      </c>
      <c r="G9" s="74">
        <f>SUM(G7:G8)</f>
        <v>433558.60478469293</v>
      </c>
    </row>
    <row r="10" spans="1:20" ht="15" thickBot="1" x14ac:dyDescent="0.3">
      <c r="B10" s="19"/>
      <c r="C10" s="20"/>
      <c r="D10" s="21"/>
      <c r="E10" s="20"/>
      <c r="F10" s="20"/>
      <c r="G10" s="22"/>
    </row>
    <row r="11" spans="1:20" x14ac:dyDescent="0.25">
      <c r="D11" s="3"/>
    </row>
    <row r="12" spans="1:20" x14ac:dyDescent="0.25">
      <c r="C12" s="23"/>
      <c r="F12" s="24"/>
      <c r="L12" s="24"/>
    </row>
    <row r="13" spans="1:20" s="25" customFormat="1" ht="148.5" x14ac:dyDescent="0.25">
      <c r="B13" s="26" t="s">
        <v>11</v>
      </c>
      <c r="C13" s="26" t="s">
        <v>12</v>
      </c>
      <c r="D13" s="26" t="s">
        <v>13</v>
      </c>
      <c r="E13" s="26" t="s">
        <v>14</v>
      </c>
      <c r="F13" s="26" t="s">
        <v>15</v>
      </c>
      <c r="G13" s="26" t="s">
        <v>16</v>
      </c>
      <c r="H13" s="26" t="s">
        <v>17</v>
      </c>
      <c r="I13" s="26" t="s">
        <v>18</v>
      </c>
      <c r="J13" s="26" t="s">
        <v>19</v>
      </c>
      <c r="K13" s="26" t="s">
        <v>20</v>
      </c>
      <c r="L13" s="26" t="s">
        <v>21</v>
      </c>
      <c r="M13" s="26" t="s">
        <v>22</v>
      </c>
      <c r="N13" s="26" t="s">
        <v>23</v>
      </c>
      <c r="O13" s="26" t="s">
        <v>24</v>
      </c>
      <c r="P13" s="26" t="s">
        <v>25</v>
      </c>
      <c r="Q13" s="26" t="s">
        <v>26</v>
      </c>
      <c r="R13" s="26" t="s">
        <v>27</v>
      </c>
      <c r="S13" s="26" t="s">
        <v>28</v>
      </c>
      <c r="T13" s="26" t="s">
        <v>29</v>
      </c>
    </row>
    <row r="14" spans="1:20" x14ac:dyDescent="0.25"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20" x14ac:dyDescent="0.25">
      <c r="B15" s="28" t="s">
        <v>30</v>
      </c>
      <c r="C15" s="27"/>
      <c r="D15" s="27"/>
      <c r="E15" s="27"/>
      <c r="F15" s="27"/>
      <c r="G15" s="27"/>
      <c r="H15" s="27"/>
      <c r="I15" s="27"/>
      <c r="J15" s="27"/>
      <c r="K15" s="27"/>
    </row>
    <row r="16" spans="1:20" x14ac:dyDescent="0.25">
      <c r="F16" s="29"/>
      <c r="G16" s="29"/>
    </row>
    <row r="17" spans="2:21" x14ac:dyDescent="0.25">
      <c r="B17" s="30">
        <v>1</v>
      </c>
      <c r="C17" s="31">
        <v>43603083</v>
      </c>
      <c r="D17" s="32">
        <v>0</v>
      </c>
      <c r="E17" s="31"/>
      <c r="F17" s="33"/>
      <c r="G17" s="34"/>
      <c r="H17" s="31"/>
      <c r="I17" s="31">
        <f t="shared" ref="I17:I27" si="0">SUM(C17:H17)</f>
        <v>43603083</v>
      </c>
      <c r="K17" s="31">
        <f>+F17-J17</f>
        <v>0</v>
      </c>
      <c r="L17" s="35">
        <f t="shared" ref="L17:L19" si="1">+D17-E17+J17-K17+G17</f>
        <v>0</v>
      </c>
      <c r="M17" s="36">
        <f t="shared" ref="M17:M19" si="2">L17</f>
        <v>0</v>
      </c>
      <c r="N17" s="35">
        <f t="shared" ref="N17:N27" si="3">IF((I17-K17)&lt;0,0,I17-K17)</f>
        <v>43603083</v>
      </c>
      <c r="O17" s="2">
        <v>3</v>
      </c>
      <c r="P17" s="37">
        <v>0.04</v>
      </c>
      <c r="S17" s="38">
        <v>1744123.32</v>
      </c>
      <c r="T17" s="16">
        <f>N17-S17</f>
        <v>41858959.68</v>
      </c>
    </row>
    <row r="18" spans="2:21" x14ac:dyDescent="0.25">
      <c r="B18" s="30" t="s">
        <v>31</v>
      </c>
      <c r="C18" s="31">
        <v>2486121</v>
      </c>
      <c r="D18" s="32">
        <v>384114</v>
      </c>
      <c r="E18" s="31"/>
      <c r="F18" s="33"/>
      <c r="G18" s="34"/>
      <c r="H18" s="31"/>
      <c r="I18" s="31">
        <f t="shared" si="0"/>
        <v>2870235</v>
      </c>
      <c r="K18" s="31">
        <f>+F18-J18</f>
        <v>0</v>
      </c>
      <c r="L18" s="35">
        <f t="shared" si="1"/>
        <v>384114</v>
      </c>
      <c r="M18" s="36">
        <f t="shared" si="2"/>
        <v>384114</v>
      </c>
      <c r="N18" s="35">
        <f t="shared" si="3"/>
        <v>2870235</v>
      </c>
      <c r="O18" s="2">
        <v>3</v>
      </c>
      <c r="P18" s="37">
        <v>0.06</v>
      </c>
      <c r="S18" s="38">
        <v>183737.52</v>
      </c>
      <c r="T18" s="16">
        <f t="shared" ref="T18:T27" si="4">N18-S18</f>
        <v>2686497.48</v>
      </c>
    </row>
    <row r="19" spans="2:21" x14ac:dyDescent="0.25">
      <c r="B19" s="30">
        <v>8</v>
      </c>
      <c r="C19" s="31">
        <v>1056790</v>
      </c>
      <c r="D19" s="39">
        <v>976933</v>
      </c>
      <c r="E19" s="31"/>
      <c r="F19" s="33"/>
      <c r="G19" s="34"/>
      <c r="H19" s="31"/>
      <c r="I19" s="31">
        <f t="shared" si="0"/>
        <v>2033723</v>
      </c>
      <c r="J19" s="40"/>
      <c r="K19" s="31">
        <f>+F19-J19</f>
        <v>0</v>
      </c>
      <c r="L19" s="35">
        <f t="shared" si="1"/>
        <v>976933</v>
      </c>
      <c r="M19" s="36">
        <f t="shared" si="2"/>
        <v>976933</v>
      </c>
      <c r="N19" s="35">
        <f t="shared" si="3"/>
        <v>2033723</v>
      </c>
      <c r="O19" s="2">
        <v>3</v>
      </c>
      <c r="P19" s="37">
        <v>0.2</v>
      </c>
      <c r="S19" s="38">
        <v>504437.9</v>
      </c>
      <c r="T19" s="16">
        <f t="shared" si="4"/>
        <v>1529285.1</v>
      </c>
    </row>
    <row r="20" spans="2:21" x14ac:dyDescent="0.25">
      <c r="B20" s="30">
        <v>10</v>
      </c>
      <c r="C20" s="31">
        <v>201568</v>
      </c>
      <c r="D20" s="41">
        <v>359791</v>
      </c>
      <c r="E20" s="31"/>
      <c r="F20" s="33"/>
      <c r="G20" s="34">
        <v>-41535</v>
      </c>
      <c r="H20" s="31"/>
      <c r="I20" s="31">
        <f t="shared" si="0"/>
        <v>519824</v>
      </c>
      <c r="J20" s="40"/>
      <c r="K20" s="31">
        <f>+F20-J20</f>
        <v>0</v>
      </c>
      <c r="L20" s="35">
        <f>+D20-E20+J20-K20+G20</f>
        <v>318256</v>
      </c>
      <c r="M20" s="36">
        <f>L20</f>
        <v>318256</v>
      </c>
      <c r="N20" s="35">
        <f t="shared" si="3"/>
        <v>519824</v>
      </c>
      <c r="O20" s="2">
        <v>3</v>
      </c>
      <c r="P20" s="42">
        <v>0.3</v>
      </c>
      <c r="S20" s="38">
        <v>203685.84999999998</v>
      </c>
      <c r="T20" s="16">
        <f t="shared" si="4"/>
        <v>316138.15000000002</v>
      </c>
      <c r="U20" s="3"/>
    </row>
    <row r="21" spans="2:21" x14ac:dyDescent="0.25">
      <c r="B21" s="30">
        <v>12</v>
      </c>
      <c r="C21" s="31">
        <v>0</v>
      </c>
      <c r="D21" s="32">
        <v>1033959</v>
      </c>
      <c r="E21" s="31"/>
      <c r="F21" s="33"/>
      <c r="G21" s="34"/>
      <c r="H21" s="31"/>
      <c r="I21" s="31">
        <f t="shared" si="0"/>
        <v>1033959</v>
      </c>
      <c r="J21" s="40"/>
      <c r="K21" s="31">
        <f>+F21-J21</f>
        <v>0</v>
      </c>
      <c r="L21" s="35">
        <f t="shared" ref="L21:L27" si="5">+D21-E21+J21-K21+G21</f>
        <v>1033959</v>
      </c>
      <c r="M21" s="36">
        <f t="shared" ref="M21:M28" si="6">L21</f>
        <v>1033959</v>
      </c>
      <c r="N21" s="35">
        <f t="shared" si="3"/>
        <v>1033959</v>
      </c>
      <c r="O21" s="2">
        <v>0</v>
      </c>
      <c r="P21" s="42">
        <v>1</v>
      </c>
      <c r="S21" s="38">
        <v>1033959</v>
      </c>
      <c r="T21" s="16">
        <f t="shared" si="4"/>
        <v>0</v>
      </c>
    </row>
    <row r="22" spans="2:21" x14ac:dyDescent="0.25">
      <c r="B22" s="30">
        <v>14.1</v>
      </c>
      <c r="C22" s="31">
        <v>3562277</v>
      </c>
      <c r="D22" s="32"/>
      <c r="E22" s="31"/>
      <c r="F22" s="33"/>
      <c r="G22" s="34"/>
      <c r="H22" s="31"/>
      <c r="I22" s="31">
        <f t="shared" si="0"/>
        <v>3562277</v>
      </c>
      <c r="J22" s="40"/>
      <c r="K22" s="31">
        <v>0</v>
      </c>
      <c r="L22" s="35">
        <f t="shared" si="5"/>
        <v>0</v>
      </c>
      <c r="M22" s="36">
        <f t="shared" si="6"/>
        <v>0</v>
      </c>
      <c r="N22" s="35">
        <f t="shared" si="3"/>
        <v>3562277</v>
      </c>
      <c r="O22" s="2">
        <v>3</v>
      </c>
      <c r="P22" s="42">
        <v>0.05</v>
      </c>
      <c r="S22" s="38">
        <v>206673.85</v>
      </c>
      <c r="T22" s="16">
        <f t="shared" si="4"/>
        <v>3355603.15</v>
      </c>
      <c r="U22" s="3" t="s">
        <v>32</v>
      </c>
    </row>
    <row r="23" spans="2:21" x14ac:dyDescent="0.25">
      <c r="B23" s="30">
        <v>43.2</v>
      </c>
      <c r="C23" s="31">
        <v>0</v>
      </c>
      <c r="D23" s="32">
        <v>25761</v>
      </c>
      <c r="E23" s="31"/>
      <c r="F23" s="33"/>
      <c r="G23" s="34"/>
      <c r="H23" s="31"/>
      <c r="I23" s="31">
        <f t="shared" si="0"/>
        <v>25761</v>
      </c>
      <c r="J23" s="40"/>
      <c r="K23" s="31">
        <v>0</v>
      </c>
      <c r="L23" s="35">
        <f>+D23-E23+J23-K23+G23</f>
        <v>25761</v>
      </c>
      <c r="M23" s="36">
        <f t="shared" si="6"/>
        <v>25761</v>
      </c>
      <c r="N23" s="35">
        <f t="shared" si="3"/>
        <v>25761</v>
      </c>
      <c r="O23" s="2">
        <v>0</v>
      </c>
      <c r="P23" s="42">
        <v>0.5</v>
      </c>
      <c r="S23" s="38">
        <v>25761</v>
      </c>
      <c r="T23" s="16">
        <f t="shared" si="4"/>
        <v>0</v>
      </c>
      <c r="U23" s="3"/>
    </row>
    <row r="24" spans="2:21" x14ac:dyDescent="0.25">
      <c r="B24" s="30">
        <v>45</v>
      </c>
      <c r="C24" s="31">
        <v>8</v>
      </c>
      <c r="D24" s="32">
        <v>0</v>
      </c>
      <c r="E24" s="31"/>
      <c r="F24" s="33"/>
      <c r="G24" s="34"/>
      <c r="H24" s="31"/>
      <c r="I24" s="31">
        <f t="shared" si="0"/>
        <v>8</v>
      </c>
      <c r="J24" s="40"/>
      <c r="K24" s="31">
        <v>0</v>
      </c>
      <c r="L24" s="35">
        <f t="shared" si="5"/>
        <v>0</v>
      </c>
      <c r="M24" s="36">
        <f t="shared" si="6"/>
        <v>0</v>
      </c>
      <c r="N24" s="35">
        <f t="shared" si="3"/>
        <v>8</v>
      </c>
      <c r="O24" s="2">
        <v>3</v>
      </c>
      <c r="P24" s="42">
        <v>0.35</v>
      </c>
      <c r="S24" s="38">
        <v>2.8</v>
      </c>
      <c r="T24" s="16">
        <f t="shared" si="4"/>
        <v>5.2</v>
      </c>
    </row>
    <row r="25" spans="2:21" x14ac:dyDescent="0.25">
      <c r="B25" s="30">
        <v>47</v>
      </c>
      <c r="C25" s="31">
        <v>59243834</v>
      </c>
      <c r="D25" s="32">
        <v>11924988</v>
      </c>
      <c r="E25" s="31"/>
      <c r="F25" s="33">
        <v>-78643</v>
      </c>
      <c r="G25" s="34">
        <v>-7671</v>
      </c>
      <c r="H25" s="31"/>
      <c r="I25" s="31">
        <f t="shared" si="0"/>
        <v>71082508</v>
      </c>
      <c r="J25" s="40"/>
      <c r="K25" s="31">
        <v>0</v>
      </c>
      <c r="L25" s="35">
        <f>+D25-E25+J25-K25+G25</f>
        <v>11917317</v>
      </c>
      <c r="M25" s="36">
        <f t="shared" si="6"/>
        <v>11917317</v>
      </c>
      <c r="N25" s="35">
        <f t="shared" si="3"/>
        <v>71082508</v>
      </c>
      <c r="O25" s="2">
        <v>3</v>
      </c>
      <c r="P25" s="42">
        <v>0.08</v>
      </c>
      <c r="S25" s="38">
        <v>6163600.1600000001</v>
      </c>
      <c r="T25" s="16">
        <f t="shared" si="4"/>
        <v>64918907.840000004</v>
      </c>
    </row>
    <row r="26" spans="2:21" x14ac:dyDescent="0.25">
      <c r="B26" s="30">
        <v>50</v>
      </c>
      <c r="C26" s="31">
        <v>6186</v>
      </c>
      <c r="D26" s="32">
        <v>254465</v>
      </c>
      <c r="E26" s="31"/>
      <c r="F26" s="33"/>
      <c r="G26" s="34"/>
      <c r="H26" s="31"/>
      <c r="I26" s="31">
        <f t="shared" si="0"/>
        <v>260651</v>
      </c>
      <c r="J26" s="40"/>
      <c r="K26" s="31">
        <f>+F26-J26</f>
        <v>0</v>
      </c>
      <c r="L26" s="35">
        <f t="shared" si="5"/>
        <v>254465</v>
      </c>
      <c r="M26" s="36">
        <f t="shared" si="6"/>
        <v>254465</v>
      </c>
      <c r="N26" s="35">
        <f t="shared" si="3"/>
        <v>260651</v>
      </c>
      <c r="O26" s="2">
        <v>3</v>
      </c>
      <c r="P26" s="42">
        <v>0.55000000000000004</v>
      </c>
      <c r="S26" s="38">
        <v>213335.92500000002</v>
      </c>
      <c r="T26" s="16">
        <f t="shared" si="4"/>
        <v>47315.074999999983</v>
      </c>
    </row>
    <row r="27" spans="2:21" x14ac:dyDescent="0.25">
      <c r="B27" s="30">
        <v>95</v>
      </c>
      <c r="C27" s="31">
        <v>1606076</v>
      </c>
      <c r="D27" s="32"/>
      <c r="E27" s="31"/>
      <c r="F27" s="33">
        <v>-831417</v>
      </c>
      <c r="G27" s="34"/>
      <c r="H27" s="31"/>
      <c r="I27" s="31">
        <f t="shared" si="0"/>
        <v>774659</v>
      </c>
      <c r="J27" s="43"/>
      <c r="K27" s="31">
        <v>0</v>
      </c>
      <c r="L27" s="35">
        <f t="shared" si="5"/>
        <v>0</v>
      </c>
      <c r="M27" s="36">
        <f t="shared" si="6"/>
        <v>0</v>
      </c>
      <c r="N27" s="35">
        <f t="shared" si="3"/>
        <v>774659</v>
      </c>
      <c r="O27" s="2">
        <v>3</v>
      </c>
      <c r="P27" s="42"/>
      <c r="S27" s="38">
        <v>0</v>
      </c>
      <c r="T27" s="16">
        <f t="shared" si="4"/>
        <v>774659</v>
      </c>
    </row>
    <row r="28" spans="2:21" x14ac:dyDescent="0.25">
      <c r="B28" s="27"/>
      <c r="C28" s="44"/>
      <c r="D28" s="45"/>
      <c r="E28" s="45"/>
      <c r="F28" s="46"/>
      <c r="G28" s="47"/>
      <c r="H28" s="45"/>
      <c r="I28" s="45"/>
      <c r="J28" s="45"/>
      <c r="K28" s="45"/>
      <c r="L28" s="44"/>
      <c r="M28" s="36">
        <f t="shared" si="6"/>
        <v>0</v>
      </c>
      <c r="S28" s="38">
        <v>0</v>
      </c>
    </row>
    <row r="29" spans="2:21" ht="15" thickBot="1" x14ac:dyDescent="0.3">
      <c r="C29" s="48">
        <f t="shared" ref="C29:T29" si="7">SUM(C17:C28)</f>
        <v>111765943</v>
      </c>
      <c r="D29" s="48">
        <f t="shared" si="7"/>
        <v>14960011</v>
      </c>
      <c r="E29" s="48">
        <f t="shared" si="7"/>
        <v>0</v>
      </c>
      <c r="F29" s="48">
        <f t="shared" si="7"/>
        <v>-910060</v>
      </c>
      <c r="G29" s="48">
        <f t="shared" si="7"/>
        <v>-49206</v>
      </c>
      <c r="H29" s="48">
        <f t="shared" si="7"/>
        <v>0</v>
      </c>
      <c r="I29" s="48">
        <f t="shared" si="7"/>
        <v>125766688</v>
      </c>
      <c r="J29" s="49">
        <f t="shared" si="7"/>
        <v>0</v>
      </c>
      <c r="K29" s="48">
        <f t="shared" si="7"/>
        <v>0</v>
      </c>
      <c r="L29" s="48">
        <f t="shared" si="7"/>
        <v>14910805</v>
      </c>
      <c r="M29" s="48">
        <f t="shared" si="7"/>
        <v>14910805</v>
      </c>
      <c r="N29" s="48">
        <f t="shared" si="7"/>
        <v>125766688</v>
      </c>
      <c r="O29" s="48"/>
      <c r="P29" s="48"/>
      <c r="Q29" s="48">
        <f t="shared" si="7"/>
        <v>0</v>
      </c>
      <c r="R29" s="48">
        <f t="shared" si="7"/>
        <v>0</v>
      </c>
      <c r="S29" s="50">
        <v>10279317.325000001</v>
      </c>
      <c r="T29" s="48">
        <f t="shared" si="7"/>
        <v>115487370.675</v>
      </c>
    </row>
    <row r="30" spans="2:21" ht="15" thickTop="1" x14ac:dyDescent="0.25">
      <c r="C30" s="51"/>
      <c r="D30" s="24"/>
      <c r="E30" s="24"/>
      <c r="M30" s="52"/>
      <c r="N30" s="52"/>
      <c r="S30" s="9" t="s">
        <v>3</v>
      </c>
    </row>
    <row r="31" spans="2:21" x14ac:dyDescent="0.25">
      <c r="B31" s="53"/>
      <c r="C31" s="54"/>
      <c r="E31" s="55"/>
      <c r="G31" s="54"/>
      <c r="K31" s="56"/>
      <c r="N31" s="57"/>
      <c r="O31" s="3"/>
    </row>
    <row r="32" spans="2:21" x14ac:dyDescent="0.25">
      <c r="B32" s="28" t="s">
        <v>33</v>
      </c>
      <c r="C32" s="54"/>
      <c r="E32" s="55"/>
      <c r="G32" s="54"/>
      <c r="K32" s="56"/>
      <c r="N32" s="57"/>
      <c r="O32" s="3"/>
    </row>
    <row r="33" spans="2:21" x14ac:dyDescent="0.25">
      <c r="B33" s="53"/>
      <c r="C33" s="54"/>
      <c r="E33" s="55"/>
      <c r="G33" s="54"/>
      <c r="K33" s="56"/>
      <c r="N33" s="57"/>
      <c r="O33" s="3"/>
    </row>
    <row r="34" spans="2:21" x14ac:dyDescent="0.25">
      <c r="B34" s="30">
        <v>1</v>
      </c>
      <c r="C34" s="16">
        <f t="shared" ref="C34:C44" si="8">T17</f>
        <v>41858959.68</v>
      </c>
      <c r="D34" s="44">
        <v>0</v>
      </c>
      <c r="E34" s="44"/>
      <c r="F34" s="44"/>
      <c r="G34" s="44"/>
      <c r="H34" s="44"/>
      <c r="I34" s="31">
        <f t="shared" ref="I34:I44" si="9">SUM(C34:H34)</f>
        <v>41858959.68</v>
      </c>
      <c r="J34" s="58"/>
      <c r="K34" s="44">
        <v>0</v>
      </c>
      <c r="L34" s="35">
        <f t="shared" ref="L34:L44" si="10">+D34-E34+J34-K34</f>
        <v>0</v>
      </c>
      <c r="M34" s="36">
        <f t="shared" ref="M34:M44" si="11">L34</f>
        <v>0</v>
      </c>
      <c r="N34" s="35">
        <f t="shared" ref="N34:N44" si="12">IF((I34-K34)&lt;0,0,I34-K34)</f>
        <v>41858959.68</v>
      </c>
      <c r="O34" s="2">
        <v>3</v>
      </c>
      <c r="P34" s="37">
        <v>0.04</v>
      </c>
      <c r="S34" s="38">
        <v>1674358.3872</v>
      </c>
      <c r="T34" s="16">
        <f>N34-S34</f>
        <v>40184601.292800002</v>
      </c>
    </row>
    <row r="35" spans="2:21" x14ac:dyDescent="0.25">
      <c r="B35" s="30" t="s">
        <v>31</v>
      </c>
      <c r="C35" s="16">
        <f t="shared" si="8"/>
        <v>2686497.48</v>
      </c>
      <c r="D35" s="44">
        <v>382000</v>
      </c>
      <c r="E35" s="44"/>
      <c r="F35" s="44"/>
      <c r="G35" s="44"/>
      <c r="H35" s="44"/>
      <c r="I35" s="31">
        <f t="shared" si="9"/>
        <v>3068497.48</v>
      </c>
      <c r="J35" s="58"/>
      <c r="K35" s="44">
        <v>0</v>
      </c>
      <c r="L35" s="35">
        <f t="shared" si="10"/>
        <v>382000</v>
      </c>
      <c r="M35" s="36">
        <f t="shared" si="11"/>
        <v>382000</v>
      </c>
      <c r="N35" s="35">
        <f t="shared" si="12"/>
        <v>3068497.48</v>
      </c>
      <c r="O35" s="2">
        <v>3</v>
      </c>
      <c r="P35" s="37">
        <v>0.06</v>
      </c>
      <c r="S35" s="59">
        <v>195569.84880000001</v>
      </c>
      <c r="T35" s="16">
        <f t="shared" ref="T35:T44" si="13">N35-S35</f>
        <v>2872927.6312000002</v>
      </c>
    </row>
    <row r="36" spans="2:21" x14ac:dyDescent="0.25">
      <c r="B36" s="30">
        <v>8</v>
      </c>
      <c r="C36" s="16">
        <f t="shared" si="8"/>
        <v>1529285.1</v>
      </c>
      <c r="D36" s="60">
        <v>50000</v>
      </c>
      <c r="E36" s="44"/>
      <c r="F36" s="44"/>
      <c r="G36" s="44"/>
      <c r="H36" s="44"/>
      <c r="I36" s="31">
        <f t="shared" si="9"/>
        <v>1579285.1</v>
      </c>
      <c r="J36" s="58"/>
      <c r="K36" s="44">
        <v>0</v>
      </c>
      <c r="L36" s="35">
        <f t="shared" si="10"/>
        <v>50000</v>
      </c>
      <c r="M36" s="36">
        <f t="shared" si="11"/>
        <v>50000</v>
      </c>
      <c r="N36" s="35">
        <f t="shared" si="12"/>
        <v>1579285.1</v>
      </c>
      <c r="O36" s="2">
        <v>3</v>
      </c>
      <c r="P36" s="37">
        <v>0.2</v>
      </c>
      <c r="S36" s="38">
        <v>320857.02</v>
      </c>
      <c r="T36" s="16">
        <f t="shared" si="13"/>
        <v>1258428.08</v>
      </c>
    </row>
    <row r="37" spans="2:21" x14ac:dyDescent="0.25">
      <c r="B37" s="30">
        <v>10</v>
      </c>
      <c r="C37" s="16">
        <f t="shared" si="8"/>
        <v>316138.15000000002</v>
      </c>
      <c r="D37" s="61">
        <v>940000</v>
      </c>
      <c r="E37" s="31"/>
      <c r="G37" s="44"/>
      <c r="H37" s="44"/>
      <c r="I37" s="31">
        <f t="shared" si="9"/>
        <v>1256138.1499999999</v>
      </c>
      <c r="J37" s="62"/>
      <c r="K37" s="44">
        <v>0</v>
      </c>
      <c r="L37" s="35">
        <f t="shared" si="10"/>
        <v>940000</v>
      </c>
      <c r="M37" s="36">
        <f t="shared" si="11"/>
        <v>940000</v>
      </c>
      <c r="N37" s="35">
        <f t="shared" si="12"/>
        <v>1256138.1499999999</v>
      </c>
      <c r="O37" s="2">
        <v>3</v>
      </c>
      <c r="P37" s="42">
        <v>0.3</v>
      </c>
      <c r="S37" s="38">
        <v>515972.44500000001</v>
      </c>
      <c r="T37" s="16">
        <f t="shared" si="13"/>
        <v>740165.70499999984</v>
      </c>
      <c r="U37" s="3"/>
    </row>
    <row r="38" spans="2:21" x14ac:dyDescent="0.25">
      <c r="B38" s="30">
        <v>12</v>
      </c>
      <c r="C38" s="16">
        <f t="shared" si="8"/>
        <v>0</v>
      </c>
      <c r="D38" s="44">
        <v>634200</v>
      </c>
      <c r="E38" s="44"/>
      <c r="F38" s="63"/>
      <c r="G38" s="44"/>
      <c r="H38" s="44"/>
      <c r="I38" s="31">
        <f t="shared" si="9"/>
        <v>634200</v>
      </c>
      <c r="J38" s="62"/>
      <c r="K38" s="44">
        <v>0</v>
      </c>
      <c r="L38" s="35">
        <f t="shared" si="10"/>
        <v>634200</v>
      </c>
      <c r="M38" s="36">
        <f t="shared" si="11"/>
        <v>634200</v>
      </c>
      <c r="N38" s="35">
        <f t="shared" si="12"/>
        <v>634200</v>
      </c>
      <c r="O38" s="2">
        <v>0</v>
      </c>
      <c r="P38" s="42">
        <v>1</v>
      </c>
      <c r="S38" s="38">
        <v>634200</v>
      </c>
      <c r="T38" s="16">
        <f t="shared" si="13"/>
        <v>0</v>
      </c>
    </row>
    <row r="39" spans="2:21" x14ac:dyDescent="0.25">
      <c r="B39" s="30">
        <v>14.1</v>
      </c>
      <c r="C39" s="16">
        <f t="shared" si="8"/>
        <v>3355603.15</v>
      </c>
      <c r="D39" s="44">
        <v>223400</v>
      </c>
      <c r="E39" s="44"/>
      <c r="F39" s="63"/>
      <c r="G39" s="44"/>
      <c r="H39" s="44"/>
      <c r="I39" s="31">
        <f t="shared" si="9"/>
        <v>3579003.15</v>
      </c>
      <c r="J39" s="62"/>
      <c r="K39" s="44">
        <v>0</v>
      </c>
      <c r="L39" s="35">
        <f t="shared" si="10"/>
        <v>223400</v>
      </c>
      <c r="M39" s="36">
        <f t="shared" si="11"/>
        <v>223400</v>
      </c>
      <c r="N39" s="35">
        <f t="shared" si="12"/>
        <v>3579003.15</v>
      </c>
      <c r="O39" s="2">
        <v>3</v>
      </c>
      <c r="P39" s="42">
        <v>0.05</v>
      </c>
      <c r="S39" s="38">
        <v>211096.1575</v>
      </c>
      <c r="T39" s="16">
        <f t="shared" si="13"/>
        <v>3367906.9924999997</v>
      </c>
      <c r="U39" s="3" t="s">
        <v>32</v>
      </c>
    </row>
    <row r="40" spans="2:21" x14ac:dyDescent="0.25">
      <c r="B40" s="30">
        <v>43.2</v>
      </c>
      <c r="C40" s="16">
        <f t="shared" si="8"/>
        <v>0</v>
      </c>
      <c r="D40" s="44">
        <v>10000</v>
      </c>
      <c r="E40" s="44"/>
      <c r="F40" s="63"/>
      <c r="G40" s="44"/>
      <c r="H40" s="44"/>
      <c r="I40" s="31">
        <f t="shared" si="9"/>
        <v>10000</v>
      </c>
      <c r="J40" s="62"/>
      <c r="K40" s="44">
        <v>0</v>
      </c>
      <c r="L40" s="35">
        <f t="shared" si="10"/>
        <v>10000</v>
      </c>
      <c r="M40" s="36">
        <f t="shared" si="11"/>
        <v>10000</v>
      </c>
      <c r="N40" s="35">
        <f t="shared" si="12"/>
        <v>10000</v>
      </c>
      <c r="O40" s="2">
        <v>0</v>
      </c>
      <c r="P40" s="42">
        <v>0.5</v>
      </c>
      <c r="S40" s="38">
        <v>10000</v>
      </c>
      <c r="T40" s="16">
        <f t="shared" si="13"/>
        <v>0</v>
      </c>
      <c r="U40" s="3"/>
    </row>
    <row r="41" spans="2:21" x14ac:dyDescent="0.25">
      <c r="B41" s="30">
        <v>45</v>
      </c>
      <c r="C41" s="16">
        <f t="shared" si="8"/>
        <v>5.2</v>
      </c>
      <c r="D41" s="44">
        <v>0</v>
      </c>
      <c r="E41" s="44"/>
      <c r="F41" s="44"/>
      <c r="G41" s="44"/>
      <c r="H41" s="44"/>
      <c r="I41" s="31">
        <f t="shared" si="9"/>
        <v>5.2</v>
      </c>
      <c r="J41" s="62"/>
      <c r="K41" s="44">
        <v>0</v>
      </c>
      <c r="L41" s="35">
        <f t="shared" si="10"/>
        <v>0</v>
      </c>
      <c r="M41" s="36">
        <f t="shared" si="11"/>
        <v>0</v>
      </c>
      <c r="N41" s="35">
        <f t="shared" si="12"/>
        <v>5.2</v>
      </c>
      <c r="O41" s="2">
        <v>3</v>
      </c>
      <c r="P41" s="42">
        <v>0.35</v>
      </c>
      <c r="S41" s="38">
        <v>1.8199999999999998</v>
      </c>
      <c r="T41" s="16">
        <f t="shared" si="13"/>
        <v>3.3800000000000003</v>
      </c>
    </row>
    <row r="42" spans="2:21" x14ac:dyDescent="0.25">
      <c r="B42" s="30">
        <v>47</v>
      </c>
      <c r="C42" s="16">
        <f t="shared" si="8"/>
        <v>64918907.840000004</v>
      </c>
      <c r="D42" s="31">
        <v>10535801</v>
      </c>
      <c r="E42" s="31"/>
      <c r="F42" s="31"/>
      <c r="G42" s="31"/>
      <c r="H42" s="31"/>
      <c r="I42" s="31">
        <f t="shared" si="9"/>
        <v>75454708.840000004</v>
      </c>
      <c r="J42" s="64"/>
      <c r="K42" s="31">
        <v>0</v>
      </c>
      <c r="L42" s="35">
        <f t="shared" si="10"/>
        <v>10535801</v>
      </c>
      <c r="M42" s="36">
        <f t="shared" si="11"/>
        <v>10535801</v>
      </c>
      <c r="N42" s="35">
        <f t="shared" si="12"/>
        <v>75454708.840000004</v>
      </c>
      <c r="O42" s="2">
        <v>3</v>
      </c>
      <c r="P42" s="42">
        <v>0.08</v>
      </c>
      <c r="S42" s="38">
        <v>6457808.7472000001</v>
      </c>
      <c r="T42" s="16">
        <f t="shared" si="13"/>
        <v>68996900.092800006</v>
      </c>
    </row>
    <row r="43" spans="2:21" x14ac:dyDescent="0.25">
      <c r="B43" s="30">
        <v>50</v>
      </c>
      <c r="C43" s="16">
        <f t="shared" si="8"/>
        <v>47315.074999999983</v>
      </c>
      <c r="D43" s="31">
        <v>78000</v>
      </c>
      <c r="E43" s="31"/>
      <c r="F43" s="31"/>
      <c r="G43" s="31"/>
      <c r="H43" s="31"/>
      <c r="I43" s="31">
        <f t="shared" si="9"/>
        <v>125315.07499999998</v>
      </c>
      <c r="J43" s="64"/>
      <c r="K43" s="31">
        <v>0</v>
      </c>
      <c r="L43" s="35">
        <f t="shared" si="10"/>
        <v>78000</v>
      </c>
      <c r="M43" s="36">
        <f t="shared" si="11"/>
        <v>78000</v>
      </c>
      <c r="N43" s="35">
        <f t="shared" si="12"/>
        <v>125315.07499999998</v>
      </c>
      <c r="O43" s="2">
        <v>3</v>
      </c>
      <c r="P43" s="42">
        <v>0.55000000000000004</v>
      </c>
      <c r="S43" s="38">
        <v>90373.291249999995</v>
      </c>
      <c r="T43" s="16">
        <f t="shared" si="13"/>
        <v>34941.783749999988</v>
      </c>
    </row>
    <row r="44" spans="2:21" x14ac:dyDescent="0.25">
      <c r="B44" s="30">
        <v>95</v>
      </c>
      <c r="C44" s="31">
        <f t="shared" si="8"/>
        <v>774659</v>
      </c>
      <c r="D44" s="31"/>
      <c r="E44" s="31"/>
      <c r="F44" s="31"/>
      <c r="G44" s="31"/>
      <c r="H44" s="31"/>
      <c r="I44" s="31">
        <f t="shared" si="9"/>
        <v>774659</v>
      </c>
      <c r="J44" s="64"/>
      <c r="K44" s="31">
        <v>0</v>
      </c>
      <c r="L44" s="35">
        <f t="shared" si="10"/>
        <v>0</v>
      </c>
      <c r="M44" s="36">
        <f t="shared" si="11"/>
        <v>0</v>
      </c>
      <c r="N44" s="35">
        <f t="shared" si="12"/>
        <v>774659</v>
      </c>
      <c r="O44" s="2">
        <v>3</v>
      </c>
      <c r="P44" s="42"/>
      <c r="S44" s="38">
        <v>0</v>
      </c>
      <c r="T44" s="16">
        <f t="shared" si="13"/>
        <v>774659</v>
      </c>
    </row>
    <row r="45" spans="2:21" x14ac:dyDescent="0.25">
      <c r="B45" s="30"/>
      <c r="C45" s="16"/>
      <c r="D45" s="31"/>
      <c r="E45" s="31"/>
      <c r="F45" s="31"/>
      <c r="G45" s="31"/>
      <c r="H45" s="31"/>
      <c r="I45" s="31"/>
      <c r="J45" s="64"/>
      <c r="K45" s="31"/>
      <c r="L45" s="31"/>
      <c r="M45" s="43"/>
      <c r="N45" s="31"/>
      <c r="O45" s="44"/>
      <c r="S45" s="65"/>
    </row>
    <row r="46" spans="2:21" ht="15" thickBot="1" x14ac:dyDescent="0.3">
      <c r="C46" s="48">
        <f t="shared" ref="C46:I46" si="14">SUM(C34:C44)</f>
        <v>115487370.675</v>
      </c>
      <c r="D46" s="48">
        <f t="shared" si="14"/>
        <v>12853401</v>
      </c>
      <c r="E46" s="48">
        <f t="shared" si="14"/>
        <v>0</v>
      </c>
      <c r="F46" s="48">
        <f t="shared" si="14"/>
        <v>0</v>
      </c>
      <c r="G46" s="48">
        <f t="shared" si="14"/>
        <v>0</v>
      </c>
      <c r="H46" s="48">
        <f t="shared" si="14"/>
        <v>0</v>
      </c>
      <c r="I46" s="48">
        <f t="shared" si="14"/>
        <v>128340771.675</v>
      </c>
      <c r="J46" s="49"/>
      <c r="K46" s="48">
        <f t="shared" ref="K46:T46" si="15">SUM(K34:K44)</f>
        <v>0</v>
      </c>
      <c r="L46" s="48">
        <f t="shared" si="15"/>
        <v>12853401</v>
      </c>
      <c r="M46" s="48">
        <f t="shared" si="15"/>
        <v>12853401</v>
      </c>
      <c r="N46" s="48">
        <f t="shared" si="15"/>
        <v>128340771.675</v>
      </c>
      <c r="O46" s="48"/>
      <c r="P46" s="48"/>
      <c r="Q46" s="48">
        <f t="shared" si="15"/>
        <v>0</v>
      </c>
      <c r="R46" s="48">
        <f t="shared" si="15"/>
        <v>0</v>
      </c>
      <c r="S46" s="50">
        <v>10110237.716949999</v>
      </c>
      <c r="T46" s="48">
        <f t="shared" si="15"/>
        <v>118230533.95805001</v>
      </c>
    </row>
    <row r="47" spans="2:21" ht="15" thickTop="1" x14ac:dyDescent="0.25">
      <c r="B47" s="66"/>
      <c r="C47" s="16"/>
      <c r="D47" s="24"/>
      <c r="E47" s="24"/>
      <c r="M47" s="52"/>
      <c r="N47" s="52"/>
      <c r="S47" s="9" t="s">
        <v>3</v>
      </c>
    </row>
    <row r="48" spans="2:21" x14ac:dyDescent="0.25">
      <c r="B48" s="66"/>
      <c r="C48" s="16"/>
      <c r="E48" s="55"/>
      <c r="G48" s="54"/>
      <c r="K48" s="56"/>
      <c r="N48" s="57"/>
      <c r="O48" s="3"/>
    </row>
    <row r="49" spans="2:21" x14ac:dyDescent="0.25">
      <c r="B49" s="66"/>
      <c r="C49" s="16"/>
      <c r="D49" s="54"/>
      <c r="E49" s="54"/>
      <c r="J49" s="67"/>
      <c r="K49" s="54"/>
      <c r="L49" s="68"/>
    </row>
    <row r="50" spans="2:21" x14ac:dyDescent="0.25">
      <c r="D50" s="69"/>
      <c r="E50" s="70"/>
      <c r="O50" s="3"/>
    </row>
    <row r="51" spans="2:21" x14ac:dyDescent="0.25">
      <c r="C51" s="23"/>
      <c r="M51" s="24"/>
      <c r="O51" s="3"/>
    </row>
    <row r="52" spans="2:21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44"/>
    </row>
    <row r="53" spans="2:21" x14ac:dyDescent="0.25">
      <c r="B53" s="27"/>
      <c r="C53" s="27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44"/>
    </row>
    <row r="54" spans="2:21" s="25" customFormat="1" ht="148.5" x14ac:dyDescent="0.25">
      <c r="B54" s="26" t="s">
        <v>11</v>
      </c>
      <c r="C54" s="26" t="s">
        <v>12</v>
      </c>
      <c r="D54" s="26" t="s">
        <v>13</v>
      </c>
      <c r="E54" s="26" t="s">
        <v>14</v>
      </c>
      <c r="F54" s="26" t="s">
        <v>15</v>
      </c>
      <c r="G54" s="26" t="s">
        <v>16</v>
      </c>
      <c r="H54" s="26" t="s">
        <v>17</v>
      </c>
      <c r="I54" s="26" t="s">
        <v>18</v>
      </c>
      <c r="J54" s="26" t="s">
        <v>19</v>
      </c>
      <c r="K54" s="26" t="s">
        <v>20</v>
      </c>
      <c r="L54" s="26" t="s">
        <v>21</v>
      </c>
      <c r="M54" s="26" t="s">
        <v>22</v>
      </c>
      <c r="N54" s="26" t="s">
        <v>23</v>
      </c>
      <c r="O54" s="26" t="s">
        <v>24</v>
      </c>
      <c r="P54" s="26" t="s">
        <v>25</v>
      </c>
      <c r="Q54" s="26" t="s">
        <v>26</v>
      </c>
      <c r="R54" s="26" t="s">
        <v>27</v>
      </c>
      <c r="S54" s="26" t="s">
        <v>28</v>
      </c>
      <c r="T54" s="26" t="s">
        <v>29</v>
      </c>
    </row>
    <row r="55" spans="2:21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31"/>
    </row>
    <row r="56" spans="2:21" x14ac:dyDescent="0.25">
      <c r="B56" s="28" t="s">
        <v>34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31"/>
    </row>
    <row r="57" spans="2:21" x14ac:dyDescent="0.25">
      <c r="O57" s="44"/>
    </row>
    <row r="58" spans="2:21" x14ac:dyDescent="0.25">
      <c r="B58" s="30">
        <v>1</v>
      </c>
      <c r="C58" s="31">
        <v>43603083</v>
      </c>
      <c r="D58" s="32">
        <v>0</v>
      </c>
      <c r="E58" s="31"/>
      <c r="F58" s="33"/>
      <c r="G58" s="34"/>
      <c r="H58" s="31"/>
      <c r="I58" s="31">
        <f t="shared" ref="I58:I68" si="16">SUM(C58:H58)</f>
        <v>43603083</v>
      </c>
      <c r="J58" s="40"/>
      <c r="K58" s="31">
        <f>+F58-J58</f>
        <v>0</v>
      </c>
      <c r="L58" s="35">
        <f t="shared" ref="L58:L60" si="17">+D58-E58+J58-K58+G58</f>
        <v>0</v>
      </c>
      <c r="M58" s="36">
        <f t="shared" ref="M58:M68" si="18">L58</f>
        <v>0</v>
      </c>
      <c r="N58" s="35">
        <f t="shared" ref="N58:N68" si="19">IF((I58-K58)&lt;0,0,I58-K58)</f>
        <v>43603083</v>
      </c>
      <c r="O58" s="2">
        <v>2</v>
      </c>
      <c r="P58" s="37">
        <v>0.04</v>
      </c>
      <c r="S58" s="38">
        <v>1744123.32</v>
      </c>
      <c r="T58" s="16">
        <f>N58-S58</f>
        <v>41858959.68</v>
      </c>
    </row>
    <row r="59" spans="2:21" x14ac:dyDescent="0.25">
      <c r="B59" s="30" t="s">
        <v>31</v>
      </c>
      <c r="C59" s="31">
        <v>2486121</v>
      </c>
      <c r="D59" s="32">
        <v>384114</v>
      </c>
      <c r="E59" s="31"/>
      <c r="F59" s="33"/>
      <c r="G59" s="34"/>
      <c r="H59" s="31"/>
      <c r="I59" s="31">
        <f t="shared" si="16"/>
        <v>2870235</v>
      </c>
      <c r="J59" s="35"/>
      <c r="K59" s="31">
        <f>+F59-J59</f>
        <v>0</v>
      </c>
      <c r="L59" s="35">
        <f t="shared" si="17"/>
        <v>384114</v>
      </c>
      <c r="M59" s="36">
        <f t="shared" si="18"/>
        <v>384114</v>
      </c>
      <c r="N59" s="35">
        <f t="shared" si="19"/>
        <v>2870235</v>
      </c>
      <c r="O59" s="2">
        <v>2</v>
      </c>
      <c r="P59" s="37">
        <v>0.06</v>
      </c>
      <c r="S59" s="38">
        <v>172214.09999999998</v>
      </c>
      <c r="T59" s="16">
        <f t="shared" ref="T59:T68" si="20">N59-S59</f>
        <v>2698020.9</v>
      </c>
    </row>
    <row r="60" spans="2:21" x14ac:dyDescent="0.25">
      <c r="B60" s="30">
        <v>8</v>
      </c>
      <c r="C60" s="31">
        <v>1056790</v>
      </c>
      <c r="D60" s="39">
        <v>976933</v>
      </c>
      <c r="E60" s="31"/>
      <c r="F60" s="33"/>
      <c r="G60" s="34"/>
      <c r="H60" s="31"/>
      <c r="I60" s="31">
        <f t="shared" si="16"/>
        <v>2033723</v>
      </c>
      <c r="J60" s="40"/>
      <c r="K60" s="31">
        <f>+F60-J60</f>
        <v>0</v>
      </c>
      <c r="L60" s="35">
        <f t="shared" si="17"/>
        <v>976933</v>
      </c>
      <c r="M60" s="36">
        <f t="shared" si="18"/>
        <v>976933</v>
      </c>
      <c r="N60" s="35">
        <f t="shared" si="19"/>
        <v>2033723</v>
      </c>
      <c r="O60" s="2">
        <v>2</v>
      </c>
      <c r="P60" s="37">
        <v>0.2</v>
      </c>
      <c r="S60" s="38">
        <v>406744.6</v>
      </c>
      <c r="T60" s="16">
        <f t="shared" si="20"/>
        <v>1626978.4</v>
      </c>
    </row>
    <row r="61" spans="2:21" x14ac:dyDescent="0.25">
      <c r="B61" s="30">
        <v>10</v>
      </c>
      <c r="C61" s="31">
        <v>201568</v>
      </c>
      <c r="D61" s="41">
        <v>359791</v>
      </c>
      <c r="E61" s="31"/>
      <c r="F61" s="33"/>
      <c r="G61" s="34">
        <v>-41535</v>
      </c>
      <c r="H61" s="31"/>
      <c r="I61" s="31">
        <f t="shared" si="16"/>
        <v>519824</v>
      </c>
      <c r="J61" s="40"/>
      <c r="K61" s="31">
        <f>+F61-J61</f>
        <v>0</v>
      </c>
      <c r="L61" s="35">
        <f>+D61-E61+J61-K61+G61</f>
        <v>318256</v>
      </c>
      <c r="M61" s="36">
        <f t="shared" si="18"/>
        <v>318256</v>
      </c>
      <c r="N61" s="35">
        <f t="shared" si="19"/>
        <v>519824</v>
      </c>
      <c r="O61" s="2">
        <v>2</v>
      </c>
      <c r="P61" s="42">
        <v>0.3</v>
      </c>
      <c r="S61" s="38">
        <v>155947.20000000001</v>
      </c>
      <c r="T61" s="16">
        <f t="shared" si="20"/>
        <v>363876.8</v>
      </c>
    </row>
    <row r="62" spans="2:21" x14ac:dyDescent="0.25">
      <c r="B62" s="30">
        <v>12</v>
      </c>
      <c r="C62" s="31">
        <v>0</v>
      </c>
      <c r="D62" s="32">
        <v>1033959</v>
      </c>
      <c r="E62" s="31"/>
      <c r="F62" s="33"/>
      <c r="G62" s="34"/>
      <c r="H62" s="31"/>
      <c r="I62" s="31">
        <f t="shared" si="16"/>
        <v>1033959</v>
      </c>
      <c r="J62" s="40"/>
      <c r="K62" s="31">
        <f>+F62-J62</f>
        <v>0</v>
      </c>
      <c r="L62" s="35">
        <f t="shared" ref="L62:L68" si="21">+D62-E62+J62-K62+G62</f>
        <v>1033959</v>
      </c>
      <c r="M62" s="36">
        <f t="shared" si="18"/>
        <v>1033959</v>
      </c>
      <c r="N62" s="35">
        <f t="shared" si="19"/>
        <v>1033959</v>
      </c>
      <c r="O62" s="2">
        <v>0</v>
      </c>
      <c r="P62" s="42">
        <v>1</v>
      </c>
      <c r="S62" s="38">
        <v>1033959</v>
      </c>
      <c r="T62" s="16">
        <f t="shared" si="20"/>
        <v>0</v>
      </c>
    </row>
    <row r="63" spans="2:21" x14ac:dyDescent="0.25">
      <c r="B63" s="30">
        <v>14.1</v>
      </c>
      <c r="C63" s="31">
        <v>3562277</v>
      </c>
      <c r="D63" s="32"/>
      <c r="E63" s="31"/>
      <c r="F63" s="33"/>
      <c r="G63" s="34"/>
      <c r="H63" s="31"/>
      <c r="I63" s="31">
        <f t="shared" si="16"/>
        <v>3562277</v>
      </c>
      <c r="J63" s="40"/>
      <c r="K63" s="31">
        <f t="shared" ref="K63:K65" si="22">+F63-J63</f>
        <v>0</v>
      </c>
      <c r="L63" s="35">
        <f t="shared" si="21"/>
        <v>0</v>
      </c>
      <c r="M63" s="36">
        <f t="shared" si="18"/>
        <v>0</v>
      </c>
      <c r="N63" s="35">
        <f t="shared" si="19"/>
        <v>3562277</v>
      </c>
      <c r="O63" s="2">
        <v>2</v>
      </c>
      <c r="P63" s="42">
        <v>0.05</v>
      </c>
      <c r="S63" s="38">
        <v>206673.85</v>
      </c>
      <c r="T63" s="16">
        <f t="shared" si="20"/>
        <v>3355603.15</v>
      </c>
      <c r="U63" s="3" t="s">
        <v>32</v>
      </c>
    </row>
    <row r="64" spans="2:21" x14ac:dyDescent="0.25">
      <c r="B64" s="30">
        <v>43.2</v>
      </c>
      <c r="C64" s="31"/>
      <c r="D64" s="32">
        <v>25761</v>
      </c>
      <c r="E64" s="31"/>
      <c r="F64" s="33"/>
      <c r="G64" s="34"/>
      <c r="H64" s="31"/>
      <c r="I64" s="31">
        <f t="shared" si="16"/>
        <v>25761</v>
      </c>
      <c r="J64" s="40"/>
      <c r="K64" s="31">
        <f t="shared" si="22"/>
        <v>0</v>
      </c>
      <c r="L64" s="35">
        <f>+D64-E64+J64-K64+G64</f>
        <v>25761</v>
      </c>
      <c r="M64" s="36">
        <f t="shared" si="18"/>
        <v>25761</v>
      </c>
      <c r="N64" s="35">
        <f t="shared" si="19"/>
        <v>25761</v>
      </c>
      <c r="O64" s="2">
        <v>2</v>
      </c>
      <c r="P64" s="42">
        <v>0.5</v>
      </c>
      <c r="S64" s="38">
        <v>19320.5</v>
      </c>
      <c r="T64" s="16">
        <f t="shared" si="20"/>
        <v>6440.5</v>
      </c>
      <c r="U64" s="3"/>
    </row>
    <row r="65" spans="2:21" x14ac:dyDescent="0.25">
      <c r="B65" s="30">
        <v>45</v>
      </c>
      <c r="C65" s="31">
        <v>8</v>
      </c>
      <c r="D65" s="32">
        <v>0</v>
      </c>
      <c r="E65" s="31"/>
      <c r="F65" s="33"/>
      <c r="G65" s="34"/>
      <c r="H65" s="31"/>
      <c r="I65" s="31">
        <f t="shared" si="16"/>
        <v>8</v>
      </c>
      <c r="J65" s="40"/>
      <c r="K65" s="31">
        <f t="shared" si="22"/>
        <v>0</v>
      </c>
      <c r="L65" s="35">
        <f t="shared" si="21"/>
        <v>0</v>
      </c>
      <c r="M65" s="36">
        <f t="shared" si="18"/>
        <v>0</v>
      </c>
      <c r="N65" s="35">
        <f t="shared" si="19"/>
        <v>8</v>
      </c>
      <c r="O65" s="2">
        <v>2</v>
      </c>
      <c r="P65" s="42">
        <v>0.35</v>
      </c>
      <c r="S65" s="38">
        <v>2.8</v>
      </c>
      <c r="T65" s="16">
        <f t="shared" si="20"/>
        <v>5.2</v>
      </c>
    </row>
    <row r="66" spans="2:21" x14ac:dyDescent="0.25">
      <c r="B66" s="30">
        <v>47</v>
      </c>
      <c r="C66" s="31">
        <v>59243834</v>
      </c>
      <c r="D66" s="32">
        <v>11924988</v>
      </c>
      <c r="E66" s="31"/>
      <c r="F66" s="33">
        <v>-78643</v>
      </c>
      <c r="G66" s="34">
        <v>-7671</v>
      </c>
      <c r="H66" s="31"/>
      <c r="I66" s="31">
        <f t="shared" si="16"/>
        <v>71082508</v>
      </c>
      <c r="J66" s="40"/>
      <c r="K66" s="31">
        <v>0</v>
      </c>
      <c r="L66" s="35">
        <f>+D66-E66+J66-K66+G66</f>
        <v>11917317</v>
      </c>
      <c r="M66" s="36">
        <f t="shared" si="18"/>
        <v>11917317</v>
      </c>
      <c r="N66" s="35">
        <f t="shared" si="19"/>
        <v>71082508</v>
      </c>
      <c r="O66" s="2">
        <v>2</v>
      </c>
      <c r="P66" s="42">
        <v>0.08</v>
      </c>
      <c r="S66" s="38">
        <v>5686600.6400000006</v>
      </c>
      <c r="T66" s="16">
        <f t="shared" si="20"/>
        <v>65395907.359999999</v>
      </c>
    </row>
    <row r="67" spans="2:21" x14ac:dyDescent="0.25">
      <c r="B67" s="30">
        <v>50</v>
      </c>
      <c r="C67" s="31">
        <v>6186</v>
      </c>
      <c r="D67" s="32">
        <v>254465</v>
      </c>
      <c r="E67" s="31"/>
      <c r="F67" s="33"/>
      <c r="G67" s="34"/>
      <c r="H67" s="31"/>
      <c r="I67" s="31">
        <f t="shared" si="16"/>
        <v>260651</v>
      </c>
      <c r="J67" s="40"/>
      <c r="K67" s="31">
        <f>+F67-J67</f>
        <v>0</v>
      </c>
      <c r="L67" s="35">
        <f t="shared" si="21"/>
        <v>254465</v>
      </c>
      <c r="M67" s="36">
        <f t="shared" si="18"/>
        <v>254465</v>
      </c>
      <c r="N67" s="35">
        <f t="shared" si="19"/>
        <v>260651</v>
      </c>
      <c r="O67" s="2">
        <v>2</v>
      </c>
      <c r="P67" s="42">
        <v>0.55000000000000004</v>
      </c>
      <c r="S67" s="38">
        <v>143358.04999999999</v>
      </c>
      <c r="T67" s="16">
        <f t="shared" si="20"/>
        <v>117292.95000000001</v>
      </c>
    </row>
    <row r="68" spans="2:21" x14ac:dyDescent="0.25">
      <c r="B68" s="30">
        <v>95</v>
      </c>
      <c r="C68" s="31">
        <v>1606076</v>
      </c>
      <c r="D68" s="32"/>
      <c r="E68" s="31"/>
      <c r="F68" s="33">
        <v>-831417</v>
      </c>
      <c r="G68" s="34"/>
      <c r="H68" s="31"/>
      <c r="I68" s="31">
        <f t="shared" si="16"/>
        <v>774659</v>
      </c>
      <c r="J68" s="43"/>
      <c r="K68" s="31">
        <v>0</v>
      </c>
      <c r="L68" s="35">
        <f t="shared" si="21"/>
        <v>0</v>
      </c>
      <c r="M68" s="36">
        <f t="shared" si="18"/>
        <v>0</v>
      </c>
      <c r="N68" s="35">
        <f t="shared" si="19"/>
        <v>774659</v>
      </c>
      <c r="O68" s="2">
        <v>2</v>
      </c>
      <c r="S68" s="38">
        <v>0</v>
      </c>
      <c r="T68" s="16">
        <f t="shared" si="20"/>
        <v>774659</v>
      </c>
    </row>
    <row r="69" spans="2:21" x14ac:dyDescent="0.25">
      <c r="B69" s="27"/>
      <c r="C69" s="44"/>
      <c r="D69" s="45"/>
      <c r="E69" s="45"/>
      <c r="F69" s="46"/>
      <c r="G69" s="47"/>
      <c r="H69" s="45"/>
      <c r="I69" s="45"/>
      <c r="J69" s="71"/>
      <c r="K69" s="45"/>
      <c r="L69" s="44"/>
      <c r="M69" s="45"/>
      <c r="S69" s="38">
        <v>0</v>
      </c>
    </row>
    <row r="70" spans="2:21" ht="15" thickBot="1" x14ac:dyDescent="0.3">
      <c r="C70" s="48">
        <f>SUM(C58:C69)</f>
        <v>111765943</v>
      </c>
      <c r="D70" s="48">
        <f t="shared" ref="D70:T70" si="23">SUM(D58:D69)</f>
        <v>14960011</v>
      </c>
      <c r="E70" s="48">
        <f t="shared" si="23"/>
        <v>0</v>
      </c>
      <c r="F70" s="48">
        <f t="shared" si="23"/>
        <v>-910060</v>
      </c>
      <c r="G70" s="48">
        <f t="shared" si="23"/>
        <v>-49206</v>
      </c>
      <c r="H70" s="48">
        <f t="shared" si="23"/>
        <v>0</v>
      </c>
      <c r="I70" s="48">
        <f t="shared" si="23"/>
        <v>125766688</v>
      </c>
      <c r="J70" s="48">
        <f t="shared" si="23"/>
        <v>0</v>
      </c>
      <c r="K70" s="48">
        <f t="shared" si="23"/>
        <v>0</v>
      </c>
      <c r="L70" s="48">
        <f>SUM(L58:L69)</f>
        <v>14910805</v>
      </c>
      <c r="M70" s="48">
        <f t="shared" si="23"/>
        <v>14910805</v>
      </c>
      <c r="N70" s="48">
        <f t="shared" si="23"/>
        <v>125766688</v>
      </c>
      <c r="O70" s="48"/>
      <c r="P70" s="48"/>
      <c r="Q70" s="48">
        <f t="shared" si="23"/>
        <v>0</v>
      </c>
      <c r="R70" s="48">
        <f t="shared" si="23"/>
        <v>0</v>
      </c>
      <c r="S70" s="50">
        <v>9568944.0600000024</v>
      </c>
      <c r="T70" s="48">
        <f t="shared" si="23"/>
        <v>116197743.94</v>
      </c>
    </row>
    <row r="71" spans="2:21" ht="15" thickTop="1" x14ac:dyDescent="0.25">
      <c r="C71" s="51"/>
      <c r="D71" s="24"/>
      <c r="E71" s="24"/>
      <c r="M71" s="52"/>
      <c r="N71" s="52"/>
      <c r="S71" s="9" t="s">
        <v>4</v>
      </c>
      <c r="T71" s="16"/>
    </row>
    <row r="72" spans="2:21" x14ac:dyDescent="0.25">
      <c r="B72" s="53"/>
      <c r="C72" s="54"/>
      <c r="E72" s="55"/>
      <c r="G72" s="54"/>
      <c r="K72" s="56"/>
      <c r="N72" s="57"/>
    </row>
    <row r="73" spans="2:21" x14ac:dyDescent="0.25">
      <c r="B73" s="28" t="s">
        <v>35</v>
      </c>
      <c r="C73" s="54"/>
      <c r="E73" s="55"/>
      <c r="G73" s="54"/>
      <c r="K73" s="56"/>
      <c r="N73" s="57"/>
    </row>
    <row r="74" spans="2:21" x14ac:dyDescent="0.25">
      <c r="B74" s="53"/>
      <c r="C74" s="54"/>
      <c r="E74" s="55"/>
      <c r="G74" s="54"/>
      <c r="K74" s="56"/>
      <c r="N74" s="57"/>
    </row>
    <row r="75" spans="2:21" x14ac:dyDescent="0.25">
      <c r="B75" s="30">
        <v>1</v>
      </c>
      <c r="C75" s="16">
        <f t="shared" ref="C75:C85" si="24">T58</f>
        <v>41858959.68</v>
      </c>
      <c r="D75" s="44">
        <v>0</v>
      </c>
      <c r="E75" s="44"/>
      <c r="F75" s="44"/>
      <c r="G75" s="44"/>
      <c r="H75" s="44"/>
      <c r="I75" s="31">
        <f t="shared" ref="I75:I85" si="25">SUM(C75:H75)</f>
        <v>41858959.68</v>
      </c>
      <c r="J75" s="58"/>
      <c r="K75" s="44">
        <v>0</v>
      </c>
      <c r="L75" s="35">
        <f t="shared" ref="L75:L85" si="26">+D75-E75+J75-K75</f>
        <v>0</v>
      </c>
      <c r="M75" s="36">
        <f t="shared" ref="M75:M85" si="27">L75</f>
        <v>0</v>
      </c>
      <c r="N75" s="35">
        <f t="shared" ref="N75:N85" si="28">IF((I75-K75)&lt;0,0,I75-K75)</f>
        <v>41858959.68</v>
      </c>
      <c r="O75" s="2">
        <v>2</v>
      </c>
      <c r="P75" s="37">
        <v>0.04</v>
      </c>
      <c r="S75" s="38">
        <v>1674358.3872</v>
      </c>
      <c r="T75" s="16">
        <f>N75-S75</f>
        <v>40184601.292800002</v>
      </c>
    </row>
    <row r="76" spans="2:21" x14ac:dyDescent="0.25">
      <c r="B76" s="30" t="s">
        <v>31</v>
      </c>
      <c r="C76" s="16">
        <f t="shared" si="24"/>
        <v>2698020.9</v>
      </c>
      <c r="D76" s="44">
        <v>382000</v>
      </c>
      <c r="E76" s="44"/>
      <c r="F76" s="44"/>
      <c r="G76" s="44"/>
      <c r="H76" s="44"/>
      <c r="I76" s="31">
        <f t="shared" si="25"/>
        <v>3080020.9</v>
      </c>
      <c r="J76" s="58"/>
      <c r="K76" s="44">
        <v>0</v>
      </c>
      <c r="L76" s="35">
        <f t="shared" si="26"/>
        <v>382000</v>
      </c>
      <c r="M76" s="36">
        <f t="shared" si="27"/>
        <v>382000</v>
      </c>
      <c r="N76" s="35">
        <f t="shared" si="28"/>
        <v>3080020.9</v>
      </c>
      <c r="O76" s="2">
        <v>2</v>
      </c>
      <c r="P76" s="37">
        <v>0.06</v>
      </c>
      <c r="S76" s="38">
        <v>184801.25399999999</v>
      </c>
      <c r="T76" s="16">
        <f t="shared" ref="T76:T85" si="29">N76-S76</f>
        <v>2895219.6459999997</v>
      </c>
    </row>
    <row r="77" spans="2:21" x14ac:dyDescent="0.25">
      <c r="B77" s="30">
        <v>8</v>
      </c>
      <c r="C77" s="16">
        <f t="shared" si="24"/>
        <v>1626978.4</v>
      </c>
      <c r="D77" s="60">
        <v>50000</v>
      </c>
      <c r="E77" s="44"/>
      <c r="F77" s="44"/>
      <c r="G77" s="44"/>
      <c r="H77" s="44"/>
      <c r="I77" s="31">
        <f t="shared" si="25"/>
        <v>1676978.4</v>
      </c>
      <c r="J77" s="58"/>
      <c r="K77" s="44">
        <v>0</v>
      </c>
      <c r="L77" s="35">
        <f t="shared" si="26"/>
        <v>50000</v>
      </c>
      <c r="M77" s="36">
        <f t="shared" si="27"/>
        <v>50000</v>
      </c>
      <c r="N77" s="35">
        <f t="shared" si="28"/>
        <v>1676978.4</v>
      </c>
      <c r="O77" s="2">
        <v>2</v>
      </c>
      <c r="P77" s="37">
        <v>0.2</v>
      </c>
      <c r="S77" s="38">
        <v>335395.68</v>
      </c>
      <c r="T77" s="16">
        <f t="shared" si="29"/>
        <v>1341582.72</v>
      </c>
    </row>
    <row r="78" spans="2:21" x14ac:dyDescent="0.25">
      <c r="B78" s="30">
        <v>10</v>
      </c>
      <c r="C78" s="16">
        <f t="shared" si="24"/>
        <v>363876.8</v>
      </c>
      <c r="D78" s="61">
        <v>940000</v>
      </c>
      <c r="E78" s="31"/>
      <c r="G78" s="44"/>
      <c r="H78" s="44"/>
      <c r="I78" s="31">
        <f t="shared" si="25"/>
        <v>1303876.8</v>
      </c>
      <c r="J78" s="62"/>
      <c r="K78" s="44">
        <v>0</v>
      </c>
      <c r="L78" s="35">
        <f t="shared" si="26"/>
        <v>940000</v>
      </c>
      <c r="M78" s="36">
        <f t="shared" si="27"/>
        <v>940000</v>
      </c>
      <c r="N78" s="35">
        <f t="shared" si="28"/>
        <v>1303876.8</v>
      </c>
      <c r="O78" s="2">
        <v>2</v>
      </c>
      <c r="P78" s="42">
        <v>0.3</v>
      </c>
      <c r="S78" s="38">
        <v>391163.04</v>
      </c>
      <c r="T78" s="16">
        <f t="shared" si="29"/>
        <v>912713.76</v>
      </c>
    </row>
    <row r="79" spans="2:21" x14ac:dyDescent="0.25">
      <c r="B79" s="30">
        <v>12</v>
      </c>
      <c r="C79" s="16">
        <f t="shared" si="24"/>
        <v>0</v>
      </c>
      <c r="D79" s="44">
        <v>634200</v>
      </c>
      <c r="E79" s="44"/>
      <c r="F79" s="63"/>
      <c r="G79" s="44"/>
      <c r="H79" s="44"/>
      <c r="I79" s="31">
        <f t="shared" si="25"/>
        <v>634200</v>
      </c>
      <c r="J79" s="62"/>
      <c r="K79" s="44">
        <v>0</v>
      </c>
      <c r="L79" s="35">
        <f t="shared" si="26"/>
        <v>634200</v>
      </c>
      <c r="M79" s="36">
        <f t="shared" si="27"/>
        <v>634200</v>
      </c>
      <c r="N79" s="35">
        <f t="shared" si="28"/>
        <v>634200</v>
      </c>
      <c r="O79" s="2">
        <v>0</v>
      </c>
      <c r="P79" s="42">
        <v>1</v>
      </c>
      <c r="S79" s="38">
        <v>634200</v>
      </c>
      <c r="T79" s="16">
        <f t="shared" si="29"/>
        <v>0</v>
      </c>
    </row>
    <row r="80" spans="2:21" x14ac:dyDescent="0.25">
      <c r="B80" s="30">
        <v>14.1</v>
      </c>
      <c r="C80" s="16">
        <f t="shared" si="24"/>
        <v>3355603.15</v>
      </c>
      <c r="D80" s="44">
        <v>223400</v>
      </c>
      <c r="E80" s="44"/>
      <c r="F80" s="63"/>
      <c r="G80" s="44"/>
      <c r="H80" s="44"/>
      <c r="I80" s="31">
        <f t="shared" si="25"/>
        <v>3579003.15</v>
      </c>
      <c r="J80" s="62"/>
      <c r="K80" s="44">
        <v>0</v>
      </c>
      <c r="L80" s="35">
        <f t="shared" si="26"/>
        <v>223400</v>
      </c>
      <c r="M80" s="36">
        <f t="shared" si="27"/>
        <v>223400</v>
      </c>
      <c r="N80" s="35">
        <f t="shared" si="28"/>
        <v>3579003.15</v>
      </c>
      <c r="O80" s="2">
        <v>2</v>
      </c>
      <c r="P80" s="42">
        <v>0.05</v>
      </c>
      <c r="S80" s="38">
        <v>205511.1575</v>
      </c>
      <c r="T80" s="16">
        <f t="shared" si="29"/>
        <v>3373491.9924999997</v>
      </c>
      <c r="U80" s="3" t="s">
        <v>32</v>
      </c>
    </row>
    <row r="81" spans="2:21" x14ac:dyDescent="0.25">
      <c r="B81" s="30">
        <v>43.2</v>
      </c>
      <c r="C81" s="16">
        <f t="shared" si="24"/>
        <v>6440.5</v>
      </c>
      <c r="D81" s="44">
        <v>10000</v>
      </c>
      <c r="E81" s="44"/>
      <c r="F81" s="63"/>
      <c r="G81" s="44"/>
      <c r="H81" s="44"/>
      <c r="I81" s="31">
        <f t="shared" si="25"/>
        <v>16440.5</v>
      </c>
      <c r="J81" s="62"/>
      <c r="K81" s="44">
        <v>0</v>
      </c>
      <c r="L81" s="35">
        <f t="shared" si="26"/>
        <v>10000</v>
      </c>
      <c r="M81" s="36">
        <f t="shared" si="27"/>
        <v>10000</v>
      </c>
      <c r="N81" s="35">
        <f t="shared" si="28"/>
        <v>16440.5</v>
      </c>
      <c r="O81" s="2">
        <v>2</v>
      </c>
      <c r="P81" s="42">
        <v>0.5</v>
      </c>
      <c r="S81" s="38">
        <v>10720.25</v>
      </c>
      <c r="T81" s="16">
        <f t="shared" si="29"/>
        <v>5720.25</v>
      </c>
      <c r="U81" s="3"/>
    </row>
    <row r="82" spans="2:21" x14ac:dyDescent="0.25">
      <c r="B82" s="30">
        <v>45</v>
      </c>
      <c r="C82" s="16">
        <f t="shared" si="24"/>
        <v>5.2</v>
      </c>
      <c r="D82" s="44">
        <v>0</v>
      </c>
      <c r="E82" s="44"/>
      <c r="F82" s="44"/>
      <c r="G82" s="44"/>
      <c r="H82" s="44"/>
      <c r="I82" s="31">
        <f t="shared" si="25"/>
        <v>5.2</v>
      </c>
      <c r="J82" s="62"/>
      <c r="K82" s="44">
        <v>0</v>
      </c>
      <c r="L82" s="35">
        <f t="shared" si="26"/>
        <v>0</v>
      </c>
      <c r="M82" s="36">
        <f t="shared" si="27"/>
        <v>0</v>
      </c>
      <c r="N82" s="35">
        <f t="shared" si="28"/>
        <v>5.2</v>
      </c>
      <c r="O82" s="2">
        <v>2</v>
      </c>
      <c r="P82" s="42">
        <v>0.35</v>
      </c>
      <c r="S82" s="38">
        <v>1.8199999999999998</v>
      </c>
      <c r="T82" s="16">
        <f t="shared" si="29"/>
        <v>3.3800000000000003</v>
      </c>
    </row>
    <row r="83" spans="2:21" x14ac:dyDescent="0.25">
      <c r="B83" s="30">
        <v>47</v>
      </c>
      <c r="C83" s="16">
        <f t="shared" si="24"/>
        <v>65395907.359999999</v>
      </c>
      <c r="D83" s="31">
        <v>10535801</v>
      </c>
      <c r="E83" s="31"/>
      <c r="F83" s="31"/>
      <c r="G83" s="31"/>
      <c r="H83" s="31"/>
      <c r="I83" s="31">
        <f t="shared" si="25"/>
        <v>75931708.359999999</v>
      </c>
      <c r="J83" s="64"/>
      <c r="K83" s="31">
        <v>0</v>
      </c>
      <c r="L83" s="35">
        <f t="shared" si="26"/>
        <v>10535801</v>
      </c>
      <c r="M83" s="36">
        <f t="shared" si="27"/>
        <v>10535801</v>
      </c>
      <c r="N83" s="35">
        <f t="shared" si="28"/>
        <v>75931708.359999999</v>
      </c>
      <c r="O83" s="2">
        <v>2</v>
      </c>
      <c r="P83" s="42">
        <v>0.08</v>
      </c>
      <c r="S83" s="38">
        <v>6074536.6688000001</v>
      </c>
      <c r="T83" s="16">
        <f t="shared" si="29"/>
        <v>69857171.691200003</v>
      </c>
    </row>
    <row r="84" spans="2:21" x14ac:dyDescent="0.25">
      <c r="B84" s="30">
        <v>50</v>
      </c>
      <c r="C84" s="16">
        <f t="shared" si="24"/>
        <v>117292.95000000001</v>
      </c>
      <c r="D84" s="31">
        <v>78000</v>
      </c>
      <c r="E84" s="31"/>
      <c r="F84" s="31"/>
      <c r="G84" s="31"/>
      <c r="H84" s="31"/>
      <c r="I84" s="31">
        <f t="shared" si="25"/>
        <v>195292.95</v>
      </c>
      <c r="J84" s="64"/>
      <c r="K84" s="31">
        <v>0</v>
      </c>
      <c r="L84" s="35">
        <f t="shared" si="26"/>
        <v>78000</v>
      </c>
      <c r="M84" s="36">
        <f t="shared" si="27"/>
        <v>78000</v>
      </c>
      <c r="N84" s="35">
        <f t="shared" si="28"/>
        <v>195292.95</v>
      </c>
      <c r="O84" s="2">
        <v>2</v>
      </c>
      <c r="P84" s="42">
        <v>0.55000000000000004</v>
      </c>
      <c r="S84" s="38">
        <v>107411.12250000001</v>
      </c>
      <c r="T84" s="16">
        <f t="shared" si="29"/>
        <v>87881.827499999999</v>
      </c>
    </row>
    <row r="85" spans="2:21" x14ac:dyDescent="0.25">
      <c r="B85" s="30">
        <v>95</v>
      </c>
      <c r="C85" s="31">
        <f t="shared" si="24"/>
        <v>774659</v>
      </c>
      <c r="D85" s="31"/>
      <c r="E85" s="31"/>
      <c r="F85" s="31"/>
      <c r="G85" s="31"/>
      <c r="H85" s="31"/>
      <c r="I85" s="31">
        <f t="shared" si="25"/>
        <v>774659</v>
      </c>
      <c r="J85" s="64"/>
      <c r="K85" s="31">
        <v>0</v>
      </c>
      <c r="L85" s="35">
        <f t="shared" si="26"/>
        <v>0</v>
      </c>
      <c r="M85" s="36">
        <f t="shared" si="27"/>
        <v>0</v>
      </c>
      <c r="N85" s="35">
        <f t="shared" si="28"/>
        <v>774659</v>
      </c>
      <c r="O85" s="2">
        <v>2</v>
      </c>
      <c r="P85" s="42"/>
      <c r="S85" s="38">
        <v>0</v>
      </c>
      <c r="T85" s="16">
        <f t="shared" si="29"/>
        <v>774659</v>
      </c>
    </row>
    <row r="86" spans="2:21" x14ac:dyDescent="0.25">
      <c r="B86" s="30"/>
      <c r="C86" s="16"/>
      <c r="D86" s="31"/>
      <c r="E86" s="31"/>
      <c r="F86" s="31"/>
      <c r="G86" s="31"/>
      <c r="H86" s="31"/>
      <c r="I86" s="31"/>
      <c r="J86" s="64"/>
      <c r="K86" s="31"/>
      <c r="L86" s="35"/>
      <c r="M86" s="36"/>
      <c r="N86" s="35"/>
      <c r="P86" s="42"/>
      <c r="S86" s="38"/>
    </row>
    <row r="87" spans="2:21" ht="15" thickBot="1" x14ac:dyDescent="0.3">
      <c r="C87" s="48">
        <f>SUM(C75:C85)</f>
        <v>116197743.94</v>
      </c>
      <c r="D87" s="48">
        <f t="shared" ref="D87:I87" si="30">SUM(D75:D85)</f>
        <v>12853401</v>
      </c>
      <c r="E87" s="48">
        <f t="shared" si="30"/>
        <v>0</v>
      </c>
      <c r="F87" s="48">
        <f t="shared" si="30"/>
        <v>0</v>
      </c>
      <c r="G87" s="48">
        <f t="shared" si="30"/>
        <v>0</v>
      </c>
      <c r="H87" s="48">
        <f t="shared" si="30"/>
        <v>0</v>
      </c>
      <c r="I87" s="48">
        <f t="shared" si="30"/>
        <v>129051144.94</v>
      </c>
      <c r="J87" s="48"/>
      <c r="K87" s="48">
        <f>SUM(K75:K85)</f>
        <v>0</v>
      </c>
      <c r="L87" s="48">
        <f>SUM(L75:L85)</f>
        <v>12853401</v>
      </c>
      <c r="M87" s="48">
        <f>SUM(M75:M85)</f>
        <v>12853401</v>
      </c>
      <c r="N87" s="48">
        <f t="shared" ref="N87:R87" si="31">SUM(N75:N85)</f>
        <v>129051144.94</v>
      </c>
      <c r="O87" s="48"/>
      <c r="P87" s="48"/>
      <c r="Q87" s="48">
        <f t="shared" si="31"/>
        <v>0</v>
      </c>
      <c r="R87" s="48">
        <f t="shared" si="31"/>
        <v>0</v>
      </c>
      <c r="S87" s="50">
        <v>9618099.3800000008</v>
      </c>
      <c r="T87" s="48">
        <f>SUM(T75:T85)</f>
        <v>119433045.56</v>
      </c>
    </row>
    <row r="88" spans="2:21" ht="15" thickTop="1" x14ac:dyDescent="0.25">
      <c r="S88" s="9" t="s">
        <v>4</v>
      </c>
    </row>
    <row r="93" spans="2:21" x14ac:dyDescent="0.25">
      <c r="B93" s="72" t="s">
        <v>32</v>
      </c>
      <c r="C93" s="3" t="s">
        <v>36</v>
      </c>
    </row>
    <row r="94" spans="2:21" x14ac:dyDescent="0.25">
      <c r="B94" s="72"/>
      <c r="C94" s="3"/>
    </row>
    <row r="95" spans="2:21" x14ac:dyDescent="0.25">
      <c r="B95" s="72"/>
      <c r="C95" s="3"/>
    </row>
    <row r="96" spans="2:21" x14ac:dyDescent="0.25">
      <c r="B96" s="72"/>
      <c r="C96" s="3"/>
    </row>
    <row r="97" spans="2:3" x14ac:dyDescent="0.25">
      <c r="B97" s="72"/>
      <c r="C97" s="3"/>
    </row>
  </sheetData>
  <conditionalFormatting sqref="M17:M28">
    <cfRule type="expression" dxfId="3" priority="4" stopIfTrue="1">
      <formula>LEN(M17)&gt;0</formula>
    </cfRule>
  </conditionalFormatting>
  <conditionalFormatting sqref="M34:M44">
    <cfRule type="expression" dxfId="2" priority="2" stopIfTrue="1">
      <formula>LEN(M34)&gt;0</formula>
    </cfRule>
  </conditionalFormatting>
  <conditionalFormatting sqref="M58:M68">
    <cfRule type="expression" dxfId="1" priority="3" stopIfTrue="1">
      <formula>LEN(M58)&gt;0</formula>
    </cfRule>
  </conditionalFormatting>
  <conditionalFormatting sqref="M75:M86">
    <cfRule type="expression" dxfId="0" priority="1" stopIfTrue="1">
      <formula>LEN(M75)&gt;0</formula>
    </cfRule>
  </conditionalFormatting>
  <pageMargins left="0.7" right="0.7" top="0.75" bottom="0.75" header="0.3" footer="0.3"/>
  <pageSetup scale="2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BHI 24-25 AIIP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Pappas</dc:creator>
  <cp:lastModifiedBy>Adam Pappas</cp:lastModifiedBy>
  <dcterms:created xsi:type="dcterms:W3CDTF">2025-04-24T12:21:04Z</dcterms:created>
  <dcterms:modified xsi:type="dcterms:W3CDTF">2025-04-28T11:55:20Z</dcterms:modified>
</cp:coreProperties>
</file>